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athseattle-my.sharepoint.com/personal/hthompson_path_org/Documents/Documents/github/nigeria-costing-dashboard/data/"/>
    </mc:Choice>
  </mc:AlternateContent>
  <xr:revisionPtr revIDLastSave="0" documentId="8_{26EE00AE-AB14-43AD-8C98-A5157DCF4CEB}" xr6:coauthVersionLast="47" xr6:coauthVersionMax="47" xr10:uidLastSave="{00000000-0000-0000-0000-000000000000}"/>
  <bookViews>
    <workbookView xWindow="-110" yWindow="-110" windowWidth="38620" windowHeight="21220" xr2:uid="{37E1B6F9-6780-484B-8598-AEF80C41704A}"/>
  </bookViews>
  <sheets>
    <sheet name="Sheet1" sheetId="1" r:id="rId1"/>
  </sheets>
  <externalReferences>
    <externalReference r:id="rId2"/>
  </externalReferences>
  <definedNames>
    <definedName name="Lvl1Hdr">'[1]Data Validation'!$F$3</definedName>
    <definedName name="Lvl2Hdr">'[1]Data Validation'!$F$4</definedName>
    <definedName name="Lvl3Hdr">'[1]Data Validation'!$F$5</definedName>
    <definedName name="Lvl4Hdr">'[1]Data Validation'!$F$6</definedName>
    <definedName name="LvlBottomHdr">'[1]Data Validation'!$F$7</definedName>
    <definedName name="LvlTopHdr">'[1]Data Validation'!$F$2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6" i="1" l="1"/>
  <c r="BT6" i="1"/>
  <c r="BU6" i="1"/>
  <c r="CA6" i="1"/>
  <c r="CB6" i="1"/>
  <c r="CE6" i="1"/>
  <c r="CF6" i="1"/>
  <c r="CI6" i="1" s="1"/>
  <c r="CL6" i="1" s="1"/>
  <c r="CG6" i="1"/>
  <c r="CH6" i="1"/>
  <c r="CJ6" i="1"/>
  <c r="CK6" i="1"/>
  <c r="CM6" i="1"/>
  <c r="CN6" i="1" s="1"/>
  <c r="CQ6" i="1" s="1"/>
  <c r="CO6" i="1"/>
  <c r="CP6" i="1"/>
  <c r="CR6" i="1"/>
  <c r="CS6" i="1" s="1"/>
  <c r="DH6" i="1"/>
  <c r="AW7" i="1"/>
  <c r="BA7" i="1"/>
  <c r="BD7" i="1"/>
  <c r="BL7" i="1"/>
  <c r="BN7" i="1"/>
  <c r="CE7" i="1"/>
  <c r="CM7" i="1"/>
  <c r="CN7" i="1"/>
  <c r="CQ7" i="1" s="1"/>
  <c r="CO7" i="1"/>
  <c r="CP7" i="1" s="1"/>
  <c r="X8" i="1"/>
  <c r="AC8" i="1"/>
  <c r="AV8" i="1"/>
  <c r="AY8" i="1"/>
  <c r="BM8" i="1"/>
  <c r="BN8" i="1" s="1"/>
  <c r="CS8" i="1" s="1"/>
  <c r="BT8" i="1"/>
  <c r="BU8" i="1"/>
  <c r="BV8" i="1"/>
  <c r="CA8" i="1"/>
  <c r="CE8" i="1"/>
  <c r="CG8" i="1"/>
  <c r="CJ8" i="1"/>
  <c r="CM8" i="1"/>
  <c r="CO8" i="1"/>
  <c r="CR8" i="1"/>
  <c r="DH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W9" i="1"/>
  <c r="Y9" i="1"/>
  <c r="AA9" i="1"/>
  <c r="AO9" i="1"/>
  <c r="AP9" i="1" s="1"/>
  <c r="AQ9" i="1"/>
  <c r="AW9" i="1"/>
  <c r="BN9" i="1"/>
  <c r="BT9" i="1"/>
  <c r="BU9" i="1"/>
  <c r="BV9" i="1"/>
  <c r="BX9" i="1"/>
  <c r="BY9" i="1"/>
  <c r="CA9" i="1"/>
  <c r="CE9" i="1"/>
  <c r="CG9" i="1"/>
  <c r="CJ9" i="1"/>
  <c r="CM9" i="1"/>
  <c r="CO9" i="1"/>
  <c r="CR9" i="1"/>
  <c r="CS9" i="1"/>
  <c r="DH9" i="1"/>
  <c r="DI9" i="1"/>
  <c r="AG10" i="1"/>
  <c r="AK10" i="1"/>
  <c r="AL10" i="1"/>
  <c r="AM10" i="1"/>
  <c r="AN10" i="1" s="1"/>
  <c r="CP10" i="1" s="1"/>
  <c r="AW10" i="1"/>
  <c r="BD10" i="1"/>
  <c r="BF10" i="1"/>
  <c r="BL10" i="1"/>
  <c r="BN10" i="1"/>
  <c r="CE10" i="1"/>
  <c r="CJ10" i="1"/>
  <c r="CM10" i="1"/>
  <c r="CN10" i="1"/>
  <c r="CO10" i="1"/>
  <c r="U11" i="1"/>
  <c r="Y11" i="1"/>
  <c r="AA11" i="1"/>
  <c r="AB11" i="1" s="1"/>
  <c r="AP11" i="1"/>
  <c r="AW11" i="1"/>
  <c r="BT11" i="1"/>
  <c r="BU11" i="1"/>
  <c r="BV11" i="1"/>
  <c r="BX11" i="1" s="1"/>
  <c r="CA11" i="1"/>
  <c r="CE11" i="1"/>
  <c r="CG11" i="1"/>
  <c r="CJ11" i="1"/>
  <c r="CM11" i="1"/>
  <c r="CO11" i="1"/>
  <c r="CR11" i="1"/>
  <c r="DH11" i="1"/>
  <c r="DI11" i="1" s="1"/>
  <c r="U12" i="1"/>
  <c r="Y12" i="1"/>
  <c r="AA12" i="1"/>
  <c r="AB12" i="1"/>
  <c r="AP12" i="1"/>
  <c r="DI12" i="1" s="1"/>
  <c r="AW12" i="1"/>
  <c r="BT12" i="1"/>
  <c r="BU12" i="1"/>
  <c r="BV12" i="1"/>
  <c r="BX12" i="1"/>
  <c r="CA12" i="1"/>
  <c r="CE12" i="1"/>
  <c r="CG12" i="1"/>
  <c r="CJ12" i="1"/>
  <c r="CM12" i="1"/>
  <c r="CO12" i="1"/>
  <c r="CR12" i="1"/>
  <c r="DH12" i="1"/>
  <c r="U13" i="1"/>
  <c r="Y13" i="1"/>
  <c r="AA13" i="1" s="1"/>
  <c r="AB13" i="1" s="1"/>
  <c r="AP13" i="1"/>
  <c r="AW13" i="1"/>
  <c r="BT13" i="1"/>
  <c r="BU13" i="1"/>
  <c r="BV13" i="1"/>
  <c r="CA13" i="1"/>
  <c r="CE13" i="1"/>
  <c r="CG13" i="1"/>
  <c r="CJ13" i="1"/>
  <c r="CM13" i="1"/>
  <c r="CO13" i="1"/>
  <c r="CR13" i="1"/>
  <c r="DH13" i="1"/>
  <c r="DI13" i="1" s="1"/>
  <c r="U14" i="1"/>
  <c r="Y14" i="1"/>
  <c r="AA14" i="1"/>
  <c r="AB14" i="1"/>
  <c r="AH14" i="1" s="1"/>
  <c r="AK14" i="1"/>
  <c r="AP14" i="1"/>
  <c r="AW14" i="1"/>
  <c r="BT14" i="1"/>
  <c r="BU14" i="1"/>
  <c r="BV14" i="1"/>
  <c r="BX14" i="1"/>
  <c r="BY14" i="1"/>
  <c r="CA14" i="1"/>
  <c r="CE14" i="1"/>
  <c r="CG14" i="1"/>
  <c r="CJ14" i="1"/>
  <c r="CM14" i="1"/>
  <c r="CO14" i="1"/>
  <c r="CR14" i="1"/>
  <c r="DH14" i="1"/>
  <c r="DI14" i="1"/>
  <c r="U15" i="1"/>
  <c r="Y15" i="1"/>
  <c r="AA15" i="1" s="1"/>
  <c r="AB15" i="1" s="1"/>
  <c r="AP15" i="1"/>
  <c r="DI15" i="1" s="1"/>
  <c r="AW15" i="1"/>
  <c r="BD15" i="1"/>
  <c r="BT15" i="1"/>
  <c r="BU15" i="1"/>
  <c r="BY15" i="1" s="1"/>
  <c r="BV15" i="1"/>
  <c r="BX15" i="1"/>
  <c r="CA15" i="1"/>
  <c r="CE15" i="1"/>
  <c r="CG15" i="1"/>
  <c r="CJ15" i="1"/>
  <c r="CM15" i="1"/>
  <c r="CO15" i="1"/>
  <c r="CR15" i="1"/>
  <c r="DH15" i="1"/>
  <c r="U16" i="1"/>
  <c r="Y16" i="1"/>
  <c r="AA16" i="1" s="1"/>
  <c r="AB16" i="1" s="1"/>
  <c r="AP16" i="1"/>
  <c r="DI16" i="1" s="1"/>
  <c r="AW16" i="1"/>
  <c r="BT16" i="1"/>
  <c r="BX16" i="1" s="1"/>
  <c r="BU16" i="1"/>
  <c r="BV16" i="1"/>
  <c r="BY16" i="1" s="1"/>
  <c r="CA16" i="1"/>
  <c r="CE16" i="1"/>
  <c r="CG16" i="1"/>
  <c r="CJ16" i="1"/>
  <c r="CM16" i="1"/>
  <c r="CO16" i="1"/>
  <c r="CR16" i="1"/>
  <c r="DH16" i="1"/>
  <c r="U17" i="1"/>
  <c r="Y17" i="1"/>
  <c r="AA17" i="1"/>
  <c r="AB17" i="1" s="1"/>
  <c r="AK17" i="1" s="1"/>
  <c r="AP17" i="1"/>
  <c r="DI17" i="1" s="1"/>
  <c r="AW17" i="1"/>
  <c r="BT17" i="1"/>
  <c r="BX17" i="1" s="1"/>
  <c r="BU17" i="1"/>
  <c r="BY17" i="1" s="1"/>
  <c r="BV17" i="1"/>
  <c r="CA17" i="1"/>
  <c r="CE17" i="1"/>
  <c r="CG17" i="1"/>
  <c r="CJ17" i="1"/>
  <c r="CM17" i="1"/>
  <c r="CO17" i="1"/>
  <c r="CR17" i="1"/>
  <c r="DH17" i="1"/>
  <c r="U18" i="1"/>
  <c r="Y18" i="1"/>
  <c r="AA18" i="1" s="1"/>
  <c r="AB18" i="1"/>
  <c r="AP18" i="1"/>
  <c r="AW18" i="1"/>
  <c r="BT18" i="1"/>
  <c r="BX18" i="1" s="1"/>
  <c r="BU18" i="1"/>
  <c r="BV18" i="1"/>
  <c r="BY18" i="1"/>
  <c r="CA18" i="1"/>
  <c r="CE18" i="1"/>
  <c r="CG18" i="1"/>
  <c r="CJ18" i="1"/>
  <c r="CM18" i="1"/>
  <c r="CO18" i="1"/>
  <c r="CR18" i="1"/>
  <c r="DH18" i="1"/>
  <c r="U19" i="1"/>
  <c r="Y19" i="1"/>
  <c r="AA19" i="1" s="1"/>
  <c r="AB19" i="1" s="1"/>
  <c r="AH19" i="1"/>
  <c r="AP19" i="1"/>
  <c r="AW19" i="1"/>
  <c r="BT19" i="1"/>
  <c r="BU19" i="1"/>
  <c r="BY19" i="1" s="1"/>
  <c r="BV19" i="1"/>
  <c r="BX19" i="1" s="1"/>
  <c r="CA19" i="1"/>
  <c r="CE19" i="1"/>
  <c r="CG19" i="1"/>
  <c r="CJ19" i="1"/>
  <c r="CM19" i="1"/>
  <c r="CO19" i="1"/>
  <c r="CR19" i="1"/>
  <c r="DH19" i="1"/>
  <c r="DI19" i="1"/>
  <c r="U20" i="1"/>
  <c r="Y20" i="1"/>
  <c r="AA20" i="1" s="1"/>
  <c r="AB20" i="1" s="1"/>
  <c r="AP20" i="1"/>
  <c r="AW20" i="1"/>
  <c r="BT20" i="1"/>
  <c r="BX20" i="1" s="1"/>
  <c r="BU20" i="1"/>
  <c r="BV20" i="1"/>
  <c r="BY20" i="1"/>
  <c r="CA20" i="1"/>
  <c r="CE20" i="1"/>
  <c r="CG20" i="1"/>
  <c r="CJ20" i="1"/>
  <c r="CM20" i="1"/>
  <c r="CO20" i="1"/>
  <c r="CR20" i="1"/>
  <c r="DH20" i="1"/>
  <c r="U21" i="1"/>
  <c r="Y21" i="1"/>
  <c r="AA21" i="1"/>
  <c r="AB21" i="1"/>
  <c r="AP21" i="1"/>
  <c r="AW21" i="1"/>
  <c r="BT21" i="1"/>
  <c r="BU21" i="1"/>
  <c r="BV21" i="1"/>
  <c r="BX21" i="1"/>
  <c r="BY21" i="1"/>
  <c r="CA21" i="1"/>
  <c r="CE21" i="1"/>
  <c r="CG21" i="1"/>
  <c r="CJ21" i="1"/>
  <c r="CM21" i="1"/>
  <c r="CO21" i="1"/>
  <c r="CR21" i="1"/>
  <c r="DH21" i="1"/>
  <c r="DI21" i="1"/>
  <c r="U22" i="1"/>
  <c r="Y22" i="1"/>
  <c r="AA22" i="1" s="1"/>
  <c r="AB22" i="1" s="1"/>
  <c r="AP22" i="1"/>
  <c r="DI22" i="1" s="1"/>
  <c r="AW22" i="1"/>
  <c r="BT22" i="1"/>
  <c r="BX22" i="1" s="1"/>
  <c r="BU22" i="1"/>
  <c r="BY22" i="1" s="1"/>
  <c r="BV22" i="1"/>
  <c r="CA22" i="1"/>
  <c r="CE22" i="1"/>
  <c r="CG22" i="1"/>
  <c r="CJ22" i="1"/>
  <c r="CM22" i="1"/>
  <c r="CO22" i="1"/>
  <c r="CR22" i="1"/>
  <c r="DH22" i="1"/>
  <c r="U23" i="1"/>
  <c r="Y23" i="1"/>
  <c r="AA23" i="1" s="1"/>
  <c r="AB23" i="1" s="1"/>
  <c r="AD23" i="1" s="1"/>
  <c r="AP23" i="1"/>
  <c r="AW23" i="1"/>
  <c r="BT23" i="1"/>
  <c r="BX23" i="1" s="1"/>
  <c r="BU23" i="1"/>
  <c r="BY23" i="1" s="1"/>
  <c r="BV23" i="1"/>
  <c r="CA23" i="1"/>
  <c r="CE23" i="1"/>
  <c r="CG23" i="1"/>
  <c r="CJ23" i="1"/>
  <c r="CM23" i="1"/>
  <c r="CO23" i="1"/>
  <c r="CR23" i="1"/>
  <c r="DH23" i="1"/>
  <c r="DI23" i="1" s="1"/>
  <c r="U24" i="1"/>
  <c r="Y24" i="1"/>
  <c r="AA24" i="1" s="1"/>
  <c r="AB24" i="1" s="1"/>
  <c r="AP24" i="1"/>
  <c r="AW24" i="1"/>
  <c r="BT24" i="1"/>
  <c r="BX24" i="1" s="1"/>
  <c r="BU24" i="1"/>
  <c r="BY24" i="1" s="1"/>
  <c r="BV24" i="1"/>
  <c r="CA24" i="1"/>
  <c r="CE24" i="1"/>
  <c r="CG24" i="1"/>
  <c r="CJ24" i="1"/>
  <c r="CM24" i="1"/>
  <c r="CO24" i="1"/>
  <c r="CR24" i="1"/>
  <c r="DH24" i="1"/>
  <c r="DI24" i="1" s="1"/>
  <c r="U25" i="1"/>
  <c r="Y25" i="1"/>
  <c r="AA25" i="1"/>
  <c r="AB25" i="1" s="1"/>
  <c r="AP25" i="1"/>
  <c r="AW25" i="1"/>
  <c r="BT25" i="1"/>
  <c r="BU25" i="1"/>
  <c r="BY25" i="1" s="1"/>
  <c r="BV25" i="1"/>
  <c r="BX25" i="1"/>
  <c r="CA25" i="1"/>
  <c r="CE25" i="1"/>
  <c r="CG25" i="1"/>
  <c r="CJ25" i="1"/>
  <c r="CM25" i="1"/>
  <c r="CO25" i="1"/>
  <c r="CR25" i="1"/>
  <c r="DH25" i="1"/>
  <c r="DI25" i="1"/>
  <c r="U26" i="1"/>
  <c r="Y26" i="1"/>
  <c r="AA26" i="1" s="1"/>
  <c r="AB26" i="1" s="1"/>
  <c r="AP26" i="1"/>
  <c r="DI26" i="1" s="1"/>
  <c r="AW26" i="1"/>
  <c r="BT26" i="1"/>
  <c r="BX26" i="1" s="1"/>
  <c r="BU26" i="1"/>
  <c r="BV26" i="1"/>
  <c r="BY26" i="1"/>
  <c r="CA26" i="1"/>
  <c r="CE26" i="1"/>
  <c r="CG26" i="1"/>
  <c r="CJ26" i="1"/>
  <c r="CM26" i="1"/>
  <c r="CO26" i="1"/>
  <c r="CR26" i="1"/>
  <c r="DH26" i="1"/>
  <c r="U27" i="1"/>
  <c r="Y27" i="1"/>
  <c r="AA27" i="1" s="1"/>
  <c r="AB27" i="1" s="1"/>
  <c r="AK27" i="1" s="1"/>
  <c r="AD27" i="1"/>
  <c r="BC27" i="1" s="1"/>
  <c r="BD27" i="1" s="1"/>
  <c r="CF27" i="1" s="1"/>
  <c r="AH27" i="1"/>
  <c r="AL27" i="1"/>
  <c r="BJ27" i="1" s="1"/>
  <c r="AP27" i="1"/>
  <c r="AW27" i="1"/>
  <c r="BT27" i="1"/>
  <c r="BU27" i="1"/>
  <c r="BY27" i="1" s="1"/>
  <c r="BV27" i="1"/>
  <c r="BX27" i="1" s="1"/>
  <c r="CA27" i="1"/>
  <c r="CE27" i="1"/>
  <c r="CG27" i="1"/>
  <c r="CJ27" i="1"/>
  <c r="CM27" i="1"/>
  <c r="CO27" i="1"/>
  <c r="CR27" i="1"/>
  <c r="DH27" i="1"/>
  <c r="DI27" i="1" s="1"/>
  <c r="U28" i="1"/>
  <c r="Y28" i="1"/>
  <c r="AA28" i="1" s="1"/>
  <c r="AB28" i="1" s="1"/>
  <c r="AP28" i="1"/>
  <c r="AW28" i="1"/>
  <c r="BT28" i="1"/>
  <c r="BU28" i="1"/>
  <c r="BY28" i="1" s="1"/>
  <c r="BV28" i="1"/>
  <c r="BX28" i="1" s="1"/>
  <c r="CA28" i="1"/>
  <c r="CE28" i="1"/>
  <c r="CG28" i="1"/>
  <c r="CJ28" i="1"/>
  <c r="CM28" i="1"/>
  <c r="CO28" i="1"/>
  <c r="CR28" i="1"/>
  <c r="DH28" i="1"/>
  <c r="DI28" i="1" s="1"/>
  <c r="U29" i="1"/>
  <c r="Y29" i="1"/>
  <c r="AA29" i="1" s="1"/>
  <c r="AB29" i="1" s="1"/>
  <c r="AP29" i="1"/>
  <c r="AW29" i="1"/>
  <c r="BT29" i="1"/>
  <c r="BX29" i="1" s="1"/>
  <c r="BU29" i="1"/>
  <c r="BY29" i="1" s="1"/>
  <c r="BV29" i="1"/>
  <c r="CA29" i="1"/>
  <c r="CE29" i="1"/>
  <c r="CG29" i="1"/>
  <c r="CJ29" i="1"/>
  <c r="CM29" i="1"/>
  <c r="CO29" i="1"/>
  <c r="CR29" i="1"/>
  <c r="DH29" i="1"/>
  <c r="DI29" i="1"/>
  <c r="U30" i="1"/>
  <c r="Y30" i="1"/>
  <c r="AA30" i="1"/>
  <c r="AB30" i="1" s="1"/>
  <c r="AP30" i="1"/>
  <c r="DI30" i="1" s="1"/>
  <c r="AW30" i="1"/>
  <c r="BT30" i="1"/>
  <c r="BX30" i="1" s="1"/>
  <c r="BU30" i="1"/>
  <c r="BV30" i="1"/>
  <c r="BY30" i="1"/>
  <c r="CA30" i="1"/>
  <c r="CE30" i="1"/>
  <c r="CG30" i="1"/>
  <c r="CJ30" i="1"/>
  <c r="CM30" i="1"/>
  <c r="CO30" i="1"/>
  <c r="CR30" i="1"/>
  <c r="DH30" i="1"/>
  <c r="U31" i="1"/>
  <c r="Y31" i="1"/>
  <c r="AA31" i="1"/>
  <c r="AB31" i="1"/>
  <c r="AD31" i="1" s="1"/>
  <c r="AK31" i="1"/>
  <c r="AL31" i="1"/>
  <c r="BJ31" i="1" s="1"/>
  <c r="AP31" i="1"/>
  <c r="DI31" i="1" s="1"/>
  <c r="AW31" i="1"/>
  <c r="BT31" i="1"/>
  <c r="BU31" i="1"/>
  <c r="BY31" i="1" s="1"/>
  <c r="BV31" i="1"/>
  <c r="BX31" i="1"/>
  <c r="CA31" i="1"/>
  <c r="CE31" i="1"/>
  <c r="CG31" i="1"/>
  <c r="CJ31" i="1"/>
  <c r="CM31" i="1"/>
  <c r="CO31" i="1"/>
  <c r="CR31" i="1"/>
  <c r="DH31" i="1"/>
  <c r="U32" i="1"/>
  <c r="Y32" i="1"/>
  <c r="AA32" i="1" s="1"/>
  <c r="AB32" i="1" s="1"/>
  <c r="AP32" i="1"/>
  <c r="AW32" i="1"/>
  <c r="BT32" i="1"/>
  <c r="BU32" i="1"/>
  <c r="BV32" i="1"/>
  <c r="BX32" i="1" s="1"/>
  <c r="CA32" i="1"/>
  <c r="CE32" i="1"/>
  <c r="CG32" i="1"/>
  <c r="CJ32" i="1"/>
  <c r="CM32" i="1"/>
  <c r="CO32" i="1"/>
  <c r="CR32" i="1"/>
  <c r="DH32" i="1"/>
  <c r="DI32" i="1" s="1"/>
  <c r="U33" i="1"/>
  <c r="Y33" i="1"/>
  <c r="AA33" i="1" s="1"/>
  <c r="AB33" i="1" s="1"/>
  <c r="AD33" i="1"/>
  <c r="AE33" i="1"/>
  <c r="AP33" i="1"/>
  <c r="AW33" i="1"/>
  <c r="BT33" i="1"/>
  <c r="BU33" i="1"/>
  <c r="BV33" i="1"/>
  <c r="BY33" i="1" s="1"/>
  <c r="CA33" i="1"/>
  <c r="CE33" i="1"/>
  <c r="CG33" i="1"/>
  <c r="CJ33" i="1"/>
  <c r="CM33" i="1"/>
  <c r="CO33" i="1"/>
  <c r="CR33" i="1"/>
  <c r="DH33" i="1"/>
  <c r="DI33" i="1"/>
  <c r="AF34" i="1"/>
  <c r="AG34" i="1"/>
  <c r="AK34" i="1"/>
  <c r="AL34" i="1"/>
  <c r="AP34" i="1"/>
  <c r="AW34" i="1"/>
  <c r="BA34" i="1"/>
  <c r="BJ34" i="1"/>
  <c r="BN34" i="1"/>
  <c r="CA34" i="1"/>
  <c r="CB34" i="1"/>
  <c r="CM34" i="1"/>
  <c r="CO34" i="1"/>
  <c r="DH34" i="1"/>
  <c r="DI34" i="1" s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W35" i="1"/>
  <c r="Y35" i="1"/>
  <c r="AA35" i="1" s="1"/>
  <c r="AO35" i="1"/>
  <c r="AP35" i="1"/>
  <c r="DI35" i="1" s="1"/>
  <c r="AQ35" i="1"/>
  <c r="AW35" i="1"/>
  <c r="BN35" i="1"/>
  <c r="BT35" i="1"/>
  <c r="BU35" i="1"/>
  <c r="BY35" i="1" s="1"/>
  <c r="BV35" i="1"/>
  <c r="BX35" i="1" s="1"/>
  <c r="CA35" i="1"/>
  <c r="CE35" i="1"/>
  <c r="CG35" i="1"/>
  <c r="CJ35" i="1"/>
  <c r="CM35" i="1"/>
  <c r="CO35" i="1"/>
  <c r="CR35" i="1"/>
  <c r="CS35" i="1" s="1"/>
  <c r="DH35" i="1"/>
  <c r="AG36" i="1"/>
  <c r="AK36" i="1"/>
  <c r="AL36" i="1"/>
  <c r="BJ36" i="1" s="1"/>
  <c r="AW36" i="1"/>
  <c r="BA36" i="1"/>
  <c r="BD36" i="1"/>
  <c r="BF36" i="1"/>
  <c r="BI36" i="1"/>
  <c r="BN36" i="1"/>
  <c r="BU36" i="1"/>
  <c r="CA36" i="1"/>
  <c r="CM36" i="1"/>
  <c r="CO36" i="1"/>
  <c r="U37" i="1"/>
  <c r="Y37" i="1"/>
  <c r="AA37" i="1" s="1"/>
  <c r="AB37" i="1" s="1"/>
  <c r="AD37" i="1" s="1"/>
  <c r="AP37" i="1"/>
  <c r="DI37" i="1" s="1"/>
  <c r="AW37" i="1"/>
  <c r="BT37" i="1"/>
  <c r="BX37" i="1" s="1"/>
  <c r="BU37" i="1"/>
  <c r="BV37" i="1"/>
  <c r="CA37" i="1"/>
  <c r="CE37" i="1"/>
  <c r="CG37" i="1"/>
  <c r="CJ37" i="1"/>
  <c r="CM37" i="1"/>
  <c r="CO37" i="1"/>
  <c r="CR37" i="1"/>
  <c r="DH37" i="1"/>
  <c r="U38" i="1"/>
  <c r="Y38" i="1"/>
  <c r="AA38" i="1"/>
  <c r="AB38" i="1" s="1"/>
  <c r="AH38" i="1"/>
  <c r="AI38" i="1" s="1"/>
  <c r="AP38" i="1"/>
  <c r="AW38" i="1"/>
  <c r="BT38" i="1"/>
  <c r="BU38" i="1"/>
  <c r="BV38" i="1"/>
  <c r="BX38" i="1"/>
  <c r="CA38" i="1"/>
  <c r="CE38" i="1"/>
  <c r="CG38" i="1"/>
  <c r="CJ38" i="1"/>
  <c r="CM38" i="1"/>
  <c r="CO38" i="1"/>
  <c r="CR38" i="1"/>
  <c r="DH38" i="1"/>
  <c r="DI38" i="1"/>
  <c r="U39" i="1"/>
  <c r="Y39" i="1"/>
  <c r="AA39" i="1"/>
  <c r="AB39" i="1"/>
  <c r="AP39" i="1"/>
  <c r="DI39" i="1" s="1"/>
  <c r="AW39" i="1"/>
  <c r="BT39" i="1"/>
  <c r="BX39" i="1" s="1"/>
  <c r="BU39" i="1"/>
  <c r="BV39" i="1"/>
  <c r="BY39" i="1" s="1"/>
  <c r="CA39" i="1"/>
  <c r="CE39" i="1"/>
  <c r="CG39" i="1"/>
  <c r="CJ39" i="1"/>
  <c r="CM39" i="1"/>
  <c r="CO39" i="1"/>
  <c r="CR39" i="1"/>
  <c r="DH39" i="1"/>
  <c r="U40" i="1"/>
  <c r="Y40" i="1"/>
  <c r="AA40" i="1"/>
  <c r="AB40" i="1" s="1"/>
  <c r="AP40" i="1"/>
  <c r="DI40" i="1" s="1"/>
  <c r="AW40" i="1"/>
  <c r="BT40" i="1"/>
  <c r="BX40" i="1" s="1"/>
  <c r="BU40" i="1"/>
  <c r="BV40" i="1"/>
  <c r="BY40" i="1"/>
  <c r="CA40" i="1"/>
  <c r="CE40" i="1"/>
  <c r="CG40" i="1"/>
  <c r="CJ40" i="1"/>
  <c r="CM40" i="1"/>
  <c r="CO40" i="1"/>
  <c r="CR40" i="1"/>
  <c r="DH40" i="1"/>
  <c r="U41" i="1"/>
  <c r="Y41" i="1"/>
  <c r="AA41" i="1" s="1"/>
  <c r="AB41" i="1"/>
  <c r="AP41" i="1"/>
  <c r="AW41" i="1"/>
  <c r="BT41" i="1"/>
  <c r="BU41" i="1"/>
  <c r="BV41" i="1"/>
  <c r="BX41" i="1" s="1"/>
  <c r="BY41" i="1"/>
  <c r="CA41" i="1"/>
  <c r="CE41" i="1"/>
  <c r="CG41" i="1"/>
  <c r="CJ41" i="1"/>
  <c r="CM41" i="1"/>
  <c r="CO41" i="1"/>
  <c r="CR41" i="1"/>
  <c r="DH41" i="1"/>
  <c r="DI41" i="1" s="1"/>
  <c r="U42" i="1"/>
  <c r="Y42" i="1"/>
  <c r="AA42" i="1" s="1"/>
  <c r="AB42" i="1" s="1"/>
  <c r="AD42" i="1"/>
  <c r="AP42" i="1"/>
  <c r="AW42" i="1"/>
  <c r="BT42" i="1"/>
  <c r="BU42" i="1"/>
  <c r="BV42" i="1"/>
  <c r="BX42" i="1" s="1"/>
  <c r="CA42" i="1"/>
  <c r="CE42" i="1"/>
  <c r="CG42" i="1"/>
  <c r="CJ42" i="1"/>
  <c r="CM42" i="1"/>
  <c r="CO42" i="1"/>
  <c r="CR42" i="1"/>
  <c r="DH42" i="1"/>
  <c r="DI42" i="1"/>
  <c r="AF43" i="1"/>
  <c r="AG43" i="1"/>
  <c r="AK43" i="1"/>
  <c r="AL43" i="1"/>
  <c r="AP43" i="1"/>
  <c r="AW43" i="1"/>
  <c r="BA43" i="1"/>
  <c r="BJ43" i="1"/>
  <c r="BN43" i="1"/>
  <c r="CA43" i="1"/>
  <c r="CB43" i="1"/>
  <c r="CM43" i="1"/>
  <c r="CO43" i="1"/>
  <c r="CR43" i="1"/>
  <c r="CS43" i="1"/>
  <c r="DH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W44" i="1"/>
  <c r="Y44" i="1"/>
  <c r="AA44" i="1" s="1"/>
  <c r="AO44" i="1"/>
  <c r="AP44" i="1" s="1"/>
  <c r="DI44" i="1" s="1"/>
  <c r="AQ44" i="1"/>
  <c r="AW44" i="1"/>
  <c r="BN44" i="1"/>
  <c r="CS44" i="1" s="1"/>
  <c r="BT44" i="1"/>
  <c r="BX44" i="1" s="1"/>
  <c r="BU44" i="1"/>
  <c r="BV44" i="1"/>
  <c r="BY44" i="1" s="1"/>
  <c r="CA44" i="1"/>
  <c r="CE44" i="1"/>
  <c r="CG44" i="1"/>
  <c r="CJ44" i="1"/>
  <c r="CM44" i="1"/>
  <c r="CO44" i="1"/>
  <c r="CR44" i="1"/>
  <c r="DH44" i="1"/>
  <c r="AG45" i="1"/>
  <c r="AK45" i="1"/>
  <c r="AL45" i="1"/>
  <c r="AM45" i="1"/>
  <c r="AN45" i="1"/>
  <c r="AW45" i="1"/>
  <c r="BA45" i="1"/>
  <c r="BD45" i="1"/>
  <c r="BF45" i="1"/>
  <c r="BI45" i="1"/>
  <c r="BJ45" i="1"/>
  <c r="BK45" i="1"/>
  <c r="BL45" i="1"/>
  <c r="CN45" i="1" s="1"/>
  <c r="BN45" i="1"/>
  <c r="BU45" i="1"/>
  <c r="CA45" i="1"/>
  <c r="CM45" i="1"/>
  <c r="CO45" i="1"/>
  <c r="U46" i="1"/>
  <c r="Y46" i="1"/>
  <c r="AA46" i="1"/>
  <c r="AB46" i="1"/>
  <c r="AK46" i="1"/>
  <c r="AP46" i="1"/>
  <c r="AW46" i="1"/>
  <c r="BT46" i="1"/>
  <c r="BU46" i="1"/>
  <c r="BY46" i="1" s="1"/>
  <c r="BV46" i="1"/>
  <c r="BX46" i="1"/>
  <c r="CA46" i="1"/>
  <c r="CE46" i="1"/>
  <c r="CG46" i="1"/>
  <c r="CJ46" i="1"/>
  <c r="CM46" i="1"/>
  <c r="CO46" i="1"/>
  <c r="CR46" i="1"/>
  <c r="DH46" i="1"/>
  <c r="DI46" i="1"/>
  <c r="U47" i="1"/>
  <c r="Y47" i="1"/>
  <c r="AA47" i="1" s="1"/>
  <c r="AB47" i="1" s="1"/>
  <c r="AP47" i="1"/>
  <c r="DI47" i="1" s="1"/>
  <c r="AW47" i="1"/>
  <c r="BT47" i="1"/>
  <c r="BU47" i="1"/>
  <c r="BV47" i="1"/>
  <c r="BX47" i="1" s="1"/>
  <c r="BY47" i="1"/>
  <c r="CA47" i="1"/>
  <c r="CE47" i="1"/>
  <c r="CG47" i="1"/>
  <c r="CJ47" i="1"/>
  <c r="CM47" i="1"/>
  <c r="CO47" i="1"/>
  <c r="CR47" i="1"/>
  <c r="DH47" i="1"/>
  <c r="U48" i="1"/>
  <c r="Y48" i="1"/>
  <c r="AA48" i="1"/>
  <c r="AB48" i="1"/>
  <c r="AP48" i="1"/>
  <c r="AW48" i="1"/>
  <c r="BT48" i="1"/>
  <c r="BU48" i="1"/>
  <c r="BV48" i="1"/>
  <c r="BX48" i="1"/>
  <c r="BY48" i="1"/>
  <c r="CA48" i="1"/>
  <c r="CE48" i="1"/>
  <c r="CG48" i="1"/>
  <c r="CJ48" i="1"/>
  <c r="CM48" i="1"/>
  <c r="CO48" i="1"/>
  <c r="CR48" i="1"/>
  <c r="DH48" i="1"/>
  <c r="U49" i="1"/>
  <c r="Y49" i="1"/>
  <c r="AA49" i="1" s="1"/>
  <c r="AB49" i="1"/>
  <c r="AP49" i="1"/>
  <c r="AW49" i="1"/>
  <c r="BT49" i="1"/>
  <c r="BU49" i="1"/>
  <c r="BV49" i="1"/>
  <c r="BX49" i="1" s="1"/>
  <c r="BY49" i="1"/>
  <c r="CA49" i="1"/>
  <c r="CE49" i="1"/>
  <c r="CG49" i="1"/>
  <c r="CJ49" i="1"/>
  <c r="CM49" i="1"/>
  <c r="CO49" i="1"/>
  <c r="CR49" i="1"/>
  <c r="DH49" i="1"/>
  <c r="DI49" i="1"/>
  <c r="U50" i="1"/>
  <c r="Y50" i="1"/>
  <c r="AA50" i="1"/>
  <c r="AB50" i="1" s="1"/>
  <c r="AD50" i="1" s="1"/>
  <c r="AL50" i="1"/>
  <c r="BJ50" i="1" s="1"/>
  <c r="AP50" i="1"/>
  <c r="DI50" i="1" s="1"/>
  <c r="AW50" i="1"/>
  <c r="BT50" i="1"/>
  <c r="BX50" i="1" s="1"/>
  <c r="BU50" i="1"/>
  <c r="BY50" i="1" s="1"/>
  <c r="BV50" i="1"/>
  <c r="CA50" i="1"/>
  <c r="CE50" i="1"/>
  <c r="CG50" i="1"/>
  <c r="CJ50" i="1"/>
  <c r="CM50" i="1"/>
  <c r="CO50" i="1"/>
  <c r="CR50" i="1"/>
  <c r="DH50" i="1"/>
  <c r="U51" i="1"/>
  <c r="Y51" i="1"/>
  <c r="AA51" i="1"/>
  <c r="AB51" i="1"/>
  <c r="AD51" i="1" s="1"/>
  <c r="AH51" i="1"/>
  <c r="AI51" i="1" s="1"/>
  <c r="AK51" i="1"/>
  <c r="BI51" i="1" s="1"/>
  <c r="AP51" i="1"/>
  <c r="DI51" i="1" s="1"/>
  <c r="AW51" i="1"/>
  <c r="BM51" i="1"/>
  <c r="BN51" i="1"/>
  <c r="CS51" i="1" s="1"/>
  <c r="BT51" i="1"/>
  <c r="BX51" i="1" s="1"/>
  <c r="BU51" i="1"/>
  <c r="BY51" i="1" s="1"/>
  <c r="BV51" i="1"/>
  <c r="CA51" i="1"/>
  <c r="CE51" i="1"/>
  <c r="CG51" i="1"/>
  <c r="CJ51" i="1"/>
  <c r="CM51" i="1"/>
  <c r="CO51" i="1"/>
  <c r="CR51" i="1"/>
  <c r="DH51" i="1"/>
  <c r="U52" i="1"/>
  <c r="Y52" i="1"/>
  <c r="AA52" i="1" s="1"/>
  <c r="AB52" i="1" s="1"/>
  <c r="AH52" i="1" s="1"/>
  <c r="BM52" i="1" s="1"/>
  <c r="BN52" i="1" s="1"/>
  <c r="CS52" i="1" s="1"/>
  <c r="AI52" i="1"/>
  <c r="AP52" i="1"/>
  <c r="DI52" i="1" s="1"/>
  <c r="AW52" i="1"/>
  <c r="BT52" i="1"/>
  <c r="BX52" i="1" s="1"/>
  <c r="BU52" i="1"/>
  <c r="BY52" i="1" s="1"/>
  <c r="BV52" i="1"/>
  <c r="CA52" i="1"/>
  <c r="CE52" i="1"/>
  <c r="CG52" i="1"/>
  <c r="CJ52" i="1"/>
  <c r="CM52" i="1"/>
  <c r="CO52" i="1"/>
  <c r="CR52" i="1"/>
  <c r="DH52" i="1"/>
  <c r="U53" i="1"/>
  <c r="Y53" i="1"/>
  <c r="AA53" i="1" s="1"/>
  <c r="AB53" i="1" s="1"/>
  <c r="AP53" i="1"/>
  <c r="DI53" i="1" s="1"/>
  <c r="AW53" i="1"/>
  <c r="BT53" i="1"/>
  <c r="BU53" i="1"/>
  <c r="BV53" i="1"/>
  <c r="CA53" i="1"/>
  <c r="CE53" i="1"/>
  <c r="CG53" i="1"/>
  <c r="CJ53" i="1"/>
  <c r="CM53" i="1"/>
  <c r="CO53" i="1"/>
  <c r="CR53" i="1"/>
  <c r="DH53" i="1"/>
  <c r="U54" i="1"/>
  <c r="Y54" i="1"/>
  <c r="AA54" i="1"/>
  <c r="AB54" i="1"/>
  <c r="AH54" i="1"/>
  <c r="AK54" i="1"/>
  <c r="AP54" i="1"/>
  <c r="AW54" i="1"/>
  <c r="BT54" i="1"/>
  <c r="BU54" i="1"/>
  <c r="BY54" i="1" s="1"/>
  <c r="BV54" i="1"/>
  <c r="BX54" i="1" s="1"/>
  <c r="CA54" i="1"/>
  <c r="CE54" i="1"/>
  <c r="CG54" i="1"/>
  <c r="CJ54" i="1"/>
  <c r="CM54" i="1"/>
  <c r="CO54" i="1"/>
  <c r="CR54" i="1"/>
  <c r="DH54" i="1"/>
  <c r="DI54" i="1"/>
  <c r="U55" i="1"/>
  <c r="Y55" i="1"/>
  <c r="AA55" i="1"/>
  <c r="AB55" i="1"/>
  <c r="AD55" i="1" s="1"/>
  <c r="AE55" i="1" s="1"/>
  <c r="AH55" i="1"/>
  <c r="AI55" i="1" s="1"/>
  <c r="AK55" i="1"/>
  <c r="BI55" i="1" s="1"/>
  <c r="AP55" i="1"/>
  <c r="DI55" i="1" s="1"/>
  <c r="AW55" i="1"/>
  <c r="BM55" i="1"/>
  <c r="BN55" i="1" s="1"/>
  <c r="CS55" i="1" s="1"/>
  <c r="BT55" i="1"/>
  <c r="BX55" i="1" s="1"/>
  <c r="BU55" i="1"/>
  <c r="BY55" i="1" s="1"/>
  <c r="BV55" i="1"/>
  <c r="CA55" i="1"/>
  <c r="CE55" i="1"/>
  <c r="CG55" i="1"/>
  <c r="CJ55" i="1"/>
  <c r="CM55" i="1"/>
  <c r="CO55" i="1"/>
  <c r="CR55" i="1"/>
  <c r="DH55" i="1"/>
  <c r="U56" i="1"/>
  <c r="Y56" i="1"/>
  <c r="AA56" i="1" s="1"/>
  <c r="AB56" i="1" s="1"/>
  <c r="AP56" i="1"/>
  <c r="AW56" i="1"/>
  <c r="BT56" i="1"/>
  <c r="BU56" i="1"/>
  <c r="BV56" i="1"/>
  <c r="CA56" i="1"/>
  <c r="CE56" i="1"/>
  <c r="CG56" i="1"/>
  <c r="CJ56" i="1"/>
  <c r="CM56" i="1"/>
  <c r="CO56" i="1"/>
  <c r="CR56" i="1"/>
  <c r="DH56" i="1"/>
  <c r="DI56" i="1"/>
  <c r="U57" i="1"/>
  <c r="Y57" i="1"/>
  <c r="AA57" i="1" s="1"/>
  <c r="AB57" i="1" s="1"/>
  <c r="AP57" i="1"/>
  <c r="DI57" i="1" s="1"/>
  <c r="AW57" i="1"/>
  <c r="BT57" i="1"/>
  <c r="BX57" i="1" s="1"/>
  <c r="BU57" i="1"/>
  <c r="BY57" i="1" s="1"/>
  <c r="BV57" i="1"/>
  <c r="CA57" i="1"/>
  <c r="CE57" i="1"/>
  <c r="CG57" i="1"/>
  <c r="CJ57" i="1"/>
  <c r="CM57" i="1"/>
  <c r="CO57" i="1"/>
  <c r="CR57" i="1"/>
  <c r="DH57" i="1"/>
  <c r="U58" i="1"/>
  <c r="Y58" i="1"/>
  <c r="AA58" i="1"/>
  <c r="AB58" i="1" s="1"/>
  <c r="AP58" i="1"/>
  <c r="AW58" i="1"/>
  <c r="BT58" i="1"/>
  <c r="BU58" i="1"/>
  <c r="BY58" i="1" s="1"/>
  <c r="BV58" i="1"/>
  <c r="BX58" i="1"/>
  <c r="CA58" i="1"/>
  <c r="CE58" i="1"/>
  <c r="CG58" i="1"/>
  <c r="CJ58" i="1"/>
  <c r="CM58" i="1"/>
  <c r="CO58" i="1"/>
  <c r="CR58" i="1"/>
  <c r="DH58" i="1"/>
  <c r="DI58" i="1"/>
  <c r="U59" i="1"/>
  <c r="Y59" i="1"/>
  <c r="AA59" i="1" s="1"/>
  <c r="AB59" i="1"/>
  <c r="AP59" i="1"/>
  <c r="DI59" i="1" s="1"/>
  <c r="AW59" i="1"/>
  <c r="BT59" i="1"/>
  <c r="BU59" i="1"/>
  <c r="BV59" i="1"/>
  <c r="BY59" i="1"/>
  <c r="CA59" i="1"/>
  <c r="CE59" i="1"/>
  <c r="CG59" i="1"/>
  <c r="CJ59" i="1"/>
  <c r="CM59" i="1"/>
  <c r="CO59" i="1"/>
  <c r="CR59" i="1"/>
  <c r="DH59" i="1"/>
  <c r="U60" i="1"/>
  <c r="Y60" i="1"/>
  <c r="AA60" i="1"/>
  <c r="AB60" i="1" s="1"/>
  <c r="AP60" i="1"/>
  <c r="AW60" i="1"/>
  <c r="BT60" i="1"/>
  <c r="BU60" i="1"/>
  <c r="BY60" i="1" s="1"/>
  <c r="BV60" i="1"/>
  <c r="BX60" i="1"/>
  <c r="CA60" i="1"/>
  <c r="CE60" i="1"/>
  <c r="CG60" i="1"/>
  <c r="CJ60" i="1"/>
  <c r="CM60" i="1"/>
  <c r="CO60" i="1"/>
  <c r="CR60" i="1"/>
  <c r="DH60" i="1"/>
  <c r="U61" i="1"/>
  <c r="Y61" i="1"/>
  <c r="AA61" i="1" s="1"/>
  <c r="AB61" i="1" s="1"/>
  <c r="AP61" i="1"/>
  <c r="AW61" i="1"/>
  <c r="BT61" i="1"/>
  <c r="BX61" i="1" s="1"/>
  <c r="BU61" i="1"/>
  <c r="BV61" i="1"/>
  <c r="BY61" i="1"/>
  <c r="CA61" i="1"/>
  <c r="CE61" i="1"/>
  <c r="CG61" i="1"/>
  <c r="CJ61" i="1"/>
  <c r="CM61" i="1"/>
  <c r="CO61" i="1"/>
  <c r="CR61" i="1"/>
  <c r="DH61" i="1"/>
  <c r="DI61" i="1"/>
  <c r="U62" i="1"/>
  <c r="Y62" i="1"/>
  <c r="AA62" i="1"/>
  <c r="AB62" i="1" s="1"/>
  <c r="AD62" i="1"/>
  <c r="AP62" i="1"/>
  <c r="DI62" i="1" s="1"/>
  <c r="AW62" i="1"/>
  <c r="BT62" i="1"/>
  <c r="BX62" i="1" s="1"/>
  <c r="BU62" i="1"/>
  <c r="BY62" i="1" s="1"/>
  <c r="BV62" i="1"/>
  <c r="CA62" i="1"/>
  <c r="CE62" i="1"/>
  <c r="CG62" i="1"/>
  <c r="CJ62" i="1"/>
  <c r="CM62" i="1"/>
  <c r="CO62" i="1"/>
  <c r="CR62" i="1"/>
  <c r="DH62" i="1"/>
  <c r="U63" i="1"/>
  <c r="Y63" i="1"/>
  <c r="AA63" i="1"/>
  <c r="AB63" i="1"/>
  <c r="AP63" i="1"/>
  <c r="DI63" i="1" s="1"/>
  <c r="AW63" i="1"/>
  <c r="BT63" i="1"/>
  <c r="BX63" i="1" s="1"/>
  <c r="BU63" i="1"/>
  <c r="BY63" i="1" s="1"/>
  <c r="BV63" i="1"/>
  <c r="CA63" i="1"/>
  <c r="CE63" i="1"/>
  <c r="CG63" i="1"/>
  <c r="CJ63" i="1"/>
  <c r="CM63" i="1"/>
  <c r="CO63" i="1"/>
  <c r="CR63" i="1"/>
  <c r="DH63" i="1"/>
  <c r="U64" i="1"/>
  <c r="Y64" i="1"/>
  <c r="AA64" i="1" s="1"/>
  <c r="AB64" i="1" s="1"/>
  <c r="AK64" i="1" s="1"/>
  <c r="AH64" i="1"/>
  <c r="BM64" i="1" s="1"/>
  <c r="BN64" i="1" s="1"/>
  <c r="CS64" i="1" s="1"/>
  <c r="AL64" i="1"/>
  <c r="BJ64" i="1" s="1"/>
  <c r="AP64" i="1"/>
  <c r="AW64" i="1"/>
  <c r="BI64" i="1"/>
  <c r="BK64" i="1" s="1"/>
  <c r="BL64" i="1" s="1"/>
  <c r="CN64" i="1" s="1"/>
  <c r="BT64" i="1"/>
  <c r="BU64" i="1"/>
  <c r="BV64" i="1"/>
  <c r="BY64" i="1"/>
  <c r="CA64" i="1"/>
  <c r="CE64" i="1"/>
  <c r="CG64" i="1"/>
  <c r="CJ64" i="1"/>
  <c r="CM64" i="1"/>
  <c r="CO64" i="1"/>
  <c r="CR64" i="1"/>
  <c r="DH64" i="1"/>
  <c r="DI64" i="1"/>
  <c r="U65" i="1"/>
  <c r="Y65" i="1"/>
  <c r="AA65" i="1"/>
  <c r="AB65" i="1" s="1"/>
  <c r="AP65" i="1"/>
  <c r="AW65" i="1"/>
  <c r="BT65" i="1"/>
  <c r="BU65" i="1"/>
  <c r="BY65" i="1" s="1"/>
  <c r="BV65" i="1"/>
  <c r="BX65" i="1"/>
  <c r="CA65" i="1"/>
  <c r="CE65" i="1"/>
  <c r="CG65" i="1"/>
  <c r="CJ65" i="1"/>
  <c r="CM65" i="1"/>
  <c r="CO65" i="1"/>
  <c r="CR65" i="1"/>
  <c r="DH65" i="1"/>
  <c r="DI65" i="1"/>
  <c r="U66" i="1"/>
  <c r="Y66" i="1"/>
  <c r="AA66" i="1" s="1"/>
  <c r="AB66" i="1"/>
  <c r="AP66" i="1"/>
  <c r="AW66" i="1"/>
  <c r="BT66" i="1"/>
  <c r="BU66" i="1"/>
  <c r="BV66" i="1"/>
  <c r="BX66" i="1" s="1"/>
  <c r="BY66" i="1"/>
  <c r="CA66" i="1"/>
  <c r="CE66" i="1"/>
  <c r="CG66" i="1"/>
  <c r="CJ66" i="1"/>
  <c r="CM66" i="1"/>
  <c r="CO66" i="1"/>
  <c r="CR66" i="1"/>
  <c r="DH66" i="1"/>
  <c r="DI66" i="1"/>
  <c r="AF67" i="1"/>
  <c r="AG67" i="1"/>
  <c r="AK67" i="1"/>
  <c r="BI67" i="1" s="1"/>
  <c r="BK67" i="1" s="1"/>
  <c r="BL67" i="1" s="1"/>
  <c r="AL67" i="1"/>
  <c r="AM67" i="1"/>
  <c r="AN67" i="1" s="1"/>
  <c r="CP67" i="1" s="1"/>
  <c r="AP67" i="1"/>
  <c r="AW67" i="1"/>
  <c r="BA67" i="1"/>
  <c r="CB67" i="1" s="1"/>
  <c r="BJ67" i="1"/>
  <c r="BN67" i="1"/>
  <c r="CA67" i="1"/>
  <c r="CM67" i="1"/>
  <c r="CN67" i="1"/>
  <c r="CQ67" i="1" s="1"/>
  <c r="CO67" i="1"/>
  <c r="DH67" i="1"/>
  <c r="DI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W68" i="1"/>
  <c r="Y68" i="1"/>
  <c r="AA68" i="1"/>
  <c r="AO68" i="1"/>
  <c r="AP68" i="1"/>
  <c r="DI68" i="1" s="1"/>
  <c r="AQ68" i="1"/>
  <c r="AW68" i="1"/>
  <c r="BN68" i="1"/>
  <c r="CS68" i="1" s="1"/>
  <c r="BT68" i="1"/>
  <c r="BX68" i="1" s="1"/>
  <c r="BU68" i="1"/>
  <c r="BY68" i="1" s="1"/>
  <c r="BV68" i="1"/>
  <c r="CA68" i="1"/>
  <c r="CE68" i="1"/>
  <c r="CG68" i="1"/>
  <c r="CJ68" i="1"/>
  <c r="CM68" i="1"/>
  <c r="CO68" i="1"/>
  <c r="CR68" i="1"/>
  <c r="DH68" i="1"/>
  <c r="AG69" i="1"/>
  <c r="AK69" i="1"/>
  <c r="AL69" i="1"/>
  <c r="AW69" i="1"/>
  <c r="BA69" i="1"/>
  <c r="BD69" i="1"/>
  <c r="BF69" i="1"/>
  <c r="BJ69" i="1"/>
  <c r="BN69" i="1"/>
  <c r="BU69" i="1"/>
  <c r="CA69" i="1"/>
  <c r="CB69" i="1"/>
  <c r="CM69" i="1"/>
  <c r="CO69" i="1"/>
  <c r="U70" i="1"/>
  <c r="Y70" i="1"/>
  <c r="AA70" i="1"/>
  <c r="AB70" i="1" s="1"/>
  <c r="AP70" i="1"/>
  <c r="AW70" i="1"/>
  <c r="BT70" i="1"/>
  <c r="BU70" i="1"/>
  <c r="BV70" i="1"/>
  <c r="BX70" i="1"/>
  <c r="BY70" i="1"/>
  <c r="CA70" i="1"/>
  <c r="CE70" i="1"/>
  <c r="CG70" i="1"/>
  <c r="CJ70" i="1"/>
  <c r="CM70" i="1"/>
  <c r="CO70" i="1"/>
  <c r="CR70" i="1"/>
  <c r="DH70" i="1"/>
  <c r="DI70" i="1" s="1"/>
  <c r="U71" i="1"/>
  <c r="Y71" i="1"/>
  <c r="AA71" i="1"/>
  <c r="AB71" i="1"/>
  <c r="AL71" i="1"/>
  <c r="BJ71" i="1" s="1"/>
  <c r="AP71" i="1"/>
  <c r="AW71" i="1"/>
  <c r="BT71" i="1"/>
  <c r="BU71" i="1"/>
  <c r="BV71" i="1"/>
  <c r="BX71" i="1"/>
  <c r="BY71" i="1"/>
  <c r="CA71" i="1"/>
  <c r="CE71" i="1"/>
  <c r="CG71" i="1"/>
  <c r="CJ71" i="1"/>
  <c r="CM71" i="1"/>
  <c r="CO71" i="1"/>
  <c r="CR71" i="1"/>
  <c r="DH71" i="1"/>
  <c r="DI71" i="1"/>
  <c r="U72" i="1"/>
  <c r="Y72" i="1"/>
  <c r="AA72" i="1"/>
  <c r="AB72" i="1"/>
  <c r="AH72" i="1" s="1"/>
  <c r="AI72" i="1" s="1"/>
  <c r="AD72" i="1"/>
  <c r="AE72" i="1"/>
  <c r="AF72" i="1" s="1"/>
  <c r="AG72" i="1"/>
  <c r="CK72" i="1" s="1"/>
  <c r="AK72" i="1"/>
  <c r="BI72" i="1" s="1"/>
  <c r="BK72" i="1" s="1"/>
  <c r="BL72" i="1" s="1"/>
  <c r="CN72" i="1" s="1"/>
  <c r="AL72" i="1"/>
  <c r="BJ72" i="1" s="1"/>
  <c r="AP72" i="1"/>
  <c r="DI72" i="1" s="1"/>
  <c r="AW72" i="1"/>
  <c r="BC72" i="1"/>
  <c r="BD72" i="1"/>
  <c r="CF72" i="1" s="1"/>
  <c r="BM72" i="1"/>
  <c r="BN72" i="1" s="1"/>
  <c r="CS72" i="1" s="1"/>
  <c r="BT72" i="1"/>
  <c r="BX72" i="1" s="1"/>
  <c r="BU72" i="1"/>
  <c r="BV72" i="1"/>
  <c r="BY72" i="1"/>
  <c r="CA72" i="1"/>
  <c r="CE72" i="1"/>
  <c r="CG72" i="1"/>
  <c r="CJ72" i="1"/>
  <c r="CM72" i="1"/>
  <c r="CO72" i="1"/>
  <c r="CR72" i="1"/>
  <c r="DH72" i="1"/>
  <c r="U73" i="1"/>
  <c r="Y73" i="1"/>
  <c r="AA73" i="1"/>
  <c r="AB73" i="1"/>
  <c r="AD73" i="1"/>
  <c r="AH73" i="1"/>
  <c r="AI73" i="1" s="1"/>
  <c r="AK73" i="1"/>
  <c r="BI73" i="1" s="1"/>
  <c r="AL73" i="1"/>
  <c r="BJ73" i="1" s="1"/>
  <c r="AM73" i="1"/>
  <c r="AN73" i="1"/>
  <c r="CP73" i="1" s="1"/>
  <c r="AP73" i="1"/>
  <c r="AW73" i="1"/>
  <c r="BM73" i="1"/>
  <c r="BN73" i="1"/>
  <c r="BT73" i="1"/>
  <c r="BX73" i="1" s="1"/>
  <c r="BU73" i="1"/>
  <c r="BY73" i="1" s="1"/>
  <c r="BV73" i="1"/>
  <c r="CA73" i="1"/>
  <c r="CE73" i="1"/>
  <c r="CG73" i="1"/>
  <c r="CJ73" i="1"/>
  <c r="CM73" i="1"/>
  <c r="CO73" i="1"/>
  <c r="CR73" i="1"/>
  <c r="CS73" i="1"/>
  <c r="DH73" i="1"/>
  <c r="DI73" i="1" s="1"/>
  <c r="U74" i="1"/>
  <c r="Y74" i="1"/>
  <c r="AA74" i="1" s="1"/>
  <c r="AB74" i="1" s="1"/>
  <c r="AK74" i="1" s="1"/>
  <c r="AD74" i="1"/>
  <c r="AE74" i="1"/>
  <c r="AF74" i="1"/>
  <c r="AG74" i="1"/>
  <c r="CK74" i="1" s="1"/>
  <c r="AH74" i="1"/>
  <c r="AI74" i="1" s="1"/>
  <c r="AL74" i="1"/>
  <c r="AP74" i="1"/>
  <c r="AW74" i="1"/>
  <c r="BC74" i="1"/>
  <c r="BD74" i="1" s="1"/>
  <c r="BE74" i="1"/>
  <c r="BF74" i="1" s="1"/>
  <c r="CH74" i="1" s="1"/>
  <c r="BI74" i="1"/>
  <c r="BM74" i="1"/>
  <c r="BN74" i="1" s="1"/>
  <c r="BT74" i="1"/>
  <c r="BU74" i="1"/>
  <c r="BY74" i="1" s="1"/>
  <c r="BV74" i="1"/>
  <c r="CA74" i="1"/>
  <c r="CE74" i="1"/>
  <c r="CF74" i="1" s="1"/>
  <c r="CI74" i="1" s="1"/>
  <c r="CL74" i="1" s="1"/>
  <c r="CG74" i="1"/>
  <c r="CJ74" i="1"/>
  <c r="CM74" i="1"/>
  <c r="CO74" i="1"/>
  <c r="CR74" i="1"/>
  <c r="CS74" i="1"/>
  <c r="DH74" i="1"/>
  <c r="DI74" i="1"/>
  <c r="U75" i="1"/>
  <c r="Y75" i="1"/>
  <c r="AA75" i="1"/>
  <c r="AB75" i="1" s="1"/>
  <c r="AP75" i="1"/>
  <c r="AW75" i="1"/>
  <c r="BT75" i="1"/>
  <c r="BU75" i="1"/>
  <c r="BV75" i="1"/>
  <c r="BX75" i="1"/>
  <c r="CA75" i="1"/>
  <c r="CE75" i="1"/>
  <c r="CG75" i="1"/>
  <c r="CJ75" i="1"/>
  <c r="CM75" i="1"/>
  <c r="CO75" i="1"/>
  <c r="CR75" i="1"/>
  <c r="DH75" i="1"/>
  <c r="DI75" i="1" s="1"/>
  <c r="U76" i="1"/>
  <c r="Y76" i="1"/>
  <c r="AA76" i="1" s="1"/>
  <c r="AB76" i="1" s="1"/>
  <c r="AH76" i="1" s="1"/>
  <c r="AP76" i="1"/>
  <c r="DI76" i="1" s="1"/>
  <c r="AW76" i="1"/>
  <c r="BT76" i="1"/>
  <c r="BX76" i="1" s="1"/>
  <c r="BU76" i="1"/>
  <c r="BY76" i="1" s="1"/>
  <c r="BV76" i="1"/>
  <c r="CA76" i="1"/>
  <c r="CE76" i="1"/>
  <c r="CG76" i="1"/>
  <c r="CJ76" i="1"/>
  <c r="CM76" i="1"/>
  <c r="CO76" i="1"/>
  <c r="CR76" i="1"/>
  <c r="DH76" i="1"/>
  <c r="U77" i="1"/>
  <c r="Y77" i="1"/>
  <c r="AA77" i="1"/>
  <c r="AB77" i="1" s="1"/>
  <c r="AP77" i="1"/>
  <c r="AW77" i="1"/>
  <c r="BT77" i="1"/>
  <c r="BU77" i="1"/>
  <c r="BY77" i="1" s="1"/>
  <c r="BV77" i="1"/>
  <c r="BX77" i="1"/>
  <c r="CA77" i="1"/>
  <c r="CE77" i="1"/>
  <c r="CG77" i="1"/>
  <c r="CJ77" i="1"/>
  <c r="CM77" i="1"/>
  <c r="CO77" i="1"/>
  <c r="CR77" i="1"/>
  <c r="DH77" i="1"/>
  <c r="U78" i="1"/>
  <c r="Y78" i="1"/>
  <c r="AA78" i="1"/>
  <c r="AB78" i="1"/>
  <c r="AK78" i="1" s="1"/>
  <c r="AP78" i="1"/>
  <c r="AW78" i="1"/>
  <c r="BT78" i="1"/>
  <c r="BU78" i="1"/>
  <c r="BV78" i="1"/>
  <c r="BX78" i="1"/>
  <c r="BY78" i="1"/>
  <c r="CA78" i="1"/>
  <c r="CE78" i="1"/>
  <c r="CG78" i="1"/>
  <c r="CJ78" i="1"/>
  <c r="CM78" i="1"/>
  <c r="CO78" i="1"/>
  <c r="CR78" i="1"/>
  <c r="DH78" i="1"/>
  <c r="DI78" i="1"/>
  <c r="U79" i="1"/>
  <c r="Y79" i="1"/>
  <c r="AA79" i="1"/>
  <c r="AB79" i="1"/>
  <c r="AH79" i="1" s="1"/>
  <c r="AD79" i="1"/>
  <c r="AP79" i="1"/>
  <c r="DI79" i="1" s="1"/>
  <c r="AW79" i="1"/>
  <c r="BT79" i="1"/>
  <c r="BX79" i="1" s="1"/>
  <c r="BU79" i="1"/>
  <c r="BV79" i="1"/>
  <c r="BY79" i="1"/>
  <c r="CA79" i="1"/>
  <c r="CE79" i="1"/>
  <c r="CG79" i="1"/>
  <c r="CJ79" i="1"/>
  <c r="CM79" i="1"/>
  <c r="CO79" i="1"/>
  <c r="CR79" i="1"/>
  <c r="DH79" i="1"/>
  <c r="U80" i="1"/>
  <c r="Y80" i="1"/>
  <c r="AA80" i="1"/>
  <c r="AB80" i="1"/>
  <c r="AD80" i="1"/>
  <c r="AE80" i="1"/>
  <c r="AH80" i="1"/>
  <c r="AI80" i="1" s="1"/>
  <c r="AK80" i="1"/>
  <c r="BI80" i="1" s="1"/>
  <c r="AL80" i="1"/>
  <c r="BJ80" i="1" s="1"/>
  <c r="AP80" i="1"/>
  <c r="AW80" i="1"/>
  <c r="BC80" i="1"/>
  <c r="BD80" i="1"/>
  <c r="CF80" i="1" s="1"/>
  <c r="BM80" i="1"/>
  <c r="BN80" i="1" s="1"/>
  <c r="CS80" i="1" s="1"/>
  <c r="BT80" i="1"/>
  <c r="BU80" i="1"/>
  <c r="BY80" i="1" s="1"/>
  <c r="BV80" i="1"/>
  <c r="BX80" i="1"/>
  <c r="CA80" i="1"/>
  <c r="CE80" i="1"/>
  <c r="CG80" i="1"/>
  <c r="CJ80" i="1"/>
  <c r="CM80" i="1"/>
  <c r="CO80" i="1"/>
  <c r="CR80" i="1"/>
  <c r="DH80" i="1"/>
  <c r="DI80" i="1" s="1"/>
  <c r="U81" i="1"/>
  <c r="Y81" i="1"/>
  <c r="AA81" i="1" s="1"/>
  <c r="AB81" i="1" s="1"/>
  <c r="AP81" i="1"/>
  <c r="AW81" i="1"/>
  <c r="BT81" i="1"/>
  <c r="BU81" i="1"/>
  <c r="BV81" i="1"/>
  <c r="BY81" i="1" s="1"/>
  <c r="CA81" i="1"/>
  <c r="CE81" i="1"/>
  <c r="CG81" i="1"/>
  <c r="CJ81" i="1"/>
  <c r="CM81" i="1"/>
  <c r="CO81" i="1"/>
  <c r="CR81" i="1"/>
  <c r="DH81" i="1"/>
  <c r="DI81" i="1" s="1"/>
  <c r="U82" i="1"/>
  <c r="Y82" i="1"/>
  <c r="AA82" i="1"/>
  <c r="AB82" i="1" s="1"/>
  <c r="AP82" i="1"/>
  <c r="AW82" i="1"/>
  <c r="BT82" i="1"/>
  <c r="BX82" i="1" s="1"/>
  <c r="BU82" i="1"/>
  <c r="BY82" i="1" s="1"/>
  <c r="BV82" i="1"/>
  <c r="CA82" i="1"/>
  <c r="CE82" i="1"/>
  <c r="CG82" i="1"/>
  <c r="CJ82" i="1"/>
  <c r="CM82" i="1"/>
  <c r="CO82" i="1"/>
  <c r="CR82" i="1"/>
  <c r="DH82" i="1"/>
  <c r="DI82" i="1"/>
  <c r="U83" i="1"/>
  <c r="Y83" i="1"/>
  <c r="AA83" i="1" s="1"/>
  <c r="AB83" i="1" s="1"/>
  <c r="AP83" i="1"/>
  <c r="DI83" i="1" s="1"/>
  <c r="AW83" i="1"/>
  <c r="BT83" i="1"/>
  <c r="BX83" i="1" s="1"/>
  <c r="BU83" i="1"/>
  <c r="BY83" i="1" s="1"/>
  <c r="BV83" i="1"/>
  <c r="CA83" i="1"/>
  <c r="CE83" i="1"/>
  <c r="CG83" i="1"/>
  <c r="CJ83" i="1"/>
  <c r="CM83" i="1"/>
  <c r="CO83" i="1"/>
  <c r="CR83" i="1"/>
  <c r="DH83" i="1"/>
  <c r="U84" i="1"/>
  <c r="Y84" i="1"/>
  <c r="AA84" i="1" s="1"/>
  <c r="AB84" i="1" s="1"/>
  <c r="AP84" i="1"/>
  <c r="AW84" i="1"/>
  <c r="BT84" i="1"/>
  <c r="BU84" i="1"/>
  <c r="BV84" i="1"/>
  <c r="CA84" i="1"/>
  <c r="CE84" i="1"/>
  <c r="CG84" i="1"/>
  <c r="CJ84" i="1"/>
  <c r="CM84" i="1"/>
  <c r="CO84" i="1"/>
  <c r="CR84" i="1"/>
  <c r="DH84" i="1"/>
  <c r="DI84" i="1"/>
  <c r="U85" i="1"/>
  <c r="Y85" i="1"/>
  <c r="AA85" i="1"/>
  <c r="AB85" i="1" s="1"/>
  <c r="AP85" i="1"/>
  <c r="DI85" i="1" s="1"/>
  <c r="AW85" i="1"/>
  <c r="BT85" i="1"/>
  <c r="BU85" i="1"/>
  <c r="BY85" i="1" s="1"/>
  <c r="BV85" i="1"/>
  <c r="BX85" i="1"/>
  <c r="CA85" i="1"/>
  <c r="CE85" i="1"/>
  <c r="CG85" i="1"/>
  <c r="CJ85" i="1"/>
  <c r="CM85" i="1"/>
  <c r="CO85" i="1"/>
  <c r="CR85" i="1"/>
  <c r="DH85" i="1"/>
  <c r="AF86" i="1"/>
  <c r="AG86" i="1"/>
  <c r="AK86" i="1"/>
  <c r="AL86" i="1"/>
  <c r="BJ86" i="1" s="1"/>
  <c r="AP86" i="1"/>
  <c r="AW86" i="1"/>
  <c r="BA86" i="1"/>
  <c r="CB86" i="1" s="1"/>
  <c r="BN86" i="1"/>
  <c r="CA86" i="1"/>
  <c r="CM86" i="1"/>
  <c r="CO86" i="1"/>
  <c r="DH86" i="1"/>
  <c r="DI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W87" i="1"/>
  <c r="Y87" i="1"/>
  <c r="AA87" i="1" s="1"/>
  <c r="AO87" i="1"/>
  <c r="AP87" i="1"/>
  <c r="DI87" i="1" s="1"/>
  <c r="AQ87" i="1"/>
  <c r="AW87" i="1"/>
  <c r="BN87" i="1"/>
  <c r="BT87" i="1"/>
  <c r="BU87" i="1"/>
  <c r="BV87" i="1"/>
  <c r="CA87" i="1"/>
  <c r="CE87" i="1"/>
  <c r="CG87" i="1"/>
  <c r="CJ87" i="1"/>
  <c r="CM87" i="1"/>
  <c r="CO87" i="1"/>
  <c r="CR87" i="1"/>
  <c r="DH87" i="1"/>
  <c r="AG88" i="1"/>
  <c r="AK88" i="1"/>
  <c r="AM88" i="1" s="1"/>
  <c r="AL88" i="1"/>
  <c r="AN88" i="1"/>
  <c r="CP88" i="1" s="1"/>
  <c r="AW88" i="1"/>
  <c r="BA88" i="1"/>
  <c r="BD88" i="1"/>
  <c r="BF88" i="1"/>
  <c r="BI88" i="1"/>
  <c r="BK88" i="1" s="1"/>
  <c r="BJ88" i="1"/>
  <c r="BL88" i="1"/>
  <c r="BN88" i="1"/>
  <c r="BU88" i="1"/>
  <c r="CA88" i="1"/>
  <c r="CM88" i="1"/>
  <c r="CN88" i="1" s="1"/>
  <c r="CQ88" i="1" s="1"/>
  <c r="CO88" i="1"/>
  <c r="U89" i="1"/>
  <c r="Y89" i="1"/>
  <c r="AA89" i="1"/>
  <c r="AB89" i="1"/>
  <c r="AD89" i="1"/>
  <c r="BE89" i="1" s="1"/>
  <c r="AK89" i="1"/>
  <c r="AP89" i="1"/>
  <c r="AV89" i="1"/>
  <c r="AW89" i="1"/>
  <c r="BT89" i="1"/>
  <c r="BU89" i="1"/>
  <c r="BV89" i="1"/>
  <c r="BX89" i="1"/>
  <c r="BY89" i="1"/>
  <c r="CA89" i="1"/>
  <c r="CE89" i="1"/>
  <c r="CG89" i="1"/>
  <c r="CJ89" i="1"/>
  <c r="CM89" i="1"/>
  <c r="CO89" i="1"/>
  <c r="CR89" i="1"/>
  <c r="DH89" i="1"/>
  <c r="DI89" i="1"/>
  <c r="U90" i="1"/>
  <c r="Y90" i="1"/>
  <c r="AA90" i="1"/>
  <c r="AB90" i="1"/>
  <c r="AH90" i="1" s="1"/>
  <c r="AP90" i="1"/>
  <c r="AV90" i="1"/>
  <c r="AW90" i="1"/>
  <c r="BT90" i="1"/>
  <c r="BU90" i="1"/>
  <c r="BV90" i="1"/>
  <c r="BX90" i="1" s="1"/>
  <c r="CA90" i="1"/>
  <c r="CE90" i="1"/>
  <c r="CG90" i="1"/>
  <c r="CJ90" i="1"/>
  <c r="CM90" i="1"/>
  <c r="CO90" i="1"/>
  <c r="CR90" i="1"/>
  <c r="DH90" i="1"/>
  <c r="DI90" i="1"/>
  <c r="U91" i="1"/>
  <c r="Y91" i="1"/>
  <c r="AA91" i="1"/>
  <c r="AB91" i="1" s="1"/>
  <c r="AP91" i="1"/>
  <c r="AV91" i="1"/>
  <c r="AW91" i="1"/>
  <c r="BT91" i="1"/>
  <c r="BU91" i="1"/>
  <c r="BY91" i="1" s="1"/>
  <c r="BV91" i="1"/>
  <c r="BX91" i="1"/>
  <c r="CA91" i="1"/>
  <c r="CE91" i="1"/>
  <c r="CG91" i="1"/>
  <c r="CJ91" i="1"/>
  <c r="CM91" i="1"/>
  <c r="CO91" i="1"/>
  <c r="CR91" i="1"/>
  <c r="DH91" i="1"/>
  <c r="DI91" i="1"/>
  <c r="U92" i="1"/>
  <c r="Y92" i="1"/>
  <c r="AA92" i="1" s="1"/>
  <c r="AB92" i="1" s="1"/>
  <c r="AP92" i="1"/>
  <c r="DI92" i="1" s="1"/>
  <c r="AV92" i="1"/>
  <c r="AW92" i="1"/>
  <c r="BT92" i="1"/>
  <c r="BX92" i="1" s="1"/>
  <c r="BU92" i="1"/>
  <c r="BV92" i="1"/>
  <c r="BY92" i="1" s="1"/>
  <c r="CA92" i="1"/>
  <c r="CE92" i="1"/>
  <c r="CG92" i="1"/>
  <c r="CJ92" i="1"/>
  <c r="CM92" i="1"/>
  <c r="CO92" i="1"/>
  <c r="CR92" i="1"/>
  <c r="DH92" i="1"/>
  <c r="U93" i="1"/>
  <c r="Y93" i="1"/>
  <c r="AA93" i="1"/>
  <c r="AB93" i="1" s="1"/>
  <c r="AH93" i="1"/>
  <c r="AP93" i="1"/>
  <c r="AV93" i="1"/>
  <c r="BT93" i="1"/>
  <c r="BU93" i="1"/>
  <c r="CA93" i="1"/>
  <c r="CE93" i="1"/>
  <c r="CG93" i="1"/>
  <c r="CJ93" i="1"/>
  <c r="CM93" i="1"/>
  <c r="CO93" i="1"/>
  <c r="CR93" i="1"/>
  <c r="DH93" i="1"/>
  <c r="DI93" i="1" s="1"/>
  <c r="U94" i="1"/>
  <c r="Y94" i="1"/>
  <c r="AA94" i="1"/>
  <c r="AB94" i="1" s="1"/>
  <c r="AH94" i="1" s="1"/>
  <c r="AP94" i="1"/>
  <c r="AV94" i="1"/>
  <c r="BT94" i="1"/>
  <c r="BU94" i="1"/>
  <c r="CA94" i="1"/>
  <c r="CE94" i="1"/>
  <c r="CG94" i="1"/>
  <c r="CJ94" i="1"/>
  <c r="CM94" i="1"/>
  <c r="CO94" i="1"/>
  <c r="CR94" i="1"/>
  <c r="DH94" i="1"/>
  <c r="DI94" i="1" s="1"/>
  <c r="U95" i="1"/>
  <c r="Y95" i="1"/>
  <c r="AA95" i="1"/>
  <c r="AB95" i="1" s="1"/>
  <c r="AH95" i="1"/>
  <c r="AP95" i="1"/>
  <c r="AV95" i="1"/>
  <c r="BT95" i="1"/>
  <c r="BU95" i="1"/>
  <c r="CA95" i="1"/>
  <c r="CE95" i="1"/>
  <c r="CG95" i="1"/>
  <c r="CJ95" i="1"/>
  <c r="CM95" i="1"/>
  <c r="CO95" i="1"/>
  <c r="CR95" i="1"/>
  <c r="DH95" i="1"/>
  <c r="DI95" i="1" s="1"/>
  <c r="U96" i="1"/>
  <c r="Y96" i="1"/>
  <c r="AA96" i="1"/>
  <c r="AB96" i="1" s="1"/>
  <c r="AH96" i="1" s="1"/>
  <c r="AP96" i="1"/>
  <c r="AV96" i="1"/>
  <c r="BT96" i="1"/>
  <c r="BU96" i="1"/>
  <c r="CA96" i="1"/>
  <c r="CE96" i="1"/>
  <c r="CG96" i="1"/>
  <c r="CJ96" i="1"/>
  <c r="CM96" i="1"/>
  <c r="CO96" i="1"/>
  <c r="CR96" i="1"/>
  <c r="DH96" i="1"/>
  <c r="DI96" i="1" s="1"/>
  <c r="U97" i="1"/>
  <c r="Y97" i="1"/>
  <c r="AA97" i="1"/>
  <c r="AB97" i="1" s="1"/>
  <c r="AH97" i="1"/>
  <c r="AP97" i="1"/>
  <c r="AV97" i="1"/>
  <c r="BT97" i="1"/>
  <c r="BU97" i="1"/>
  <c r="CA97" i="1"/>
  <c r="CE97" i="1"/>
  <c r="CG97" i="1"/>
  <c r="CJ97" i="1"/>
  <c r="CM97" i="1"/>
  <c r="CO97" i="1"/>
  <c r="CR97" i="1"/>
  <c r="DH97" i="1"/>
  <c r="DI97" i="1" s="1"/>
  <c r="U98" i="1"/>
  <c r="Y98" i="1"/>
  <c r="AA98" i="1"/>
  <c r="AB98" i="1" s="1"/>
  <c r="AP98" i="1"/>
  <c r="AV98" i="1"/>
  <c r="BT98" i="1"/>
  <c r="BU98" i="1"/>
  <c r="CA98" i="1"/>
  <c r="CE98" i="1"/>
  <c r="CG98" i="1"/>
  <c r="CJ98" i="1"/>
  <c r="CM98" i="1"/>
  <c r="CO98" i="1"/>
  <c r="CR98" i="1"/>
  <c r="DH98" i="1"/>
  <c r="DI98" i="1" s="1"/>
  <c r="U99" i="1"/>
  <c r="Y99" i="1"/>
  <c r="AA99" i="1"/>
  <c r="AB99" i="1" s="1"/>
  <c r="AH99" i="1" s="1"/>
  <c r="AP99" i="1"/>
  <c r="AV99" i="1"/>
  <c r="BT99" i="1"/>
  <c r="BU99" i="1"/>
  <c r="CA99" i="1"/>
  <c r="CE99" i="1"/>
  <c r="CG99" i="1"/>
  <c r="CJ99" i="1"/>
  <c r="CM99" i="1"/>
  <c r="CO99" i="1"/>
  <c r="CR99" i="1"/>
  <c r="DH99" i="1"/>
  <c r="DI99" i="1" s="1"/>
  <c r="U100" i="1"/>
  <c r="Y100" i="1"/>
  <c r="AA100" i="1"/>
  <c r="AB100" i="1" s="1"/>
  <c r="AH100" i="1" s="1"/>
  <c r="AP100" i="1"/>
  <c r="AV100" i="1"/>
  <c r="BT100" i="1"/>
  <c r="BU100" i="1"/>
  <c r="CA100" i="1"/>
  <c r="CE100" i="1"/>
  <c r="CG100" i="1"/>
  <c r="CJ100" i="1"/>
  <c r="CM100" i="1"/>
  <c r="CO100" i="1"/>
  <c r="CR100" i="1"/>
  <c r="DH100" i="1"/>
  <c r="DI100" i="1" s="1"/>
  <c r="U101" i="1"/>
  <c r="Y101" i="1"/>
  <c r="AA101" i="1"/>
  <c r="AB101" i="1" s="1"/>
  <c r="AH101" i="1"/>
  <c r="AP101" i="1"/>
  <c r="AV101" i="1"/>
  <c r="BT101" i="1"/>
  <c r="BU101" i="1"/>
  <c r="CA101" i="1"/>
  <c r="CE101" i="1"/>
  <c r="CG101" i="1"/>
  <c r="CJ101" i="1"/>
  <c r="CM101" i="1"/>
  <c r="CO101" i="1"/>
  <c r="CR101" i="1"/>
  <c r="DH101" i="1"/>
  <c r="DI101" i="1" s="1"/>
  <c r="AF102" i="1"/>
  <c r="AG102" i="1"/>
  <c r="AK102" i="1"/>
  <c r="AM102" i="1" s="1"/>
  <c r="AN102" i="1" s="1"/>
  <c r="CP102" i="1" s="1"/>
  <c r="AL102" i="1"/>
  <c r="AP102" i="1"/>
  <c r="DI102" i="1" s="1"/>
  <c r="AW102" i="1"/>
  <c r="AZ102" i="1"/>
  <c r="BA102" i="1" s="1"/>
  <c r="CB102" i="1" s="1"/>
  <c r="BI102" i="1"/>
  <c r="BK102" i="1" s="1"/>
  <c r="BL102" i="1" s="1"/>
  <c r="CN102" i="1" s="1"/>
  <c r="BJ102" i="1"/>
  <c r="BN102" i="1"/>
  <c r="CA102" i="1"/>
  <c r="CM102" i="1"/>
  <c r="CO102" i="1"/>
  <c r="DH102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W103" i="1"/>
  <c r="Y103" i="1"/>
  <c r="AA103" i="1" s="1"/>
  <c r="AO103" i="1"/>
  <c r="AP103" i="1" s="1"/>
  <c r="DI103" i="1" s="1"/>
  <c r="AQ103" i="1"/>
  <c r="AW103" i="1"/>
  <c r="BN103" i="1"/>
  <c r="BT103" i="1"/>
  <c r="BX103" i="1" s="1"/>
  <c r="BU103" i="1"/>
  <c r="BV103" i="1"/>
  <c r="BY103" i="1" s="1"/>
  <c r="CA103" i="1"/>
  <c r="CE103" i="1"/>
  <c r="CG103" i="1"/>
  <c r="CJ103" i="1"/>
  <c r="CM103" i="1"/>
  <c r="CO103" i="1"/>
  <c r="CR103" i="1"/>
  <c r="CS103" i="1"/>
  <c r="DH103" i="1"/>
  <c r="AG104" i="1"/>
  <c r="AK104" i="1"/>
  <c r="AM104" i="1" s="1"/>
  <c r="AN104" i="1" s="1"/>
  <c r="CP104" i="1" s="1"/>
  <c r="AL104" i="1"/>
  <c r="AW104" i="1"/>
  <c r="AZ104" i="1"/>
  <c r="BA104" i="1"/>
  <c r="BD104" i="1"/>
  <c r="BF104" i="1"/>
  <c r="BI104" i="1"/>
  <c r="BK104" i="1" s="1"/>
  <c r="BL104" i="1" s="1"/>
  <c r="CN104" i="1" s="1"/>
  <c r="CQ104" i="1" s="1"/>
  <c r="BJ104" i="1"/>
  <c r="BN104" i="1"/>
  <c r="BU104" i="1"/>
  <c r="CA104" i="1"/>
  <c r="CM104" i="1"/>
  <c r="CO104" i="1"/>
  <c r="U105" i="1"/>
  <c r="Y105" i="1"/>
  <c r="AA105" i="1" s="1"/>
  <c r="AB105" i="1" s="1"/>
  <c r="AP105" i="1"/>
  <c r="AV105" i="1"/>
  <c r="AW105" i="1"/>
  <c r="BT105" i="1"/>
  <c r="BX105" i="1" s="1"/>
  <c r="BU105" i="1"/>
  <c r="BY105" i="1" s="1"/>
  <c r="BV105" i="1"/>
  <c r="CA105" i="1"/>
  <c r="CE105" i="1"/>
  <c r="CG105" i="1"/>
  <c r="CJ105" i="1"/>
  <c r="CM105" i="1"/>
  <c r="CO105" i="1"/>
  <c r="CR105" i="1"/>
  <c r="DH105" i="1"/>
  <c r="DI105" i="1"/>
  <c r="U106" i="1"/>
  <c r="Y106" i="1"/>
  <c r="AA106" i="1" s="1"/>
  <c r="AB106" i="1" s="1"/>
  <c r="AP106" i="1"/>
  <c r="AV106" i="1"/>
  <c r="AW106" i="1"/>
  <c r="BT106" i="1"/>
  <c r="BX106" i="1" s="1"/>
  <c r="BU106" i="1"/>
  <c r="BY106" i="1" s="1"/>
  <c r="BV106" i="1"/>
  <c r="CA106" i="1"/>
  <c r="CE106" i="1"/>
  <c r="CG106" i="1"/>
  <c r="CJ106" i="1"/>
  <c r="CM106" i="1"/>
  <c r="CO106" i="1"/>
  <c r="CR106" i="1"/>
  <c r="DH106" i="1"/>
  <c r="DI106" i="1"/>
  <c r="U107" i="1"/>
  <c r="Y107" i="1"/>
  <c r="AA107" i="1" s="1"/>
  <c r="AB107" i="1" s="1"/>
  <c r="AP107" i="1"/>
  <c r="AV107" i="1"/>
  <c r="AW107" i="1"/>
  <c r="BT107" i="1"/>
  <c r="BX107" i="1" s="1"/>
  <c r="BU107" i="1"/>
  <c r="BY107" i="1" s="1"/>
  <c r="BV107" i="1"/>
  <c r="CA107" i="1"/>
  <c r="CE107" i="1"/>
  <c r="CG107" i="1"/>
  <c r="CJ107" i="1"/>
  <c r="CM107" i="1"/>
  <c r="CO107" i="1"/>
  <c r="CR107" i="1"/>
  <c r="DH107" i="1"/>
  <c r="DI107" i="1"/>
  <c r="U108" i="1"/>
  <c r="Y108" i="1"/>
  <c r="AA108" i="1" s="1"/>
  <c r="AB108" i="1" s="1"/>
  <c r="AP108" i="1"/>
  <c r="AV108" i="1"/>
  <c r="AW108" i="1"/>
  <c r="BT108" i="1"/>
  <c r="BX108" i="1" s="1"/>
  <c r="BU108" i="1"/>
  <c r="BY108" i="1" s="1"/>
  <c r="BV108" i="1"/>
  <c r="CA108" i="1"/>
  <c r="CE108" i="1"/>
  <c r="CG108" i="1"/>
  <c r="CJ108" i="1"/>
  <c r="CM108" i="1"/>
  <c r="CO108" i="1"/>
  <c r="CR108" i="1"/>
  <c r="DH108" i="1"/>
  <c r="DI108" i="1"/>
  <c r="U109" i="1"/>
  <c r="Y109" i="1"/>
  <c r="AA109" i="1" s="1"/>
  <c r="AB109" i="1" s="1"/>
  <c r="AP109" i="1"/>
  <c r="AV109" i="1"/>
  <c r="AW109" i="1"/>
  <c r="BT109" i="1"/>
  <c r="BX109" i="1" s="1"/>
  <c r="BU109" i="1"/>
  <c r="BY109" i="1" s="1"/>
  <c r="BV109" i="1"/>
  <c r="CA109" i="1"/>
  <c r="CE109" i="1"/>
  <c r="CG109" i="1"/>
  <c r="CJ109" i="1"/>
  <c r="CM109" i="1"/>
  <c r="CO109" i="1"/>
  <c r="CR109" i="1"/>
  <c r="DH109" i="1"/>
  <c r="DI109" i="1"/>
  <c r="U110" i="1"/>
  <c r="Y110" i="1"/>
  <c r="AA110" i="1" s="1"/>
  <c r="AB110" i="1" s="1"/>
  <c r="AP110" i="1"/>
  <c r="DI110" i="1" s="1"/>
  <c r="AV110" i="1"/>
  <c r="BV110" i="1" s="1"/>
  <c r="AW110" i="1"/>
  <c r="BT110" i="1"/>
  <c r="BX110" i="1" s="1"/>
  <c r="BU110" i="1"/>
  <c r="BY110" i="1" s="1"/>
  <c r="CA110" i="1"/>
  <c r="CE110" i="1"/>
  <c r="CG110" i="1"/>
  <c r="CJ110" i="1"/>
  <c r="CM110" i="1"/>
  <c r="CO110" i="1"/>
  <c r="CR110" i="1"/>
  <c r="DH110" i="1"/>
  <c r="U111" i="1"/>
  <c r="Y111" i="1"/>
  <c r="AA111" i="1" s="1"/>
  <c r="AB111" i="1" s="1"/>
  <c r="AP111" i="1"/>
  <c r="AV111" i="1"/>
  <c r="BV111" i="1" s="1"/>
  <c r="AW111" i="1"/>
  <c r="BT111" i="1"/>
  <c r="BX111" i="1" s="1"/>
  <c r="BU111" i="1"/>
  <c r="CA111" i="1"/>
  <c r="CE111" i="1"/>
  <c r="CG111" i="1"/>
  <c r="CJ111" i="1"/>
  <c r="CM111" i="1"/>
  <c r="CO111" i="1"/>
  <c r="CR111" i="1"/>
  <c r="DH111" i="1"/>
  <c r="DI111" i="1"/>
  <c r="U112" i="1"/>
  <c r="Y112" i="1"/>
  <c r="AA112" i="1" s="1"/>
  <c r="AB112" i="1" s="1"/>
  <c r="AP112" i="1"/>
  <c r="AV112" i="1"/>
  <c r="BV112" i="1" s="1"/>
  <c r="AW112" i="1"/>
  <c r="BT112" i="1"/>
  <c r="BU112" i="1"/>
  <c r="BY112" i="1" s="1"/>
  <c r="CA112" i="1"/>
  <c r="CE112" i="1"/>
  <c r="CG112" i="1"/>
  <c r="CJ112" i="1"/>
  <c r="CM112" i="1"/>
  <c r="CO112" i="1"/>
  <c r="CR112" i="1"/>
  <c r="DH112" i="1"/>
  <c r="DI112" i="1"/>
  <c r="U113" i="1"/>
  <c r="Y113" i="1"/>
  <c r="AA113" i="1" s="1"/>
  <c r="AB113" i="1" s="1"/>
  <c r="AP113" i="1"/>
  <c r="DI113" i="1" s="1"/>
  <c r="AV113" i="1"/>
  <c r="AW113" i="1"/>
  <c r="BT113" i="1"/>
  <c r="BX113" i="1" s="1"/>
  <c r="BU113" i="1"/>
  <c r="BY113" i="1" s="1"/>
  <c r="BV113" i="1"/>
  <c r="CA113" i="1"/>
  <c r="CE113" i="1"/>
  <c r="CG113" i="1"/>
  <c r="CJ113" i="1"/>
  <c r="CM113" i="1"/>
  <c r="CO113" i="1"/>
  <c r="CR113" i="1"/>
  <c r="DH113" i="1"/>
  <c r="U114" i="1"/>
  <c r="Y114" i="1"/>
  <c r="AA114" i="1" s="1"/>
  <c r="AB114" i="1" s="1"/>
  <c r="AP114" i="1"/>
  <c r="AV114" i="1"/>
  <c r="AW114" i="1"/>
  <c r="BT114" i="1"/>
  <c r="BU114" i="1"/>
  <c r="BY114" i="1" s="1"/>
  <c r="BV114" i="1"/>
  <c r="CA114" i="1"/>
  <c r="CE114" i="1"/>
  <c r="CG114" i="1"/>
  <c r="CJ114" i="1"/>
  <c r="CM114" i="1"/>
  <c r="CO114" i="1"/>
  <c r="CR114" i="1"/>
  <c r="DH114" i="1"/>
  <c r="DI114" i="1"/>
  <c r="U115" i="1"/>
  <c r="Y115" i="1"/>
  <c r="AA115" i="1" s="1"/>
  <c r="AB115" i="1" s="1"/>
  <c r="AK115" i="1"/>
  <c r="AP115" i="1"/>
  <c r="AV115" i="1"/>
  <c r="AW115" i="1" s="1"/>
  <c r="BT115" i="1"/>
  <c r="BX115" i="1" s="1"/>
  <c r="BU115" i="1"/>
  <c r="BV115" i="1"/>
  <c r="BY115" i="1"/>
  <c r="CA115" i="1"/>
  <c r="CE115" i="1"/>
  <c r="CG115" i="1"/>
  <c r="CJ115" i="1"/>
  <c r="CM115" i="1"/>
  <c r="CO115" i="1"/>
  <c r="CR115" i="1"/>
  <c r="DH115" i="1"/>
  <c r="DI115" i="1" s="1"/>
  <c r="U116" i="1"/>
  <c r="Y116" i="1"/>
  <c r="AA116" i="1"/>
  <c r="AB116" i="1" s="1"/>
  <c r="AL116" i="1" s="1"/>
  <c r="BJ116" i="1" s="1"/>
  <c r="AP116" i="1"/>
  <c r="AV116" i="1"/>
  <c r="AW116" i="1" s="1"/>
  <c r="BT116" i="1"/>
  <c r="BX116" i="1" s="1"/>
  <c r="BU116" i="1"/>
  <c r="BV116" i="1"/>
  <c r="BY116" i="1"/>
  <c r="CA116" i="1"/>
  <c r="CE116" i="1"/>
  <c r="CG116" i="1"/>
  <c r="CJ116" i="1"/>
  <c r="CM116" i="1"/>
  <c r="CO116" i="1"/>
  <c r="CR116" i="1"/>
  <c r="DH116" i="1"/>
  <c r="DI116" i="1" s="1"/>
  <c r="U117" i="1"/>
  <c r="Y117" i="1"/>
  <c r="AA117" i="1"/>
  <c r="AB117" i="1" s="1"/>
  <c r="AD117" i="1" s="1"/>
  <c r="AL117" i="1"/>
  <c r="BJ117" i="1" s="1"/>
  <c r="AP117" i="1"/>
  <c r="AV117" i="1"/>
  <c r="AW117" i="1" s="1"/>
  <c r="BT117" i="1"/>
  <c r="BX117" i="1" s="1"/>
  <c r="BU117" i="1"/>
  <c r="BV117" i="1"/>
  <c r="BY117" i="1"/>
  <c r="CA117" i="1"/>
  <c r="CE117" i="1"/>
  <c r="CG117" i="1"/>
  <c r="CJ117" i="1"/>
  <c r="CM117" i="1"/>
  <c r="CO117" i="1"/>
  <c r="CR117" i="1"/>
  <c r="DH117" i="1"/>
  <c r="DI117" i="1" s="1"/>
  <c r="U118" i="1"/>
  <c r="Y118" i="1"/>
  <c r="AA118" i="1"/>
  <c r="AB118" i="1" s="1"/>
  <c r="AP118" i="1"/>
  <c r="AV118" i="1"/>
  <c r="AW118" i="1" s="1"/>
  <c r="BT118" i="1"/>
  <c r="BX118" i="1" s="1"/>
  <c r="BU118" i="1"/>
  <c r="BV118" i="1"/>
  <c r="BY118" i="1"/>
  <c r="CA118" i="1"/>
  <c r="CE118" i="1"/>
  <c r="CG118" i="1"/>
  <c r="CJ118" i="1"/>
  <c r="CM118" i="1"/>
  <c r="CO118" i="1"/>
  <c r="CR118" i="1"/>
  <c r="DH118" i="1"/>
  <c r="DI118" i="1" s="1"/>
  <c r="U119" i="1"/>
  <c r="Y119" i="1"/>
  <c r="AA119" i="1"/>
  <c r="AB119" i="1" s="1"/>
  <c r="AD119" i="1" s="1"/>
  <c r="AP119" i="1"/>
  <c r="AV119" i="1"/>
  <c r="AW119" i="1" s="1"/>
  <c r="BT119" i="1"/>
  <c r="BX119" i="1" s="1"/>
  <c r="BU119" i="1"/>
  <c r="BV119" i="1"/>
  <c r="BY119" i="1"/>
  <c r="CA119" i="1"/>
  <c r="CE119" i="1"/>
  <c r="CG119" i="1"/>
  <c r="CJ119" i="1"/>
  <c r="CM119" i="1"/>
  <c r="CO119" i="1"/>
  <c r="CR119" i="1"/>
  <c r="DH119" i="1"/>
  <c r="DI119" i="1" s="1"/>
  <c r="U120" i="1"/>
  <c r="Y120" i="1"/>
  <c r="AA120" i="1"/>
  <c r="AB120" i="1" s="1"/>
  <c r="AL120" i="1" s="1"/>
  <c r="BJ120" i="1" s="1"/>
  <c r="AD120" i="1"/>
  <c r="AP120" i="1"/>
  <c r="AV120" i="1"/>
  <c r="AW120" i="1" s="1"/>
  <c r="BT120" i="1"/>
  <c r="BX120" i="1" s="1"/>
  <c r="BU120" i="1"/>
  <c r="BV120" i="1"/>
  <c r="BY120" i="1"/>
  <c r="CA120" i="1"/>
  <c r="CE120" i="1"/>
  <c r="CG120" i="1"/>
  <c r="CJ120" i="1"/>
  <c r="CM120" i="1"/>
  <c r="CO120" i="1"/>
  <c r="CR120" i="1"/>
  <c r="DH120" i="1"/>
  <c r="DI120" i="1" s="1"/>
  <c r="U121" i="1"/>
  <c r="Y121" i="1"/>
  <c r="AA121" i="1"/>
  <c r="AB121" i="1" s="1"/>
  <c r="AD121" i="1" s="1"/>
  <c r="AP121" i="1"/>
  <c r="AV121" i="1"/>
  <c r="AW121" i="1" s="1"/>
  <c r="BT121" i="1"/>
  <c r="BX121" i="1" s="1"/>
  <c r="BU121" i="1"/>
  <c r="BV121" i="1"/>
  <c r="BY121" i="1"/>
  <c r="CA121" i="1"/>
  <c r="CE121" i="1"/>
  <c r="CG121" i="1"/>
  <c r="CJ121" i="1"/>
  <c r="CM121" i="1"/>
  <c r="CO121" i="1"/>
  <c r="CR121" i="1"/>
  <c r="DH121" i="1"/>
  <c r="DI121" i="1" s="1"/>
  <c r="U122" i="1"/>
  <c r="Y122" i="1"/>
  <c r="AA122" i="1"/>
  <c r="AB122" i="1" s="1"/>
  <c r="AD122" i="1"/>
  <c r="AL122" i="1"/>
  <c r="BJ122" i="1" s="1"/>
  <c r="AP122" i="1"/>
  <c r="AV122" i="1"/>
  <c r="AW122" i="1" s="1"/>
  <c r="BT122" i="1"/>
  <c r="BX122" i="1" s="1"/>
  <c r="BU122" i="1"/>
  <c r="BV122" i="1"/>
  <c r="BY122" i="1"/>
  <c r="CA122" i="1"/>
  <c r="CE122" i="1"/>
  <c r="CG122" i="1"/>
  <c r="CJ122" i="1"/>
  <c r="CM122" i="1"/>
  <c r="CO122" i="1"/>
  <c r="CR122" i="1"/>
  <c r="DH122" i="1"/>
  <c r="DI122" i="1" s="1"/>
  <c r="U123" i="1"/>
  <c r="Y123" i="1"/>
  <c r="AA123" i="1"/>
  <c r="AB123" i="1" s="1"/>
  <c r="AD123" i="1"/>
  <c r="AL123" i="1"/>
  <c r="BJ123" i="1" s="1"/>
  <c r="AP123" i="1"/>
  <c r="AV123" i="1"/>
  <c r="AW123" i="1" s="1"/>
  <c r="BT123" i="1"/>
  <c r="BX123" i="1" s="1"/>
  <c r="BU123" i="1"/>
  <c r="BV123" i="1"/>
  <c r="BY123" i="1"/>
  <c r="CA123" i="1"/>
  <c r="CE123" i="1"/>
  <c r="CG123" i="1"/>
  <c r="CJ123" i="1"/>
  <c r="CM123" i="1"/>
  <c r="CO123" i="1"/>
  <c r="CR123" i="1"/>
  <c r="DH123" i="1"/>
  <c r="DI123" i="1" s="1"/>
  <c r="U124" i="1"/>
  <c r="Y124" i="1"/>
  <c r="AA124" i="1"/>
  <c r="AB124" i="1" s="1"/>
  <c r="AD124" i="1" s="1"/>
  <c r="AP124" i="1"/>
  <c r="AV124" i="1"/>
  <c r="AW124" i="1" s="1"/>
  <c r="BT124" i="1"/>
  <c r="BX124" i="1" s="1"/>
  <c r="BU124" i="1"/>
  <c r="BV124" i="1"/>
  <c r="BY124" i="1"/>
  <c r="CA124" i="1"/>
  <c r="CE124" i="1"/>
  <c r="CG124" i="1"/>
  <c r="CJ124" i="1"/>
  <c r="CM124" i="1"/>
  <c r="CO124" i="1"/>
  <c r="CR124" i="1"/>
  <c r="DH124" i="1"/>
  <c r="DI124" i="1" s="1"/>
  <c r="U125" i="1"/>
  <c r="Y125" i="1"/>
  <c r="AA125" i="1"/>
  <c r="AB125" i="1" s="1"/>
  <c r="AL125" i="1" s="1"/>
  <c r="BJ125" i="1" s="1"/>
  <c r="AP125" i="1"/>
  <c r="AV125" i="1"/>
  <c r="AW125" i="1" s="1"/>
  <c r="BT125" i="1"/>
  <c r="BX125" i="1" s="1"/>
  <c r="BU125" i="1"/>
  <c r="BV125" i="1"/>
  <c r="BY125" i="1"/>
  <c r="CA125" i="1"/>
  <c r="CE125" i="1"/>
  <c r="CG125" i="1"/>
  <c r="CJ125" i="1"/>
  <c r="CM125" i="1"/>
  <c r="CO125" i="1"/>
  <c r="CR125" i="1"/>
  <c r="DH125" i="1"/>
  <c r="DI125" i="1" s="1"/>
  <c r="U126" i="1"/>
  <c r="Y126" i="1"/>
  <c r="AA126" i="1"/>
  <c r="AB126" i="1" s="1"/>
  <c r="AP126" i="1"/>
  <c r="AV126" i="1"/>
  <c r="AW126" i="1" s="1"/>
  <c r="BT126" i="1"/>
  <c r="BX126" i="1" s="1"/>
  <c r="BU126" i="1"/>
  <c r="BV126" i="1"/>
  <c r="BY126" i="1"/>
  <c r="CA126" i="1"/>
  <c r="CE126" i="1"/>
  <c r="CG126" i="1"/>
  <c r="CJ126" i="1"/>
  <c r="CM126" i="1"/>
  <c r="CO126" i="1"/>
  <c r="CR126" i="1"/>
  <c r="DH126" i="1"/>
  <c r="DI126" i="1" s="1"/>
  <c r="U127" i="1"/>
  <c r="Y127" i="1"/>
  <c r="AA127" i="1"/>
  <c r="AB127" i="1" s="1"/>
  <c r="AD127" i="1"/>
  <c r="AL127" i="1"/>
  <c r="BJ127" i="1" s="1"/>
  <c r="AP127" i="1"/>
  <c r="AV127" i="1"/>
  <c r="AW127" i="1" s="1"/>
  <c r="BT127" i="1"/>
  <c r="BX127" i="1" s="1"/>
  <c r="BU127" i="1"/>
  <c r="BV127" i="1"/>
  <c r="BY127" i="1"/>
  <c r="CA127" i="1"/>
  <c r="CE127" i="1"/>
  <c r="CG127" i="1"/>
  <c r="CJ127" i="1"/>
  <c r="CM127" i="1"/>
  <c r="CO127" i="1"/>
  <c r="CR127" i="1"/>
  <c r="DH127" i="1"/>
  <c r="DI127" i="1" s="1"/>
  <c r="U128" i="1"/>
  <c r="Y128" i="1"/>
  <c r="AA128" i="1"/>
  <c r="AB128" i="1" s="1"/>
  <c r="AL128" i="1" s="1"/>
  <c r="BJ128" i="1" s="1"/>
  <c r="AD128" i="1"/>
  <c r="AP128" i="1"/>
  <c r="AV128" i="1"/>
  <c r="AW128" i="1" s="1"/>
  <c r="BT128" i="1"/>
  <c r="BX128" i="1" s="1"/>
  <c r="BU128" i="1"/>
  <c r="BV128" i="1"/>
  <c r="BY128" i="1"/>
  <c r="CA128" i="1"/>
  <c r="CE128" i="1"/>
  <c r="CG128" i="1"/>
  <c r="CJ128" i="1"/>
  <c r="CM128" i="1"/>
  <c r="CO128" i="1"/>
  <c r="CR128" i="1"/>
  <c r="DH128" i="1"/>
  <c r="DI128" i="1" s="1"/>
  <c r="U129" i="1"/>
  <c r="Y129" i="1"/>
  <c r="AA129" i="1"/>
  <c r="AB129" i="1" s="1"/>
  <c r="AD129" i="1"/>
  <c r="AP129" i="1"/>
  <c r="AV129" i="1"/>
  <c r="AW129" i="1" s="1"/>
  <c r="BT129" i="1"/>
  <c r="BX129" i="1" s="1"/>
  <c r="BU129" i="1"/>
  <c r="BV129" i="1"/>
  <c r="BY129" i="1"/>
  <c r="CA129" i="1"/>
  <c r="CE129" i="1"/>
  <c r="CG129" i="1"/>
  <c r="CJ129" i="1"/>
  <c r="CM129" i="1"/>
  <c r="CO129" i="1"/>
  <c r="CR129" i="1"/>
  <c r="DH129" i="1"/>
  <c r="DI129" i="1" s="1"/>
  <c r="AF130" i="1"/>
  <c r="AG130" i="1"/>
  <c r="AK130" i="1"/>
  <c r="BI130" i="1" s="1"/>
  <c r="BK130" i="1" s="1"/>
  <c r="AL130" i="1"/>
  <c r="AM130" i="1"/>
  <c r="AN130" i="1" s="1"/>
  <c r="CP130" i="1" s="1"/>
  <c r="AP130" i="1"/>
  <c r="AW130" i="1"/>
  <c r="BA130" i="1"/>
  <c r="CB130" i="1" s="1"/>
  <c r="BJ130" i="1"/>
  <c r="BL130" i="1"/>
  <c r="CN130" i="1" s="1"/>
  <c r="CQ130" i="1" s="1"/>
  <c r="BN130" i="1"/>
  <c r="CA130" i="1"/>
  <c r="CM130" i="1"/>
  <c r="CO130" i="1"/>
  <c r="DH130" i="1"/>
  <c r="DI130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W131" i="1"/>
  <c r="Y131" i="1"/>
  <c r="AA131" i="1"/>
  <c r="AO131" i="1"/>
  <c r="AP131" i="1"/>
  <c r="DI131" i="1" s="1"/>
  <c r="AQ131" i="1"/>
  <c r="AW131" i="1"/>
  <c r="BN131" i="1"/>
  <c r="BT131" i="1"/>
  <c r="BU131" i="1"/>
  <c r="BY131" i="1" s="1"/>
  <c r="BV131" i="1"/>
  <c r="BX131" i="1"/>
  <c r="CA131" i="1"/>
  <c r="CE131" i="1"/>
  <c r="CG131" i="1"/>
  <c r="CJ131" i="1"/>
  <c r="CM131" i="1"/>
  <c r="CO131" i="1"/>
  <c r="CR131" i="1"/>
  <c r="CS131" i="1"/>
  <c r="DH131" i="1"/>
  <c r="AG132" i="1"/>
  <c r="AK132" i="1"/>
  <c r="AL132" i="1"/>
  <c r="AM132" i="1"/>
  <c r="AN132" i="1" s="1"/>
  <c r="AW132" i="1"/>
  <c r="BA132" i="1"/>
  <c r="BD132" i="1"/>
  <c r="BF132" i="1"/>
  <c r="BI132" i="1"/>
  <c r="BJ132" i="1"/>
  <c r="BK132" i="1"/>
  <c r="BL132" i="1" s="1"/>
  <c r="CN132" i="1" s="1"/>
  <c r="CQ132" i="1" s="1"/>
  <c r="BN132" i="1"/>
  <c r="BU132" i="1"/>
  <c r="CA132" i="1"/>
  <c r="CM132" i="1"/>
  <c r="CO132" i="1"/>
  <c r="CP132" i="1"/>
  <c r="DH132" i="1"/>
  <c r="DI132" i="1" s="1"/>
  <c r="U133" i="1"/>
  <c r="Y133" i="1"/>
  <c r="AA133" i="1"/>
  <c r="AB133" i="1" s="1"/>
  <c r="AP133" i="1"/>
  <c r="AW133" i="1"/>
  <c r="BT133" i="1"/>
  <c r="BU133" i="1"/>
  <c r="BY133" i="1" s="1"/>
  <c r="BV133" i="1"/>
  <c r="BX133" i="1"/>
  <c r="CA133" i="1"/>
  <c r="CE133" i="1"/>
  <c r="CG133" i="1"/>
  <c r="CJ133" i="1"/>
  <c r="CM133" i="1"/>
  <c r="CO133" i="1"/>
  <c r="CR133" i="1"/>
  <c r="DH133" i="1"/>
  <c r="DI133" i="1"/>
  <c r="U134" i="1"/>
  <c r="Y134" i="1"/>
  <c r="AA134" i="1" s="1"/>
  <c r="AB134" i="1" s="1"/>
  <c r="AP134" i="1"/>
  <c r="AW134" i="1"/>
  <c r="BT134" i="1"/>
  <c r="BX134" i="1" s="1"/>
  <c r="BU134" i="1"/>
  <c r="BV134" i="1"/>
  <c r="BY134" i="1"/>
  <c r="CA134" i="1"/>
  <c r="CE134" i="1"/>
  <c r="CG134" i="1"/>
  <c r="CJ134" i="1"/>
  <c r="CM134" i="1"/>
  <c r="CO134" i="1"/>
  <c r="CR134" i="1"/>
  <c r="DH134" i="1"/>
  <c r="U135" i="1"/>
  <c r="Y135" i="1"/>
  <c r="AA135" i="1"/>
  <c r="AB135" i="1" s="1"/>
  <c r="AD135" i="1"/>
  <c r="AL135" i="1"/>
  <c r="BJ135" i="1" s="1"/>
  <c r="AP135" i="1"/>
  <c r="AW135" i="1"/>
  <c r="BT135" i="1"/>
  <c r="BU135" i="1"/>
  <c r="BY135" i="1" s="1"/>
  <c r="BV135" i="1"/>
  <c r="BX135" i="1"/>
  <c r="CA135" i="1"/>
  <c r="CE135" i="1"/>
  <c r="CG135" i="1"/>
  <c r="CJ135" i="1"/>
  <c r="CM135" i="1"/>
  <c r="CO135" i="1"/>
  <c r="CR135" i="1"/>
  <c r="DH135" i="1"/>
  <c r="DI135" i="1"/>
  <c r="U136" i="1"/>
  <c r="Y136" i="1"/>
  <c r="AA136" i="1" s="1"/>
  <c r="AB136" i="1" s="1"/>
  <c r="AP136" i="1"/>
  <c r="AW136" i="1"/>
  <c r="BT136" i="1"/>
  <c r="BX136" i="1" s="1"/>
  <c r="BU136" i="1"/>
  <c r="BV136" i="1"/>
  <c r="BY136" i="1" s="1"/>
  <c r="CA136" i="1"/>
  <c r="CE136" i="1"/>
  <c r="CG136" i="1"/>
  <c r="CJ136" i="1"/>
  <c r="CM136" i="1"/>
  <c r="CO136" i="1"/>
  <c r="CR136" i="1"/>
  <c r="DH136" i="1"/>
  <c r="U137" i="1"/>
  <c r="Y137" i="1"/>
  <c r="AA137" i="1"/>
  <c r="AB137" i="1" s="1"/>
  <c r="AP137" i="1"/>
  <c r="AW137" i="1"/>
  <c r="BT137" i="1"/>
  <c r="BU137" i="1"/>
  <c r="BY137" i="1" s="1"/>
  <c r="BV137" i="1"/>
  <c r="BX137" i="1"/>
  <c r="CA137" i="1"/>
  <c r="CE137" i="1"/>
  <c r="CG137" i="1"/>
  <c r="CJ137" i="1"/>
  <c r="CM137" i="1"/>
  <c r="CO137" i="1"/>
  <c r="CR137" i="1"/>
  <c r="DH137" i="1"/>
  <c r="DI137" i="1"/>
  <c r="U138" i="1"/>
  <c r="Y138" i="1"/>
  <c r="AA138" i="1" s="1"/>
  <c r="AB138" i="1"/>
  <c r="AK138" i="1"/>
  <c r="AP138" i="1"/>
  <c r="DI138" i="1" s="1"/>
  <c r="AW138" i="1"/>
  <c r="BT138" i="1"/>
  <c r="BX138" i="1" s="1"/>
  <c r="BU138" i="1"/>
  <c r="BV138" i="1"/>
  <c r="BY138" i="1"/>
  <c r="CA138" i="1"/>
  <c r="CE138" i="1"/>
  <c r="CG138" i="1"/>
  <c r="CJ138" i="1"/>
  <c r="CM138" i="1"/>
  <c r="CO138" i="1"/>
  <c r="CR138" i="1"/>
  <c r="DH138" i="1"/>
  <c r="U139" i="1"/>
  <c r="Y139" i="1"/>
  <c r="AA139" i="1"/>
  <c r="AB139" i="1" s="1"/>
  <c r="AK139" i="1" s="1"/>
  <c r="AD139" i="1"/>
  <c r="AL139" i="1"/>
  <c r="BJ139" i="1" s="1"/>
  <c r="AP139" i="1"/>
  <c r="AW139" i="1"/>
  <c r="BT139" i="1"/>
  <c r="BU139" i="1"/>
  <c r="BY139" i="1" s="1"/>
  <c r="BV139" i="1"/>
  <c r="BX139" i="1"/>
  <c r="CA139" i="1"/>
  <c r="CE139" i="1"/>
  <c r="CG139" i="1"/>
  <c r="CJ139" i="1"/>
  <c r="CM139" i="1"/>
  <c r="CO139" i="1"/>
  <c r="CR139" i="1"/>
  <c r="DH139" i="1"/>
  <c r="DI139" i="1" s="1"/>
  <c r="U140" i="1"/>
  <c r="Y140" i="1"/>
  <c r="AA140" i="1" s="1"/>
  <c r="AB140" i="1" s="1"/>
  <c r="AK140" i="1" s="1"/>
  <c r="AP140" i="1"/>
  <c r="AW140" i="1"/>
  <c r="BT140" i="1"/>
  <c r="BU140" i="1"/>
  <c r="BV140" i="1"/>
  <c r="CA140" i="1"/>
  <c r="CE140" i="1"/>
  <c r="CG140" i="1"/>
  <c r="CJ140" i="1"/>
  <c r="CM140" i="1"/>
  <c r="CO140" i="1"/>
  <c r="CR140" i="1"/>
  <c r="DH140" i="1"/>
  <c r="DI140" i="1" s="1"/>
  <c r="U141" i="1"/>
  <c r="Y141" i="1"/>
  <c r="AA141" i="1"/>
  <c r="AB141" i="1" s="1"/>
  <c r="AD141" i="1" s="1"/>
  <c r="AL141" i="1"/>
  <c r="BJ141" i="1" s="1"/>
  <c r="AP141" i="1"/>
  <c r="AW141" i="1"/>
  <c r="BT141" i="1"/>
  <c r="BU141" i="1"/>
  <c r="BV141" i="1"/>
  <c r="BX141" i="1"/>
  <c r="BY141" i="1"/>
  <c r="CA141" i="1"/>
  <c r="CE141" i="1"/>
  <c r="CG141" i="1"/>
  <c r="CJ141" i="1"/>
  <c r="CM141" i="1"/>
  <c r="CO141" i="1"/>
  <c r="CR141" i="1"/>
  <c r="DH141" i="1"/>
  <c r="DI141" i="1"/>
  <c r="U142" i="1"/>
  <c r="Y142" i="1"/>
  <c r="AA142" i="1"/>
  <c r="AB142" i="1"/>
  <c r="AK142" i="1"/>
  <c r="AL142" i="1"/>
  <c r="BJ142" i="1" s="1"/>
  <c r="AP142" i="1"/>
  <c r="AW142" i="1"/>
  <c r="BI142" i="1"/>
  <c r="BK142" i="1" s="1"/>
  <c r="BL142" i="1" s="1"/>
  <c r="CN142" i="1" s="1"/>
  <c r="BT142" i="1"/>
  <c r="BU142" i="1"/>
  <c r="BV142" i="1"/>
  <c r="BX142" i="1" s="1"/>
  <c r="BY142" i="1"/>
  <c r="CA142" i="1"/>
  <c r="CE142" i="1"/>
  <c r="CG142" i="1"/>
  <c r="CJ142" i="1"/>
  <c r="CM142" i="1"/>
  <c r="CO142" i="1"/>
  <c r="CR142" i="1"/>
  <c r="DH142" i="1"/>
  <c r="DI142" i="1"/>
  <c r="U143" i="1"/>
  <c r="Y143" i="1"/>
  <c r="AA143" i="1"/>
  <c r="AB143" i="1" s="1"/>
  <c r="AD143" i="1"/>
  <c r="AL143" i="1"/>
  <c r="BJ143" i="1" s="1"/>
  <c r="AP143" i="1"/>
  <c r="DI143" i="1" s="1"/>
  <c r="AW143" i="1"/>
  <c r="BT143" i="1"/>
  <c r="BU143" i="1"/>
  <c r="BV143" i="1"/>
  <c r="BY143" i="1" s="1"/>
  <c r="BX143" i="1"/>
  <c r="CA143" i="1"/>
  <c r="CE143" i="1"/>
  <c r="CG143" i="1"/>
  <c r="CJ143" i="1"/>
  <c r="CM143" i="1"/>
  <c r="CO143" i="1"/>
  <c r="CR143" i="1"/>
  <c r="DH143" i="1"/>
  <c r="U144" i="1"/>
  <c r="Y144" i="1"/>
  <c r="AA144" i="1"/>
  <c r="AB144" i="1"/>
  <c r="AH144" i="1" s="1"/>
  <c r="AK144" i="1"/>
  <c r="AP144" i="1"/>
  <c r="AW144" i="1"/>
  <c r="BT144" i="1"/>
  <c r="BX144" i="1" s="1"/>
  <c r="BU144" i="1"/>
  <c r="BV144" i="1"/>
  <c r="BY144" i="1"/>
  <c r="CA144" i="1"/>
  <c r="CE144" i="1"/>
  <c r="CG144" i="1"/>
  <c r="CJ144" i="1"/>
  <c r="CM144" i="1"/>
  <c r="CO144" i="1"/>
  <c r="CR144" i="1"/>
  <c r="DH144" i="1"/>
  <c r="DI144" i="1"/>
  <c r="U145" i="1"/>
  <c r="Y145" i="1"/>
  <c r="AA145" i="1" s="1"/>
  <c r="AB145" i="1" s="1"/>
  <c r="AK145" i="1" s="1"/>
  <c r="AD145" i="1"/>
  <c r="AL145" i="1"/>
  <c r="BJ145" i="1" s="1"/>
  <c r="AP145" i="1"/>
  <c r="AW145" i="1"/>
  <c r="BI145" i="1"/>
  <c r="BT145" i="1"/>
  <c r="BX145" i="1" s="1"/>
  <c r="BU145" i="1"/>
  <c r="BY145" i="1" s="1"/>
  <c r="BV145" i="1"/>
  <c r="CA145" i="1"/>
  <c r="CE145" i="1"/>
  <c r="CG145" i="1"/>
  <c r="CJ145" i="1"/>
  <c r="CM145" i="1"/>
  <c r="CO145" i="1"/>
  <c r="CR145" i="1"/>
  <c r="DH145" i="1"/>
  <c r="DI145" i="1"/>
  <c r="U146" i="1"/>
  <c r="Y146" i="1"/>
  <c r="AA146" i="1"/>
  <c r="AB146" i="1" s="1"/>
  <c r="AH146" i="1"/>
  <c r="BM146" i="1" s="1"/>
  <c r="BN146" i="1" s="1"/>
  <c r="CS146" i="1" s="1"/>
  <c r="AI146" i="1"/>
  <c r="AP146" i="1"/>
  <c r="AW146" i="1"/>
  <c r="BT146" i="1"/>
  <c r="BU146" i="1"/>
  <c r="BV146" i="1"/>
  <c r="BX146" i="1" s="1"/>
  <c r="CA146" i="1"/>
  <c r="CE146" i="1"/>
  <c r="CG146" i="1"/>
  <c r="CJ146" i="1"/>
  <c r="CM146" i="1"/>
  <c r="CO146" i="1"/>
  <c r="CR146" i="1"/>
  <c r="DH146" i="1"/>
  <c r="U147" i="1"/>
  <c r="Y147" i="1"/>
  <c r="AA147" i="1"/>
  <c r="AB147" i="1"/>
  <c r="AP147" i="1"/>
  <c r="AW147" i="1"/>
  <c r="BT147" i="1"/>
  <c r="BU147" i="1"/>
  <c r="BY147" i="1" s="1"/>
  <c r="BV147" i="1"/>
  <c r="BX147" i="1" s="1"/>
  <c r="CA147" i="1"/>
  <c r="CE147" i="1"/>
  <c r="CG147" i="1"/>
  <c r="CJ147" i="1"/>
  <c r="CM147" i="1"/>
  <c r="CO147" i="1"/>
  <c r="CR147" i="1"/>
  <c r="DH147" i="1"/>
  <c r="DI147" i="1"/>
  <c r="U148" i="1"/>
  <c r="Y148" i="1"/>
  <c r="AA148" i="1" s="1"/>
  <c r="AB148" i="1" s="1"/>
  <c r="AD148" i="1"/>
  <c r="AK148" i="1"/>
  <c r="AP148" i="1"/>
  <c r="DI148" i="1" s="1"/>
  <c r="AW148" i="1"/>
  <c r="BT148" i="1"/>
  <c r="BU148" i="1"/>
  <c r="BV148" i="1"/>
  <c r="CA148" i="1"/>
  <c r="CE148" i="1"/>
  <c r="CG148" i="1"/>
  <c r="CJ148" i="1"/>
  <c r="CM148" i="1"/>
  <c r="CO148" i="1"/>
  <c r="CR148" i="1"/>
  <c r="DH148" i="1"/>
  <c r="U149" i="1"/>
  <c r="Y149" i="1"/>
  <c r="AA149" i="1"/>
  <c r="AB149" i="1" s="1"/>
  <c r="AH149" i="1"/>
  <c r="AI149" i="1" s="1"/>
  <c r="AP149" i="1"/>
  <c r="DI149" i="1" s="1"/>
  <c r="AW149" i="1"/>
  <c r="BM149" i="1"/>
  <c r="BN149" i="1" s="1"/>
  <c r="CS149" i="1" s="1"/>
  <c r="BT149" i="1"/>
  <c r="BU149" i="1"/>
  <c r="BV149" i="1"/>
  <c r="BX149" i="1"/>
  <c r="BY149" i="1"/>
  <c r="CA149" i="1"/>
  <c r="CE149" i="1"/>
  <c r="CG149" i="1"/>
  <c r="CJ149" i="1"/>
  <c r="CM149" i="1"/>
  <c r="CO149" i="1"/>
  <c r="CR149" i="1"/>
  <c r="DH149" i="1"/>
  <c r="AG150" i="1"/>
  <c r="AK150" i="1"/>
  <c r="AM150" i="1" s="1"/>
  <c r="AN150" i="1" s="1"/>
  <c r="CP150" i="1" s="1"/>
  <c r="AL150" i="1"/>
  <c r="AW150" i="1"/>
  <c r="BA150" i="1"/>
  <c r="BD150" i="1"/>
  <c r="BF150" i="1"/>
  <c r="BI150" i="1"/>
  <c r="BK150" i="1" s="1"/>
  <c r="BL150" i="1" s="1"/>
  <c r="CN150" i="1" s="1"/>
  <c r="CQ150" i="1" s="1"/>
  <c r="BJ150" i="1"/>
  <c r="BN150" i="1"/>
  <c r="BT150" i="1"/>
  <c r="BU150" i="1"/>
  <c r="BV150" i="1"/>
  <c r="CE150" i="1"/>
  <c r="CM150" i="1"/>
  <c r="CO150" i="1"/>
  <c r="DH150" i="1"/>
  <c r="DI150" i="1"/>
  <c r="X151" i="1"/>
  <c r="AV151" i="1"/>
  <c r="BV151" i="1" s="1"/>
  <c r="AW151" i="1"/>
  <c r="AY151" i="1"/>
  <c r="BM151" i="1"/>
  <c r="BN151" i="1" s="1"/>
  <c r="BT151" i="1"/>
  <c r="BU151" i="1"/>
  <c r="BY151" i="1" s="1"/>
  <c r="CA151" i="1"/>
  <c r="CE151" i="1"/>
  <c r="CG151" i="1"/>
  <c r="CJ151" i="1"/>
  <c r="CM151" i="1"/>
  <c r="CO151" i="1"/>
  <c r="CR151" i="1"/>
  <c r="CS151" i="1"/>
  <c r="DH151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W152" i="1"/>
  <c r="Y152" i="1"/>
  <c r="AA152" i="1"/>
  <c r="AB152" i="1"/>
  <c r="AO152" i="1"/>
  <c r="AP152" i="1"/>
  <c r="DI152" i="1" s="1"/>
  <c r="AQ152" i="1"/>
  <c r="AW152" i="1"/>
  <c r="BN152" i="1"/>
  <c r="BT152" i="1"/>
  <c r="BU152" i="1"/>
  <c r="BV152" i="1"/>
  <c r="BX152" i="1"/>
  <c r="BY152" i="1"/>
  <c r="CA152" i="1"/>
  <c r="CE152" i="1"/>
  <c r="CG152" i="1"/>
  <c r="CJ152" i="1"/>
  <c r="CM152" i="1"/>
  <c r="CO152" i="1"/>
  <c r="CR152" i="1"/>
  <c r="CS152" i="1" s="1"/>
  <c r="DH152" i="1"/>
  <c r="AG153" i="1"/>
  <c r="AK153" i="1"/>
  <c r="AM153" i="1" s="1"/>
  <c r="AN153" i="1" s="1"/>
  <c r="CP153" i="1" s="1"/>
  <c r="AL153" i="1"/>
  <c r="AW153" i="1"/>
  <c r="BA153" i="1"/>
  <c r="BD153" i="1"/>
  <c r="BF153" i="1"/>
  <c r="BI153" i="1"/>
  <c r="BK153" i="1" s="1"/>
  <c r="BL153" i="1" s="1"/>
  <c r="CN153" i="1" s="1"/>
  <c r="CQ153" i="1" s="1"/>
  <c r="BJ153" i="1"/>
  <c r="BN153" i="1"/>
  <c r="BU153" i="1"/>
  <c r="CA153" i="1"/>
  <c r="CM153" i="1"/>
  <c r="CO153" i="1"/>
  <c r="U154" i="1"/>
  <c r="Y154" i="1"/>
  <c r="AA154" i="1" s="1"/>
  <c r="AB154" i="1" s="1"/>
  <c r="AK154" i="1" s="1"/>
  <c r="AP154" i="1"/>
  <c r="AW154" i="1"/>
  <c r="BI154" i="1"/>
  <c r="BT154" i="1"/>
  <c r="BX154" i="1" s="1"/>
  <c r="BU154" i="1"/>
  <c r="BY154" i="1" s="1"/>
  <c r="BV154" i="1"/>
  <c r="CA154" i="1"/>
  <c r="CE154" i="1"/>
  <c r="CG154" i="1"/>
  <c r="CJ154" i="1"/>
  <c r="CM154" i="1"/>
  <c r="CO154" i="1"/>
  <c r="CR154" i="1"/>
  <c r="DH154" i="1"/>
  <c r="DI154" i="1"/>
  <c r="U155" i="1"/>
  <c r="Y155" i="1"/>
  <c r="AA155" i="1"/>
  <c r="AB155" i="1" s="1"/>
  <c r="AH155" i="1" s="1"/>
  <c r="BM155" i="1" s="1"/>
  <c r="BN155" i="1" s="1"/>
  <c r="CS155" i="1" s="1"/>
  <c r="AI155" i="1"/>
  <c r="AP155" i="1"/>
  <c r="AW155" i="1"/>
  <c r="BT155" i="1"/>
  <c r="BU155" i="1"/>
  <c r="BY155" i="1" s="1"/>
  <c r="BV155" i="1"/>
  <c r="BX155" i="1"/>
  <c r="CA155" i="1"/>
  <c r="CE155" i="1"/>
  <c r="CG155" i="1"/>
  <c r="CJ155" i="1"/>
  <c r="CM155" i="1"/>
  <c r="CO155" i="1"/>
  <c r="CR155" i="1"/>
  <c r="DH155" i="1"/>
  <c r="U156" i="1"/>
  <c r="Y156" i="1"/>
  <c r="AA156" i="1" s="1"/>
  <c r="AB156" i="1" s="1"/>
  <c r="AH156" i="1"/>
  <c r="AP156" i="1"/>
  <c r="AW156" i="1"/>
  <c r="BT156" i="1"/>
  <c r="BU156" i="1"/>
  <c r="BV156" i="1"/>
  <c r="BY156" i="1" s="1"/>
  <c r="BX156" i="1"/>
  <c r="CA156" i="1"/>
  <c r="CE156" i="1"/>
  <c r="CG156" i="1"/>
  <c r="CJ156" i="1"/>
  <c r="CM156" i="1"/>
  <c r="CO156" i="1"/>
  <c r="CR156" i="1"/>
  <c r="DH156" i="1"/>
  <c r="DI156" i="1"/>
  <c r="U157" i="1"/>
  <c r="Y157" i="1"/>
  <c r="AA157" i="1" s="1"/>
  <c r="AB157" i="1" s="1"/>
  <c r="AP157" i="1"/>
  <c r="DI157" i="1" s="1"/>
  <c r="AW157" i="1"/>
  <c r="BT157" i="1"/>
  <c r="BU157" i="1"/>
  <c r="BV157" i="1"/>
  <c r="BX157" i="1"/>
  <c r="BY157" i="1"/>
  <c r="CA157" i="1"/>
  <c r="CE157" i="1"/>
  <c r="CG157" i="1"/>
  <c r="CJ157" i="1"/>
  <c r="CM157" i="1"/>
  <c r="CO157" i="1"/>
  <c r="CR157" i="1"/>
  <c r="DH157" i="1"/>
  <c r="U158" i="1"/>
  <c r="Y158" i="1"/>
  <c r="AA158" i="1"/>
  <c r="AB158" i="1"/>
  <c r="AL158" i="1" s="1"/>
  <c r="BJ158" i="1" s="1"/>
  <c r="AP158" i="1"/>
  <c r="DI158" i="1" s="1"/>
  <c r="AW158" i="1"/>
  <c r="BT158" i="1"/>
  <c r="BU158" i="1"/>
  <c r="BY158" i="1" s="1"/>
  <c r="BV158" i="1"/>
  <c r="BX158" i="1"/>
  <c r="CA158" i="1"/>
  <c r="CE158" i="1"/>
  <c r="CG158" i="1"/>
  <c r="CJ158" i="1"/>
  <c r="CM158" i="1"/>
  <c r="CO158" i="1"/>
  <c r="CR158" i="1"/>
  <c r="DH158" i="1"/>
  <c r="U159" i="1"/>
  <c r="Y159" i="1"/>
  <c r="AA159" i="1" s="1"/>
  <c r="AB159" i="1" s="1"/>
  <c r="AP159" i="1"/>
  <c r="AW159" i="1"/>
  <c r="BT159" i="1"/>
  <c r="BU159" i="1"/>
  <c r="BV159" i="1"/>
  <c r="BX159" i="1" s="1"/>
  <c r="CA159" i="1"/>
  <c r="CE159" i="1"/>
  <c r="CG159" i="1"/>
  <c r="CJ159" i="1"/>
  <c r="CM159" i="1"/>
  <c r="CO159" i="1"/>
  <c r="CR159" i="1"/>
  <c r="DH159" i="1"/>
  <c r="DI159" i="1"/>
  <c r="U160" i="1"/>
  <c r="Y160" i="1"/>
  <c r="AA160" i="1"/>
  <c r="AB160" i="1" s="1"/>
  <c r="AD160" i="1"/>
  <c r="BC160" i="1" s="1"/>
  <c r="AE160" i="1"/>
  <c r="AG160" i="1" s="1"/>
  <c r="CK160" i="1" s="1"/>
  <c r="AL160" i="1"/>
  <c r="BJ160" i="1" s="1"/>
  <c r="AP160" i="1"/>
  <c r="AW160" i="1"/>
  <c r="BD160" i="1"/>
  <c r="CF160" i="1" s="1"/>
  <c r="BT160" i="1"/>
  <c r="BU160" i="1"/>
  <c r="BV160" i="1"/>
  <c r="BY160" i="1" s="1"/>
  <c r="BX160" i="1"/>
  <c r="CA160" i="1"/>
  <c r="CE160" i="1"/>
  <c r="CG160" i="1"/>
  <c r="CJ160" i="1"/>
  <c r="CM160" i="1"/>
  <c r="CO160" i="1"/>
  <c r="CR160" i="1"/>
  <c r="DH160" i="1"/>
  <c r="U161" i="1"/>
  <c r="Y161" i="1"/>
  <c r="AA161" i="1"/>
  <c r="AB161" i="1"/>
  <c r="AH161" i="1" s="1"/>
  <c r="AK161" i="1"/>
  <c r="BI161" i="1" s="1"/>
  <c r="AP161" i="1"/>
  <c r="AW161" i="1"/>
  <c r="BT161" i="1"/>
  <c r="BX161" i="1" s="1"/>
  <c r="BU161" i="1"/>
  <c r="BY161" i="1" s="1"/>
  <c r="BV161" i="1"/>
  <c r="CA161" i="1"/>
  <c r="CE161" i="1"/>
  <c r="CG161" i="1"/>
  <c r="CJ161" i="1"/>
  <c r="CM161" i="1"/>
  <c r="CO161" i="1"/>
  <c r="CR161" i="1"/>
  <c r="DH161" i="1"/>
  <c r="DI161" i="1" s="1"/>
  <c r="U162" i="1"/>
  <c r="Y162" i="1"/>
  <c r="AA162" i="1" s="1"/>
  <c r="AB162" i="1" s="1"/>
  <c r="AK162" i="1" s="1"/>
  <c r="AD162" i="1"/>
  <c r="BC162" i="1" s="1"/>
  <c r="AH162" i="1"/>
  <c r="BM162" i="1" s="1"/>
  <c r="AI162" i="1"/>
  <c r="AL162" i="1"/>
  <c r="BJ162" i="1" s="1"/>
  <c r="AP162" i="1"/>
  <c r="AW162" i="1"/>
  <c r="BE162" i="1"/>
  <c r="BF162" i="1"/>
  <c r="BI162" i="1"/>
  <c r="BK162" i="1" s="1"/>
  <c r="BL162" i="1" s="1"/>
  <c r="CN162" i="1" s="1"/>
  <c r="BN162" i="1"/>
  <c r="BT162" i="1"/>
  <c r="BX162" i="1" s="1"/>
  <c r="BU162" i="1"/>
  <c r="BY162" i="1" s="1"/>
  <c r="BV162" i="1"/>
  <c r="CA162" i="1"/>
  <c r="CE162" i="1"/>
  <c r="CG162" i="1"/>
  <c r="CH162" i="1"/>
  <c r="CJ162" i="1"/>
  <c r="CM162" i="1"/>
  <c r="CO162" i="1"/>
  <c r="CR162" i="1"/>
  <c r="CS162" i="1"/>
  <c r="DH162" i="1"/>
  <c r="DI162" i="1"/>
  <c r="U163" i="1"/>
  <c r="Y163" i="1"/>
  <c r="AA163" i="1"/>
  <c r="AB163" i="1" s="1"/>
  <c r="AH163" i="1"/>
  <c r="AP163" i="1"/>
  <c r="AW163" i="1"/>
  <c r="BT163" i="1"/>
  <c r="BU163" i="1"/>
  <c r="BV163" i="1"/>
  <c r="BX163" i="1"/>
  <c r="CA163" i="1"/>
  <c r="CE163" i="1"/>
  <c r="CG163" i="1"/>
  <c r="CJ163" i="1"/>
  <c r="CM163" i="1"/>
  <c r="CO163" i="1"/>
  <c r="CR163" i="1"/>
  <c r="DH163" i="1"/>
  <c r="U164" i="1"/>
  <c r="Y164" i="1"/>
  <c r="AA164" i="1" s="1"/>
  <c r="AB164" i="1" s="1"/>
  <c r="AK164" i="1" s="1"/>
  <c r="AP164" i="1"/>
  <c r="AW164" i="1"/>
  <c r="BT164" i="1"/>
  <c r="BU164" i="1"/>
  <c r="BV164" i="1"/>
  <c r="BX164" i="1"/>
  <c r="BY164" i="1"/>
  <c r="CA164" i="1"/>
  <c r="CE164" i="1"/>
  <c r="CG164" i="1"/>
  <c r="CJ164" i="1"/>
  <c r="CM164" i="1"/>
  <c r="CO164" i="1"/>
  <c r="CR164" i="1"/>
  <c r="DH164" i="1"/>
  <c r="DI164" i="1"/>
  <c r="U165" i="1"/>
  <c r="Y165" i="1"/>
  <c r="AA165" i="1" s="1"/>
  <c r="AB165" i="1" s="1"/>
  <c r="AL165" i="1"/>
  <c r="BJ165" i="1" s="1"/>
  <c r="AP165" i="1"/>
  <c r="DI165" i="1" s="1"/>
  <c r="AW165" i="1"/>
  <c r="BT165" i="1"/>
  <c r="BU165" i="1"/>
  <c r="BV165" i="1"/>
  <c r="BX165" i="1" s="1"/>
  <c r="BY165" i="1"/>
  <c r="CA165" i="1"/>
  <c r="CE165" i="1"/>
  <c r="CG165" i="1"/>
  <c r="CJ165" i="1"/>
  <c r="CM165" i="1"/>
  <c r="CO165" i="1"/>
  <c r="CR165" i="1"/>
  <c r="DH165" i="1"/>
  <c r="U166" i="1"/>
  <c r="Y166" i="1"/>
  <c r="AA166" i="1"/>
  <c r="AB166" i="1" s="1"/>
  <c r="AP166" i="1"/>
  <c r="AW166" i="1"/>
  <c r="BT166" i="1"/>
  <c r="BU166" i="1"/>
  <c r="BY166" i="1" s="1"/>
  <c r="BV166" i="1"/>
  <c r="BX166" i="1"/>
  <c r="CA166" i="1"/>
  <c r="CE166" i="1"/>
  <c r="CG166" i="1"/>
  <c r="CJ166" i="1"/>
  <c r="CM166" i="1"/>
  <c r="CO166" i="1"/>
  <c r="CR166" i="1"/>
  <c r="DH166" i="1"/>
  <c r="U167" i="1"/>
  <c r="Y167" i="1"/>
  <c r="AA167" i="1" s="1"/>
  <c r="AB167" i="1" s="1"/>
  <c r="AP167" i="1"/>
  <c r="AW167" i="1"/>
  <c r="BT167" i="1"/>
  <c r="BU167" i="1"/>
  <c r="BV167" i="1"/>
  <c r="BX167" i="1" s="1"/>
  <c r="CA167" i="1"/>
  <c r="CE167" i="1"/>
  <c r="CG167" i="1"/>
  <c r="CJ167" i="1"/>
  <c r="CM167" i="1"/>
  <c r="CO167" i="1"/>
  <c r="CR167" i="1"/>
  <c r="DH167" i="1"/>
  <c r="DI167" i="1"/>
  <c r="U168" i="1"/>
  <c r="Y168" i="1"/>
  <c r="AA168" i="1"/>
  <c r="AB168" i="1" s="1"/>
  <c r="AD168" i="1" s="1"/>
  <c r="AE168" i="1" s="1"/>
  <c r="AP168" i="1"/>
  <c r="AW168" i="1"/>
  <c r="BT168" i="1"/>
  <c r="BU168" i="1"/>
  <c r="BY168" i="1" s="1"/>
  <c r="BV168" i="1"/>
  <c r="BX168" i="1"/>
  <c r="CA168" i="1"/>
  <c r="CE168" i="1"/>
  <c r="CG168" i="1"/>
  <c r="CJ168" i="1"/>
  <c r="CM168" i="1"/>
  <c r="CO168" i="1"/>
  <c r="CR168" i="1"/>
  <c r="DH168" i="1"/>
  <c r="DI168" i="1"/>
  <c r="U169" i="1"/>
  <c r="Y169" i="1"/>
  <c r="AA169" i="1"/>
  <c r="AB169" i="1"/>
  <c r="AH169" i="1"/>
  <c r="AI169" i="1" s="1"/>
  <c r="AK169" i="1"/>
  <c r="BI169" i="1" s="1"/>
  <c r="AP169" i="1"/>
  <c r="DI169" i="1" s="1"/>
  <c r="AW169" i="1"/>
  <c r="BT169" i="1"/>
  <c r="BX169" i="1" s="1"/>
  <c r="BU169" i="1"/>
  <c r="BY169" i="1" s="1"/>
  <c r="BV169" i="1"/>
  <c r="CA169" i="1"/>
  <c r="CE169" i="1"/>
  <c r="CG169" i="1"/>
  <c r="CJ169" i="1"/>
  <c r="CM169" i="1"/>
  <c r="CO169" i="1"/>
  <c r="CR169" i="1"/>
  <c r="DH169" i="1"/>
  <c r="U170" i="1"/>
  <c r="Y170" i="1"/>
  <c r="AA170" i="1" s="1"/>
  <c r="AB170" i="1" s="1"/>
  <c r="AK170" i="1" s="1"/>
  <c r="AP170" i="1"/>
  <c r="DI170" i="1" s="1"/>
  <c r="AW170" i="1"/>
  <c r="BT170" i="1"/>
  <c r="BX170" i="1" s="1"/>
  <c r="BU170" i="1"/>
  <c r="BY170" i="1" s="1"/>
  <c r="BV170" i="1"/>
  <c r="CA170" i="1"/>
  <c r="CE170" i="1"/>
  <c r="CG170" i="1"/>
  <c r="CJ170" i="1"/>
  <c r="CM170" i="1"/>
  <c r="CO170" i="1"/>
  <c r="CR170" i="1"/>
  <c r="DH170" i="1"/>
  <c r="U171" i="1"/>
  <c r="Y171" i="1"/>
  <c r="AA171" i="1"/>
  <c r="AB171" i="1" s="1"/>
  <c r="AK171" i="1" s="1"/>
  <c r="BI171" i="1" s="1"/>
  <c r="AP171" i="1"/>
  <c r="AW171" i="1"/>
  <c r="BT171" i="1"/>
  <c r="BU171" i="1"/>
  <c r="BV171" i="1"/>
  <c r="BX171" i="1"/>
  <c r="CA171" i="1"/>
  <c r="CE171" i="1"/>
  <c r="CG171" i="1"/>
  <c r="CJ171" i="1"/>
  <c r="CM171" i="1"/>
  <c r="CO171" i="1"/>
  <c r="CR171" i="1"/>
  <c r="DH171" i="1"/>
  <c r="DI171" i="1" s="1"/>
  <c r="U172" i="1"/>
  <c r="Y172" i="1"/>
  <c r="AA172" i="1" s="1"/>
  <c r="AB172" i="1" s="1"/>
  <c r="AP172" i="1"/>
  <c r="AW172" i="1"/>
  <c r="BT172" i="1"/>
  <c r="BX172" i="1" s="1"/>
  <c r="BU172" i="1"/>
  <c r="BV172" i="1"/>
  <c r="BY172" i="1"/>
  <c r="CA172" i="1"/>
  <c r="CE172" i="1"/>
  <c r="CG172" i="1"/>
  <c r="CJ172" i="1"/>
  <c r="CM172" i="1"/>
  <c r="CO172" i="1"/>
  <c r="CR172" i="1"/>
  <c r="DH172" i="1"/>
  <c r="DI172" i="1"/>
  <c r="U173" i="1"/>
  <c r="Y173" i="1"/>
  <c r="AA173" i="1" s="1"/>
  <c r="AB173" i="1" s="1"/>
  <c r="AP173" i="1"/>
  <c r="DI173" i="1" s="1"/>
  <c r="AW173" i="1"/>
  <c r="BT173" i="1"/>
  <c r="BX173" i="1" s="1"/>
  <c r="BU173" i="1"/>
  <c r="BY173" i="1" s="1"/>
  <c r="BV173" i="1"/>
  <c r="CA173" i="1"/>
  <c r="CE173" i="1"/>
  <c r="CG173" i="1"/>
  <c r="CJ173" i="1"/>
  <c r="CM173" i="1"/>
  <c r="CO173" i="1"/>
  <c r="CR173" i="1"/>
  <c r="DH173" i="1"/>
  <c r="U174" i="1"/>
  <c r="Y174" i="1"/>
  <c r="AA174" i="1" s="1"/>
  <c r="AB174" i="1" s="1"/>
  <c r="AH174" i="1"/>
  <c r="AP174" i="1"/>
  <c r="AW174" i="1"/>
  <c r="BT174" i="1"/>
  <c r="BX174" i="1" s="1"/>
  <c r="BU174" i="1"/>
  <c r="BY174" i="1" s="1"/>
  <c r="BV174" i="1"/>
  <c r="CA174" i="1"/>
  <c r="CE174" i="1"/>
  <c r="CG174" i="1"/>
  <c r="CJ174" i="1"/>
  <c r="CM174" i="1"/>
  <c r="CO174" i="1"/>
  <c r="CR174" i="1"/>
  <c r="DH174" i="1"/>
  <c r="DI174" i="1"/>
  <c r="AF175" i="1"/>
  <c r="AG175" i="1"/>
  <c r="AK175" i="1"/>
  <c r="AM175" i="1" s="1"/>
  <c r="AN175" i="1" s="1"/>
  <c r="CP175" i="1" s="1"/>
  <c r="AL175" i="1"/>
  <c r="AP175" i="1"/>
  <c r="AW175" i="1"/>
  <c r="BA175" i="1"/>
  <c r="BI175" i="1"/>
  <c r="BK175" i="1" s="1"/>
  <c r="BL175" i="1" s="1"/>
  <c r="BJ175" i="1"/>
  <c r="BN175" i="1"/>
  <c r="CA175" i="1"/>
  <c r="CB175" i="1"/>
  <c r="CM175" i="1"/>
  <c r="CN175" i="1"/>
  <c r="CO175" i="1"/>
  <c r="DH175" i="1"/>
  <c r="DI175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W176" i="1"/>
  <c r="AB176" i="1" s="1"/>
  <c r="Y176" i="1"/>
  <c r="AA176" i="1" s="1"/>
  <c r="AO176" i="1"/>
  <c r="AP176" i="1" s="1"/>
  <c r="DI176" i="1" s="1"/>
  <c r="AQ176" i="1"/>
  <c r="AW176" i="1"/>
  <c r="BN176" i="1"/>
  <c r="BT176" i="1"/>
  <c r="BX176" i="1" s="1"/>
  <c r="BU176" i="1"/>
  <c r="BY176" i="1" s="1"/>
  <c r="BV176" i="1"/>
  <c r="CA176" i="1"/>
  <c r="CE176" i="1"/>
  <c r="CG176" i="1"/>
  <c r="CJ176" i="1"/>
  <c r="CM176" i="1"/>
  <c r="CO176" i="1"/>
  <c r="CR176" i="1"/>
  <c r="CS176" i="1" s="1"/>
  <c r="DH176" i="1"/>
  <c r="AG177" i="1"/>
  <c r="AK177" i="1"/>
  <c r="AM177" i="1" s="1"/>
  <c r="AN177" i="1" s="1"/>
  <c r="CP177" i="1" s="1"/>
  <c r="AL177" i="1"/>
  <c r="AW177" i="1"/>
  <c r="BA177" i="1"/>
  <c r="BD177" i="1"/>
  <c r="BF177" i="1"/>
  <c r="BI177" i="1"/>
  <c r="BK177" i="1" s="1"/>
  <c r="BL177" i="1" s="1"/>
  <c r="BJ177" i="1"/>
  <c r="BN177" i="1"/>
  <c r="BU177" i="1"/>
  <c r="CA177" i="1"/>
  <c r="CM177" i="1"/>
  <c r="CO177" i="1"/>
  <c r="U178" i="1"/>
  <c r="Y178" i="1"/>
  <c r="AA178" i="1" s="1"/>
  <c r="AB178" i="1"/>
  <c r="AK178" i="1" s="1"/>
  <c r="AP178" i="1"/>
  <c r="AW178" i="1"/>
  <c r="BT178" i="1"/>
  <c r="BX178" i="1" s="1"/>
  <c r="BU178" i="1"/>
  <c r="BV178" i="1"/>
  <c r="BY178" i="1"/>
  <c r="CA178" i="1"/>
  <c r="CE178" i="1"/>
  <c r="CG178" i="1"/>
  <c r="CJ178" i="1"/>
  <c r="CM178" i="1"/>
  <c r="CO178" i="1"/>
  <c r="CR178" i="1"/>
  <c r="DH178" i="1"/>
  <c r="DI178" i="1" s="1"/>
  <c r="U179" i="1"/>
  <c r="Y179" i="1"/>
  <c r="AA179" i="1"/>
  <c r="AB179" i="1" s="1"/>
  <c r="AL179" i="1" s="1"/>
  <c r="BJ179" i="1" s="1"/>
  <c r="AD179" i="1"/>
  <c r="BC179" i="1" s="1"/>
  <c r="AP179" i="1"/>
  <c r="AW179" i="1"/>
  <c r="BT179" i="1"/>
  <c r="BU179" i="1"/>
  <c r="BY179" i="1" s="1"/>
  <c r="BV179" i="1"/>
  <c r="BX179" i="1"/>
  <c r="CA179" i="1"/>
  <c r="CE179" i="1"/>
  <c r="CG179" i="1"/>
  <c r="CJ179" i="1"/>
  <c r="CM179" i="1"/>
  <c r="CO179" i="1"/>
  <c r="CR179" i="1"/>
  <c r="DH179" i="1"/>
  <c r="DI179" i="1" s="1"/>
  <c r="U180" i="1"/>
  <c r="Y180" i="1"/>
  <c r="AA180" i="1" s="1"/>
  <c r="AB180" i="1" s="1"/>
  <c r="AP180" i="1"/>
  <c r="AW180" i="1"/>
  <c r="BT180" i="1"/>
  <c r="BU180" i="1"/>
  <c r="BV180" i="1"/>
  <c r="BX180" i="1"/>
  <c r="BY180" i="1"/>
  <c r="CA180" i="1"/>
  <c r="CE180" i="1"/>
  <c r="CG180" i="1"/>
  <c r="CJ180" i="1"/>
  <c r="CM180" i="1"/>
  <c r="CO180" i="1"/>
  <c r="CR180" i="1"/>
  <c r="DH180" i="1"/>
  <c r="DI180" i="1" s="1"/>
  <c r="U181" i="1"/>
  <c r="Y181" i="1"/>
  <c r="AA181" i="1"/>
  <c r="AB181" i="1" s="1"/>
  <c r="AP181" i="1"/>
  <c r="AW181" i="1"/>
  <c r="BT181" i="1"/>
  <c r="BX181" i="1" s="1"/>
  <c r="BU181" i="1"/>
  <c r="BV181" i="1"/>
  <c r="BY181" i="1"/>
  <c r="CA181" i="1"/>
  <c r="CE181" i="1"/>
  <c r="CG181" i="1"/>
  <c r="CJ181" i="1"/>
  <c r="CM181" i="1"/>
  <c r="CO181" i="1"/>
  <c r="CR181" i="1"/>
  <c r="DH181" i="1"/>
  <c r="DI181" i="1"/>
  <c r="U182" i="1"/>
  <c r="Y182" i="1"/>
  <c r="AA182" i="1" s="1"/>
  <c r="AB182" i="1" s="1"/>
  <c r="AP182" i="1"/>
  <c r="DI182" i="1" s="1"/>
  <c r="AW182" i="1"/>
  <c r="BT182" i="1"/>
  <c r="BX182" i="1" s="1"/>
  <c r="BU182" i="1"/>
  <c r="BY182" i="1" s="1"/>
  <c r="BV182" i="1"/>
  <c r="CA182" i="1"/>
  <c r="CE182" i="1"/>
  <c r="CG182" i="1"/>
  <c r="CJ182" i="1"/>
  <c r="CM182" i="1"/>
  <c r="CO182" i="1"/>
  <c r="CR182" i="1"/>
  <c r="DH182" i="1"/>
  <c r="U183" i="1"/>
  <c r="Y183" i="1"/>
  <c r="AA183" i="1" s="1"/>
  <c r="AB183" i="1" s="1"/>
  <c r="AH183" i="1"/>
  <c r="AP183" i="1"/>
  <c r="AW183" i="1"/>
  <c r="BT183" i="1"/>
  <c r="BU183" i="1"/>
  <c r="BY183" i="1" s="1"/>
  <c r="BV183" i="1"/>
  <c r="BX183" i="1" s="1"/>
  <c r="CA183" i="1"/>
  <c r="CE183" i="1"/>
  <c r="CG183" i="1"/>
  <c r="CJ183" i="1"/>
  <c r="CM183" i="1"/>
  <c r="CO183" i="1"/>
  <c r="CR183" i="1"/>
  <c r="DH183" i="1"/>
  <c r="DI183" i="1"/>
  <c r="U184" i="1"/>
  <c r="Y184" i="1"/>
  <c r="AA184" i="1" s="1"/>
  <c r="AB184" i="1" s="1"/>
  <c r="AP184" i="1"/>
  <c r="DI184" i="1" s="1"/>
  <c r="AW184" i="1"/>
  <c r="BT184" i="1"/>
  <c r="BX184" i="1" s="1"/>
  <c r="BU184" i="1"/>
  <c r="BV184" i="1"/>
  <c r="BY184" i="1" s="1"/>
  <c r="CA184" i="1"/>
  <c r="CE184" i="1"/>
  <c r="CG184" i="1"/>
  <c r="CJ184" i="1"/>
  <c r="CM184" i="1"/>
  <c r="CO184" i="1"/>
  <c r="CR184" i="1"/>
  <c r="DH184" i="1"/>
  <c r="U185" i="1"/>
  <c r="Y185" i="1"/>
  <c r="AA185" i="1"/>
  <c r="AB185" i="1" s="1"/>
  <c r="AP185" i="1"/>
  <c r="AW185" i="1"/>
  <c r="BT185" i="1"/>
  <c r="BU185" i="1"/>
  <c r="BY185" i="1" s="1"/>
  <c r="BV185" i="1"/>
  <c r="BX185" i="1"/>
  <c r="CA185" i="1"/>
  <c r="CE185" i="1"/>
  <c r="CG185" i="1"/>
  <c r="CJ185" i="1"/>
  <c r="CM185" i="1"/>
  <c r="CO185" i="1"/>
  <c r="CR185" i="1"/>
  <c r="DH185" i="1"/>
  <c r="DI185" i="1"/>
  <c r="U186" i="1"/>
  <c r="Y186" i="1"/>
  <c r="AA186" i="1" s="1"/>
  <c r="AB186" i="1"/>
  <c r="AK186" i="1"/>
  <c r="AP186" i="1"/>
  <c r="AW186" i="1"/>
  <c r="BT186" i="1"/>
  <c r="BX186" i="1" s="1"/>
  <c r="BU186" i="1"/>
  <c r="BV186" i="1"/>
  <c r="BY186" i="1"/>
  <c r="CA186" i="1"/>
  <c r="CE186" i="1"/>
  <c r="CG186" i="1"/>
  <c r="CJ186" i="1"/>
  <c r="CM186" i="1"/>
  <c r="CO186" i="1"/>
  <c r="CR186" i="1"/>
  <c r="DH186" i="1"/>
  <c r="DI186" i="1" s="1"/>
  <c r="U187" i="1"/>
  <c r="Y187" i="1"/>
  <c r="AA187" i="1"/>
  <c r="AB187" i="1" s="1"/>
  <c r="AD187" i="1" s="1"/>
  <c r="AP187" i="1"/>
  <c r="AW187" i="1"/>
  <c r="BT187" i="1"/>
  <c r="BU187" i="1"/>
  <c r="BY187" i="1" s="1"/>
  <c r="BV187" i="1"/>
  <c r="BX187" i="1"/>
  <c r="CA187" i="1"/>
  <c r="CE187" i="1"/>
  <c r="CG187" i="1"/>
  <c r="CJ187" i="1"/>
  <c r="CM187" i="1"/>
  <c r="CO187" i="1"/>
  <c r="CR187" i="1"/>
  <c r="DH187" i="1"/>
  <c r="DI187" i="1" s="1"/>
  <c r="U188" i="1"/>
  <c r="Y188" i="1"/>
  <c r="AA188" i="1"/>
  <c r="AB188" i="1"/>
  <c r="AH188" i="1" s="1"/>
  <c r="AI188" i="1" s="1"/>
  <c r="AK188" i="1"/>
  <c r="BI188" i="1" s="1"/>
  <c r="AP188" i="1"/>
  <c r="AW188" i="1"/>
  <c r="BM188" i="1"/>
  <c r="BN188" i="1" s="1"/>
  <c r="CS188" i="1" s="1"/>
  <c r="BT188" i="1"/>
  <c r="BU188" i="1"/>
  <c r="BV188" i="1"/>
  <c r="BX188" i="1"/>
  <c r="BY188" i="1"/>
  <c r="CA188" i="1"/>
  <c r="CE188" i="1"/>
  <c r="CG188" i="1"/>
  <c r="CJ188" i="1"/>
  <c r="CM188" i="1"/>
  <c r="CO188" i="1"/>
  <c r="CR188" i="1"/>
  <c r="DH188" i="1"/>
  <c r="DI188" i="1" s="1"/>
  <c r="U189" i="1"/>
  <c r="Y189" i="1"/>
  <c r="AA189" i="1"/>
  <c r="AB189" i="1" s="1"/>
  <c r="AP189" i="1"/>
  <c r="AW189" i="1"/>
  <c r="BT189" i="1"/>
  <c r="BU189" i="1"/>
  <c r="BV189" i="1"/>
  <c r="BX189" i="1"/>
  <c r="BY189" i="1"/>
  <c r="CA189" i="1"/>
  <c r="CE189" i="1"/>
  <c r="CG189" i="1"/>
  <c r="CJ189" i="1"/>
  <c r="CM189" i="1"/>
  <c r="CO189" i="1"/>
  <c r="CR189" i="1"/>
  <c r="DH189" i="1"/>
  <c r="DI189" i="1"/>
  <c r="U190" i="1"/>
  <c r="Y190" i="1"/>
  <c r="AA190" i="1"/>
  <c r="AB190" i="1" s="1"/>
  <c r="AP190" i="1"/>
  <c r="DI190" i="1" s="1"/>
  <c r="AW190" i="1"/>
  <c r="BT190" i="1"/>
  <c r="BX190" i="1" s="1"/>
  <c r="BU190" i="1"/>
  <c r="BY190" i="1" s="1"/>
  <c r="BV190" i="1"/>
  <c r="CA190" i="1"/>
  <c r="CE190" i="1"/>
  <c r="CG190" i="1"/>
  <c r="CJ190" i="1"/>
  <c r="CM190" i="1"/>
  <c r="CO190" i="1"/>
  <c r="CR190" i="1"/>
  <c r="DH190" i="1"/>
  <c r="U191" i="1"/>
  <c r="Y191" i="1"/>
  <c r="AA191" i="1"/>
  <c r="AB191" i="1" s="1"/>
  <c r="AH191" i="1"/>
  <c r="AP191" i="1"/>
  <c r="AW191" i="1"/>
  <c r="BT191" i="1"/>
  <c r="BU191" i="1"/>
  <c r="BY191" i="1" s="1"/>
  <c r="BV191" i="1"/>
  <c r="BX191" i="1"/>
  <c r="CA191" i="1"/>
  <c r="CE191" i="1"/>
  <c r="CG191" i="1"/>
  <c r="CJ191" i="1"/>
  <c r="CM191" i="1"/>
  <c r="CO191" i="1"/>
  <c r="CR191" i="1"/>
  <c r="DH191" i="1"/>
  <c r="DI191" i="1"/>
  <c r="U192" i="1"/>
  <c r="Y192" i="1"/>
  <c r="AA192" i="1" s="1"/>
  <c r="AB192" i="1" s="1"/>
  <c r="AP192" i="1"/>
  <c r="AW192" i="1"/>
  <c r="BT192" i="1"/>
  <c r="BU192" i="1"/>
  <c r="BV192" i="1"/>
  <c r="BY192" i="1" s="1"/>
  <c r="CA192" i="1"/>
  <c r="CE192" i="1"/>
  <c r="CG192" i="1"/>
  <c r="CJ192" i="1"/>
  <c r="CM192" i="1"/>
  <c r="CO192" i="1"/>
  <c r="CR192" i="1"/>
  <c r="DH192" i="1"/>
  <c r="DI192" i="1"/>
  <c r="U193" i="1"/>
  <c r="Y193" i="1"/>
  <c r="AA193" i="1"/>
  <c r="AB193" i="1" s="1"/>
  <c r="AP193" i="1"/>
  <c r="AW193" i="1"/>
  <c r="BT193" i="1"/>
  <c r="BU193" i="1"/>
  <c r="BY193" i="1" s="1"/>
  <c r="BV193" i="1"/>
  <c r="BX193" i="1"/>
  <c r="CA193" i="1"/>
  <c r="CE193" i="1"/>
  <c r="CG193" i="1"/>
  <c r="CJ193" i="1"/>
  <c r="CM193" i="1"/>
  <c r="CO193" i="1"/>
  <c r="CR193" i="1"/>
  <c r="DH193" i="1"/>
  <c r="DI193" i="1" s="1"/>
  <c r="U194" i="1"/>
  <c r="Y194" i="1"/>
  <c r="AA194" i="1" s="1"/>
  <c r="AB194" i="1"/>
  <c r="AK194" i="1" s="1"/>
  <c r="AP194" i="1"/>
  <c r="AW194" i="1"/>
  <c r="BT194" i="1"/>
  <c r="BX194" i="1" s="1"/>
  <c r="BU194" i="1"/>
  <c r="BV194" i="1"/>
  <c r="BY194" i="1"/>
  <c r="CA194" i="1"/>
  <c r="CE194" i="1"/>
  <c r="CG194" i="1"/>
  <c r="CJ194" i="1"/>
  <c r="CM194" i="1"/>
  <c r="CO194" i="1"/>
  <c r="CR194" i="1"/>
  <c r="DH194" i="1"/>
  <c r="DI194" i="1"/>
  <c r="U195" i="1"/>
  <c r="Y195" i="1"/>
  <c r="AA195" i="1" s="1"/>
  <c r="AB195" i="1" s="1"/>
  <c r="AP195" i="1"/>
  <c r="AW195" i="1"/>
  <c r="BT195" i="1"/>
  <c r="BX195" i="1" s="1"/>
  <c r="BU195" i="1"/>
  <c r="BY195" i="1" s="1"/>
  <c r="BV195" i="1"/>
  <c r="CA195" i="1"/>
  <c r="CE195" i="1"/>
  <c r="CG195" i="1"/>
  <c r="CJ195" i="1"/>
  <c r="CM195" i="1"/>
  <c r="CO195" i="1"/>
  <c r="CR195" i="1"/>
  <c r="DH195" i="1"/>
  <c r="DI195" i="1"/>
  <c r="U196" i="1"/>
  <c r="Y196" i="1"/>
  <c r="AA196" i="1"/>
  <c r="AB196" i="1" s="1"/>
  <c r="AP196" i="1"/>
  <c r="AW196" i="1"/>
  <c r="BT196" i="1"/>
  <c r="BX196" i="1" s="1"/>
  <c r="BU196" i="1"/>
  <c r="BY196" i="1" s="1"/>
  <c r="BV196" i="1"/>
  <c r="CA196" i="1"/>
  <c r="CE196" i="1"/>
  <c r="CG196" i="1"/>
  <c r="CJ196" i="1"/>
  <c r="CM196" i="1"/>
  <c r="CO196" i="1"/>
  <c r="CR196" i="1"/>
  <c r="DH196" i="1"/>
  <c r="DI196" i="1" s="1"/>
  <c r="U197" i="1"/>
  <c r="Y197" i="1"/>
  <c r="AA197" i="1" s="1"/>
  <c r="AB197" i="1" s="1"/>
  <c r="AP197" i="1"/>
  <c r="DI197" i="1" s="1"/>
  <c r="AW197" i="1"/>
  <c r="BT197" i="1"/>
  <c r="BU197" i="1"/>
  <c r="BV197" i="1"/>
  <c r="CA197" i="1"/>
  <c r="CE197" i="1"/>
  <c r="CG197" i="1"/>
  <c r="CJ197" i="1"/>
  <c r="CM197" i="1"/>
  <c r="CO197" i="1"/>
  <c r="CR197" i="1"/>
  <c r="DH197" i="1"/>
  <c r="AF198" i="1"/>
  <c r="AG198" i="1"/>
  <c r="AK198" i="1"/>
  <c r="AL198" i="1"/>
  <c r="AP198" i="1"/>
  <c r="AW198" i="1"/>
  <c r="BA198" i="1"/>
  <c r="CB198" i="1" s="1"/>
  <c r="BJ198" i="1"/>
  <c r="BN198" i="1"/>
  <c r="CA198" i="1"/>
  <c r="CM198" i="1"/>
  <c r="CO198" i="1"/>
  <c r="DH198" i="1"/>
  <c r="DI198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W199" i="1"/>
  <c r="Y199" i="1"/>
  <c r="AA199" i="1" s="1"/>
  <c r="AO199" i="1"/>
  <c r="AP199" i="1"/>
  <c r="DI199" i="1" s="1"/>
  <c r="AQ199" i="1"/>
  <c r="AW199" i="1"/>
  <c r="BN199" i="1"/>
  <c r="BT199" i="1"/>
  <c r="BX199" i="1" s="1"/>
  <c r="BU199" i="1"/>
  <c r="BY199" i="1" s="1"/>
  <c r="BV199" i="1"/>
  <c r="CA199" i="1"/>
  <c r="CE199" i="1"/>
  <c r="CG199" i="1"/>
  <c r="CJ199" i="1"/>
  <c r="CM199" i="1"/>
  <c r="CO199" i="1"/>
  <c r="CR199" i="1"/>
  <c r="CS199" i="1"/>
  <c r="DH199" i="1"/>
  <c r="AG200" i="1"/>
  <c r="AK200" i="1"/>
  <c r="AM200" i="1" s="1"/>
  <c r="AN200" i="1" s="1"/>
  <c r="CP200" i="1" s="1"/>
  <c r="AL200" i="1"/>
  <c r="AW200" i="1"/>
  <c r="BA200" i="1"/>
  <c r="BD200" i="1"/>
  <c r="BF200" i="1"/>
  <c r="BJ200" i="1"/>
  <c r="BN200" i="1"/>
  <c r="BU200" i="1"/>
  <c r="CA200" i="1"/>
  <c r="CM200" i="1"/>
  <c r="CO200" i="1"/>
  <c r="U201" i="1"/>
  <c r="Y201" i="1"/>
  <c r="AA201" i="1" s="1"/>
  <c r="AB201" i="1" s="1"/>
  <c r="AP201" i="1"/>
  <c r="AW201" i="1"/>
  <c r="BT201" i="1"/>
  <c r="BU201" i="1"/>
  <c r="BV201" i="1"/>
  <c r="BX201" i="1" s="1"/>
  <c r="BY201" i="1"/>
  <c r="CA201" i="1"/>
  <c r="CE201" i="1"/>
  <c r="CG201" i="1"/>
  <c r="CJ201" i="1"/>
  <c r="CM201" i="1"/>
  <c r="CO201" i="1"/>
  <c r="CR201" i="1"/>
  <c r="DH201" i="1"/>
  <c r="DI201" i="1" s="1"/>
  <c r="U202" i="1"/>
  <c r="Y202" i="1"/>
  <c r="AA202" i="1"/>
  <c r="AB202" i="1" s="1"/>
  <c r="AP202" i="1"/>
  <c r="AW202" i="1"/>
  <c r="BT202" i="1"/>
  <c r="BX202" i="1" s="1"/>
  <c r="BU202" i="1"/>
  <c r="BY202" i="1" s="1"/>
  <c r="BV202" i="1"/>
  <c r="CA202" i="1"/>
  <c r="CE202" i="1"/>
  <c r="CG202" i="1"/>
  <c r="CJ202" i="1"/>
  <c r="CM202" i="1"/>
  <c r="CO202" i="1"/>
  <c r="CR202" i="1"/>
  <c r="DH202" i="1"/>
  <c r="U203" i="1"/>
  <c r="Y203" i="1"/>
  <c r="AA203" i="1"/>
  <c r="AB203" i="1"/>
  <c r="AD203" i="1" s="1"/>
  <c r="AH203" i="1"/>
  <c r="AK203" i="1"/>
  <c r="BI203" i="1" s="1"/>
  <c r="AP203" i="1"/>
  <c r="AW203" i="1"/>
  <c r="BE203" i="1"/>
  <c r="BF203" i="1" s="1"/>
  <c r="CH203" i="1" s="1"/>
  <c r="BT203" i="1"/>
  <c r="BU203" i="1"/>
  <c r="BY203" i="1" s="1"/>
  <c r="BV203" i="1"/>
  <c r="BX203" i="1"/>
  <c r="CA203" i="1"/>
  <c r="CE203" i="1"/>
  <c r="CG203" i="1"/>
  <c r="CJ203" i="1"/>
  <c r="CM203" i="1"/>
  <c r="CO203" i="1"/>
  <c r="CR203" i="1"/>
  <c r="DH203" i="1"/>
  <c r="DI203" i="1"/>
  <c r="U204" i="1"/>
  <c r="Y204" i="1"/>
  <c r="AA204" i="1" s="1"/>
  <c r="AB204" i="1" s="1"/>
  <c r="AP204" i="1"/>
  <c r="DI204" i="1" s="1"/>
  <c r="AW204" i="1"/>
  <c r="BT204" i="1"/>
  <c r="BX204" i="1" s="1"/>
  <c r="BU204" i="1"/>
  <c r="BY204" i="1" s="1"/>
  <c r="BV204" i="1"/>
  <c r="CA204" i="1"/>
  <c r="CE204" i="1"/>
  <c r="CG204" i="1"/>
  <c r="CJ204" i="1"/>
  <c r="CM204" i="1"/>
  <c r="CO204" i="1"/>
  <c r="CR204" i="1"/>
  <c r="DH204" i="1"/>
  <c r="U205" i="1"/>
  <c r="Y205" i="1"/>
  <c r="AA205" i="1"/>
  <c r="AB205" i="1" s="1"/>
  <c r="AH205" i="1" s="1"/>
  <c r="AP205" i="1"/>
  <c r="DI205" i="1" s="1"/>
  <c r="AW205" i="1"/>
  <c r="BT205" i="1"/>
  <c r="BU205" i="1"/>
  <c r="BY205" i="1" s="1"/>
  <c r="BV205" i="1"/>
  <c r="BX205" i="1"/>
  <c r="CA205" i="1"/>
  <c r="CE205" i="1"/>
  <c r="CG205" i="1"/>
  <c r="CJ205" i="1"/>
  <c r="CM205" i="1"/>
  <c r="CO205" i="1"/>
  <c r="CR205" i="1"/>
  <c r="DH205" i="1"/>
  <c r="U206" i="1"/>
  <c r="Y206" i="1"/>
  <c r="AA206" i="1" s="1"/>
  <c r="AB206" i="1" s="1"/>
  <c r="AP206" i="1"/>
  <c r="AW206" i="1"/>
  <c r="BT206" i="1"/>
  <c r="BU206" i="1"/>
  <c r="BV206" i="1"/>
  <c r="BX206" i="1" s="1"/>
  <c r="CA206" i="1"/>
  <c r="CE206" i="1"/>
  <c r="CG206" i="1"/>
  <c r="CJ206" i="1"/>
  <c r="CM206" i="1"/>
  <c r="CO206" i="1"/>
  <c r="CR206" i="1"/>
  <c r="DH206" i="1"/>
  <c r="DI206" i="1"/>
  <c r="U207" i="1"/>
  <c r="Y207" i="1"/>
  <c r="AA207" i="1"/>
  <c r="AB207" i="1" s="1"/>
  <c r="AL207" i="1" s="1"/>
  <c r="BJ207" i="1" s="1"/>
  <c r="AD207" i="1"/>
  <c r="AP207" i="1"/>
  <c r="DI207" i="1" s="1"/>
  <c r="AW207" i="1"/>
  <c r="BT207" i="1"/>
  <c r="BU207" i="1"/>
  <c r="BV207" i="1"/>
  <c r="BY207" i="1" s="1"/>
  <c r="BX207" i="1"/>
  <c r="CA207" i="1"/>
  <c r="CE207" i="1"/>
  <c r="CG207" i="1"/>
  <c r="CJ207" i="1"/>
  <c r="CM207" i="1"/>
  <c r="CO207" i="1"/>
  <c r="CR207" i="1"/>
  <c r="DH207" i="1"/>
  <c r="U208" i="1"/>
  <c r="Y208" i="1"/>
  <c r="AA208" i="1"/>
  <c r="AB208" i="1"/>
  <c r="AK208" i="1" s="1"/>
  <c r="AP208" i="1"/>
  <c r="AW208" i="1"/>
  <c r="BT208" i="1"/>
  <c r="BU208" i="1"/>
  <c r="BV208" i="1"/>
  <c r="BX208" i="1"/>
  <c r="BY208" i="1"/>
  <c r="CA208" i="1"/>
  <c r="CE208" i="1"/>
  <c r="CG208" i="1"/>
  <c r="CJ208" i="1"/>
  <c r="CM208" i="1"/>
  <c r="CO208" i="1"/>
  <c r="CR208" i="1"/>
  <c r="DH208" i="1"/>
  <c r="DI208" i="1" s="1"/>
  <c r="U209" i="1"/>
  <c r="Y209" i="1"/>
  <c r="AA209" i="1" s="1"/>
  <c r="AB209" i="1" s="1"/>
  <c r="AL209" i="1" s="1"/>
  <c r="BJ209" i="1" s="1"/>
  <c r="AD209" i="1"/>
  <c r="AP209" i="1"/>
  <c r="AW209" i="1"/>
  <c r="BT209" i="1"/>
  <c r="BU209" i="1"/>
  <c r="BV209" i="1"/>
  <c r="BX209" i="1" s="1"/>
  <c r="CA209" i="1"/>
  <c r="CE209" i="1"/>
  <c r="CG209" i="1"/>
  <c r="CJ209" i="1"/>
  <c r="CM209" i="1"/>
  <c r="CO209" i="1"/>
  <c r="CR209" i="1"/>
  <c r="DH209" i="1"/>
  <c r="DI209" i="1"/>
  <c r="U210" i="1"/>
  <c r="Y210" i="1"/>
  <c r="AA210" i="1"/>
  <c r="AB210" i="1" s="1"/>
  <c r="AP210" i="1"/>
  <c r="AW210" i="1"/>
  <c r="BT210" i="1"/>
  <c r="BX210" i="1" s="1"/>
  <c r="BU210" i="1"/>
  <c r="BV210" i="1"/>
  <c r="BY210" i="1" s="1"/>
  <c r="CA210" i="1"/>
  <c r="CE210" i="1"/>
  <c r="CG210" i="1"/>
  <c r="CJ210" i="1"/>
  <c r="CM210" i="1"/>
  <c r="CO210" i="1"/>
  <c r="CR210" i="1"/>
  <c r="DH210" i="1"/>
  <c r="U211" i="1"/>
  <c r="Y211" i="1"/>
  <c r="AA211" i="1"/>
  <c r="AB211" i="1"/>
  <c r="AD211" i="1" s="1"/>
  <c r="AH211" i="1"/>
  <c r="AK211" i="1"/>
  <c r="BI211" i="1" s="1"/>
  <c r="AP211" i="1"/>
  <c r="AW211" i="1"/>
  <c r="BE211" i="1"/>
  <c r="BF211" i="1" s="1"/>
  <c r="CH211" i="1" s="1"/>
  <c r="BT211" i="1"/>
  <c r="BX211" i="1" s="1"/>
  <c r="BU211" i="1"/>
  <c r="BY211" i="1" s="1"/>
  <c r="BV211" i="1"/>
  <c r="CA211" i="1"/>
  <c r="CE211" i="1"/>
  <c r="CG211" i="1"/>
  <c r="CJ211" i="1"/>
  <c r="CM211" i="1"/>
  <c r="CO211" i="1"/>
  <c r="CR211" i="1"/>
  <c r="DH211" i="1"/>
  <c r="DI211" i="1"/>
  <c r="U212" i="1"/>
  <c r="Y212" i="1"/>
  <c r="AA212" i="1" s="1"/>
  <c r="AB212" i="1" s="1"/>
  <c r="AP212" i="1"/>
  <c r="DI212" i="1" s="1"/>
  <c r="AW212" i="1"/>
  <c r="BT212" i="1"/>
  <c r="BX212" i="1" s="1"/>
  <c r="BU212" i="1"/>
  <c r="BY212" i="1" s="1"/>
  <c r="BV212" i="1"/>
  <c r="CA212" i="1"/>
  <c r="CE212" i="1"/>
  <c r="CG212" i="1"/>
  <c r="CJ212" i="1"/>
  <c r="CM212" i="1"/>
  <c r="CO212" i="1"/>
  <c r="CR212" i="1"/>
  <c r="DH212" i="1"/>
  <c r="U213" i="1"/>
  <c r="Y213" i="1"/>
  <c r="AA213" i="1"/>
  <c r="AB213" i="1" s="1"/>
  <c r="AH213" i="1" s="1"/>
  <c r="AP213" i="1"/>
  <c r="AW213" i="1"/>
  <c r="BT213" i="1"/>
  <c r="BU213" i="1"/>
  <c r="BY213" i="1" s="1"/>
  <c r="BV213" i="1"/>
  <c r="BX213" i="1"/>
  <c r="CA213" i="1"/>
  <c r="CE213" i="1"/>
  <c r="CG213" i="1"/>
  <c r="CJ213" i="1"/>
  <c r="CM213" i="1"/>
  <c r="CO213" i="1"/>
  <c r="CR213" i="1"/>
  <c r="DH213" i="1"/>
  <c r="DI213" i="1" s="1"/>
  <c r="U214" i="1"/>
  <c r="Y214" i="1"/>
  <c r="AA214" i="1" s="1"/>
  <c r="AB214" i="1" s="1"/>
  <c r="AP214" i="1"/>
  <c r="AW214" i="1"/>
  <c r="BT214" i="1"/>
  <c r="BU214" i="1"/>
  <c r="BV214" i="1"/>
  <c r="BX214" i="1" s="1"/>
  <c r="BY214" i="1"/>
  <c r="CA214" i="1"/>
  <c r="CE214" i="1"/>
  <c r="CG214" i="1"/>
  <c r="CJ214" i="1"/>
  <c r="CM214" i="1"/>
  <c r="CO214" i="1"/>
  <c r="CR214" i="1"/>
  <c r="DH214" i="1"/>
  <c r="DI214" i="1"/>
  <c r="U215" i="1"/>
  <c r="Y215" i="1"/>
  <c r="AA215" i="1"/>
  <c r="AB215" i="1" s="1"/>
  <c r="AL215" i="1" s="1"/>
  <c r="BJ215" i="1" s="1"/>
  <c r="AD215" i="1"/>
  <c r="AP215" i="1"/>
  <c r="DI215" i="1" s="1"/>
  <c r="AW215" i="1"/>
  <c r="BT215" i="1"/>
  <c r="BU215" i="1"/>
  <c r="BV215" i="1"/>
  <c r="BX215" i="1"/>
  <c r="BY215" i="1"/>
  <c r="CA215" i="1"/>
  <c r="CE215" i="1"/>
  <c r="CG215" i="1"/>
  <c r="CJ215" i="1"/>
  <c r="CM215" i="1"/>
  <c r="CO215" i="1"/>
  <c r="CR215" i="1"/>
  <c r="DH215" i="1"/>
  <c r="U216" i="1"/>
  <c r="Y216" i="1"/>
  <c r="AA216" i="1"/>
  <c r="AB216" i="1"/>
  <c r="AK216" i="1" s="1"/>
  <c r="AP216" i="1"/>
  <c r="AW216" i="1"/>
  <c r="BT216" i="1"/>
  <c r="BU216" i="1"/>
  <c r="BV216" i="1"/>
  <c r="BX216" i="1"/>
  <c r="BY216" i="1"/>
  <c r="CA216" i="1"/>
  <c r="CE216" i="1"/>
  <c r="CG216" i="1"/>
  <c r="CJ216" i="1"/>
  <c r="CM216" i="1"/>
  <c r="CO216" i="1"/>
  <c r="CR216" i="1"/>
  <c r="DH216" i="1"/>
  <c r="DI216" i="1" s="1"/>
  <c r="U217" i="1"/>
  <c r="Y217" i="1"/>
  <c r="AA217" i="1" s="1"/>
  <c r="AB217" i="1" s="1"/>
  <c r="AL217" i="1" s="1"/>
  <c r="BJ217" i="1" s="1"/>
  <c r="AD217" i="1"/>
  <c r="AP217" i="1"/>
  <c r="AW217" i="1"/>
  <c r="BT217" i="1"/>
  <c r="BU217" i="1"/>
  <c r="BV217" i="1"/>
  <c r="BX217" i="1" s="1"/>
  <c r="CA217" i="1"/>
  <c r="CE217" i="1"/>
  <c r="CG217" i="1"/>
  <c r="CJ217" i="1"/>
  <c r="CM217" i="1"/>
  <c r="CO217" i="1"/>
  <c r="CR217" i="1"/>
  <c r="DH217" i="1"/>
  <c r="DI217" i="1"/>
  <c r="U218" i="1"/>
  <c r="Y218" i="1"/>
  <c r="AA218" i="1"/>
  <c r="AB218" i="1" s="1"/>
  <c r="AP218" i="1"/>
  <c r="AW218" i="1"/>
  <c r="BT218" i="1"/>
  <c r="BX218" i="1" s="1"/>
  <c r="BU218" i="1"/>
  <c r="BY218" i="1" s="1"/>
  <c r="BV218" i="1"/>
  <c r="CA218" i="1"/>
  <c r="CE218" i="1"/>
  <c r="CG218" i="1"/>
  <c r="CJ218" i="1"/>
  <c r="CM218" i="1"/>
  <c r="CO218" i="1"/>
  <c r="CR218" i="1"/>
  <c r="DH218" i="1"/>
  <c r="U219" i="1"/>
  <c r="Y219" i="1"/>
  <c r="AA219" i="1" s="1"/>
  <c r="AB219" i="1" s="1"/>
  <c r="AH219" i="1"/>
  <c r="AP219" i="1"/>
  <c r="AW219" i="1"/>
  <c r="BT219" i="1"/>
  <c r="BX219" i="1" s="1"/>
  <c r="BU219" i="1"/>
  <c r="BY219" i="1" s="1"/>
  <c r="BV219" i="1"/>
  <c r="CA219" i="1"/>
  <c r="CE219" i="1"/>
  <c r="CG219" i="1"/>
  <c r="CJ219" i="1"/>
  <c r="CM219" i="1"/>
  <c r="CO219" i="1"/>
  <c r="CR219" i="1"/>
  <c r="DH219" i="1"/>
  <c r="DI219" i="1"/>
  <c r="U220" i="1"/>
  <c r="Y220" i="1"/>
  <c r="AA220" i="1" s="1"/>
  <c r="AB220" i="1" s="1"/>
  <c r="AP220" i="1"/>
  <c r="DI220" i="1" s="1"/>
  <c r="AW220" i="1"/>
  <c r="BT220" i="1"/>
  <c r="BX220" i="1" s="1"/>
  <c r="BU220" i="1"/>
  <c r="BV220" i="1"/>
  <c r="CA220" i="1"/>
  <c r="CE220" i="1"/>
  <c r="CG220" i="1"/>
  <c r="CJ220" i="1"/>
  <c r="CM220" i="1"/>
  <c r="CO220" i="1"/>
  <c r="CR220" i="1"/>
  <c r="DH220" i="1"/>
  <c r="U221" i="1"/>
  <c r="Y221" i="1"/>
  <c r="AA221" i="1"/>
  <c r="AB221" i="1" s="1"/>
  <c r="AH221" i="1"/>
  <c r="AP221" i="1"/>
  <c r="AW221" i="1"/>
  <c r="BT221" i="1"/>
  <c r="BU221" i="1"/>
  <c r="BY221" i="1" s="1"/>
  <c r="BV221" i="1"/>
  <c r="BX221" i="1"/>
  <c r="CA221" i="1"/>
  <c r="CE221" i="1"/>
  <c r="CG221" i="1"/>
  <c r="CJ221" i="1"/>
  <c r="CM221" i="1"/>
  <c r="CO221" i="1"/>
  <c r="CR221" i="1"/>
  <c r="DH221" i="1"/>
  <c r="DI221" i="1" s="1"/>
  <c r="U222" i="1"/>
  <c r="Y222" i="1"/>
  <c r="AA222" i="1" s="1"/>
  <c r="AB222" i="1" s="1"/>
  <c r="AK222" i="1" s="1"/>
  <c r="AP222" i="1"/>
  <c r="AW222" i="1"/>
  <c r="BT222" i="1"/>
  <c r="BU222" i="1"/>
  <c r="BV222" i="1"/>
  <c r="BX222" i="1" s="1"/>
  <c r="CA222" i="1"/>
  <c r="CE222" i="1"/>
  <c r="CG222" i="1"/>
  <c r="CJ222" i="1"/>
  <c r="CM222" i="1"/>
  <c r="CO222" i="1"/>
  <c r="CR222" i="1"/>
  <c r="DH222" i="1"/>
  <c r="DI222" i="1"/>
  <c r="U223" i="1"/>
  <c r="Y223" i="1"/>
  <c r="AA223" i="1"/>
  <c r="AB223" i="1" s="1"/>
  <c r="AP223" i="1"/>
  <c r="DI223" i="1" s="1"/>
  <c r="AW223" i="1"/>
  <c r="BT223" i="1"/>
  <c r="BU223" i="1"/>
  <c r="BV223" i="1"/>
  <c r="BX223" i="1"/>
  <c r="BY223" i="1"/>
  <c r="CA223" i="1"/>
  <c r="CE223" i="1"/>
  <c r="CG223" i="1"/>
  <c r="CJ223" i="1"/>
  <c r="CM223" i="1"/>
  <c r="CO223" i="1"/>
  <c r="CR223" i="1"/>
  <c r="DH223" i="1"/>
  <c r="U224" i="1"/>
  <c r="Y224" i="1"/>
  <c r="AA224" i="1" s="1"/>
  <c r="AB224" i="1"/>
  <c r="AK224" i="1" s="1"/>
  <c r="BI224" i="1" s="1"/>
  <c r="AP224" i="1"/>
  <c r="AW224" i="1"/>
  <c r="BT224" i="1"/>
  <c r="BU224" i="1"/>
  <c r="BV224" i="1"/>
  <c r="BX224" i="1" s="1"/>
  <c r="BY224" i="1"/>
  <c r="CA224" i="1"/>
  <c r="CE224" i="1"/>
  <c r="CG224" i="1"/>
  <c r="CJ224" i="1"/>
  <c r="CM224" i="1"/>
  <c r="CO224" i="1"/>
  <c r="CR224" i="1"/>
  <c r="DH224" i="1"/>
  <c r="DI224" i="1" s="1"/>
  <c r="U225" i="1"/>
  <c r="Y225" i="1"/>
  <c r="AA225" i="1" s="1"/>
  <c r="AB225" i="1" s="1"/>
  <c r="AD225" i="1"/>
  <c r="AL225" i="1"/>
  <c r="BJ225" i="1" s="1"/>
  <c r="AP225" i="1"/>
  <c r="AW225" i="1"/>
  <c r="BC225" i="1"/>
  <c r="BT225" i="1"/>
  <c r="BU225" i="1"/>
  <c r="BV225" i="1"/>
  <c r="BX225" i="1" s="1"/>
  <c r="CA225" i="1"/>
  <c r="CE225" i="1"/>
  <c r="CG225" i="1"/>
  <c r="CJ225" i="1"/>
  <c r="CM225" i="1"/>
  <c r="CO225" i="1"/>
  <c r="CR225" i="1"/>
  <c r="DH225" i="1"/>
  <c r="DI225" i="1"/>
  <c r="U226" i="1"/>
  <c r="Y226" i="1"/>
  <c r="AA226" i="1"/>
  <c r="AB226" i="1" s="1"/>
  <c r="AP226" i="1"/>
  <c r="DI226" i="1" s="1"/>
  <c r="AW226" i="1"/>
  <c r="BT226" i="1"/>
  <c r="BX226" i="1" s="1"/>
  <c r="BU226" i="1"/>
  <c r="BV226" i="1"/>
  <c r="BY226" i="1"/>
  <c r="CA226" i="1"/>
  <c r="CE226" i="1"/>
  <c r="CG226" i="1"/>
  <c r="CJ226" i="1"/>
  <c r="CM226" i="1"/>
  <c r="CO226" i="1"/>
  <c r="CR226" i="1"/>
  <c r="DH226" i="1"/>
  <c r="U227" i="1"/>
  <c r="Y227" i="1"/>
  <c r="AA227" i="1" s="1"/>
  <c r="AB227" i="1" s="1"/>
  <c r="AH227" i="1"/>
  <c r="AP227" i="1"/>
  <c r="AW227" i="1"/>
  <c r="BT227" i="1"/>
  <c r="BX227" i="1" s="1"/>
  <c r="BU227" i="1"/>
  <c r="BY227" i="1" s="1"/>
  <c r="BV227" i="1"/>
  <c r="CA227" i="1"/>
  <c r="CE227" i="1"/>
  <c r="CG227" i="1"/>
  <c r="CJ227" i="1"/>
  <c r="CM227" i="1"/>
  <c r="CO227" i="1"/>
  <c r="CR227" i="1"/>
  <c r="DH227" i="1"/>
  <c r="DI227" i="1"/>
  <c r="AF228" i="1"/>
  <c r="AG228" i="1"/>
  <c r="AK228" i="1"/>
  <c r="AL228" i="1"/>
  <c r="AM228" i="1"/>
  <c r="AN228" i="1" s="1"/>
  <c r="CP228" i="1" s="1"/>
  <c r="AP228" i="1"/>
  <c r="AW228" i="1"/>
  <c r="BA228" i="1"/>
  <c r="BI228" i="1"/>
  <c r="BK228" i="1" s="1"/>
  <c r="BL228" i="1" s="1"/>
  <c r="CN228" i="1" s="1"/>
  <c r="CQ228" i="1" s="1"/>
  <c r="BJ228" i="1"/>
  <c r="BN228" i="1"/>
  <c r="CA228" i="1"/>
  <c r="CB228" i="1"/>
  <c r="CM228" i="1"/>
  <c r="CO228" i="1"/>
  <c r="DH228" i="1"/>
  <c r="DI228" i="1" s="1"/>
  <c r="C229" i="1"/>
  <c r="U229" i="1" s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W229" i="1"/>
  <c r="AB229" i="1" s="1"/>
  <c r="Y229" i="1"/>
  <c r="AA229" i="1"/>
  <c r="AO229" i="1"/>
  <c r="AP229" i="1" s="1"/>
  <c r="AQ229" i="1"/>
  <c r="AW229" i="1"/>
  <c r="BN229" i="1"/>
  <c r="CS229" i="1" s="1"/>
  <c r="BT229" i="1"/>
  <c r="BX229" i="1" s="1"/>
  <c r="BU229" i="1"/>
  <c r="BY229" i="1" s="1"/>
  <c r="BV229" i="1"/>
  <c r="CA229" i="1"/>
  <c r="CE229" i="1"/>
  <c r="CG229" i="1"/>
  <c r="CJ229" i="1"/>
  <c r="CM229" i="1"/>
  <c r="CO229" i="1"/>
  <c r="CR229" i="1"/>
  <c r="DH229" i="1"/>
  <c r="DI229" i="1"/>
  <c r="AG230" i="1"/>
  <c r="AK230" i="1"/>
  <c r="AL230" i="1"/>
  <c r="AM230" i="1"/>
  <c r="AN230" i="1" s="1"/>
  <c r="CP230" i="1" s="1"/>
  <c r="AW230" i="1"/>
  <c r="BA230" i="1"/>
  <c r="BD230" i="1"/>
  <c r="BF230" i="1"/>
  <c r="BI230" i="1"/>
  <c r="BJ230" i="1"/>
  <c r="BK230" i="1"/>
  <c r="BL230" i="1" s="1"/>
  <c r="CN230" i="1" s="1"/>
  <c r="BN230" i="1"/>
  <c r="BU230" i="1"/>
  <c r="CA230" i="1"/>
  <c r="CM230" i="1"/>
  <c r="CO230" i="1"/>
  <c r="U231" i="1"/>
  <c r="Y231" i="1"/>
  <c r="AA231" i="1" s="1"/>
  <c r="AB231" i="1" s="1"/>
  <c r="AP231" i="1"/>
  <c r="AW231" i="1"/>
  <c r="BT231" i="1"/>
  <c r="BU231" i="1"/>
  <c r="BY231" i="1" s="1"/>
  <c r="BV231" i="1"/>
  <c r="BX231" i="1"/>
  <c r="CA231" i="1"/>
  <c r="CE231" i="1"/>
  <c r="CG231" i="1"/>
  <c r="CJ231" i="1"/>
  <c r="CM231" i="1"/>
  <c r="CO231" i="1"/>
  <c r="CR231" i="1"/>
  <c r="DH231" i="1"/>
  <c r="DI231" i="1"/>
  <c r="U232" i="1"/>
  <c r="Y232" i="1"/>
  <c r="AA232" i="1" s="1"/>
  <c r="AB232" i="1" s="1"/>
  <c r="AP232" i="1"/>
  <c r="DI232" i="1" s="1"/>
  <c r="AW232" i="1"/>
  <c r="BT232" i="1"/>
  <c r="BX232" i="1" s="1"/>
  <c r="BU232" i="1"/>
  <c r="BY232" i="1" s="1"/>
  <c r="BV232" i="1"/>
  <c r="CA232" i="1"/>
  <c r="CE232" i="1"/>
  <c r="CG232" i="1"/>
  <c r="CJ232" i="1"/>
  <c r="CM232" i="1"/>
  <c r="CO232" i="1"/>
  <c r="CR232" i="1"/>
  <c r="DH232" i="1"/>
  <c r="U233" i="1"/>
  <c r="Y233" i="1"/>
  <c r="AA233" i="1" s="1"/>
  <c r="AB233" i="1" s="1"/>
  <c r="AH233" i="1" s="1"/>
  <c r="AP233" i="1"/>
  <c r="DI233" i="1" s="1"/>
  <c r="AW233" i="1"/>
  <c r="BT233" i="1"/>
  <c r="BU233" i="1"/>
  <c r="BY233" i="1" s="1"/>
  <c r="BV233" i="1"/>
  <c r="BX233" i="1" s="1"/>
  <c r="CA233" i="1"/>
  <c r="CE233" i="1"/>
  <c r="CG233" i="1"/>
  <c r="CJ233" i="1"/>
  <c r="CM233" i="1"/>
  <c r="CO233" i="1"/>
  <c r="CR233" i="1"/>
  <c r="DH233" i="1"/>
  <c r="U234" i="1"/>
  <c r="Y234" i="1"/>
  <c r="AA234" i="1" s="1"/>
  <c r="AB234" i="1" s="1"/>
  <c r="AP234" i="1"/>
  <c r="AW234" i="1"/>
  <c r="BT234" i="1"/>
  <c r="BU234" i="1"/>
  <c r="BV234" i="1"/>
  <c r="CA234" i="1"/>
  <c r="CE234" i="1"/>
  <c r="CG234" i="1"/>
  <c r="CJ234" i="1"/>
  <c r="CM234" i="1"/>
  <c r="CO234" i="1"/>
  <c r="CR234" i="1"/>
  <c r="DH234" i="1"/>
  <c r="DI234" i="1"/>
  <c r="U235" i="1"/>
  <c r="Y235" i="1"/>
  <c r="AA235" i="1"/>
  <c r="AB235" i="1" s="1"/>
  <c r="AP235" i="1"/>
  <c r="DI235" i="1" s="1"/>
  <c r="AW235" i="1"/>
  <c r="BT235" i="1"/>
  <c r="BU235" i="1"/>
  <c r="BV235" i="1"/>
  <c r="BX235" i="1"/>
  <c r="BY235" i="1"/>
  <c r="CA235" i="1"/>
  <c r="CE235" i="1"/>
  <c r="CG235" i="1"/>
  <c r="CJ235" i="1"/>
  <c r="CM235" i="1"/>
  <c r="CO235" i="1"/>
  <c r="CR235" i="1"/>
  <c r="DH235" i="1"/>
  <c r="U236" i="1"/>
  <c r="Y236" i="1"/>
  <c r="AA236" i="1"/>
  <c r="AB236" i="1"/>
  <c r="AK236" i="1"/>
  <c r="AP236" i="1"/>
  <c r="DI236" i="1" s="1"/>
  <c r="AW236" i="1"/>
  <c r="BT236" i="1"/>
  <c r="BX236" i="1" s="1"/>
  <c r="BU236" i="1"/>
  <c r="BV236" i="1"/>
  <c r="BY236" i="1"/>
  <c r="CA236" i="1"/>
  <c r="CE236" i="1"/>
  <c r="CG236" i="1"/>
  <c r="CJ236" i="1"/>
  <c r="CM236" i="1"/>
  <c r="CO236" i="1"/>
  <c r="CR236" i="1"/>
  <c r="DH236" i="1"/>
  <c r="U237" i="1"/>
  <c r="Y237" i="1"/>
  <c r="AA237" i="1" s="1"/>
  <c r="AB237" i="1" s="1"/>
  <c r="AD237" i="1" s="1"/>
  <c r="AL237" i="1"/>
  <c r="BJ237" i="1" s="1"/>
  <c r="AP237" i="1"/>
  <c r="AW237" i="1"/>
  <c r="BT237" i="1"/>
  <c r="BX237" i="1" s="1"/>
  <c r="BU237" i="1"/>
  <c r="BY237" i="1" s="1"/>
  <c r="BV237" i="1"/>
  <c r="CA237" i="1"/>
  <c r="CE237" i="1"/>
  <c r="CG237" i="1"/>
  <c r="CJ237" i="1"/>
  <c r="CM237" i="1"/>
  <c r="CO237" i="1"/>
  <c r="CR237" i="1"/>
  <c r="DH237" i="1"/>
  <c r="DI237" i="1" s="1"/>
  <c r="U238" i="1"/>
  <c r="Y238" i="1"/>
  <c r="AA238" i="1"/>
  <c r="AB238" i="1" s="1"/>
  <c r="AP238" i="1"/>
  <c r="AW238" i="1"/>
  <c r="BT238" i="1"/>
  <c r="BU238" i="1"/>
  <c r="BY238" i="1" s="1"/>
  <c r="BV238" i="1"/>
  <c r="BX238" i="1"/>
  <c r="CA238" i="1"/>
  <c r="CE238" i="1"/>
  <c r="CG238" i="1"/>
  <c r="CJ238" i="1"/>
  <c r="CM238" i="1"/>
  <c r="CO238" i="1"/>
  <c r="CR238" i="1"/>
  <c r="DH238" i="1"/>
  <c r="DI238" i="1" s="1"/>
  <c r="U239" i="1"/>
  <c r="Y239" i="1"/>
  <c r="AA239" i="1"/>
  <c r="AB239" i="1"/>
  <c r="AH239" i="1" s="1"/>
  <c r="AK239" i="1"/>
  <c r="BI239" i="1" s="1"/>
  <c r="AP239" i="1"/>
  <c r="AW239" i="1"/>
  <c r="BT239" i="1"/>
  <c r="BX239" i="1" s="1"/>
  <c r="BU239" i="1"/>
  <c r="BV239" i="1"/>
  <c r="BY239" i="1"/>
  <c r="CA239" i="1"/>
  <c r="CE239" i="1"/>
  <c r="CG239" i="1"/>
  <c r="CJ239" i="1"/>
  <c r="CM239" i="1"/>
  <c r="CO239" i="1"/>
  <c r="CR239" i="1"/>
  <c r="DH239" i="1"/>
  <c r="DI239" i="1"/>
  <c r="U240" i="1"/>
  <c r="Y240" i="1"/>
  <c r="AA240" i="1" s="1"/>
  <c r="AB240" i="1" s="1"/>
  <c r="AP240" i="1"/>
  <c r="DI240" i="1" s="1"/>
  <c r="AW240" i="1"/>
  <c r="BT240" i="1"/>
  <c r="BX240" i="1" s="1"/>
  <c r="BU240" i="1"/>
  <c r="BY240" i="1" s="1"/>
  <c r="BV240" i="1"/>
  <c r="CA240" i="1"/>
  <c r="CE240" i="1"/>
  <c r="CG240" i="1"/>
  <c r="CJ240" i="1"/>
  <c r="CM240" i="1"/>
  <c r="CO240" i="1"/>
  <c r="CR240" i="1"/>
  <c r="DH240" i="1"/>
  <c r="U241" i="1"/>
  <c r="Y241" i="1"/>
  <c r="AA241" i="1" s="1"/>
  <c r="AB241" i="1" s="1"/>
  <c r="AH241" i="1" s="1"/>
  <c r="AP241" i="1"/>
  <c r="DI241" i="1" s="1"/>
  <c r="AW241" i="1"/>
  <c r="BT241" i="1"/>
  <c r="BU241" i="1"/>
  <c r="BY241" i="1" s="1"/>
  <c r="BV241" i="1"/>
  <c r="BX241" i="1" s="1"/>
  <c r="CA241" i="1"/>
  <c r="CE241" i="1"/>
  <c r="CG241" i="1"/>
  <c r="CJ241" i="1"/>
  <c r="CM241" i="1"/>
  <c r="CO241" i="1"/>
  <c r="CR241" i="1"/>
  <c r="DH241" i="1"/>
  <c r="AF242" i="1"/>
  <c r="AG242" i="1"/>
  <c r="AK242" i="1"/>
  <c r="AM242" i="1" s="1"/>
  <c r="AN242" i="1" s="1"/>
  <c r="CP242" i="1" s="1"/>
  <c r="AL242" i="1"/>
  <c r="AP242" i="1"/>
  <c r="AW242" i="1"/>
  <c r="BA242" i="1"/>
  <c r="CB242" i="1" s="1"/>
  <c r="BI242" i="1"/>
  <c r="BK242" i="1" s="1"/>
  <c r="BL242" i="1" s="1"/>
  <c r="CN242" i="1" s="1"/>
  <c r="CQ242" i="1" s="1"/>
  <c r="BJ242" i="1"/>
  <c r="BN242" i="1"/>
  <c r="CA242" i="1"/>
  <c r="CM242" i="1"/>
  <c r="CO242" i="1"/>
  <c r="DH242" i="1"/>
  <c r="DI242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W243" i="1"/>
  <c r="AB243" i="1" s="1"/>
  <c r="Y243" i="1"/>
  <c r="AA243" i="1" s="1"/>
  <c r="AO243" i="1"/>
  <c r="AP243" i="1" s="1"/>
  <c r="AQ243" i="1"/>
  <c r="AW243" i="1"/>
  <c r="BN243" i="1"/>
  <c r="CS243" i="1" s="1"/>
  <c r="BT243" i="1"/>
  <c r="BX243" i="1" s="1"/>
  <c r="BZ243" i="1" s="1"/>
  <c r="BU243" i="1"/>
  <c r="BY243" i="1" s="1"/>
  <c r="BV243" i="1"/>
  <c r="CA243" i="1"/>
  <c r="CE243" i="1"/>
  <c r="CG243" i="1"/>
  <c r="CJ243" i="1"/>
  <c r="CM243" i="1"/>
  <c r="CO243" i="1"/>
  <c r="CR243" i="1"/>
  <c r="DH243" i="1"/>
  <c r="DI243" i="1"/>
  <c r="AG244" i="1"/>
  <c r="AK244" i="1"/>
  <c r="AL244" i="1"/>
  <c r="AM244" i="1"/>
  <c r="AN244" i="1"/>
  <c r="CP244" i="1" s="1"/>
  <c r="AW244" i="1"/>
  <c r="BA244" i="1"/>
  <c r="BD244" i="1"/>
  <c r="BF244" i="1"/>
  <c r="BI244" i="1"/>
  <c r="BJ244" i="1"/>
  <c r="BK244" i="1"/>
  <c r="BL244" i="1"/>
  <c r="CN244" i="1" s="1"/>
  <c r="CQ244" i="1" s="1"/>
  <c r="BN244" i="1"/>
  <c r="BU244" i="1"/>
  <c r="CA244" i="1"/>
  <c r="CM244" i="1"/>
  <c r="CO244" i="1"/>
  <c r="U245" i="1"/>
  <c r="Y245" i="1"/>
  <c r="AA245" i="1"/>
  <c r="AB245" i="1" s="1"/>
  <c r="AP245" i="1"/>
  <c r="AV245" i="1"/>
  <c r="AW245" i="1"/>
  <c r="BT245" i="1"/>
  <c r="BU245" i="1"/>
  <c r="BY245" i="1" s="1"/>
  <c r="BV245" i="1"/>
  <c r="BX245" i="1" s="1"/>
  <c r="CA245" i="1"/>
  <c r="CE245" i="1"/>
  <c r="CG245" i="1"/>
  <c r="CJ245" i="1"/>
  <c r="CM245" i="1"/>
  <c r="CO245" i="1"/>
  <c r="CR245" i="1"/>
  <c r="DH245" i="1"/>
  <c r="DI245" i="1"/>
  <c r="U246" i="1"/>
  <c r="Y246" i="1"/>
  <c r="AA246" i="1"/>
  <c r="AB246" i="1" s="1"/>
  <c r="AP246" i="1"/>
  <c r="AV246" i="1"/>
  <c r="AW246" i="1"/>
  <c r="BT246" i="1"/>
  <c r="BU246" i="1"/>
  <c r="BV246" i="1"/>
  <c r="BX246" i="1" s="1"/>
  <c r="CA246" i="1"/>
  <c r="CE246" i="1"/>
  <c r="CG246" i="1"/>
  <c r="CJ246" i="1"/>
  <c r="CM246" i="1"/>
  <c r="CO246" i="1"/>
  <c r="CR246" i="1"/>
  <c r="DH246" i="1"/>
  <c r="DI246" i="1"/>
  <c r="U247" i="1"/>
  <c r="Y247" i="1"/>
  <c r="AA247" i="1"/>
  <c r="AB247" i="1" s="1"/>
  <c r="AP247" i="1"/>
  <c r="AV247" i="1"/>
  <c r="AW247" i="1"/>
  <c r="BT247" i="1"/>
  <c r="BU247" i="1"/>
  <c r="BV247" i="1"/>
  <c r="BX247" i="1" s="1"/>
  <c r="CA247" i="1"/>
  <c r="CE247" i="1"/>
  <c r="CG247" i="1"/>
  <c r="CJ247" i="1"/>
  <c r="CM247" i="1"/>
  <c r="CO247" i="1"/>
  <c r="CR247" i="1"/>
  <c r="DH247" i="1"/>
  <c r="DI247" i="1"/>
  <c r="U248" i="1"/>
  <c r="Y248" i="1"/>
  <c r="AA248" i="1"/>
  <c r="AB248" i="1" s="1"/>
  <c r="AP248" i="1"/>
  <c r="AV248" i="1"/>
  <c r="AW248" i="1"/>
  <c r="BT248" i="1"/>
  <c r="BU248" i="1"/>
  <c r="BV248" i="1"/>
  <c r="CA248" i="1"/>
  <c r="CE248" i="1"/>
  <c r="CG248" i="1"/>
  <c r="CJ248" i="1"/>
  <c r="CM248" i="1"/>
  <c r="CO248" i="1"/>
  <c r="CR248" i="1"/>
  <c r="DH248" i="1"/>
  <c r="DI248" i="1"/>
  <c r="U249" i="1"/>
  <c r="Y249" i="1"/>
  <c r="AA249" i="1"/>
  <c r="AB249" i="1" s="1"/>
  <c r="AP249" i="1"/>
  <c r="AV249" i="1"/>
  <c r="AW249" i="1"/>
  <c r="BT249" i="1"/>
  <c r="BU249" i="1"/>
  <c r="BV249" i="1"/>
  <c r="CA249" i="1"/>
  <c r="CE249" i="1"/>
  <c r="CG249" i="1"/>
  <c r="CJ249" i="1"/>
  <c r="CM249" i="1"/>
  <c r="CO249" i="1"/>
  <c r="CR249" i="1"/>
  <c r="DH249" i="1"/>
  <c r="DI249" i="1"/>
  <c r="U250" i="1"/>
  <c r="Y250" i="1"/>
  <c r="AA250" i="1"/>
  <c r="AB250" i="1" s="1"/>
  <c r="AP250" i="1"/>
  <c r="AV250" i="1"/>
  <c r="AW250" i="1"/>
  <c r="BT250" i="1"/>
  <c r="BU250" i="1"/>
  <c r="BV250" i="1"/>
  <c r="CA250" i="1"/>
  <c r="CE250" i="1"/>
  <c r="CG250" i="1"/>
  <c r="CJ250" i="1"/>
  <c r="CM250" i="1"/>
  <c r="CO250" i="1"/>
  <c r="CR250" i="1"/>
  <c r="DH250" i="1"/>
  <c r="DI250" i="1"/>
  <c r="U251" i="1"/>
  <c r="Y251" i="1"/>
  <c r="AA251" i="1"/>
  <c r="AB251" i="1"/>
  <c r="AK251" i="1"/>
  <c r="AP251" i="1"/>
  <c r="DI251" i="1" s="1"/>
  <c r="AV251" i="1"/>
  <c r="AW251" i="1"/>
  <c r="BT251" i="1"/>
  <c r="BU251" i="1"/>
  <c r="BV251" i="1"/>
  <c r="BY251" i="1" s="1"/>
  <c r="BX251" i="1"/>
  <c r="CA251" i="1"/>
  <c r="CE251" i="1"/>
  <c r="CG251" i="1"/>
  <c r="CJ251" i="1"/>
  <c r="CM251" i="1"/>
  <c r="CO251" i="1"/>
  <c r="CR251" i="1"/>
  <c r="DH251" i="1"/>
  <c r="U252" i="1"/>
  <c r="Y252" i="1"/>
  <c r="AA252" i="1"/>
  <c r="AB252" i="1" s="1"/>
  <c r="AK252" i="1" s="1"/>
  <c r="AP252" i="1"/>
  <c r="DI252" i="1" s="1"/>
  <c r="AV252" i="1"/>
  <c r="AW252" i="1"/>
  <c r="BT252" i="1"/>
  <c r="BU252" i="1"/>
  <c r="BV252" i="1"/>
  <c r="BX252" i="1" s="1"/>
  <c r="CA252" i="1"/>
  <c r="CE252" i="1"/>
  <c r="CG252" i="1"/>
  <c r="CJ252" i="1"/>
  <c r="CM252" i="1"/>
  <c r="CO252" i="1"/>
  <c r="CR252" i="1"/>
  <c r="DH252" i="1"/>
  <c r="U253" i="1"/>
  <c r="Y253" i="1"/>
  <c r="AA253" i="1"/>
  <c r="AB253" i="1"/>
  <c r="AK253" i="1" s="1"/>
  <c r="AP253" i="1"/>
  <c r="AV253" i="1"/>
  <c r="AW253" i="1"/>
  <c r="BT253" i="1"/>
  <c r="BU253" i="1"/>
  <c r="BY253" i="1" s="1"/>
  <c r="BV253" i="1"/>
  <c r="BX253" i="1"/>
  <c r="CA253" i="1"/>
  <c r="CE253" i="1"/>
  <c r="CG253" i="1"/>
  <c r="CJ253" i="1"/>
  <c r="CM253" i="1"/>
  <c r="CO253" i="1"/>
  <c r="CR253" i="1"/>
  <c r="DH253" i="1"/>
  <c r="DI253" i="1"/>
  <c r="U254" i="1"/>
  <c r="Y254" i="1"/>
  <c r="AA254" i="1"/>
  <c r="AB254" i="1"/>
  <c r="AP254" i="1"/>
  <c r="AV254" i="1"/>
  <c r="AW254" i="1"/>
  <c r="BT254" i="1"/>
  <c r="BU254" i="1"/>
  <c r="BV254" i="1"/>
  <c r="BY254" i="1" s="1"/>
  <c r="BX254" i="1"/>
  <c r="CA254" i="1"/>
  <c r="CE254" i="1"/>
  <c r="CG254" i="1"/>
  <c r="CJ254" i="1"/>
  <c r="CM254" i="1"/>
  <c r="CO254" i="1"/>
  <c r="CR254" i="1"/>
  <c r="DH254" i="1"/>
  <c r="DI254" i="1"/>
  <c r="U255" i="1"/>
  <c r="Y255" i="1"/>
  <c r="AA255" i="1"/>
  <c r="AB255" i="1"/>
  <c r="AP255" i="1"/>
  <c r="DI255" i="1" s="1"/>
  <c r="AV255" i="1"/>
  <c r="AW255" i="1"/>
  <c r="BT255" i="1"/>
  <c r="BU255" i="1"/>
  <c r="BV255" i="1"/>
  <c r="BY255" i="1" s="1"/>
  <c r="BX255" i="1"/>
  <c r="CA255" i="1"/>
  <c r="CE255" i="1"/>
  <c r="CG255" i="1"/>
  <c r="CJ255" i="1"/>
  <c r="CM255" i="1"/>
  <c r="CO255" i="1"/>
  <c r="CR255" i="1"/>
  <c r="DH255" i="1"/>
  <c r="U256" i="1"/>
  <c r="Y256" i="1"/>
  <c r="AA256" i="1"/>
  <c r="AB256" i="1" s="1"/>
  <c r="AP256" i="1"/>
  <c r="AV256" i="1"/>
  <c r="AW256" i="1"/>
  <c r="BT256" i="1"/>
  <c r="BU256" i="1"/>
  <c r="BV256" i="1"/>
  <c r="CA256" i="1"/>
  <c r="CE256" i="1"/>
  <c r="CG256" i="1"/>
  <c r="CJ256" i="1"/>
  <c r="CM256" i="1"/>
  <c r="CO256" i="1"/>
  <c r="CR256" i="1"/>
  <c r="DH256" i="1"/>
  <c r="DI256" i="1"/>
  <c r="U257" i="1"/>
  <c r="Y257" i="1"/>
  <c r="AA257" i="1"/>
  <c r="AB257" i="1" s="1"/>
  <c r="AP257" i="1"/>
  <c r="AV257" i="1"/>
  <c r="AW257" i="1"/>
  <c r="BT257" i="1"/>
  <c r="BU257" i="1"/>
  <c r="BV257" i="1"/>
  <c r="BY257" i="1" s="1"/>
  <c r="CA257" i="1"/>
  <c r="CE257" i="1"/>
  <c r="CG257" i="1"/>
  <c r="CJ257" i="1"/>
  <c r="CM257" i="1"/>
  <c r="CO257" i="1"/>
  <c r="CR257" i="1"/>
  <c r="DH257" i="1"/>
  <c r="DI257" i="1"/>
  <c r="U258" i="1"/>
  <c r="Y258" i="1"/>
  <c r="AA258" i="1"/>
  <c r="AB258" i="1"/>
  <c r="AK258" i="1" s="1"/>
  <c r="AP258" i="1"/>
  <c r="AV258" i="1"/>
  <c r="AW258" i="1"/>
  <c r="BT258" i="1"/>
  <c r="BU258" i="1"/>
  <c r="BV258" i="1"/>
  <c r="BY258" i="1" s="1"/>
  <c r="BX258" i="1"/>
  <c r="CA258" i="1"/>
  <c r="CE258" i="1"/>
  <c r="CG258" i="1"/>
  <c r="CJ258" i="1"/>
  <c r="CM258" i="1"/>
  <c r="CO258" i="1"/>
  <c r="CR258" i="1"/>
  <c r="DH258" i="1"/>
  <c r="DI258" i="1"/>
  <c r="U259" i="1"/>
  <c r="Y259" i="1"/>
  <c r="AA259" i="1"/>
  <c r="AB259" i="1"/>
  <c r="AK259" i="1"/>
  <c r="AP259" i="1"/>
  <c r="DI259" i="1" s="1"/>
  <c r="AV259" i="1"/>
  <c r="AW259" i="1"/>
  <c r="BT259" i="1"/>
  <c r="BU259" i="1"/>
  <c r="BV259" i="1"/>
  <c r="BY259" i="1" s="1"/>
  <c r="BX259" i="1"/>
  <c r="CA259" i="1"/>
  <c r="CE259" i="1"/>
  <c r="CG259" i="1"/>
  <c r="CJ259" i="1"/>
  <c r="CM259" i="1"/>
  <c r="CO259" i="1"/>
  <c r="CR259" i="1"/>
  <c r="DH259" i="1"/>
  <c r="U260" i="1"/>
  <c r="Y260" i="1"/>
  <c r="AA260" i="1"/>
  <c r="AB260" i="1" s="1"/>
  <c r="AK260" i="1"/>
  <c r="AP260" i="1"/>
  <c r="DI260" i="1" s="1"/>
  <c r="AV260" i="1"/>
  <c r="AW260" i="1"/>
  <c r="BT260" i="1"/>
  <c r="BU260" i="1"/>
  <c r="BV260" i="1"/>
  <c r="BX260" i="1" s="1"/>
  <c r="CA260" i="1"/>
  <c r="CE260" i="1"/>
  <c r="CG260" i="1"/>
  <c r="CJ260" i="1"/>
  <c r="CM260" i="1"/>
  <c r="CO260" i="1"/>
  <c r="CR260" i="1"/>
  <c r="DH260" i="1"/>
  <c r="Y261" i="1"/>
  <c r="AA261" i="1"/>
  <c r="AB261" i="1"/>
  <c r="AL261" i="1" s="1"/>
  <c r="AD261" i="1"/>
  <c r="AH261" i="1"/>
  <c r="AI261" i="1" s="1"/>
  <c r="AK261" i="1"/>
  <c r="AP261" i="1"/>
  <c r="AV261" i="1"/>
  <c r="BD261" i="1"/>
  <c r="BF261" i="1"/>
  <c r="BJ261" i="1"/>
  <c r="BT261" i="1"/>
  <c r="BU261" i="1"/>
  <c r="CA261" i="1"/>
  <c r="CE261" i="1"/>
  <c r="CF261" i="1" s="1"/>
  <c r="CI261" i="1" s="1"/>
  <c r="CG261" i="1"/>
  <c r="CH261" i="1"/>
  <c r="CJ261" i="1"/>
  <c r="CM261" i="1"/>
  <c r="CO261" i="1"/>
  <c r="CR261" i="1"/>
  <c r="DH261" i="1"/>
  <c r="DI261" i="1"/>
  <c r="AF262" i="1"/>
  <c r="AG262" i="1"/>
  <c r="AK262" i="1"/>
  <c r="BI262" i="1" s="1"/>
  <c r="AL262" i="1"/>
  <c r="BJ262" i="1" s="1"/>
  <c r="BK262" i="1" s="1"/>
  <c r="BL262" i="1" s="1"/>
  <c r="CN262" i="1" s="1"/>
  <c r="AP262" i="1"/>
  <c r="DI262" i="1" s="1"/>
  <c r="AW262" i="1"/>
  <c r="BA262" i="1"/>
  <c r="BN262" i="1"/>
  <c r="CA262" i="1"/>
  <c r="CB262" i="1"/>
  <c r="CL262" i="1"/>
  <c r="CM262" i="1"/>
  <c r="CO262" i="1"/>
  <c r="DH262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W263" i="1"/>
  <c r="AB263" i="1" s="1"/>
  <c r="Y263" i="1"/>
  <c r="AA263" i="1"/>
  <c r="AO263" i="1"/>
  <c r="AP263" i="1"/>
  <c r="DI263" i="1" s="1"/>
  <c r="AQ263" i="1"/>
  <c r="AW263" i="1"/>
  <c r="BN263" i="1"/>
  <c r="BT263" i="1"/>
  <c r="BX263" i="1" s="1"/>
  <c r="BZ263" i="1" s="1"/>
  <c r="BU263" i="1"/>
  <c r="BV263" i="1"/>
  <c r="BY263" i="1"/>
  <c r="CA263" i="1"/>
  <c r="CE263" i="1"/>
  <c r="CG263" i="1"/>
  <c r="CJ263" i="1"/>
  <c r="CM263" i="1"/>
  <c r="CO263" i="1"/>
  <c r="CR263" i="1"/>
  <c r="CS263" i="1" s="1"/>
  <c r="DH263" i="1"/>
  <c r="AG264" i="1"/>
  <c r="AK264" i="1"/>
  <c r="AL264" i="1"/>
  <c r="AM264" i="1"/>
  <c r="AN264" i="1" s="1"/>
  <c r="CP264" i="1" s="1"/>
  <c r="AW264" i="1"/>
  <c r="BA264" i="1"/>
  <c r="BD264" i="1"/>
  <c r="BF264" i="1"/>
  <c r="BI264" i="1"/>
  <c r="BJ264" i="1"/>
  <c r="BK264" i="1"/>
  <c r="BL264" i="1" s="1"/>
  <c r="CN264" i="1" s="1"/>
  <c r="CQ264" i="1" s="1"/>
  <c r="BN264" i="1"/>
  <c r="BU264" i="1"/>
  <c r="CA264" i="1"/>
  <c r="CM264" i="1"/>
  <c r="CO264" i="1"/>
  <c r="U265" i="1"/>
  <c r="Y265" i="1"/>
  <c r="AA265" i="1"/>
  <c r="AB265" i="1"/>
  <c r="AP265" i="1"/>
  <c r="AV265" i="1"/>
  <c r="AW265" i="1" s="1"/>
  <c r="BT265" i="1"/>
  <c r="BU265" i="1"/>
  <c r="BV265" i="1"/>
  <c r="BY265" i="1" s="1"/>
  <c r="BX265" i="1"/>
  <c r="CA265" i="1"/>
  <c r="CE265" i="1"/>
  <c r="CG265" i="1"/>
  <c r="CJ265" i="1"/>
  <c r="CM265" i="1"/>
  <c r="CO265" i="1"/>
  <c r="CR265" i="1"/>
  <c r="U266" i="1"/>
  <c r="Y266" i="1"/>
  <c r="AA266" i="1" s="1"/>
  <c r="AB266" i="1" s="1"/>
  <c r="AH266" i="1"/>
  <c r="BM266" i="1" s="1"/>
  <c r="BN266" i="1" s="1"/>
  <c r="CS266" i="1" s="1"/>
  <c r="AI266" i="1"/>
  <c r="AP266" i="1"/>
  <c r="AV266" i="1"/>
  <c r="BV266" i="1" s="1"/>
  <c r="AW266" i="1"/>
  <c r="BT266" i="1"/>
  <c r="BU266" i="1"/>
  <c r="CA266" i="1"/>
  <c r="CE266" i="1"/>
  <c r="CG266" i="1"/>
  <c r="CJ266" i="1"/>
  <c r="CM266" i="1"/>
  <c r="CO266" i="1"/>
  <c r="CR266" i="1"/>
  <c r="U267" i="1"/>
  <c r="Y267" i="1"/>
  <c r="AA267" i="1"/>
  <c r="AB267" i="1" s="1"/>
  <c r="AP267" i="1"/>
  <c r="AV267" i="1"/>
  <c r="AW267" i="1"/>
  <c r="BT267" i="1"/>
  <c r="BU267" i="1"/>
  <c r="BV267" i="1"/>
  <c r="BX267" i="1" s="1"/>
  <c r="CA267" i="1"/>
  <c r="CE267" i="1"/>
  <c r="CG267" i="1"/>
  <c r="CJ267" i="1"/>
  <c r="CM267" i="1"/>
  <c r="CO267" i="1"/>
  <c r="CR267" i="1"/>
  <c r="U268" i="1"/>
  <c r="Y268" i="1"/>
  <c r="AA268" i="1" s="1"/>
  <c r="AB268" i="1" s="1"/>
  <c r="AD268" i="1"/>
  <c r="AE268" i="1"/>
  <c r="AP268" i="1"/>
  <c r="AV268" i="1"/>
  <c r="BV268" i="1" s="1"/>
  <c r="AW268" i="1"/>
  <c r="BC268" i="1"/>
  <c r="BT268" i="1"/>
  <c r="BX268" i="1" s="1"/>
  <c r="BU268" i="1"/>
  <c r="BY268" i="1"/>
  <c r="CA268" i="1"/>
  <c r="CE268" i="1"/>
  <c r="CG268" i="1"/>
  <c r="CJ268" i="1"/>
  <c r="CM268" i="1"/>
  <c r="CO268" i="1"/>
  <c r="CR268" i="1"/>
  <c r="U269" i="1"/>
  <c r="Y269" i="1"/>
  <c r="AA269" i="1"/>
  <c r="AB269" i="1"/>
  <c r="AK269" i="1" s="1"/>
  <c r="AP269" i="1"/>
  <c r="AV269" i="1"/>
  <c r="AW269" i="1" s="1"/>
  <c r="BT269" i="1"/>
  <c r="BU269" i="1"/>
  <c r="BV269" i="1"/>
  <c r="BY269" i="1" s="1"/>
  <c r="BX269" i="1"/>
  <c r="CA269" i="1"/>
  <c r="CE269" i="1"/>
  <c r="CG269" i="1"/>
  <c r="CJ269" i="1"/>
  <c r="CM269" i="1"/>
  <c r="CO269" i="1"/>
  <c r="CR269" i="1"/>
  <c r="U270" i="1"/>
  <c r="Y270" i="1"/>
  <c r="AA270" i="1" s="1"/>
  <c r="AB270" i="1" s="1"/>
  <c r="AK270" i="1" s="1"/>
  <c r="BI270" i="1" s="1"/>
  <c r="AD270" i="1"/>
  <c r="AE270" i="1" s="1"/>
  <c r="AH270" i="1"/>
  <c r="BM270" i="1" s="1"/>
  <c r="BN270" i="1" s="1"/>
  <c r="AI270" i="1"/>
  <c r="AL270" i="1"/>
  <c r="BJ270" i="1" s="1"/>
  <c r="AM270" i="1"/>
  <c r="AN270" i="1" s="1"/>
  <c r="CP270" i="1" s="1"/>
  <c r="AP270" i="1"/>
  <c r="AV270" i="1"/>
  <c r="BV270" i="1" s="1"/>
  <c r="AW270" i="1"/>
  <c r="BK270" i="1"/>
  <c r="BL270" i="1" s="1"/>
  <c r="CN270" i="1" s="1"/>
  <c r="CQ270" i="1" s="1"/>
  <c r="BT270" i="1"/>
  <c r="BX270" i="1" s="1"/>
  <c r="BU270" i="1"/>
  <c r="BY270" i="1" s="1"/>
  <c r="CA270" i="1"/>
  <c r="CE270" i="1"/>
  <c r="CG270" i="1"/>
  <c r="CJ270" i="1"/>
  <c r="CM270" i="1"/>
  <c r="CO270" i="1"/>
  <c r="CR270" i="1"/>
  <c r="CS270" i="1"/>
  <c r="U271" i="1"/>
  <c r="Y271" i="1"/>
  <c r="AA271" i="1"/>
  <c r="AB271" i="1"/>
  <c r="AK271" i="1"/>
  <c r="AP271" i="1"/>
  <c r="AV271" i="1"/>
  <c r="AW271" i="1"/>
  <c r="BI271" i="1"/>
  <c r="BT271" i="1"/>
  <c r="BU271" i="1"/>
  <c r="BV271" i="1"/>
  <c r="BX271" i="1"/>
  <c r="CA271" i="1"/>
  <c r="CE271" i="1"/>
  <c r="CG271" i="1"/>
  <c r="CJ271" i="1"/>
  <c r="CM271" i="1"/>
  <c r="CO271" i="1"/>
  <c r="CR271" i="1"/>
  <c r="U272" i="1"/>
  <c r="Y272" i="1"/>
  <c r="AA272" i="1" s="1"/>
  <c r="AB272" i="1" s="1"/>
  <c r="AK272" i="1" s="1"/>
  <c r="BI272" i="1" s="1"/>
  <c r="BK272" i="1" s="1"/>
  <c r="BL272" i="1" s="1"/>
  <c r="CN272" i="1" s="1"/>
  <c r="AD272" i="1"/>
  <c r="BC272" i="1" s="1"/>
  <c r="AE272" i="1"/>
  <c r="AL272" i="1"/>
  <c r="BJ272" i="1" s="1"/>
  <c r="AP272" i="1"/>
  <c r="AV272" i="1"/>
  <c r="BV272" i="1" s="1"/>
  <c r="AW272" i="1"/>
  <c r="BT272" i="1"/>
  <c r="BX272" i="1" s="1"/>
  <c r="BU272" i="1"/>
  <c r="BY272" i="1"/>
  <c r="CA272" i="1"/>
  <c r="CE272" i="1"/>
  <c r="CG272" i="1"/>
  <c r="CJ272" i="1"/>
  <c r="CM272" i="1"/>
  <c r="CO272" i="1"/>
  <c r="CR272" i="1"/>
  <c r="U273" i="1"/>
  <c r="Y273" i="1"/>
  <c r="AA273" i="1"/>
  <c r="AB273" i="1"/>
  <c r="AP273" i="1"/>
  <c r="AV273" i="1"/>
  <c r="AW273" i="1" s="1"/>
  <c r="BT273" i="1"/>
  <c r="BX273" i="1" s="1"/>
  <c r="BU273" i="1"/>
  <c r="BV273" i="1"/>
  <c r="CA273" i="1"/>
  <c r="CE273" i="1"/>
  <c r="CG273" i="1"/>
  <c r="CJ273" i="1"/>
  <c r="CM273" i="1"/>
  <c r="CO273" i="1"/>
  <c r="CR273" i="1"/>
  <c r="U274" i="1"/>
  <c r="Y274" i="1"/>
  <c r="AA274" i="1" s="1"/>
  <c r="AB274" i="1" s="1"/>
  <c r="AP274" i="1"/>
  <c r="AV274" i="1"/>
  <c r="BV274" i="1" s="1"/>
  <c r="BY274" i="1" s="1"/>
  <c r="AW274" i="1"/>
  <c r="BT274" i="1"/>
  <c r="BU274" i="1"/>
  <c r="CA274" i="1"/>
  <c r="CE274" i="1"/>
  <c r="CG274" i="1"/>
  <c r="CJ274" i="1"/>
  <c r="CM274" i="1"/>
  <c r="CO274" i="1"/>
  <c r="CR274" i="1"/>
  <c r="U275" i="1"/>
  <c r="Y275" i="1"/>
  <c r="AA275" i="1"/>
  <c r="AB275" i="1"/>
  <c r="AH275" i="1" s="1"/>
  <c r="AI275" i="1" s="1"/>
  <c r="AD275" i="1"/>
  <c r="AP275" i="1"/>
  <c r="AV275" i="1"/>
  <c r="AW275" i="1"/>
  <c r="BT275" i="1"/>
  <c r="BU275" i="1"/>
  <c r="BY275" i="1" s="1"/>
  <c r="BV275" i="1"/>
  <c r="BX275" i="1" s="1"/>
  <c r="CA275" i="1"/>
  <c r="CE275" i="1"/>
  <c r="CG275" i="1"/>
  <c r="CJ275" i="1"/>
  <c r="CM275" i="1"/>
  <c r="CO275" i="1"/>
  <c r="CR275" i="1"/>
  <c r="U276" i="1"/>
  <c r="Y276" i="1"/>
  <c r="AA276" i="1"/>
  <c r="AB276" i="1"/>
  <c r="AD276" i="1" s="1"/>
  <c r="AH276" i="1"/>
  <c r="AK276" i="1"/>
  <c r="BI276" i="1" s="1"/>
  <c r="AP276" i="1"/>
  <c r="AV276" i="1"/>
  <c r="BT276" i="1"/>
  <c r="BU276" i="1"/>
  <c r="CA276" i="1"/>
  <c r="CE276" i="1"/>
  <c r="CG276" i="1"/>
  <c r="CJ276" i="1"/>
  <c r="CM276" i="1"/>
  <c r="CO276" i="1"/>
  <c r="CR276" i="1"/>
  <c r="U277" i="1"/>
  <c r="Y277" i="1"/>
  <c r="AA277" i="1"/>
  <c r="AB277" i="1" s="1"/>
  <c r="AP277" i="1"/>
  <c r="AV277" i="1"/>
  <c r="AW277" i="1"/>
  <c r="BT277" i="1"/>
  <c r="BX277" i="1" s="1"/>
  <c r="BU277" i="1"/>
  <c r="BY277" i="1" s="1"/>
  <c r="BV277" i="1"/>
  <c r="CA277" i="1"/>
  <c r="CE277" i="1"/>
  <c r="CG277" i="1"/>
  <c r="CJ277" i="1"/>
  <c r="CM277" i="1"/>
  <c r="CO277" i="1"/>
  <c r="CR277" i="1"/>
  <c r="U278" i="1"/>
  <c r="Y278" i="1"/>
  <c r="AA278" i="1"/>
  <c r="AB278" i="1"/>
  <c r="AH278" i="1" s="1"/>
  <c r="AD278" i="1"/>
  <c r="AK278" i="1"/>
  <c r="BI278" i="1" s="1"/>
  <c r="BK278" i="1" s="1"/>
  <c r="BL278" i="1" s="1"/>
  <c r="CN278" i="1" s="1"/>
  <c r="AL278" i="1"/>
  <c r="BJ278" i="1" s="1"/>
  <c r="AP278" i="1"/>
  <c r="AV278" i="1"/>
  <c r="AW278" i="1" s="1"/>
  <c r="BT278" i="1"/>
  <c r="BU278" i="1"/>
  <c r="BV278" i="1"/>
  <c r="BX278" i="1"/>
  <c r="BY278" i="1"/>
  <c r="CA278" i="1"/>
  <c r="CE278" i="1"/>
  <c r="CG278" i="1"/>
  <c r="CJ278" i="1"/>
  <c r="CM278" i="1"/>
  <c r="CO278" i="1"/>
  <c r="CR278" i="1"/>
  <c r="U279" i="1"/>
  <c r="Y279" i="1"/>
  <c r="AA279" i="1" s="1"/>
  <c r="AB279" i="1" s="1"/>
  <c r="AP279" i="1"/>
  <c r="AV279" i="1"/>
  <c r="AW279" i="1"/>
  <c r="BT279" i="1"/>
  <c r="BX279" i="1" s="1"/>
  <c r="BU279" i="1"/>
  <c r="BV279" i="1"/>
  <c r="BY279" i="1"/>
  <c r="CA279" i="1"/>
  <c r="CE279" i="1"/>
  <c r="CG279" i="1"/>
  <c r="CJ279" i="1"/>
  <c r="CM279" i="1"/>
  <c r="CO279" i="1"/>
  <c r="CR279" i="1"/>
  <c r="U280" i="1"/>
  <c r="Y280" i="1"/>
  <c r="AA280" i="1"/>
  <c r="AB280" i="1"/>
  <c r="AD280" i="1" s="1"/>
  <c r="AH280" i="1"/>
  <c r="AK280" i="1"/>
  <c r="BI280" i="1" s="1"/>
  <c r="AP280" i="1"/>
  <c r="AV280" i="1"/>
  <c r="BT280" i="1"/>
  <c r="BU280" i="1"/>
  <c r="CA280" i="1"/>
  <c r="CE280" i="1"/>
  <c r="CG280" i="1"/>
  <c r="CJ280" i="1"/>
  <c r="CM280" i="1"/>
  <c r="CO280" i="1"/>
  <c r="CR280" i="1"/>
  <c r="U281" i="1"/>
  <c r="Y281" i="1"/>
  <c r="AA281" i="1"/>
  <c r="AB281" i="1" s="1"/>
  <c r="AP281" i="1"/>
  <c r="AV281" i="1"/>
  <c r="AW281" i="1"/>
  <c r="BT281" i="1"/>
  <c r="BU281" i="1"/>
  <c r="BV281" i="1"/>
  <c r="CA281" i="1"/>
  <c r="CE281" i="1"/>
  <c r="CG281" i="1"/>
  <c r="CJ281" i="1"/>
  <c r="CM281" i="1"/>
  <c r="CO281" i="1"/>
  <c r="CR281" i="1"/>
  <c r="Y282" i="1"/>
  <c r="AA282" i="1" s="1"/>
  <c r="AG282" i="1"/>
  <c r="AK282" i="1"/>
  <c r="AL282" i="1"/>
  <c r="BJ282" i="1" s="1"/>
  <c r="AW282" i="1"/>
  <c r="AZ282" i="1"/>
  <c r="BA282" i="1" s="1"/>
  <c r="CB282" i="1" s="1"/>
  <c r="BC282" i="1"/>
  <c r="BD282" i="1"/>
  <c r="BF282" i="1"/>
  <c r="BN282" i="1"/>
  <c r="BT282" i="1"/>
  <c r="BU282" i="1"/>
  <c r="BV282" i="1"/>
  <c r="CA282" i="1"/>
  <c r="CM282" i="1"/>
  <c r="CO282" i="1"/>
  <c r="X283" i="1"/>
  <c r="AV283" i="1"/>
  <c r="AW283" i="1" s="1"/>
  <c r="AY283" i="1"/>
  <c r="BM283" i="1"/>
  <c r="BN283" i="1"/>
  <c r="BT283" i="1"/>
  <c r="BU283" i="1"/>
  <c r="CA283" i="1"/>
  <c r="CJ283" i="1"/>
  <c r="CM283" i="1"/>
  <c r="CO283" i="1"/>
  <c r="CR283" i="1"/>
  <c r="CS283" i="1"/>
  <c r="DH283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W284" i="1"/>
  <c r="Y284" i="1"/>
  <c r="AA284" i="1"/>
  <c r="AO284" i="1"/>
  <c r="AP284" i="1"/>
  <c r="DI284" i="1" s="1"/>
  <c r="AQ284" i="1"/>
  <c r="AW284" i="1"/>
  <c r="BN284" i="1"/>
  <c r="BT284" i="1"/>
  <c r="BU284" i="1"/>
  <c r="BY284" i="1" s="1"/>
  <c r="BV284" i="1"/>
  <c r="BX284" i="1"/>
  <c r="CA284" i="1"/>
  <c r="CJ284" i="1"/>
  <c r="CM284" i="1"/>
  <c r="CO284" i="1"/>
  <c r="CR284" i="1"/>
  <c r="CS284" i="1"/>
  <c r="DH284" i="1"/>
  <c r="AG285" i="1"/>
  <c r="AK285" i="1"/>
  <c r="AM285" i="1" s="1"/>
  <c r="AN285" i="1" s="1"/>
  <c r="CP285" i="1" s="1"/>
  <c r="AL285" i="1"/>
  <c r="AW285" i="1"/>
  <c r="BA285" i="1"/>
  <c r="BD285" i="1"/>
  <c r="BF285" i="1"/>
  <c r="BI285" i="1"/>
  <c r="BK285" i="1" s="1"/>
  <c r="BL285" i="1" s="1"/>
  <c r="CN285" i="1" s="1"/>
  <c r="BJ285" i="1"/>
  <c r="BN285" i="1"/>
  <c r="BU285" i="1"/>
  <c r="CA285" i="1"/>
  <c r="CB285" i="1"/>
  <c r="CM285" i="1"/>
  <c r="CO285" i="1"/>
  <c r="CQ285" i="1"/>
  <c r="U286" i="1"/>
  <c r="Y286" i="1"/>
  <c r="AA286" i="1"/>
  <c r="AB286" i="1"/>
  <c r="AD286" i="1" s="1"/>
  <c r="AK286" i="1"/>
  <c r="BI286" i="1" s="1"/>
  <c r="AP286" i="1"/>
  <c r="DI286" i="1" s="1"/>
  <c r="AW286" i="1"/>
  <c r="BT286" i="1"/>
  <c r="BX286" i="1" s="1"/>
  <c r="BU286" i="1"/>
  <c r="BV286" i="1"/>
  <c r="BY286" i="1"/>
  <c r="CA286" i="1"/>
  <c r="CE286" i="1"/>
  <c r="CG286" i="1"/>
  <c r="CJ286" i="1"/>
  <c r="CM286" i="1"/>
  <c r="CO286" i="1"/>
  <c r="CR286" i="1"/>
  <c r="DH286" i="1"/>
  <c r="U287" i="1"/>
  <c r="Y287" i="1"/>
  <c r="AA287" i="1" s="1"/>
  <c r="AB287" i="1" s="1"/>
  <c r="AH287" i="1"/>
  <c r="AP287" i="1"/>
  <c r="AW287" i="1"/>
  <c r="BT287" i="1"/>
  <c r="BX287" i="1" s="1"/>
  <c r="BU287" i="1"/>
  <c r="BY287" i="1" s="1"/>
  <c r="BV287" i="1"/>
  <c r="CA287" i="1"/>
  <c r="CE287" i="1"/>
  <c r="CG287" i="1"/>
  <c r="CJ287" i="1"/>
  <c r="CM287" i="1"/>
  <c r="CO287" i="1"/>
  <c r="CR287" i="1"/>
  <c r="DH287" i="1"/>
  <c r="DI287" i="1"/>
  <c r="U288" i="1"/>
  <c r="Y288" i="1"/>
  <c r="AA288" i="1" s="1"/>
  <c r="AB288" i="1" s="1"/>
  <c r="AP288" i="1"/>
  <c r="AW288" i="1"/>
  <c r="BT288" i="1"/>
  <c r="BU288" i="1"/>
  <c r="BY288" i="1" s="1"/>
  <c r="BV288" i="1"/>
  <c r="CA288" i="1"/>
  <c r="CE288" i="1"/>
  <c r="CG288" i="1"/>
  <c r="CJ288" i="1"/>
  <c r="CM288" i="1"/>
  <c r="CO288" i="1"/>
  <c r="CR288" i="1"/>
  <c r="DH288" i="1"/>
  <c r="DI288" i="1" s="1"/>
  <c r="U289" i="1"/>
  <c r="Y289" i="1"/>
  <c r="AA289" i="1"/>
  <c r="AB289" i="1" s="1"/>
  <c r="AP289" i="1"/>
  <c r="AW289" i="1"/>
  <c r="BT289" i="1"/>
  <c r="BU289" i="1"/>
  <c r="BY289" i="1" s="1"/>
  <c r="BV289" i="1"/>
  <c r="BX289" i="1"/>
  <c r="CA289" i="1"/>
  <c r="CE289" i="1"/>
  <c r="CG289" i="1"/>
  <c r="CJ289" i="1"/>
  <c r="CM289" i="1"/>
  <c r="CO289" i="1"/>
  <c r="CR289" i="1"/>
  <c r="DH289" i="1"/>
  <c r="DI289" i="1"/>
  <c r="U290" i="1"/>
  <c r="Y290" i="1"/>
  <c r="AA290" i="1" s="1"/>
  <c r="AB290" i="1" s="1"/>
  <c r="AK290" i="1" s="1"/>
  <c r="AP290" i="1"/>
  <c r="AW290" i="1"/>
  <c r="BT290" i="1"/>
  <c r="BX290" i="1" s="1"/>
  <c r="BU290" i="1"/>
  <c r="BV290" i="1"/>
  <c r="BY290" i="1"/>
  <c r="CA290" i="1"/>
  <c r="CE290" i="1"/>
  <c r="CG290" i="1"/>
  <c r="CJ290" i="1"/>
  <c r="CM290" i="1"/>
  <c r="CO290" i="1"/>
  <c r="CR290" i="1"/>
  <c r="DH290" i="1"/>
  <c r="DI290" i="1"/>
  <c r="U291" i="1"/>
  <c r="Y291" i="1"/>
  <c r="AA291" i="1"/>
  <c r="AB291" i="1" s="1"/>
  <c r="AD291" i="1" s="1"/>
  <c r="AL291" i="1"/>
  <c r="BJ291" i="1" s="1"/>
  <c r="AP291" i="1"/>
  <c r="AW291" i="1"/>
  <c r="BT291" i="1"/>
  <c r="BU291" i="1"/>
  <c r="BY291" i="1" s="1"/>
  <c r="BV291" i="1"/>
  <c r="BX291" i="1"/>
  <c r="CA291" i="1"/>
  <c r="CE291" i="1"/>
  <c r="CG291" i="1"/>
  <c r="CJ291" i="1"/>
  <c r="CM291" i="1"/>
  <c r="CO291" i="1"/>
  <c r="CR291" i="1"/>
  <c r="DH291" i="1"/>
  <c r="DI291" i="1" s="1"/>
  <c r="U292" i="1"/>
  <c r="Y292" i="1"/>
  <c r="AA292" i="1" s="1"/>
  <c r="AB292" i="1" s="1"/>
  <c r="AP292" i="1"/>
  <c r="AW292" i="1"/>
  <c r="BT292" i="1"/>
  <c r="BU292" i="1"/>
  <c r="BV292" i="1"/>
  <c r="BX292" i="1" s="1"/>
  <c r="BY292" i="1"/>
  <c r="CA292" i="1"/>
  <c r="CE292" i="1"/>
  <c r="CG292" i="1"/>
  <c r="CJ292" i="1"/>
  <c r="CM292" i="1"/>
  <c r="CO292" i="1"/>
  <c r="CR292" i="1"/>
  <c r="DH292" i="1"/>
  <c r="DI292" i="1" s="1"/>
  <c r="U293" i="1"/>
  <c r="Y293" i="1"/>
  <c r="AA293" i="1"/>
  <c r="AB293" i="1" s="1"/>
  <c r="AP293" i="1"/>
  <c r="AW293" i="1"/>
  <c r="BT293" i="1"/>
  <c r="BU293" i="1"/>
  <c r="BV293" i="1"/>
  <c r="BY293" i="1" s="1"/>
  <c r="BX293" i="1"/>
  <c r="CA293" i="1"/>
  <c r="CE293" i="1"/>
  <c r="CG293" i="1"/>
  <c r="CJ293" i="1"/>
  <c r="CM293" i="1"/>
  <c r="CO293" i="1"/>
  <c r="CR293" i="1"/>
  <c r="DH293" i="1"/>
  <c r="DI293" i="1"/>
  <c r="U294" i="1"/>
  <c r="Y294" i="1"/>
  <c r="AA294" i="1"/>
  <c r="AB294" i="1" s="1"/>
  <c r="AP294" i="1"/>
  <c r="DI294" i="1" s="1"/>
  <c r="AW294" i="1"/>
  <c r="BT294" i="1"/>
  <c r="BX294" i="1" s="1"/>
  <c r="BU294" i="1"/>
  <c r="BV294" i="1"/>
  <c r="BY294" i="1"/>
  <c r="CA294" i="1"/>
  <c r="CE294" i="1"/>
  <c r="CG294" i="1"/>
  <c r="CJ294" i="1"/>
  <c r="CM294" i="1"/>
  <c r="CO294" i="1"/>
  <c r="CR294" i="1"/>
  <c r="DH294" i="1"/>
  <c r="U295" i="1"/>
  <c r="Y295" i="1"/>
  <c r="AA295" i="1" s="1"/>
  <c r="AB295" i="1" s="1"/>
  <c r="AH295" i="1" s="1"/>
  <c r="AP295" i="1"/>
  <c r="AW295" i="1"/>
  <c r="BT295" i="1"/>
  <c r="BX295" i="1" s="1"/>
  <c r="BU295" i="1"/>
  <c r="BY295" i="1" s="1"/>
  <c r="BV295" i="1"/>
  <c r="CA295" i="1"/>
  <c r="CE295" i="1"/>
  <c r="CG295" i="1"/>
  <c r="CJ295" i="1"/>
  <c r="CM295" i="1"/>
  <c r="CO295" i="1"/>
  <c r="CR295" i="1"/>
  <c r="DH295" i="1"/>
  <c r="DI295" i="1"/>
  <c r="U296" i="1"/>
  <c r="Y296" i="1"/>
  <c r="AA296" i="1" s="1"/>
  <c r="AB296" i="1" s="1"/>
  <c r="AP296" i="1"/>
  <c r="DI296" i="1" s="1"/>
  <c r="AW296" i="1"/>
  <c r="BT296" i="1"/>
  <c r="BX296" i="1" s="1"/>
  <c r="BU296" i="1"/>
  <c r="BV296" i="1"/>
  <c r="CA296" i="1"/>
  <c r="CE296" i="1"/>
  <c r="CG296" i="1"/>
  <c r="CJ296" i="1"/>
  <c r="CM296" i="1"/>
  <c r="CO296" i="1"/>
  <c r="CR296" i="1"/>
  <c r="DH296" i="1"/>
  <c r="U297" i="1"/>
  <c r="Y297" i="1"/>
  <c r="AA297" i="1"/>
  <c r="AB297" i="1" s="1"/>
  <c r="AP297" i="1"/>
  <c r="AW297" i="1"/>
  <c r="BT297" i="1"/>
  <c r="BU297" i="1"/>
  <c r="BY297" i="1" s="1"/>
  <c r="BV297" i="1"/>
  <c r="BX297" i="1"/>
  <c r="CA297" i="1"/>
  <c r="CE297" i="1"/>
  <c r="CG297" i="1"/>
  <c r="CJ297" i="1"/>
  <c r="CM297" i="1"/>
  <c r="CO297" i="1"/>
  <c r="CR297" i="1"/>
  <c r="DH297" i="1"/>
  <c r="DI297" i="1"/>
  <c r="U298" i="1"/>
  <c r="Y298" i="1"/>
  <c r="AA298" i="1" s="1"/>
  <c r="AB298" i="1" s="1"/>
  <c r="AP298" i="1"/>
  <c r="AW298" i="1"/>
  <c r="BT298" i="1"/>
  <c r="BX298" i="1" s="1"/>
  <c r="BU298" i="1"/>
  <c r="BV298" i="1"/>
  <c r="BY298" i="1"/>
  <c r="CA298" i="1"/>
  <c r="CE298" i="1"/>
  <c r="CG298" i="1"/>
  <c r="CJ298" i="1"/>
  <c r="CM298" i="1"/>
  <c r="CO298" i="1"/>
  <c r="CR298" i="1"/>
  <c r="DH298" i="1"/>
  <c r="DI298" i="1"/>
  <c r="U299" i="1"/>
  <c r="Y299" i="1"/>
  <c r="AA299" i="1"/>
  <c r="AB299" i="1" s="1"/>
  <c r="AD299" i="1" s="1"/>
  <c r="AL299" i="1"/>
  <c r="BJ299" i="1" s="1"/>
  <c r="AP299" i="1"/>
  <c r="AW299" i="1"/>
  <c r="BT299" i="1"/>
  <c r="BU299" i="1"/>
  <c r="BY299" i="1" s="1"/>
  <c r="BV299" i="1"/>
  <c r="BX299" i="1"/>
  <c r="CA299" i="1"/>
  <c r="CE299" i="1"/>
  <c r="CG299" i="1"/>
  <c r="CJ299" i="1"/>
  <c r="CM299" i="1"/>
  <c r="CO299" i="1"/>
  <c r="CR299" i="1"/>
  <c r="DH299" i="1"/>
  <c r="DI299" i="1" s="1"/>
  <c r="U300" i="1"/>
  <c r="Y300" i="1"/>
  <c r="AA300" i="1" s="1"/>
  <c r="AB300" i="1" s="1"/>
  <c r="AP300" i="1"/>
  <c r="AW300" i="1"/>
  <c r="BT300" i="1"/>
  <c r="BU300" i="1"/>
  <c r="BV300" i="1"/>
  <c r="BX300" i="1"/>
  <c r="BY300" i="1"/>
  <c r="CA300" i="1"/>
  <c r="CE300" i="1"/>
  <c r="CG300" i="1"/>
  <c r="CJ300" i="1"/>
  <c r="CM300" i="1"/>
  <c r="CO300" i="1"/>
  <c r="CR300" i="1"/>
  <c r="DH300" i="1"/>
  <c r="DI300" i="1" s="1"/>
  <c r="U301" i="1"/>
  <c r="Y301" i="1"/>
  <c r="AA301" i="1"/>
  <c r="AB301" i="1" s="1"/>
  <c r="AL301" i="1"/>
  <c r="BJ301" i="1" s="1"/>
  <c r="AP301" i="1"/>
  <c r="AW301" i="1"/>
  <c r="BT301" i="1"/>
  <c r="BX301" i="1" s="1"/>
  <c r="BU301" i="1"/>
  <c r="BY301" i="1" s="1"/>
  <c r="BV301" i="1"/>
  <c r="CA301" i="1"/>
  <c r="CE301" i="1"/>
  <c r="CG301" i="1"/>
  <c r="CJ301" i="1"/>
  <c r="CM301" i="1"/>
  <c r="CO301" i="1"/>
  <c r="CR301" i="1"/>
  <c r="DH301" i="1"/>
  <c r="DI301" i="1"/>
  <c r="U302" i="1"/>
  <c r="Y302" i="1"/>
  <c r="AA302" i="1" s="1"/>
  <c r="AB302" i="1" s="1"/>
  <c r="AP302" i="1"/>
  <c r="DI302" i="1" s="1"/>
  <c r="AW302" i="1"/>
  <c r="BT302" i="1"/>
  <c r="BX302" i="1" s="1"/>
  <c r="BU302" i="1"/>
  <c r="BY302" i="1" s="1"/>
  <c r="BV302" i="1"/>
  <c r="CA302" i="1"/>
  <c r="CE302" i="1"/>
  <c r="CG302" i="1"/>
  <c r="CJ302" i="1"/>
  <c r="CM302" i="1"/>
  <c r="CO302" i="1"/>
  <c r="CR302" i="1"/>
  <c r="DH302" i="1"/>
  <c r="U303" i="1"/>
  <c r="Y303" i="1"/>
  <c r="AA303" i="1" s="1"/>
  <c r="AB303" i="1" s="1"/>
  <c r="AH303" i="1" s="1"/>
  <c r="AP303" i="1"/>
  <c r="AW303" i="1"/>
  <c r="BT303" i="1"/>
  <c r="BU303" i="1"/>
  <c r="BY303" i="1" s="1"/>
  <c r="BV303" i="1"/>
  <c r="BX303" i="1" s="1"/>
  <c r="CA303" i="1"/>
  <c r="CE303" i="1"/>
  <c r="CG303" i="1"/>
  <c r="CJ303" i="1"/>
  <c r="CM303" i="1"/>
  <c r="CO303" i="1"/>
  <c r="CR303" i="1"/>
  <c r="DH303" i="1"/>
  <c r="DI303" i="1" s="1"/>
  <c r="U304" i="1"/>
  <c r="Y304" i="1"/>
  <c r="AA304" i="1" s="1"/>
  <c r="AB304" i="1" s="1"/>
  <c r="AP304" i="1"/>
  <c r="AW304" i="1"/>
  <c r="BT304" i="1"/>
  <c r="BU304" i="1"/>
  <c r="BV304" i="1"/>
  <c r="BX304" i="1" s="1"/>
  <c r="CA304" i="1"/>
  <c r="CE304" i="1"/>
  <c r="CG304" i="1"/>
  <c r="CJ304" i="1"/>
  <c r="CM304" i="1"/>
  <c r="CO304" i="1"/>
  <c r="CR304" i="1"/>
  <c r="DH304" i="1"/>
  <c r="DI304" i="1"/>
  <c r="U305" i="1"/>
  <c r="Y305" i="1"/>
  <c r="AA305" i="1"/>
  <c r="AB305" i="1" s="1"/>
  <c r="AP305" i="1"/>
  <c r="AW305" i="1"/>
  <c r="BT305" i="1"/>
  <c r="BU305" i="1"/>
  <c r="BY305" i="1" s="1"/>
  <c r="BV305" i="1"/>
  <c r="BX305" i="1"/>
  <c r="CA305" i="1"/>
  <c r="CE305" i="1"/>
  <c r="CG305" i="1"/>
  <c r="CJ305" i="1"/>
  <c r="CM305" i="1"/>
  <c r="CO305" i="1"/>
  <c r="CR305" i="1"/>
  <c r="DH305" i="1"/>
  <c r="DI305" i="1"/>
  <c r="U306" i="1"/>
  <c r="Y306" i="1"/>
  <c r="AA306" i="1" s="1"/>
  <c r="AB306" i="1" s="1"/>
  <c r="AP306" i="1"/>
  <c r="AW306" i="1"/>
  <c r="BT306" i="1"/>
  <c r="BU306" i="1"/>
  <c r="BV306" i="1"/>
  <c r="BX306" i="1"/>
  <c r="BY306" i="1"/>
  <c r="CA306" i="1"/>
  <c r="CE306" i="1"/>
  <c r="CG306" i="1"/>
  <c r="CJ306" i="1"/>
  <c r="CM306" i="1"/>
  <c r="CO306" i="1"/>
  <c r="CR306" i="1"/>
  <c r="DH306" i="1"/>
  <c r="DI306" i="1"/>
  <c r="U307" i="1"/>
  <c r="Y307" i="1"/>
  <c r="AA307" i="1" s="1"/>
  <c r="AB307" i="1" s="1"/>
  <c r="AD307" i="1" s="1"/>
  <c r="AP307" i="1"/>
  <c r="AW307" i="1"/>
  <c r="BT307" i="1"/>
  <c r="BU307" i="1"/>
  <c r="BY307" i="1" s="1"/>
  <c r="BV307" i="1"/>
  <c r="BX307" i="1"/>
  <c r="CA307" i="1"/>
  <c r="CE307" i="1"/>
  <c r="CG307" i="1"/>
  <c r="CJ307" i="1"/>
  <c r="CM307" i="1"/>
  <c r="CO307" i="1"/>
  <c r="CR307" i="1"/>
  <c r="DH307" i="1"/>
  <c r="DI307" i="1"/>
  <c r="U308" i="1"/>
  <c r="Y308" i="1"/>
  <c r="AA308" i="1" s="1"/>
  <c r="AB308" i="1" s="1"/>
  <c r="AP308" i="1"/>
  <c r="AW308" i="1"/>
  <c r="BT308" i="1"/>
  <c r="BX308" i="1" s="1"/>
  <c r="BU308" i="1"/>
  <c r="BV308" i="1"/>
  <c r="BY308" i="1"/>
  <c r="CA308" i="1"/>
  <c r="CE308" i="1"/>
  <c r="CG308" i="1"/>
  <c r="CJ308" i="1"/>
  <c r="CM308" i="1"/>
  <c r="CO308" i="1"/>
  <c r="CR308" i="1"/>
  <c r="DH308" i="1"/>
  <c r="DI308" i="1" s="1"/>
  <c r="U309" i="1"/>
  <c r="Y309" i="1"/>
  <c r="AA309" i="1"/>
  <c r="AB309" i="1" s="1"/>
  <c r="AP309" i="1"/>
  <c r="AW309" i="1"/>
  <c r="BT309" i="1"/>
  <c r="BU309" i="1"/>
  <c r="BY309" i="1" s="1"/>
  <c r="BV309" i="1"/>
  <c r="BX309" i="1"/>
  <c r="CA309" i="1"/>
  <c r="CE309" i="1"/>
  <c r="CG309" i="1"/>
  <c r="CJ309" i="1"/>
  <c r="CM309" i="1"/>
  <c r="CO309" i="1"/>
  <c r="CR309" i="1"/>
  <c r="DH309" i="1"/>
  <c r="DI309" i="1"/>
  <c r="U310" i="1"/>
  <c r="Y310" i="1"/>
  <c r="AA310" i="1" s="1"/>
  <c r="AB310" i="1" s="1"/>
  <c r="AP310" i="1"/>
  <c r="DI310" i="1" s="1"/>
  <c r="AW310" i="1"/>
  <c r="BT310" i="1"/>
  <c r="BX310" i="1" s="1"/>
  <c r="BU310" i="1"/>
  <c r="BV310" i="1"/>
  <c r="BY310" i="1" s="1"/>
  <c r="CA310" i="1"/>
  <c r="CE310" i="1"/>
  <c r="CG310" i="1"/>
  <c r="CJ310" i="1"/>
  <c r="CM310" i="1"/>
  <c r="CO310" i="1"/>
  <c r="CR310" i="1"/>
  <c r="DH310" i="1"/>
  <c r="U311" i="1"/>
  <c r="Y311" i="1"/>
  <c r="AA311" i="1"/>
  <c r="AB311" i="1" s="1"/>
  <c r="AH311" i="1"/>
  <c r="AP311" i="1"/>
  <c r="AW311" i="1"/>
  <c r="BT311" i="1"/>
  <c r="BU311" i="1"/>
  <c r="BY311" i="1" s="1"/>
  <c r="BV311" i="1"/>
  <c r="BX311" i="1"/>
  <c r="CA311" i="1"/>
  <c r="CE311" i="1"/>
  <c r="CG311" i="1"/>
  <c r="CJ311" i="1"/>
  <c r="CM311" i="1"/>
  <c r="CO311" i="1"/>
  <c r="CR311" i="1"/>
  <c r="DH311" i="1"/>
  <c r="DI311" i="1"/>
  <c r="U312" i="1"/>
  <c r="Y312" i="1"/>
  <c r="AA312" i="1" s="1"/>
  <c r="AB312" i="1" s="1"/>
  <c r="AP312" i="1"/>
  <c r="AW312" i="1"/>
  <c r="BT312" i="1"/>
  <c r="BU312" i="1"/>
  <c r="BV312" i="1"/>
  <c r="BY312" i="1" s="1"/>
  <c r="CA312" i="1"/>
  <c r="CE312" i="1"/>
  <c r="CG312" i="1"/>
  <c r="CJ312" i="1"/>
  <c r="CM312" i="1"/>
  <c r="CO312" i="1"/>
  <c r="CR312" i="1"/>
  <c r="DH312" i="1"/>
  <c r="DI312" i="1" s="1"/>
  <c r="AF313" i="1"/>
  <c r="AG313" i="1"/>
  <c r="AK313" i="1"/>
  <c r="AL313" i="1"/>
  <c r="AP313" i="1"/>
  <c r="AW313" i="1"/>
  <c r="BA313" i="1"/>
  <c r="CB313" i="1" s="1"/>
  <c r="BJ313" i="1"/>
  <c r="BN313" i="1"/>
  <c r="CA313" i="1"/>
  <c r="CL313" i="1"/>
  <c r="CM313" i="1"/>
  <c r="CO313" i="1"/>
  <c r="DH313" i="1"/>
  <c r="DI313" i="1" s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W314" i="1"/>
  <c r="AB314" i="1" s="1"/>
  <c r="Y314" i="1"/>
  <c r="AA314" i="1" s="1"/>
  <c r="AO314" i="1"/>
  <c r="AP314" i="1" s="1"/>
  <c r="DI314" i="1" s="1"/>
  <c r="AQ314" i="1"/>
  <c r="AW314" i="1"/>
  <c r="BN314" i="1"/>
  <c r="BT314" i="1"/>
  <c r="BX314" i="1" s="1"/>
  <c r="BZ314" i="1" s="1"/>
  <c r="BU314" i="1"/>
  <c r="BY314" i="1" s="1"/>
  <c r="BV314" i="1"/>
  <c r="CA314" i="1"/>
  <c r="CJ314" i="1"/>
  <c r="CM314" i="1"/>
  <c r="CO314" i="1"/>
  <c r="CR314" i="1"/>
  <c r="CS314" i="1"/>
  <c r="DH314" i="1"/>
  <c r="AG315" i="1"/>
  <c r="AK315" i="1"/>
  <c r="AM315" i="1" s="1"/>
  <c r="AN315" i="1" s="1"/>
  <c r="CP315" i="1" s="1"/>
  <c r="AL315" i="1"/>
  <c r="AW315" i="1"/>
  <c r="BA315" i="1"/>
  <c r="BD315" i="1"/>
  <c r="BF315" i="1"/>
  <c r="BJ315" i="1"/>
  <c r="BN315" i="1"/>
  <c r="BU315" i="1"/>
  <c r="CA315" i="1"/>
  <c r="CM315" i="1"/>
  <c r="CO315" i="1"/>
  <c r="U316" i="1"/>
  <c r="Y316" i="1"/>
  <c r="AA316" i="1"/>
  <c r="AB316" i="1" s="1"/>
  <c r="AD316" i="1" s="1"/>
  <c r="AP316" i="1"/>
  <c r="AV316" i="1"/>
  <c r="AW316" i="1" s="1"/>
  <c r="BT316" i="1"/>
  <c r="BX316" i="1" s="1"/>
  <c r="BU316" i="1"/>
  <c r="BV316" i="1"/>
  <c r="BY316" i="1"/>
  <c r="CA316" i="1"/>
  <c r="CE316" i="1"/>
  <c r="CG316" i="1"/>
  <c r="CJ316" i="1"/>
  <c r="CM316" i="1"/>
  <c r="CO316" i="1"/>
  <c r="CR316" i="1"/>
  <c r="DH316" i="1"/>
  <c r="DI316" i="1"/>
  <c r="U317" i="1"/>
  <c r="Y317" i="1"/>
  <c r="AA317" i="1"/>
  <c r="AB317" i="1"/>
  <c r="AH317" i="1" s="1"/>
  <c r="AD317" i="1"/>
  <c r="AK317" i="1"/>
  <c r="AL317" i="1"/>
  <c r="BJ317" i="1" s="1"/>
  <c r="AP317" i="1"/>
  <c r="AV317" i="1"/>
  <c r="AW317" i="1" s="1"/>
  <c r="BI317" i="1"/>
  <c r="BK317" i="1"/>
  <c r="BL317" i="1" s="1"/>
  <c r="CN317" i="1" s="1"/>
  <c r="BT317" i="1"/>
  <c r="BU317" i="1"/>
  <c r="BV317" i="1"/>
  <c r="BX317" i="1" s="1"/>
  <c r="BY317" i="1"/>
  <c r="CA317" i="1"/>
  <c r="CE317" i="1"/>
  <c r="CG317" i="1"/>
  <c r="CJ317" i="1"/>
  <c r="CM317" i="1"/>
  <c r="CO317" i="1"/>
  <c r="CR317" i="1"/>
  <c r="DH317" i="1"/>
  <c r="DI317" i="1" s="1"/>
  <c r="U318" i="1"/>
  <c r="Y318" i="1"/>
  <c r="AA318" i="1"/>
  <c r="AB318" i="1" s="1"/>
  <c r="AD318" i="1"/>
  <c r="AL318" i="1"/>
  <c r="BJ318" i="1" s="1"/>
  <c r="AP318" i="1"/>
  <c r="AV318" i="1"/>
  <c r="AW318" i="1" s="1"/>
  <c r="BT318" i="1"/>
  <c r="BU318" i="1"/>
  <c r="BV318" i="1"/>
  <c r="BX318" i="1" s="1"/>
  <c r="BY318" i="1"/>
  <c r="CA318" i="1"/>
  <c r="CE318" i="1"/>
  <c r="CG318" i="1"/>
  <c r="CJ318" i="1"/>
  <c r="CM318" i="1"/>
  <c r="CO318" i="1"/>
  <c r="CR318" i="1"/>
  <c r="DH318" i="1"/>
  <c r="DI318" i="1" s="1"/>
  <c r="U319" i="1"/>
  <c r="Y319" i="1"/>
  <c r="AA319" i="1"/>
  <c r="AB319" i="1" s="1"/>
  <c r="AD319" i="1" s="1"/>
  <c r="AP319" i="1"/>
  <c r="AV319" i="1"/>
  <c r="AW319" i="1" s="1"/>
  <c r="BT319" i="1"/>
  <c r="BU319" i="1"/>
  <c r="BV319" i="1"/>
  <c r="BX319" i="1" s="1"/>
  <c r="BY319" i="1"/>
  <c r="CA319" i="1"/>
  <c r="CE319" i="1"/>
  <c r="CG319" i="1"/>
  <c r="CJ319" i="1"/>
  <c r="CM319" i="1"/>
  <c r="CO319" i="1"/>
  <c r="CR319" i="1"/>
  <c r="DH319" i="1"/>
  <c r="DI319" i="1"/>
  <c r="U320" i="1"/>
  <c r="Y320" i="1"/>
  <c r="AA320" i="1"/>
  <c r="AB320" i="1" s="1"/>
  <c r="AD320" i="1"/>
  <c r="AL320" i="1"/>
  <c r="BJ320" i="1" s="1"/>
  <c r="AP320" i="1"/>
  <c r="AV320" i="1"/>
  <c r="AW320" i="1" s="1"/>
  <c r="BT320" i="1"/>
  <c r="BX320" i="1" s="1"/>
  <c r="BU320" i="1"/>
  <c r="BV320" i="1"/>
  <c r="BY320" i="1"/>
  <c r="CA320" i="1"/>
  <c r="CE320" i="1"/>
  <c r="CG320" i="1"/>
  <c r="CJ320" i="1"/>
  <c r="CM320" i="1"/>
  <c r="CO320" i="1"/>
  <c r="CR320" i="1"/>
  <c r="DH320" i="1"/>
  <c r="DI320" i="1"/>
  <c r="U321" i="1"/>
  <c r="Y321" i="1"/>
  <c r="AA321" i="1"/>
  <c r="AB321" i="1" s="1"/>
  <c r="AD321" i="1" s="1"/>
  <c r="AP321" i="1"/>
  <c r="AV321" i="1"/>
  <c r="AW321" i="1" s="1"/>
  <c r="BT321" i="1"/>
  <c r="BX321" i="1" s="1"/>
  <c r="BU321" i="1"/>
  <c r="BV321" i="1"/>
  <c r="BY321" i="1"/>
  <c r="CA321" i="1"/>
  <c r="CE321" i="1"/>
  <c r="CG321" i="1"/>
  <c r="CJ321" i="1"/>
  <c r="CM321" i="1"/>
  <c r="CO321" i="1"/>
  <c r="CR321" i="1"/>
  <c r="DH321" i="1"/>
  <c r="DI321" i="1"/>
  <c r="U322" i="1"/>
  <c r="Y322" i="1"/>
  <c r="AA322" i="1"/>
  <c r="AB322" i="1" s="1"/>
  <c r="AD322" i="1" s="1"/>
  <c r="AL322" i="1"/>
  <c r="BJ322" i="1" s="1"/>
  <c r="AP322" i="1"/>
  <c r="AV322" i="1"/>
  <c r="AW322" i="1" s="1"/>
  <c r="BT322" i="1"/>
  <c r="BX322" i="1" s="1"/>
  <c r="BU322" i="1"/>
  <c r="BV322" i="1"/>
  <c r="BY322" i="1"/>
  <c r="CA322" i="1"/>
  <c r="CE322" i="1"/>
  <c r="CG322" i="1"/>
  <c r="CJ322" i="1"/>
  <c r="CM322" i="1"/>
  <c r="CO322" i="1"/>
  <c r="CR322" i="1"/>
  <c r="DH322" i="1"/>
  <c r="DI322" i="1"/>
  <c r="U323" i="1"/>
  <c r="Y323" i="1"/>
  <c r="AA323" i="1"/>
  <c r="AB323" i="1" s="1"/>
  <c r="AD323" i="1" s="1"/>
  <c r="AP323" i="1"/>
  <c r="AV323" i="1"/>
  <c r="AW323" i="1" s="1"/>
  <c r="BT323" i="1"/>
  <c r="BX323" i="1" s="1"/>
  <c r="BU323" i="1"/>
  <c r="BV323" i="1"/>
  <c r="BY323" i="1"/>
  <c r="CA323" i="1"/>
  <c r="CE323" i="1"/>
  <c r="CG323" i="1"/>
  <c r="CJ323" i="1"/>
  <c r="CM323" i="1"/>
  <c r="CO323" i="1"/>
  <c r="CR323" i="1"/>
  <c r="DH323" i="1"/>
  <c r="DI323" i="1"/>
  <c r="U324" i="1"/>
  <c r="Y324" i="1"/>
  <c r="AA324" i="1"/>
  <c r="AB324" i="1" s="1"/>
  <c r="AD324" i="1" s="1"/>
  <c r="AL324" i="1"/>
  <c r="BJ324" i="1" s="1"/>
  <c r="AP324" i="1"/>
  <c r="AV324" i="1"/>
  <c r="AW324" i="1"/>
  <c r="BT324" i="1"/>
  <c r="BU324" i="1"/>
  <c r="BV324" i="1"/>
  <c r="BX324" i="1" s="1"/>
  <c r="BY324" i="1"/>
  <c r="CA324" i="1"/>
  <c r="CE324" i="1"/>
  <c r="CG324" i="1"/>
  <c r="CJ324" i="1"/>
  <c r="CM324" i="1"/>
  <c r="CO324" i="1"/>
  <c r="CR324" i="1"/>
  <c r="DH324" i="1"/>
  <c r="DI324" i="1"/>
  <c r="U325" i="1"/>
  <c r="Y325" i="1"/>
  <c r="AA325" i="1" s="1"/>
  <c r="AB325" i="1" s="1"/>
  <c r="AD325" i="1" s="1"/>
  <c r="AP325" i="1"/>
  <c r="AV325" i="1"/>
  <c r="AW325" i="1"/>
  <c r="BT325" i="1"/>
  <c r="BU325" i="1"/>
  <c r="BV325" i="1"/>
  <c r="BX325" i="1" s="1"/>
  <c r="BY325" i="1"/>
  <c r="CA325" i="1"/>
  <c r="CE325" i="1"/>
  <c r="CG325" i="1"/>
  <c r="CJ325" i="1"/>
  <c r="CM325" i="1"/>
  <c r="CO325" i="1"/>
  <c r="CR325" i="1"/>
  <c r="DH325" i="1"/>
  <c r="DI325" i="1"/>
  <c r="U326" i="1"/>
  <c r="Y326" i="1"/>
  <c r="AA326" i="1" s="1"/>
  <c r="AB326" i="1" s="1"/>
  <c r="AD326" i="1" s="1"/>
  <c r="AL326" i="1"/>
  <c r="BJ326" i="1" s="1"/>
  <c r="AP326" i="1"/>
  <c r="AV326" i="1"/>
  <c r="AW326" i="1"/>
  <c r="BT326" i="1"/>
  <c r="BU326" i="1"/>
  <c r="BV326" i="1"/>
  <c r="BX326" i="1"/>
  <c r="BY326" i="1"/>
  <c r="CA326" i="1"/>
  <c r="CE326" i="1"/>
  <c r="CG326" i="1"/>
  <c r="CJ326" i="1"/>
  <c r="CM326" i="1"/>
  <c r="CO326" i="1"/>
  <c r="CR326" i="1"/>
  <c r="DH326" i="1"/>
  <c r="DI326" i="1"/>
  <c r="U327" i="1"/>
  <c r="Y327" i="1"/>
  <c r="AA327" i="1" s="1"/>
  <c r="AB327" i="1" s="1"/>
  <c r="AD327" i="1" s="1"/>
  <c r="AP327" i="1"/>
  <c r="AV327" i="1"/>
  <c r="AW327" i="1"/>
  <c r="BT327" i="1"/>
  <c r="BU327" i="1"/>
  <c r="BV327" i="1"/>
  <c r="BX327" i="1"/>
  <c r="BY327" i="1"/>
  <c r="CA327" i="1"/>
  <c r="CE327" i="1"/>
  <c r="CG327" i="1"/>
  <c r="CJ327" i="1"/>
  <c r="CM327" i="1"/>
  <c r="CO327" i="1"/>
  <c r="CR327" i="1"/>
  <c r="DH327" i="1"/>
  <c r="DI327" i="1" s="1"/>
  <c r="U328" i="1"/>
  <c r="Y328" i="1"/>
  <c r="AA328" i="1" s="1"/>
  <c r="AB328" i="1" s="1"/>
  <c r="AD328" i="1"/>
  <c r="AL328" i="1"/>
  <c r="BJ328" i="1" s="1"/>
  <c r="AP328" i="1"/>
  <c r="AV328" i="1"/>
  <c r="AW328" i="1"/>
  <c r="BT328" i="1"/>
  <c r="BU328" i="1"/>
  <c r="BV328" i="1"/>
  <c r="BX328" i="1"/>
  <c r="BY328" i="1"/>
  <c r="CA328" i="1"/>
  <c r="CE328" i="1"/>
  <c r="CG328" i="1"/>
  <c r="CJ328" i="1"/>
  <c r="CM328" i="1"/>
  <c r="CO328" i="1"/>
  <c r="CR328" i="1"/>
  <c r="DH328" i="1"/>
  <c r="DI328" i="1" s="1"/>
  <c r="U329" i="1"/>
  <c r="Y329" i="1"/>
  <c r="AA329" i="1" s="1"/>
  <c r="AB329" i="1" s="1"/>
  <c r="AD329" i="1" s="1"/>
  <c r="AP329" i="1"/>
  <c r="AV329" i="1"/>
  <c r="AW329" i="1" s="1"/>
  <c r="BT329" i="1"/>
  <c r="BU329" i="1"/>
  <c r="BV329" i="1"/>
  <c r="BX329" i="1"/>
  <c r="BY329" i="1"/>
  <c r="CA329" i="1"/>
  <c r="CE329" i="1"/>
  <c r="CG329" i="1"/>
  <c r="CJ329" i="1"/>
  <c r="CM329" i="1"/>
  <c r="CO329" i="1"/>
  <c r="CR329" i="1"/>
  <c r="DH329" i="1"/>
  <c r="DI329" i="1" s="1"/>
  <c r="U330" i="1"/>
  <c r="Y330" i="1"/>
  <c r="AA330" i="1" s="1"/>
  <c r="AB330" i="1" s="1"/>
  <c r="AD330" i="1" s="1"/>
  <c r="AL330" i="1"/>
  <c r="BJ330" i="1" s="1"/>
  <c r="AP330" i="1"/>
  <c r="AV330" i="1"/>
  <c r="AW330" i="1" s="1"/>
  <c r="BT330" i="1"/>
  <c r="BU330" i="1"/>
  <c r="BV330" i="1"/>
  <c r="BX330" i="1"/>
  <c r="BY330" i="1"/>
  <c r="CA330" i="1"/>
  <c r="CE330" i="1"/>
  <c r="CG330" i="1"/>
  <c r="CJ330" i="1"/>
  <c r="CM330" i="1"/>
  <c r="CO330" i="1"/>
  <c r="CR330" i="1"/>
  <c r="DH330" i="1"/>
  <c r="DI330" i="1"/>
  <c r="U331" i="1"/>
  <c r="Y331" i="1"/>
  <c r="AA331" i="1" s="1"/>
  <c r="AB331" i="1" s="1"/>
  <c r="AD331" i="1" s="1"/>
  <c r="AP331" i="1"/>
  <c r="AV331" i="1"/>
  <c r="AW331" i="1" s="1"/>
  <c r="BT331" i="1"/>
  <c r="BU331" i="1"/>
  <c r="CA331" i="1"/>
  <c r="CE331" i="1"/>
  <c r="CG331" i="1"/>
  <c r="CJ331" i="1"/>
  <c r="CM331" i="1"/>
  <c r="CO331" i="1"/>
  <c r="CR331" i="1"/>
  <c r="DH331" i="1"/>
  <c r="DI331" i="1"/>
  <c r="U332" i="1"/>
  <c r="Y332" i="1"/>
  <c r="AA332" i="1" s="1"/>
  <c r="AB332" i="1" s="1"/>
  <c r="AD332" i="1" s="1"/>
  <c r="AP332" i="1"/>
  <c r="AV332" i="1"/>
  <c r="AW332" i="1" s="1"/>
  <c r="BT332" i="1"/>
  <c r="BU332" i="1"/>
  <c r="BV332" i="1"/>
  <c r="BX332" i="1"/>
  <c r="BY332" i="1"/>
  <c r="CA332" i="1"/>
  <c r="CE332" i="1"/>
  <c r="CG332" i="1"/>
  <c r="CJ332" i="1"/>
  <c r="CM332" i="1"/>
  <c r="CO332" i="1"/>
  <c r="CR332" i="1"/>
  <c r="DH332" i="1"/>
  <c r="DI332" i="1"/>
  <c r="U333" i="1"/>
  <c r="Y333" i="1"/>
  <c r="AA333" i="1" s="1"/>
  <c r="AB333" i="1" s="1"/>
  <c r="AD333" i="1" s="1"/>
  <c r="AL333" i="1"/>
  <c r="BJ333" i="1" s="1"/>
  <c r="AP333" i="1"/>
  <c r="AV333" i="1"/>
  <c r="AW333" i="1" s="1"/>
  <c r="BT333" i="1"/>
  <c r="BU333" i="1"/>
  <c r="CA333" i="1"/>
  <c r="CE333" i="1"/>
  <c r="CG333" i="1"/>
  <c r="CJ333" i="1"/>
  <c r="CM333" i="1"/>
  <c r="CO333" i="1"/>
  <c r="CR333" i="1"/>
  <c r="DH333" i="1"/>
  <c r="DI333" i="1"/>
  <c r="U334" i="1"/>
  <c r="Y334" i="1"/>
  <c r="AA334" i="1"/>
  <c r="AB334" i="1"/>
  <c r="AH334" i="1" s="1"/>
  <c r="AD334" i="1"/>
  <c r="AK334" i="1"/>
  <c r="AL334" i="1"/>
  <c r="BJ334" i="1" s="1"/>
  <c r="AP334" i="1"/>
  <c r="AV334" i="1"/>
  <c r="AW334" i="1" s="1"/>
  <c r="BT334" i="1"/>
  <c r="BU334" i="1"/>
  <c r="BV334" i="1"/>
  <c r="BX334" i="1"/>
  <c r="BY334" i="1"/>
  <c r="CA334" i="1"/>
  <c r="CE334" i="1"/>
  <c r="CG334" i="1"/>
  <c r="CJ334" i="1"/>
  <c r="CM334" i="1"/>
  <c r="CO334" i="1"/>
  <c r="CR334" i="1"/>
  <c r="DH334" i="1"/>
  <c r="DI334" i="1"/>
  <c r="U335" i="1"/>
  <c r="Y335" i="1"/>
  <c r="AA335" i="1"/>
  <c r="AB335" i="1"/>
  <c r="AH335" i="1" s="1"/>
  <c r="AD335" i="1"/>
  <c r="AK335" i="1"/>
  <c r="AM335" i="1" s="1"/>
  <c r="AN335" i="1" s="1"/>
  <c r="CP335" i="1" s="1"/>
  <c r="AL335" i="1"/>
  <c r="BJ335" i="1" s="1"/>
  <c r="AP335" i="1"/>
  <c r="AV335" i="1"/>
  <c r="AW335" i="1" s="1"/>
  <c r="BT335" i="1"/>
  <c r="BU335" i="1"/>
  <c r="BV335" i="1"/>
  <c r="BX335" i="1"/>
  <c r="BY335" i="1"/>
  <c r="CA335" i="1"/>
  <c r="CE335" i="1"/>
  <c r="CG335" i="1"/>
  <c r="CJ335" i="1"/>
  <c r="CM335" i="1"/>
  <c r="CO335" i="1"/>
  <c r="CR335" i="1"/>
  <c r="DH335" i="1"/>
  <c r="DI335" i="1"/>
  <c r="U336" i="1"/>
  <c r="Y336" i="1"/>
  <c r="AA336" i="1"/>
  <c r="AB336" i="1"/>
  <c r="AH336" i="1" s="1"/>
  <c r="AD336" i="1"/>
  <c r="AK336" i="1"/>
  <c r="AM336" i="1" s="1"/>
  <c r="AN336" i="1" s="1"/>
  <c r="CP336" i="1" s="1"/>
  <c r="AL336" i="1"/>
  <c r="BJ336" i="1" s="1"/>
  <c r="AP336" i="1"/>
  <c r="AV336" i="1"/>
  <c r="AW336" i="1" s="1"/>
  <c r="BT336" i="1"/>
  <c r="BU336" i="1"/>
  <c r="BV336" i="1"/>
  <c r="BX336" i="1"/>
  <c r="BY336" i="1"/>
  <c r="CA336" i="1"/>
  <c r="CE336" i="1"/>
  <c r="CG336" i="1"/>
  <c r="CJ336" i="1"/>
  <c r="CM336" i="1"/>
  <c r="CO336" i="1"/>
  <c r="CR336" i="1"/>
  <c r="DH336" i="1"/>
  <c r="DI336" i="1"/>
  <c r="U337" i="1"/>
  <c r="Y337" i="1"/>
  <c r="AA337" i="1"/>
  <c r="AB337" i="1"/>
  <c r="AH337" i="1" s="1"/>
  <c r="AD337" i="1"/>
  <c r="AK337" i="1"/>
  <c r="AL337" i="1"/>
  <c r="BJ337" i="1" s="1"/>
  <c r="AP337" i="1"/>
  <c r="AV337" i="1"/>
  <c r="AW337" i="1" s="1"/>
  <c r="BT337" i="1"/>
  <c r="BU337" i="1"/>
  <c r="BV337" i="1"/>
  <c r="BX337" i="1"/>
  <c r="BY337" i="1"/>
  <c r="CA337" i="1"/>
  <c r="CE337" i="1"/>
  <c r="CG337" i="1"/>
  <c r="CJ337" i="1"/>
  <c r="CM337" i="1"/>
  <c r="CO337" i="1"/>
  <c r="CR337" i="1"/>
  <c r="DH337" i="1"/>
  <c r="DI337" i="1"/>
  <c r="U338" i="1"/>
  <c r="Y338" i="1"/>
  <c r="AA338" i="1"/>
  <c r="AB338" i="1"/>
  <c r="AH338" i="1" s="1"/>
  <c r="AD338" i="1"/>
  <c r="AK338" i="1"/>
  <c r="AM338" i="1" s="1"/>
  <c r="AN338" i="1" s="1"/>
  <c r="CP338" i="1" s="1"/>
  <c r="AL338" i="1"/>
  <c r="BJ338" i="1" s="1"/>
  <c r="AP338" i="1"/>
  <c r="AV338" i="1"/>
  <c r="AW338" i="1"/>
  <c r="BT338" i="1"/>
  <c r="BU338" i="1"/>
  <c r="BV338" i="1"/>
  <c r="BX338" i="1"/>
  <c r="BY338" i="1"/>
  <c r="CA338" i="1"/>
  <c r="CE338" i="1"/>
  <c r="CG338" i="1"/>
  <c r="CJ338" i="1"/>
  <c r="CM338" i="1"/>
  <c r="CO338" i="1"/>
  <c r="CR338" i="1"/>
  <c r="DH338" i="1"/>
  <c r="DI338" i="1" s="1"/>
  <c r="AF339" i="1"/>
  <c r="AG339" i="1"/>
  <c r="AK339" i="1"/>
  <c r="AL339" i="1"/>
  <c r="BJ339" i="1" s="1"/>
  <c r="BK339" i="1" s="1"/>
  <c r="AM339" i="1"/>
  <c r="AN339" i="1" s="1"/>
  <c r="CP339" i="1" s="1"/>
  <c r="AP339" i="1"/>
  <c r="AW339" i="1"/>
  <c r="BA339" i="1"/>
  <c r="CB339" i="1" s="1"/>
  <c r="BI339" i="1"/>
  <c r="BL339" i="1"/>
  <c r="CN339" i="1" s="1"/>
  <c r="CQ339" i="1" s="1"/>
  <c r="BN339" i="1"/>
  <c r="CA339" i="1"/>
  <c r="CM339" i="1"/>
  <c r="CO339" i="1"/>
  <c r="DH339" i="1"/>
  <c r="DI339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W340" i="1"/>
  <c r="Y340" i="1"/>
  <c r="AA340" i="1"/>
  <c r="AB340" i="1" s="1"/>
  <c r="AO340" i="1"/>
  <c r="AP340" i="1" s="1"/>
  <c r="DI340" i="1" s="1"/>
  <c r="AQ340" i="1"/>
  <c r="AW340" i="1"/>
  <c r="BN340" i="1"/>
  <c r="BT340" i="1"/>
  <c r="BU340" i="1"/>
  <c r="BY340" i="1" s="1"/>
  <c r="BV340" i="1"/>
  <c r="BX340" i="1"/>
  <c r="BZ340" i="1" s="1"/>
  <c r="CA340" i="1"/>
  <c r="CE340" i="1"/>
  <c r="CG340" i="1"/>
  <c r="CJ340" i="1"/>
  <c r="CM340" i="1"/>
  <c r="CO340" i="1"/>
  <c r="CR340" i="1"/>
  <c r="CS340" i="1"/>
  <c r="DH340" i="1"/>
  <c r="AG341" i="1"/>
  <c r="AK341" i="1"/>
  <c r="AM341" i="1" s="1"/>
  <c r="AN341" i="1" s="1"/>
  <c r="CP341" i="1" s="1"/>
  <c r="AL341" i="1"/>
  <c r="BJ341" i="1" s="1"/>
  <c r="AW341" i="1"/>
  <c r="BA341" i="1"/>
  <c r="BD341" i="1"/>
  <c r="BF341" i="1"/>
  <c r="BI341" i="1"/>
  <c r="BN341" i="1"/>
  <c r="BU341" i="1"/>
  <c r="CA341" i="1"/>
  <c r="CM341" i="1"/>
  <c r="CO341" i="1"/>
  <c r="U342" i="1"/>
  <c r="Y342" i="1"/>
  <c r="AA342" i="1"/>
  <c r="AB342" i="1" s="1"/>
  <c r="AP342" i="1"/>
  <c r="AV342" i="1"/>
  <c r="AW342" i="1" s="1"/>
  <c r="BT342" i="1"/>
  <c r="BU342" i="1"/>
  <c r="BV342" i="1"/>
  <c r="BX342" i="1" s="1"/>
  <c r="BY342" i="1"/>
  <c r="CA342" i="1"/>
  <c r="CE342" i="1"/>
  <c r="CG342" i="1"/>
  <c r="CJ342" i="1"/>
  <c r="CM342" i="1"/>
  <c r="CO342" i="1"/>
  <c r="CR342" i="1"/>
  <c r="DH342" i="1"/>
  <c r="DI342" i="1" s="1"/>
  <c r="U343" i="1"/>
  <c r="Y343" i="1"/>
  <c r="AA343" i="1"/>
  <c r="AB343" i="1" s="1"/>
  <c r="AP343" i="1"/>
  <c r="AV343" i="1"/>
  <c r="AW343" i="1" s="1"/>
  <c r="BT343" i="1"/>
  <c r="BU343" i="1"/>
  <c r="BV343" i="1"/>
  <c r="BX343" i="1" s="1"/>
  <c r="CA343" i="1"/>
  <c r="CE343" i="1"/>
  <c r="CG343" i="1"/>
  <c r="CJ343" i="1"/>
  <c r="CM343" i="1"/>
  <c r="CO343" i="1"/>
  <c r="CR343" i="1"/>
  <c r="DH343" i="1"/>
  <c r="DI343" i="1"/>
  <c r="U344" i="1"/>
  <c r="Y344" i="1"/>
  <c r="AA344" i="1"/>
  <c r="AB344" i="1" s="1"/>
  <c r="AP344" i="1"/>
  <c r="AV344" i="1"/>
  <c r="AW344" i="1" s="1"/>
  <c r="BT344" i="1"/>
  <c r="BX344" i="1" s="1"/>
  <c r="BU344" i="1"/>
  <c r="BV344" i="1"/>
  <c r="BY344" i="1" s="1"/>
  <c r="CA344" i="1"/>
  <c r="CE344" i="1"/>
  <c r="CG344" i="1"/>
  <c r="CJ344" i="1"/>
  <c r="CM344" i="1"/>
  <c r="CO344" i="1"/>
  <c r="CR344" i="1"/>
  <c r="DH344" i="1"/>
  <c r="DI344" i="1"/>
  <c r="U345" i="1"/>
  <c r="Y345" i="1"/>
  <c r="AA345" i="1"/>
  <c r="AB345" i="1" s="1"/>
  <c r="AP345" i="1"/>
  <c r="AV345" i="1"/>
  <c r="AW345" i="1" s="1"/>
  <c r="BT345" i="1"/>
  <c r="BX345" i="1" s="1"/>
  <c r="BU345" i="1"/>
  <c r="BV345" i="1"/>
  <c r="BY345" i="1" s="1"/>
  <c r="CA345" i="1"/>
  <c r="CE345" i="1"/>
  <c r="CG345" i="1"/>
  <c r="CJ345" i="1"/>
  <c r="CM345" i="1"/>
  <c r="CO345" i="1"/>
  <c r="CR345" i="1"/>
  <c r="DH345" i="1"/>
  <c r="DI345" i="1"/>
  <c r="U346" i="1"/>
  <c r="Y346" i="1"/>
  <c r="AA346" i="1"/>
  <c r="AB346" i="1" s="1"/>
  <c r="AP346" i="1"/>
  <c r="AV346" i="1"/>
  <c r="AW346" i="1" s="1"/>
  <c r="BT346" i="1"/>
  <c r="BX346" i="1" s="1"/>
  <c r="BU346" i="1"/>
  <c r="BV346" i="1"/>
  <c r="BY346" i="1" s="1"/>
  <c r="CA346" i="1"/>
  <c r="CE346" i="1"/>
  <c r="CG346" i="1"/>
  <c r="CJ346" i="1"/>
  <c r="CM346" i="1"/>
  <c r="CO346" i="1"/>
  <c r="CR346" i="1"/>
  <c r="DH346" i="1"/>
  <c r="DI346" i="1"/>
  <c r="U347" i="1"/>
  <c r="Y347" i="1"/>
  <c r="AA347" i="1"/>
  <c r="AB347" i="1" s="1"/>
  <c r="AP347" i="1"/>
  <c r="AV347" i="1"/>
  <c r="AW347" i="1" s="1"/>
  <c r="BT347" i="1"/>
  <c r="BX347" i="1" s="1"/>
  <c r="BU347" i="1"/>
  <c r="BV347" i="1"/>
  <c r="BY347" i="1" s="1"/>
  <c r="CA347" i="1"/>
  <c r="CE347" i="1"/>
  <c r="CG347" i="1"/>
  <c r="CJ347" i="1"/>
  <c r="CM347" i="1"/>
  <c r="CO347" i="1"/>
  <c r="CR347" i="1"/>
  <c r="DH347" i="1"/>
  <c r="DI347" i="1" s="1"/>
  <c r="U348" i="1"/>
  <c r="Y348" i="1"/>
  <c r="AA348" i="1"/>
  <c r="AB348" i="1" s="1"/>
  <c r="AP348" i="1"/>
  <c r="AV348" i="1"/>
  <c r="AW348" i="1" s="1"/>
  <c r="BT348" i="1"/>
  <c r="BX348" i="1" s="1"/>
  <c r="BU348" i="1"/>
  <c r="BV348" i="1"/>
  <c r="BY348" i="1" s="1"/>
  <c r="CA348" i="1"/>
  <c r="CE348" i="1"/>
  <c r="CG348" i="1"/>
  <c r="CJ348" i="1"/>
  <c r="CM348" i="1"/>
  <c r="CO348" i="1"/>
  <c r="CR348" i="1"/>
  <c r="DH348" i="1"/>
  <c r="DI348" i="1" s="1"/>
  <c r="U349" i="1"/>
  <c r="Y349" i="1"/>
  <c r="AA349" i="1"/>
  <c r="AB349" i="1" s="1"/>
  <c r="AP349" i="1"/>
  <c r="AV349" i="1"/>
  <c r="AW349" i="1" s="1"/>
  <c r="BT349" i="1"/>
  <c r="BX349" i="1" s="1"/>
  <c r="BU349" i="1"/>
  <c r="BV349" i="1"/>
  <c r="BY349" i="1" s="1"/>
  <c r="CA349" i="1"/>
  <c r="CE349" i="1"/>
  <c r="CG349" i="1"/>
  <c r="CJ349" i="1"/>
  <c r="CM349" i="1"/>
  <c r="CO349" i="1"/>
  <c r="CR349" i="1"/>
  <c r="DH349" i="1"/>
  <c r="DI349" i="1" s="1"/>
  <c r="U350" i="1"/>
  <c r="Y350" i="1"/>
  <c r="AA350" i="1"/>
  <c r="AB350" i="1" s="1"/>
  <c r="AP350" i="1"/>
  <c r="AV350" i="1"/>
  <c r="AW350" i="1" s="1"/>
  <c r="BT350" i="1"/>
  <c r="BX350" i="1" s="1"/>
  <c r="BU350" i="1"/>
  <c r="BV350" i="1"/>
  <c r="BY350" i="1" s="1"/>
  <c r="CA350" i="1"/>
  <c r="CE350" i="1"/>
  <c r="CG350" i="1"/>
  <c r="CJ350" i="1"/>
  <c r="CM350" i="1"/>
  <c r="CO350" i="1"/>
  <c r="CR350" i="1"/>
  <c r="DH350" i="1"/>
  <c r="DI350" i="1"/>
  <c r="U351" i="1"/>
  <c r="Y351" i="1"/>
  <c r="AA351" i="1"/>
  <c r="AB351" i="1" s="1"/>
  <c r="AP351" i="1"/>
  <c r="AV351" i="1"/>
  <c r="AW351" i="1" s="1"/>
  <c r="BT351" i="1"/>
  <c r="BX351" i="1" s="1"/>
  <c r="BU351" i="1"/>
  <c r="BV351" i="1"/>
  <c r="BY351" i="1" s="1"/>
  <c r="CA351" i="1"/>
  <c r="CE351" i="1"/>
  <c r="CG351" i="1"/>
  <c r="CJ351" i="1"/>
  <c r="CM351" i="1"/>
  <c r="CO351" i="1"/>
  <c r="CR351" i="1"/>
  <c r="DH351" i="1"/>
  <c r="DI351" i="1"/>
  <c r="U352" i="1"/>
  <c r="Y352" i="1"/>
  <c r="AA352" i="1"/>
  <c r="AB352" i="1" s="1"/>
  <c r="AP352" i="1"/>
  <c r="AV352" i="1"/>
  <c r="AW352" i="1" s="1"/>
  <c r="BT352" i="1"/>
  <c r="BX352" i="1" s="1"/>
  <c r="BU352" i="1"/>
  <c r="BV352" i="1"/>
  <c r="BY352" i="1" s="1"/>
  <c r="CA352" i="1"/>
  <c r="CE352" i="1"/>
  <c r="CG352" i="1"/>
  <c r="CJ352" i="1"/>
  <c r="CM352" i="1"/>
  <c r="CO352" i="1"/>
  <c r="CR352" i="1"/>
  <c r="DH352" i="1"/>
  <c r="DI352" i="1"/>
  <c r="U353" i="1"/>
  <c r="Y353" i="1"/>
  <c r="AA353" i="1"/>
  <c r="AB353" i="1" s="1"/>
  <c r="AP353" i="1"/>
  <c r="AV353" i="1"/>
  <c r="AW353" i="1" s="1"/>
  <c r="BT353" i="1"/>
  <c r="BX353" i="1" s="1"/>
  <c r="BU353" i="1"/>
  <c r="BV353" i="1"/>
  <c r="BY353" i="1" s="1"/>
  <c r="CA353" i="1"/>
  <c r="CE353" i="1"/>
  <c r="CG353" i="1"/>
  <c r="CJ353" i="1"/>
  <c r="CM353" i="1"/>
  <c r="CO353" i="1"/>
  <c r="CR353" i="1"/>
  <c r="DH353" i="1"/>
  <c r="DI353" i="1"/>
  <c r="U354" i="1"/>
  <c r="Y354" i="1"/>
  <c r="AA354" i="1"/>
  <c r="AB354" i="1" s="1"/>
  <c r="AP354" i="1"/>
  <c r="AV354" i="1"/>
  <c r="AW354" i="1" s="1"/>
  <c r="BT354" i="1"/>
  <c r="BX354" i="1" s="1"/>
  <c r="BU354" i="1"/>
  <c r="BV354" i="1"/>
  <c r="BY354" i="1" s="1"/>
  <c r="CA354" i="1"/>
  <c r="CE354" i="1"/>
  <c r="CG354" i="1"/>
  <c r="CJ354" i="1"/>
  <c r="CM354" i="1"/>
  <c r="CO354" i="1"/>
  <c r="CR354" i="1"/>
  <c r="DH354" i="1"/>
  <c r="DI354" i="1" s="1"/>
  <c r="U355" i="1"/>
  <c r="Y355" i="1"/>
  <c r="AA355" i="1"/>
  <c r="AB355" i="1" s="1"/>
  <c r="AP355" i="1"/>
  <c r="AV355" i="1"/>
  <c r="AW355" i="1" s="1"/>
  <c r="BT355" i="1"/>
  <c r="BX355" i="1" s="1"/>
  <c r="BU355" i="1"/>
  <c r="BV355" i="1"/>
  <c r="BY355" i="1" s="1"/>
  <c r="CA355" i="1"/>
  <c r="CE355" i="1"/>
  <c r="CG355" i="1"/>
  <c r="CJ355" i="1"/>
  <c r="CM355" i="1"/>
  <c r="CO355" i="1"/>
  <c r="CR355" i="1"/>
  <c r="DH355" i="1"/>
  <c r="DI355" i="1" s="1"/>
  <c r="U356" i="1"/>
  <c r="Y356" i="1"/>
  <c r="AA356" i="1"/>
  <c r="AB356" i="1" s="1"/>
  <c r="AP356" i="1"/>
  <c r="AV356" i="1"/>
  <c r="AW356" i="1" s="1"/>
  <c r="BT356" i="1"/>
  <c r="BX356" i="1" s="1"/>
  <c r="BU356" i="1"/>
  <c r="BV356" i="1"/>
  <c r="BY356" i="1" s="1"/>
  <c r="CA356" i="1"/>
  <c r="CE356" i="1"/>
  <c r="CG356" i="1"/>
  <c r="CJ356" i="1"/>
  <c r="CM356" i="1"/>
  <c r="CO356" i="1"/>
  <c r="CR356" i="1"/>
  <c r="DH356" i="1"/>
  <c r="DI356" i="1"/>
  <c r="U357" i="1"/>
  <c r="Y357" i="1"/>
  <c r="AA357" i="1"/>
  <c r="AB357" i="1" s="1"/>
  <c r="AP357" i="1"/>
  <c r="AV357" i="1"/>
  <c r="AW357" i="1" s="1"/>
  <c r="BT357" i="1"/>
  <c r="BU357" i="1"/>
  <c r="BV357" i="1"/>
  <c r="BY357" i="1" s="1"/>
  <c r="CA357" i="1"/>
  <c r="CE357" i="1"/>
  <c r="CG357" i="1"/>
  <c r="CJ357" i="1"/>
  <c r="CM357" i="1"/>
  <c r="CO357" i="1"/>
  <c r="CR357" i="1"/>
  <c r="DH357" i="1"/>
  <c r="DI357" i="1"/>
  <c r="U358" i="1"/>
  <c r="Y358" i="1"/>
  <c r="AA358" i="1"/>
  <c r="AB358" i="1" s="1"/>
  <c r="AP358" i="1"/>
  <c r="AV358" i="1"/>
  <c r="AW358" i="1" s="1"/>
  <c r="BT358" i="1"/>
  <c r="BU358" i="1"/>
  <c r="BV358" i="1"/>
  <c r="BY358" i="1" s="1"/>
  <c r="CA358" i="1"/>
  <c r="CE358" i="1"/>
  <c r="CG358" i="1"/>
  <c r="CJ358" i="1"/>
  <c r="CM358" i="1"/>
  <c r="CO358" i="1"/>
  <c r="CR358" i="1"/>
  <c r="DH358" i="1"/>
  <c r="DI358" i="1"/>
  <c r="U359" i="1"/>
  <c r="Y359" i="1"/>
  <c r="AA359" i="1"/>
  <c r="AB359" i="1" s="1"/>
  <c r="AP359" i="1"/>
  <c r="AV359" i="1"/>
  <c r="AW359" i="1" s="1"/>
  <c r="BT359" i="1"/>
  <c r="BU359" i="1"/>
  <c r="CA359" i="1"/>
  <c r="CE359" i="1"/>
  <c r="CG359" i="1"/>
  <c r="CJ359" i="1"/>
  <c r="CM359" i="1"/>
  <c r="CO359" i="1"/>
  <c r="CR359" i="1"/>
  <c r="DH359" i="1"/>
  <c r="DI359" i="1" s="1"/>
  <c r="U360" i="1"/>
  <c r="Y360" i="1"/>
  <c r="AA360" i="1"/>
  <c r="AB360" i="1" s="1"/>
  <c r="AP360" i="1"/>
  <c r="DI360" i="1" s="1"/>
  <c r="AV360" i="1"/>
  <c r="AW360" i="1" s="1"/>
  <c r="BT360" i="1"/>
  <c r="BX360" i="1" s="1"/>
  <c r="BU360" i="1"/>
  <c r="BV360" i="1"/>
  <c r="BY360" i="1" s="1"/>
  <c r="CA360" i="1"/>
  <c r="CE360" i="1"/>
  <c r="CG360" i="1"/>
  <c r="CJ360" i="1"/>
  <c r="CM360" i="1"/>
  <c r="CO360" i="1"/>
  <c r="CR360" i="1"/>
  <c r="DH360" i="1"/>
  <c r="U361" i="1"/>
  <c r="Y361" i="1"/>
  <c r="AA361" i="1" s="1"/>
  <c r="AB361" i="1" s="1"/>
  <c r="AP361" i="1"/>
  <c r="AV361" i="1"/>
  <c r="BV361" i="1" s="1"/>
  <c r="AW361" i="1"/>
  <c r="BT361" i="1"/>
  <c r="BU361" i="1"/>
  <c r="CA361" i="1"/>
  <c r="CE361" i="1"/>
  <c r="CG361" i="1"/>
  <c r="CJ361" i="1"/>
  <c r="CM361" i="1"/>
  <c r="CO361" i="1"/>
  <c r="CR361" i="1"/>
  <c r="DH361" i="1"/>
  <c r="DI361" i="1" s="1"/>
  <c r="U362" i="1"/>
  <c r="Y362" i="1"/>
  <c r="AA362" i="1" s="1"/>
  <c r="AB362" i="1" s="1"/>
  <c r="AP362" i="1"/>
  <c r="AV362" i="1"/>
  <c r="BV362" i="1" s="1"/>
  <c r="AW362" i="1"/>
  <c r="BT362" i="1"/>
  <c r="BU362" i="1"/>
  <c r="BY362" i="1" s="1"/>
  <c r="CA362" i="1"/>
  <c r="CE362" i="1"/>
  <c r="CG362" i="1"/>
  <c r="CJ362" i="1"/>
  <c r="CM362" i="1"/>
  <c r="CO362" i="1"/>
  <c r="CR362" i="1"/>
  <c r="DH362" i="1"/>
  <c r="DI362" i="1" s="1"/>
  <c r="U363" i="1"/>
  <c r="Y363" i="1"/>
  <c r="AA363" i="1" s="1"/>
  <c r="AB363" i="1" s="1"/>
  <c r="AP363" i="1"/>
  <c r="AV363" i="1"/>
  <c r="BV363" i="1" s="1"/>
  <c r="AW363" i="1"/>
  <c r="BT363" i="1"/>
  <c r="BX363" i="1" s="1"/>
  <c r="BU363" i="1"/>
  <c r="CA363" i="1"/>
  <c r="CE363" i="1"/>
  <c r="CG363" i="1"/>
  <c r="CJ363" i="1"/>
  <c r="CM363" i="1"/>
  <c r="CO363" i="1"/>
  <c r="CR363" i="1"/>
  <c r="DH363" i="1"/>
  <c r="DI363" i="1" s="1"/>
  <c r="U364" i="1"/>
  <c r="Y364" i="1"/>
  <c r="AA364" i="1" s="1"/>
  <c r="AB364" i="1" s="1"/>
  <c r="AP364" i="1"/>
  <c r="AV364" i="1"/>
  <c r="AW364" i="1" s="1"/>
  <c r="BT364" i="1"/>
  <c r="BU364" i="1"/>
  <c r="CA364" i="1"/>
  <c r="CE364" i="1"/>
  <c r="CG364" i="1"/>
  <c r="CJ364" i="1"/>
  <c r="CM364" i="1"/>
  <c r="CO364" i="1"/>
  <c r="CR364" i="1"/>
  <c r="DH364" i="1"/>
  <c r="DI364" i="1" s="1"/>
  <c r="U365" i="1"/>
  <c r="Y365" i="1"/>
  <c r="AA365" i="1" s="1"/>
  <c r="AB365" i="1" s="1"/>
  <c r="AP365" i="1"/>
  <c r="AV365" i="1"/>
  <c r="AW365" i="1" s="1"/>
  <c r="BT365" i="1"/>
  <c r="BU365" i="1"/>
  <c r="CA365" i="1"/>
  <c r="CE365" i="1"/>
  <c r="CG365" i="1"/>
  <c r="CJ365" i="1"/>
  <c r="CM365" i="1"/>
  <c r="CO365" i="1"/>
  <c r="CR365" i="1"/>
  <c r="DH365" i="1"/>
  <c r="DI365" i="1" s="1"/>
  <c r="U366" i="1"/>
  <c r="Y366" i="1"/>
  <c r="AA366" i="1" s="1"/>
  <c r="AB366" i="1" s="1"/>
  <c r="AP366" i="1"/>
  <c r="AV366" i="1"/>
  <c r="AW366" i="1" s="1"/>
  <c r="BT366" i="1"/>
  <c r="BU366" i="1"/>
  <c r="CA366" i="1"/>
  <c r="CE366" i="1"/>
  <c r="CG366" i="1"/>
  <c r="CJ366" i="1"/>
  <c r="CM366" i="1"/>
  <c r="CO366" i="1"/>
  <c r="CR366" i="1"/>
  <c r="DH366" i="1"/>
  <c r="DI366" i="1" s="1"/>
  <c r="U367" i="1"/>
  <c r="Y367" i="1"/>
  <c r="AA367" i="1" s="1"/>
  <c r="AB367" i="1" s="1"/>
  <c r="AP367" i="1"/>
  <c r="AV367" i="1"/>
  <c r="AW367" i="1" s="1"/>
  <c r="BT367" i="1"/>
  <c r="BU367" i="1"/>
  <c r="CA367" i="1"/>
  <c r="CE367" i="1"/>
  <c r="CG367" i="1"/>
  <c r="CJ367" i="1"/>
  <c r="CM367" i="1"/>
  <c r="CO367" i="1"/>
  <c r="CR367" i="1"/>
  <c r="DH367" i="1"/>
  <c r="DI367" i="1" s="1"/>
  <c r="U368" i="1"/>
  <c r="Y368" i="1"/>
  <c r="AA368" i="1" s="1"/>
  <c r="AB368" i="1" s="1"/>
  <c r="AP368" i="1"/>
  <c r="AV368" i="1"/>
  <c r="AW368" i="1" s="1"/>
  <c r="BT368" i="1"/>
  <c r="BU368" i="1"/>
  <c r="CA368" i="1"/>
  <c r="CE368" i="1"/>
  <c r="CG368" i="1"/>
  <c r="CJ368" i="1"/>
  <c r="CM368" i="1"/>
  <c r="CO368" i="1"/>
  <c r="CR368" i="1"/>
  <c r="DH368" i="1"/>
  <c r="DI368" i="1" s="1"/>
  <c r="U369" i="1"/>
  <c r="Y369" i="1"/>
  <c r="AA369" i="1" s="1"/>
  <c r="AB369" i="1" s="1"/>
  <c r="AP369" i="1"/>
  <c r="AV369" i="1"/>
  <c r="AW369" i="1" s="1"/>
  <c r="BT369" i="1"/>
  <c r="BU369" i="1"/>
  <c r="CA369" i="1"/>
  <c r="CE369" i="1"/>
  <c r="CG369" i="1"/>
  <c r="CJ369" i="1"/>
  <c r="CM369" i="1"/>
  <c r="CO369" i="1"/>
  <c r="CR369" i="1"/>
  <c r="DH369" i="1"/>
  <c r="DI369" i="1" s="1"/>
  <c r="U370" i="1"/>
  <c r="Y370" i="1"/>
  <c r="AA370" i="1" s="1"/>
  <c r="AB370" i="1" s="1"/>
  <c r="AP370" i="1"/>
  <c r="AV370" i="1"/>
  <c r="AW370" i="1" s="1"/>
  <c r="BT370" i="1"/>
  <c r="BU370" i="1"/>
  <c r="CA370" i="1"/>
  <c r="CE370" i="1"/>
  <c r="CG370" i="1"/>
  <c r="CJ370" i="1"/>
  <c r="CM370" i="1"/>
  <c r="CO370" i="1"/>
  <c r="CR370" i="1"/>
  <c r="DH370" i="1"/>
  <c r="DI370" i="1" s="1"/>
  <c r="U371" i="1"/>
  <c r="Y371" i="1"/>
  <c r="AA371" i="1" s="1"/>
  <c r="AB371" i="1" s="1"/>
  <c r="AP371" i="1"/>
  <c r="AV371" i="1"/>
  <c r="AW371" i="1" s="1"/>
  <c r="BT371" i="1"/>
  <c r="BU371" i="1"/>
  <c r="CA371" i="1"/>
  <c r="CE371" i="1"/>
  <c r="CG371" i="1"/>
  <c r="CJ371" i="1"/>
  <c r="CM371" i="1"/>
  <c r="CO371" i="1"/>
  <c r="CR371" i="1"/>
  <c r="DH371" i="1"/>
  <c r="DI371" i="1"/>
  <c r="U372" i="1"/>
  <c r="Y372" i="1"/>
  <c r="AA372" i="1" s="1"/>
  <c r="AB372" i="1" s="1"/>
  <c r="AP372" i="1"/>
  <c r="AV372" i="1"/>
  <c r="AW372" i="1" s="1"/>
  <c r="BT372" i="1"/>
  <c r="BU372" i="1"/>
  <c r="CA372" i="1"/>
  <c r="CE372" i="1"/>
  <c r="CG372" i="1"/>
  <c r="CJ372" i="1"/>
  <c r="CM372" i="1"/>
  <c r="CO372" i="1"/>
  <c r="CR372" i="1"/>
  <c r="DH372" i="1"/>
  <c r="DI372" i="1" s="1"/>
  <c r="U373" i="1"/>
  <c r="Y373" i="1"/>
  <c r="AA373" i="1" s="1"/>
  <c r="AB373" i="1" s="1"/>
  <c r="AP373" i="1"/>
  <c r="AV373" i="1"/>
  <c r="AW373" i="1" s="1"/>
  <c r="BT373" i="1"/>
  <c r="BU373" i="1"/>
  <c r="BY373" i="1" s="1"/>
  <c r="BV373" i="1"/>
  <c r="BX373" i="1"/>
  <c r="CA373" i="1"/>
  <c r="CE373" i="1"/>
  <c r="CG373" i="1"/>
  <c r="CJ373" i="1"/>
  <c r="CM373" i="1"/>
  <c r="CO373" i="1"/>
  <c r="CR373" i="1"/>
  <c r="DH373" i="1"/>
  <c r="DI373" i="1"/>
  <c r="U374" i="1"/>
  <c r="Y374" i="1"/>
  <c r="AA374" i="1" s="1"/>
  <c r="AB374" i="1" s="1"/>
  <c r="AP374" i="1"/>
  <c r="AV374" i="1"/>
  <c r="AW374" i="1" s="1"/>
  <c r="BT374" i="1"/>
  <c r="BU374" i="1"/>
  <c r="CA374" i="1"/>
  <c r="CE374" i="1"/>
  <c r="CG374" i="1"/>
  <c r="CJ374" i="1"/>
  <c r="CM374" i="1"/>
  <c r="CO374" i="1"/>
  <c r="CR374" i="1"/>
  <c r="DH374" i="1"/>
  <c r="DI374" i="1"/>
  <c r="U375" i="1"/>
  <c r="Y375" i="1"/>
  <c r="AA375" i="1" s="1"/>
  <c r="AB375" i="1" s="1"/>
  <c r="AP375" i="1"/>
  <c r="AV375" i="1"/>
  <c r="AW375" i="1" s="1"/>
  <c r="BT375" i="1"/>
  <c r="BU375" i="1"/>
  <c r="CA375" i="1"/>
  <c r="CE375" i="1"/>
  <c r="CG375" i="1"/>
  <c r="CJ375" i="1"/>
  <c r="CM375" i="1"/>
  <c r="CO375" i="1"/>
  <c r="CR375" i="1"/>
  <c r="DH375" i="1"/>
  <c r="DI375" i="1"/>
  <c r="U376" i="1"/>
  <c r="Y376" i="1"/>
  <c r="AA376" i="1" s="1"/>
  <c r="AB376" i="1" s="1"/>
  <c r="AP376" i="1"/>
  <c r="AV376" i="1"/>
  <c r="AW376" i="1" s="1"/>
  <c r="BT376" i="1"/>
  <c r="BU376" i="1"/>
  <c r="CA376" i="1"/>
  <c r="CE376" i="1"/>
  <c r="CG376" i="1"/>
  <c r="CJ376" i="1"/>
  <c r="CM376" i="1"/>
  <c r="CO376" i="1"/>
  <c r="CR376" i="1"/>
  <c r="DH376" i="1"/>
  <c r="DI376" i="1"/>
  <c r="U377" i="1"/>
  <c r="Y377" i="1"/>
  <c r="AA377" i="1" s="1"/>
  <c r="AB377" i="1" s="1"/>
  <c r="AP377" i="1"/>
  <c r="AV377" i="1"/>
  <c r="AW377" i="1" s="1"/>
  <c r="BT377" i="1"/>
  <c r="BU377" i="1"/>
  <c r="CA377" i="1"/>
  <c r="CE377" i="1"/>
  <c r="CG377" i="1"/>
  <c r="CJ377" i="1"/>
  <c r="CM377" i="1"/>
  <c r="CO377" i="1"/>
  <c r="CR377" i="1"/>
  <c r="DH377" i="1"/>
  <c r="DI377" i="1"/>
  <c r="U378" i="1"/>
  <c r="Y378" i="1"/>
  <c r="AA378" i="1" s="1"/>
  <c r="AB378" i="1" s="1"/>
  <c r="AP378" i="1"/>
  <c r="AV378" i="1"/>
  <c r="AW378" i="1" s="1"/>
  <c r="BT378" i="1"/>
  <c r="BU378" i="1"/>
  <c r="CA378" i="1"/>
  <c r="CE378" i="1"/>
  <c r="CG378" i="1"/>
  <c r="CJ378" i="1"/>
  <c r="CM378" i="1"/>
  <c r="CO378" i="1"/>
  <c r="CR378" i="1"/>
  <c r="DH378" i="1"/>
  <c r="DI378" i="1"/>
  <c r="U379" i="1"/>
  <c r="Y379" i="1"/>
  <c r="AA379" i="1" s="1"/>
  <c r="AB379" i="1" s="1"/>
  <c r="AP379" i="1"/>
  <c r="AV379" i="1"/>
  <c r="AW379" i="1" s="1"/>
  <c r="BT379" i="1"/>
  <c r="BU379" i="1"/>
  <c r="CA379" i="1"/>
  <c r="CE379" i="1"/>
  <c r="CG379" i="1"/>
  <c r="CJ379" i="1"/>
  <c r="CM379" i="1"/>
  <c r="CO379" i="1"/>
  <c r="CR379" i="1"/>
  <c r="DH379" i="1"/>
  <c r="DI379" i="1"/>
  <c r="U380" i="1"/>
  <c r="Y380" i="1"/>
  <c r="AA380" i="1" s="1"/>
  <c r="AB380" i="1" s="1"/>
  <c r="AP380" i="1"/>
  <c r="AV380" i="1"/>
  <c r="AW380" i="1" s="1"/>
  <c r="BT380" i="1"/>
  <c r="BU380" i="1"/>
  <c r="CA380" i="1"/>
  <c r="CE380" i="1"/>
  <c r="CG380" i="1"/>
  <c r="CJ380" i="1"/>
  <c r="CM380" i="1"/>
  <c r="CO380" i="1"/>
  <c r="CR380" i="1"/>
  <c r="DH380" i="1"/>
  <c r="DI380" i="1"/>
  <c r="U381" i="1"/>
  <c r="Y381" i="1"/>
  <c r="AA381" i="1" s="1"/>
  <c r="AB381" i="1" s="1"/>
  <c r="AP381" i="1"/>
  <c r="AV381" i="1"/>
  <c r="AW381" i="1" s="1"/>
  <c r="BT381" i="1"/>
  <c r="BU381" i="1"/>
  <c r="CA381" i="1"/>
  <c r="CE381" i="1"/>
  <c r="CG381" i="1"/>
  <c r="CJ381" i="1"/>
  <c r="CM381" i="1"/>
  <c r="CO381" i="1"/>
  <c r="CR381" i="1"/>
  <c r="DH381" i="1"/>
  <c r="DI381" i="1"/>
  <c r="U382" i="1"/>
  <c r="Y382" i="1"/>
  <c r="AA382" i="1" s="1"/>
  <c r="AB382" i="1" s="1"/>
  <c r="AP382" i="1"/>
  <c r="AV382" i="1"/>
  <c r="AW382" i="1" s="1"/>
  <c r="BT382" i="1"/>
  <c r="BU382" i="1"/>
  <c r="CA382" i="1"/>
  <c r="CE382" i="1"/>
  <c r="CG382" i="1"/>
  <c r="CJ382" i="1"/>
  <c r="CM382" i="1"/>
  <c r="CO382" i="1"/>
  <c r="CR382" i="1"/>
  <c r="DH382" i="1"/>
  <c r="DI382" i="1"/>
  <c r="U383" i="1"/>
  <c r="Y383" i="1"/>
  <c r="AA383" i="1" s="1"/>
  <c r="AB383" i="1" s="1"/>
  <c r="AP383" i="1"/>
  <c r="AV383" i="1"/>
  <c r="AW383" i="1" s="1"/>
  <c r="BT383" i="1"/>
  <c r="BU383" i="1"/>
  <c r="CA383" i="1"/>
  <c r="CE383" i="1"/>
  <c r="CG383" i="1"/>
  <c r="CJ383" i="1"/>
  <c r="CM383" i="1"/>
  <c r="CO383" i="1"/>
  <c r="CR383" i="1"/>
  <c r="DH383" i="1"/>
  <c r="DI383" i="1"/>
  <c r="U384" i="1"/>
  <c r="Y384" i="1"/>
  <c r="AA384" i="1" s="1"/>
  <c r="AB384" i="1" s="1"/>
  <c r="AP384" i="1"/>
  <c r="AV384" i="1"/>
  <c r="AW384" i="1" s="1"/>
  <c r="BT384" i="1"/>
  <c r="BU384" i="1"/>
  <c r="CA384" i="1"/>
  <c r="CE384" i="1"/>
  <c r="CG384" i="1"/>
  <c r="CJ384" i="1"/>
  <c r="CM384" i="1"/>
  <c r="CO384" i="1"/>
  <c r="CR384" i="1"/>
  <c r="DH384" i="1"/>
  <c r="DI384" i="1"/>
  <c r="U385" i="1"/>
  <c r="Y385" i="1"/>
  <c r="AA385" i="1" s="1"/>
  <c r="AB385" i="1" s="1"/>
  <c r="AP385" i="1"/>
  <c r="AV385" i="1"/>
  <c r="AW385" i="1" s="1"/>
  <c r="BT385" i="1"/>
  <c r="BU385" i="1"/>
  <c r="CA385" i="1"/>
  <c r="CE385" i="1"/>
  <c r="CG385" i="1"/>
  <c r="CJ385" i="1"/>
  <c r="CM385" i="1"/>
  <c r="CO385" i="1"/>
  <c r="CR385" i="1"/>
  <c r="DH385" i="1"/>
  <c r="DI385" i="1"/>
  <c r="AF386" i="1"/>
  <c r="AG386" i="1"/>
  <c r="AK386" i="1"/>
  <c r="AL386" i="1"/>
  <c r="BJ386" i="1" s="1"/>
  <c r="AP386" i="1"/>
  <c r="AW386" i="1"/>
  <c r="BA386" i="1"/>
  <c r="CB386" i="1" s="1"/>
  <c r="BI386" i="1"/>
  <c r="BN386" i="1"/>
  <c r="CA386" i="1"/>
  <c r="CM386" i="1"/>
  <c r="CO386" i="1"/>
  <c r="DH386" i="1"/>
  <c r="DI386" i="1" s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W387" i="1"/>
  <c r="Y387" i="1"/>
  <c r="AA387" i="1" s="1"/>
  <c r="AB387" i="1"/>
  <c r="AK387" i="1" s="1"/>
  <c r="AO387" i="1"/>
  <c r="AP387" i="1" s="1"/>
  <c r="DI387" i="1" s="1"/>
  <c r="AQ387" i="1"/>
  <c r="AW387" i="1"/>
  <c r="BN387" i="1"/>
  <c r="BT387" i="1"/>
  <c r="BX387" i="1" s="1"/>
  <c r="BU387" i="1"/>
  <c r="BV387" i="1"/>
  <c r="BY387" i="1"/>
  <c r="CA387" i="1"/>
  <c r="CE387" i="1"/>
  <c r="CG387" i="1"/>
  <c r="CJ387" i="1"/>
  <c r="CM387" i="1"/>
  <c r="CO387" i="1"/>
  <c r="CR387" i="1"/>
  <c r="DH387" i="1"/>
  <c r="AG388" i="1"/>
  <c r="AK388" i="1"/>
  <c r="AL388" i="1"/>
  <c r="AM388" i="1" s="1"/>
  <c r="AN388" i="1"/>
  <c r="CP388" i="1" s="1"/>
  <c r="AW388" i="1"/>
  <c r="BA388" i="1"/>
  <c r="BD388" i="1"/>
  <c r="BF388" i="1"/>
  <c r="BI388" i="1"/>
  <c r="BJ388" i="1"/>
  <c r="BK388" i="1" s="1"/>
  <c r="BL388" i="1" s="1"/>
  <c r="CN388" i="1" s="1"/>
  <c r="CQ388" i="1" s="1"/>
  <c r="BN388" i="1"/>
  <c r="BU388" i="1"/>
  <c r="CA388" i="1"/>
  <c r="CM388" i="1"/>
  <c r="CO388" i="1"/>
  <c r="U389" i="1"/>
  <c r="Y389" i="1"/>
  <c r="AA389" i="1"/>
  <c r="AB389" i="1"/>
  <c r="AH389" i="1" s="1"/>
  <c r="AK389" i="1"/>
  <c r="BI389" i="1" s="1"/>
  <c r="AP389" i="1"/>
  <c r="DI389" i="1" s="1"/>
  <c r="AW389" i="1"/>
  <c r="BT389" i="1"/>
  <c r="BX389" i="1" s="1"/>
  <c r="BU389" i="1"/>
  <c r="BV389" i="1"/>
  <c r="BY389" i="1"/>
  <c r="CA389" i="1"/>
  <c r="CE389" i="1"/>
  <c r="CG389" i="1"/>
  <c r="CJ389" i="1"/>
  <c r="CM389" i="1"/>
  <c r="CO389" i="1"/>
  <c r="CR389" i="1"/>
  <c r="DH389" i="1"/>
  <c r="U390" i="1"/>
  <c r="Y390" i="1"/>
  <c r="AA390" i="1" s="1"/>
  <c r="AB390" i="1" s="1"/>
  <c r="AH390" i="1" s="1"/>
  <c r="AP390" i="1"/>
  <c r="AW390" i="1"/>
  <c r="BT390" i="1"/>
  <c r="BX390" i="1" s="1"/>
  <c r="BU390" i="1"/>
  <c r="BY390" i="1" s="1"/>
  <c r="BV390" i="1"/>
  <c r="CA390" i="1"/>
  <c r="CE390" i="1"/>
  <c r="CG390" i="1"/>
  <c r="CJ390" i="1"/>
  <c r="CM390" i="1"/>
  <c r="CO390" i="1"/>
  <c r="CR390" i="1"/>
  <c r="DH390" i="1"/>
  <c r="DI390" i="1"/>
  <c r="U391" i="1"/>
  <c r="Y391" i="1"/>
  <c r="AA391" i="1" s="1"/>
  <c r="AB391" i="1" s="1"/>
  <c r="AP391" i="1"/>
  <c r="AW391" i="1"/>
  <c r="BT391" i="1"/>
  <c r="BX391" i="1" s="1"/>
  <c r="BU391" i="1"/>
  <c r="BV391" i="1"/>
  <c r="CA391" i="1"/>
  <c r="CE391" i="1"/>
  <c r="CG391" i="1"/>
  <c r="CJ391" i="1"/>
  <c r="CM391" i="1"/>
  <c r="CO391" i="1"/>
  <c r="CR391" i="1"/>
  <c r="DH391" i="1"/>
  <c r="DI391" i="1" s="1"/>
  <c r="U392" i="1"/>
  <c r="Y392" i="1"/>
  <c r="AA392" i="1"/>
  <c r="AB392" i="1" s="1"/>
  <c r="AP392" i="1"/>
  <c r="AW392" i="1"/>
  <c r="BT392" i="1"/>
  <c r="BU392" i="1"/>
  <c r="BY392" i="1" s="1"/>
  <c r="BV392" i="1"/>
  <c r="BX392" i="1"/>
  <c r="CA392" i="1"/>
  <c r="CE392" i="1"/>
  <c r="CG392" i="1"/>
  <c r="CJ392" i="1"/>
  <c r="CM392" i="1"/>
  <c r="CO392" i="1"/>
  <c r="CR392" i="1"/>
  <c r="DH392" i="1"/>
  <c r="DI392" i="1"/>
  <c r="U393" i="1"/>
  <c r="Y393" i="1"/>
  <c r="AA393" i="1" s="1"/>
  <c r="AB393" i="1"/>
  <c r="AP393" i="1"/>
  <c r="AW393" i="1"/>
  <c r="BT393" i="1"/>
  <c r="BX393" i="1" s="1"/>
  <c r="BU393" i="1"/>
  <c r="BV393" i="1"/>
  <c r="BY393" i="1"/>
  <c r="CA393" i="1"/>
  <c r="CE393" i="1"/>
  <c r="CG393" i="1"/>
  <c r="CJ393" i="1"/>
  <c r="CM393" i="1"/>
  <c r="CO393" i="1"/>
  <c r="CR393" i="1"/>
  <c r="DH393" i="1"/>
  <c r="DI393" i="1"/>
  <c r="U394" i="1"/>
  <c r="Y394" i="1"/>
  <c r="AA394" i="1"/>
  <c r="AB394" i="1" s="1"/>
  <c r="AD394" i="1" s="1"/>
  <c r="AL394" i="1"/>
  <c r="BJ394" i="1" s="1"/>
  <c r="AP394" i="1"/>
  <c r="AW394" i="1"/>
  <c r="BT394" i="1"/>
  <c r="BU394" i="1"/>
  <c r="BY394" i="1" s="1"/>
  <c r="BV394" i="1"/>
  <c r="BX394" i="1"/>
  <c r="CA394" i="1"/>
  <c r="CE394" i="1"/>
  <c r="CG394" i="1"/>
  <c r="CJ394" i="1"/>
  <c r="CM394" i="1"/>
  <c r="CO394" i="1"/>
  <c r="CR394" i="1"/>
  <c r="DH394" i="1"/>
  <c r="DI394" i="1"/>
  <c r="U395" i="1"/>
  <c r="Y395" i="1"/>
  <c r="AA395" i="1" s="1"/>
  <c r="AB395" i="1" s="1"/>
  <c r="AP395" i="1"/>
  <c r="AW395" i="1"/>
  <c r="BT395" i="1"/>
  <c r="BX395" i="1" s="1"/>
  <c r="BU395" i="1"/>
  <c r="BY395" i="1" s="1"/>
  <c r="BV395" i="1"/>
  <c r="CA395" i="1"/>
  <c r="CE395" i="1"/>
  <c r="CG395" i="1"/>
  <c r="CJ395" i="1"/>
  <c r="CM395" i="1"/>
  <c r="CO395" i="1"/>
  <c r="CR395" i="1"/>
  <c r="DH395" i="1"/>
  <c r="DI395" i="1" s="1"/>
  <c r="U396" i="1"/>
  <c r="Y396" i="1"/>
  <c r="AA396" i="1" s="1"/>
  <c r="AB396" i="1" s="1"/>
  <c r="AP396" i="1"/>
  <c r="AW396" i="1"/>
  <c r="BT396" i="1"/>
  <c r="BU396" i="1"/>
  <c r="BY396" i="1" s="1"/>
  <c r="BV396" i="1"/>
  <c r="BX396" i="1" s="1"/>
  <c r="CA396" i="1"/>
  <c r="CE396" i="1"/>
  <c r="CG396" i="1"/>
  <c r="CJ396" i="1"/>
  <c r="CM396" i="1"/>
  <c r="CO396" i="1"/>
  <c r="CR396" i="1"/>
  <c r="DH396" i="1"/>
  <c r="DI396" i="1"/>
  <c r="U397" i="1"/>
  <c r="Y397" i="1"/>
  <c r="AA397" i="1"/>
  <c r="AB397" i="1" s="1"/>
  <c r="AP397" i="1"/>
  <c r="DI397" i="1" s="1"/>
  <c r="AW397" i="1"/>
  <c r="BT397" i="1"/>
  <c r="BX397" i="1" s="1"/>
  <c r="BU397" i="1"/>
  <c r="BV397" i="1"/>
  <c r="BY397" i="1"/>
  <c r="CA397" i="1"/>
  <c r="CE397" i="1"/>
  <c r="CG397" i="1"/>
  <c r="CJ397" i="1"/>
  <c r="CM397" i="1"/>
  <c r="CO397" i="1"/>
  <c r="CR397" i="1"/>
  <c r="DH397" i="1"/>
  <c r="U398" i="1"/>
  <c r="Y398" i="1"/>
  <c r="AA398" i="1" s="1"/>
  <c r="AB398" i="1" s="1"/>
  <c r="AH398" i="1" s="1"/>
  <c r="AP398" i="1"/>
  <c r="AW398" i="1"/>
  <c r="BT398" i="1"/>
  <c r="BX398" i="1" s="1"/>
  <c r="BU398" i="1"/>
  <c r="BY398" i="1" s="1"/>
  <c r="BV398" i="1"/>
  <c r="CA398" i="1"/>
  <c r="CE398" i="1"/>
  <c r="CG398" i="1"/>
  <c r="CJ398" i="1"/>
  <c r="CM398" i="1"/>
  <c r="CO398" i="1"/>
  <c r="CR398" i="1"/>
  <c r="DH398" i="1"/>
  <c r="DI398" i="1"/>
  <c r="U399" i="1"/>
  <c r="Y399" i="1"/>
  <c r="AA399" i="1" s="1"/>
  <c r="AB399" i="1" s="1"/>
  <c r="AP399" i="1"/>
  <c r="AW399" i="1"/>
  <c r="BT399" i="1"/>
  <c r="BX399" i="1" s="1"/>
  <c r="BU399" i="1"/>
  <c r="BV399" i="1"/>
  <c r="CA399" i="1"/>
  <c r="CE399" i="1"/>
  <c r="CG399" i="1"/>
  <c r="CJ399" i="1"/>
  <c r="CM399" i="1"/>
  <c r="CO399" i="1"/>
  <c r="CR399" i="1"/>
  <c r="DH399" i="1"/>
  <c r="DI399" i="1" s="1"/>
  <c r="U400" i="1"/>
  <c r="Y400" i="1"/>
  <c r="AA400" i="1"/>
  <c r="AB400" i="1" s="1"/>
  <c r="AP400" i="1"/>
  <c r="AW400" i="1"/>
  <c r="BT400" i="1"/>
  <c r="BU400" i="1"/>
  <c r="BY400" i="1" s="1"/>
  <c r="BV400" i="1"/>
  <c r="BX400" i="1"/>
  <c r="CA400" i="1"/>
  <c r="CE400" i="1"/>
  <c r="CG400" i="1"/>
  <c r="CJ400" i="1"/>
  <c r="CM400" i="1"/>
  <c r="CO400" i="1"/>
  <c r="CR400" i="1"/>
  <c r="DH400" i="1"/>
  <c r="DI400" i="1"/>
  <c r="U401" i="1"/>
  <c r="Y401" i="1"/>
  <c r="AA401" i="1"/>
  <c r="AB401" i="1"/>
  <c r="AK401" i="1"/>
  <c r="AP401" i="1"/>
  <c r="AW401" i="1"/>
  <c r="BT401" i="1"/>
  <c r="BX401" i="1" s="1"/>
  <c r="BU401" i="1"/>
  <c r="BV401" i="1"/>
  <c r="BY401" i="1"/>
  <c r="CA401" i="1"/>
  <c r="CE401" i="1"/>
  <c r="CG401" i="1"/>
  <c r="CJ401" i="1"/>
  <c r="CM401" i="1"/>
  <c r="CO401" i="1"/>
  <c r="CR401" i="1"/>
  <c r="DH401" i="1"/>
  <c r="DI401" i="1"/>
  <c r="U402" i="1"/>
  <c r="Y402" i="1"/>
  <c r="AA402" i="1" s="1"/>
  <c r="AB402" i="1" s="1"/>
  <c r="AD402" i="1" s="1"/>
  <c r="AL402" i="1"/>
  <c r="BJ402" i="1" s="1"/>
  <c r="AP402" i="1"/>
  <c r="AW402" i="1"/>
  <c r="BT402" i="1"/>
  <c r="BU402" i="1"/>
  <c r="BY402" i="1" s="1"/>
  <c r="BV402" i="1"/>
  <c r="BX402" i="1"/>
  <c r="CA402" i="1"/>
  <c r="CE402" i="1"/>
  <c r="CG402" i="1"/>
  <c r="CJ402" i="1"/>
  <c r="CM402" i="1"/>
  <c r="CO402" i="1"/>
  <c r="CR402" i="1"/>
  <c r="DH402" i="1"/>
  <c r="DI402" i="1" s="1"/>
  <c r="U403" i="1"/>
  <c r="Y403" i="1"/>
  <c r="AA403" i="1" s="1"/>
  <c r="AB403" i="1" s="1"/>
  <c r="AP403" i="1"/>
  <c r="AW403" i="1"/>
  <c r="BT403" i="1"/>
  <c r="BU403" i="1"/>
  <c r="BY403" i="1" s="1"/>
  <c r="BV403" i="1"/>
  <c r="BX403" i="1" s="1"/>
  <c r="CA403" i="1"/>
  <c r="CE403" i="1"/>
  <c r="CG403" i="1"/>
  <c r="CJ403" i="1"/>
  <c r="CM403" i="1"/>
  <c r="CO403" i="1"/>
  <c r="CR403" i="1"/>
  <c r="DH403" i="1"/>
  <c r="DI403" i="1" s="1"/>
  <c r="U404" i="1"/>
  <c r="Y404" i="1"/>
  <c r="AA404" i="1" s="1"/>
  <c r="AB404" i="1" s="1"/>
  <c r="AP404" i="1"/>
  <c r="AW404" i="1"/>
  <c r="BT404" i="1"/>
  <c r="BU404" i="1"/>
  <c r="BY404" i="1" s="1"/>
  <c r="BV404" i="1"/>
  <c r="BX404" i="1"/>
  <c r="CA404" i="1"/>
  <c r="CE404" i="1"/>
  <c r="CG404" i="1"/>
  <c r="CJ404" i="1"/>
  <c r="CM404" i="1"/>
  <c r="CO404" i="1"/>
  <c r="CR404" i="1"/>
  <c r="DH404" i="1"/>
  <c r="DI404" i="1"/>
  <c r="U405" i="1"/>
  <c r="Y405" i="1"/>
  <c r="AA405" i="1" s="1"/>
  <c r="AB405" i="1" s="1"/>
  <c r="AP405" i="1"/>
  <c r="DI405" i="1" s="1"/>
  <c r="AW405" i="1"/>
  <c r="BT405" i="1"/>
  <c r="BX405" i="1" s="1"/>
  <c r="BU405" i="1"/>
  <c r="BV405" i="1"/>
  <c r="BY405" i="1"/>
  <c r="CA405" i="1"/>
  <c r="CE405" i="1"/>
  <c r="CG405" i="1"/>
  <c r="CJ405" i="1"/>
  <c r="CM405" i="1"/>
  <c r="CO405" i="1"/>
  <c r="CR405" i="1"/>
  <c r="DH405" i="1"/>
  <c r="U406" i="1"/>
  <c r="Y406" i="1"/>
  <c r="AA406" i="1" s="1"/>
  <c r="AB406" i="1" s="1"/>
  <c r="AH406" i="1"/>
  <c r="AP406" i="1"/>
  <c r="AW406" i="1"/>
  <c r="BT406" i="1"/>
  <c r="BU406" i="1"/>
  <c r="BY406" i="1" s="1"/>
  <c r="BV406" i="1"/>
  <c r="BX406" i="1"/>
  <c r="CA406" i="1"/>
  <c r="CE406" i="1"/>
  <c r="CG406" i="1"/>
  <c r="CJ406" i="1"/>
  <c r="CM406" i="1"/>
  <c r="CO406" i="1"/>
  <c r="CR406" i="1"/>
  <c r="DH406" i="1"/>
  <c r="DI406" i="1"/>
  <c r="U407" i="1"/>
  <c r="Y407" i="1"/>
  <c r="AA407" i="1" s="1"/>
  <c r="AB407" i="1" s="1"/>
  <c r="AP407" i="1"/>
  <c r="AW407" i="1"/>
  <c r="BT407" i="1"/>
  <c r="BU407" i="1"/>
  <c r="BV407" i="1"/>
  <c r="CA407" i="1"/>
  <c r="CE407" i="1"/>
  <c r="CG407" i="1"/>
  <c r="CJ407" i="1"/>
  <c r="CM407" i="1"/>
  <c r="CO407" i="1"/>
  <c r="CR407" i="1"/>
  <c r="DH407" i="1"/>
  <c r="DI407" i="1" s="1"/>
  <c r="U408" i="1"/>
  <c r="Y408" i="1"/>
  <c r="AA408" i="1"/>
  <c r="AB408" i="1" s="1"/>
  <c r="AP408" i="1"/>
  <c r="AW408" i="1"/>
  <c r="BT408" i="1"/>
  <c r="BU408" i="1"/>
  <c r="BV408" i="1"/>
  <c r="BY408" i="1" s="1"/>
  <c r="BX408" i="1"/>
  <c r="CA408" i="1"/>
  <c r="CE408" i="1"/>
  <c r="CG408" i="1"/>
  <c r="CJ408" i="1"/>
  <c r="CM408" i="1"/>
  <c r="CO408" i="1"/>
  <c r="CR408" i="1"/>
  <c r="DH408" i="1"/>
  <c r="DI408" i="1"/>
  <c r="U409" i="1"/>
  <c r="Y409" i="1"/>
  <c r="AA409" i="1"/>
  <c r="AB409" i="1"/>
  <c r="AK409" i="1"/>
  <c r="AP409" i="1"/>
  <c r="AW409" i="1"/>
  <c r="BT409" i="1"/>
  <c r="BX409" i="1" s="1"/>
  <c r="BU409" i="1"/>
  <c r="BV409" i="1"/>
  <c r="BY409" i="1"/>
  <c r="CA409" i="1"/>
  <c r="CE409" i="1"/>
  <c r="CG409" i="1"/>
  <c r="CJ409" i="1"/>
  <c r="CM409" i="1"/>
  <c r="CO409" i="1"/>
  <c r="CR409" i="1"/>
  <c r="DH409" i="1"/>
  <c r="DI409" i="1" s="1"/>
  <c r="U410" i="1"/>
  <c r="Y410" i="1"/>
  <c r="AA410" i="1" s="1"/>
  <c r="AB410" i="1" s="1"/>
  <c r="AD410" i="1" s="1"/>
  <c r="AL410" i="1"/>
  <c r="BJ410" i="1" s="1"/>
  <c r="AP410" i="1"/>
  <c r="AW410" i="1"/>
  <c r="BT410" i="1"/>
  <c r="BX410" i="1" s="1"/>
  <c r="BU410" i="1"/>
  <c r="BY410" i="1" s="1"/>
  <c r="BV410" i="1"/>
  <c r="CA410" i="1"/>
  <c r="CE410" i="1"/>
  <c r="CG410" i="1"/>
  <c r="CJ410" i="1"/>
  <c r="CM410" i="1"/>
  <c r="CO410" i="1"/>
  <c r="CR410" i="1"/>
  <c r="DH410" i="1"/>
  <c r="DI410" i="1"/>
  <c r="U411" i="1"/>
  <c r="Y411" i="1"/>
  <c r="AA411" i="1" s="1"/>
  <c r="AB411" i="1" s="1"/>
  <c r="AP411" i="1"/>
  <c r="AW411" i="1"/>
  <c r="BT411" i="1"/>
  <c r="BX411" i="1" s="1"/>
  <c r="BU411" i="1"/>
  <c r="BY411" i="1" s="1"/>
  <c r="BV411" i="1"/>
  <c r="CA411" i="1"/>
  <c r="CE411" i="1"/>
  <c r="CG411" i="1"/>
  <c r="CJ411" i="1"/>
  <c r="CM411" i="1"/>
  <c r="CO411" i="1"/>
  <c r="CR411" i="1"/>
  <c r="DH411" i="1"/>
  <c r="DI411" i="1" s="1"/>
  <c r="U412" i="1"/>
  <c r="Y412" i="1"/>
  <c r="AA412" i="1"/>
  <c r="AB412" i="1" s="1"/>
  <c r="AP412" i="1"/>
  <c r="AW412" i="1"/>
  <c r="BT412" i="1"/>
  <c r="BX412" i="1" s="1"/>
  <c r="BU412" i="1"/>
  <c r="BY412" i="1" s="1"/>
  <c r="BV412" i="1"/>
  <c r="CA412" i="1"/>
  <c r="CE412" i="1"/>
  <c r="CG412" i="1"/>
  <c r="CJ412" i="1"/>
  <c r="CM412" i="1"/>
  <c r="CO412" i="1"/>
  <c r="CR412" i="1"/>
  <c r="DH412" i="1"/>
  <c r="DI412" i="1"/>
  <c r="U413" i="1"/>
  <c r="Y413" i="1"/>
  <c r="AA413" i="1" s="1"/>
  <c r="AB413" i="1" s="1"/>
  <c r="AP413" i="1"/>
  <c r="DI413" i="1" s="1"/>
  <c r="AW413" i="1"/>
  <c r="BT413" i="1"/>
  <c r="BX413" i="1" s="1"/>
  <c r="BU413" i="1"/>
  <c r="BY413" i="1" s="1"/>
  <c r="BV413" i="1"/>
  <c r="CA413" i="1"/>
  <c r="CE413" i="1"/>
  <c r="CG413" i="1"/>
  <c r="CJ413" i="1"/>
  <c r="CM413" i="1"/>
  <c r="CO413" i="1"/>
  <c r="CR413" i="1"/>
  <c r="DH413" i="1"/>
  <c r="U414" i="1"/>
  <c r="Y414" i="1"/>
  <c r="AA414" i="1"/>
  <c r="AB414" i="1" s="1"/>
  <c r="AP414" i="1"/>
  <c r="DI414" i="1" s="1"/>
  <c r="AW414" i="1"/>
  <c r="BT414" i="1"/>
  <c r="BU414" i="1"/>
  <c r="BY414" i="1" s="1"/>
  <c r="BV414" i="1"/>
  <c r="BX414" i="1"/>
  <c r="CA414" i="1"/>
  <c r="CE414" i="1"/>
  <c r="CG414" i="1"/>
  <c r="CJ414" i="1"/>
  <c r="CM414" i="1"/>
  <c r="CO414" i="1"/>
  <c r="CR414" i="1"/>
  <c r="DH414" i="1"/>
  <c r="U415" i="1"/>
  <c r="Y415" i="1"/>
  <c r="AA415" i="1" s="1"/>
  <c r="AB415" i="1" s="1"/>
  <c r="AP415" i="1"/>
  <c r="AW415" i="1"/>
  <c r="BT415" i="1"/>
  <c r="BX415" i="1" s="1"/>
  <c r="BU415" i="1"/>
  <c r="BV415" i="1"/>
  <c r="BY415" i="1" s="1"/>
  <c r="CA415" i="1"/>
  <c r="CE415" i="1"/>
  <c r="CG415" i="1"/>
  <c r="CJ415" i="1"/>
  <c r="CM415" i="1"/>
  <c r="CO415" i="1"/>
  <c r="CR415" i="1"/>
  <c r="DH415" i="1"/>
  <c r="DI415" i="1" s="1"/>
  <c r="U416" i="1"/>
  <c r="Y416" i="1"/>
  <c r="AA416" i="1"/>
  <c r="AB416" i="1" s="1"/>
  <c r="AP416" i="1"/>
  <c r="AW416" i="1"/>
  <c r="BT416" i="1"/>
  <c r="BU416" i="1"/>
  <c r="BY416" i="1" s="1"/>
  <c r="BV416" i="1"/>
  <c r="BX416" i="1"/>
  <c r="CA416" i="1"/>
  <c r="CE416" i="1"/>
  <c r="CG416" i="1"/>
  <c r="CJ416" i="1"/>
  <c r="CM416" i="1"/>
  <c r="CO416" i="1"/>
  <c r="CR416" i="1"/>
  <c r="DH416" i="1"/>
  <c r="DI416" i="1"/>
  <c r="U417" i="1"/>
  <c r="Y417" i="1"/>
  <c r="AA417" i="1"/>
  <c r="AB417" i="1"/>
  <c r="AK417" i="1"/>
  <c r="AP417" i="1"/>
  <c r="AW417" i="1"/>
  <c r="BT417" i="1"/>
  <c r="BU417" i="1"/>
  <c r="BV417" i="1"/>
  <c r="BX417" i="1" s="1"/>
  <c r="BY417" i="1"/>
  <c r="CA417" i="1"/>
  <c r="CE417" i="1"/>
  <c r="CG417" i="1"/>
  <c r="CJ417" i="1"/>
  <c r="CM417" i="1"/>
  <c r="CO417" i="1"/>
  <c r="CR417" i="1"/>
  <c r="DH417" i="1"/>
  <c r="DI417" i="1" s="1"/>
  <c r="U418" i="1"/>
  <c r="Y418" i="1"/>
  <c r="AA418" i="1"/>
  <c r="AB418" i="1" s="1"/>
  <c r="AD418" i="1" s="1"/>
  <c r="AP418" i="1"/>
  <c r="AW418" i="1"/>
  <c r="BT418" i="1"/>
  <c r="BU418" i="1"/>
  <c r="BV418" i="1"/>
  <c r="BX418" i="1"/>
  <c r="BY418" i="1"/>
  <c r="CA418" i="1"/>
  <c r="CE418" i="1"/>
  <c r="CG418" i="1"/>
  <c r="CJ418" i="1"/>
  <c r="CM418" i="1"/>
  <c r="CO418" i="1"/>
  <c r="CR418" i="1"/>
  <c r="DH418" i="1"/>
  <c r="DI418" i="1"/>
  <c r="U419" i="1"/>
  <c r="Y419" i="1"/>
  <c r="AA419" i="1" s="1"/>
  <c r="AB419" i="1" s="1"/>
  <c r="AP419" i="1"/>
  <c r="AW419" i="1"/>
  <c r="BT419" i="1"/>
  <c r="BX419" i="1" s="1"/>
  <c r="BU419" i="1"/>
  <c r="BV419" i="1"/>
  <c r="BY419" i="1"/>
  <c r="CA419" i="1"/>
  <c r="CE419" i="1"/>
  <c r="CG419" i="1"/>
  <c r="CJ419" i="1"/>
  <c r="CM419" i="1"/>
  <c r="CO419" i="1"/>
  <c r="CR419" i="1"/>
  <c r="DH419" i="1"/>
  <c r="U420" i="1"/>
  <c r="Y420" i="1"/>
  <c r="AA420" i="1" s="1"/>
  <c r="AB420" i="1" s="1"/>
  <c r="AP420" i="1"/>
  <c r="AW420" i="1"/>
  <c r="BT420" i="1"/>
  <c r="BU420" i="1"/>
  <c r="BY420" i="1" s="1"/>
  <c r="BV420" i="1"/>
  <c r="BX420" i="1" s="1"/>
  <c r="CA420" i="1"/>
  <c r="CE420" i="1"/>
  <c r="CG420" i="1"/>
  <c r="CJ420" i="1"/>
  <c r="CM420" i="1"/>
  <c r="CO420" i="1"/>
  <c r="CR420" i="1"/>
  <c r="DH420" i="1"/>
  <c r="DI420" i="1"/>
  <c r="U421" i="1"/>
  <c r="Y421" i="1"/>
  <c r="AA421" i="1" s="1"/>
  <c r="AB421" i="1" s="1"/>
  <c r="AP421" i="1"/>
  <c r="DI421" i="1" s="1"/>
  <c r="AW421" i="1"/>
  <c r="BT421" i="1"/>
  <c r="BX421" i="1" s="1"/>
  <c r="BU421" i="1"/>
  <c r="BV421" i="1"/>
  <c r="BY421" i="1" s="1"/>
  <c r="CA421" i="1"/>
  <c r="CE421" i="1"/>
  <c r="CG421" i="1"/>
  <c r="CJ421" i="1"/>
  <c r="CM421" i="1"/>
  <c r="CO421" i="1"/>
  <c r="CR421" i="1"/>
  <c r="DH421" i="1"/>
  <c r="U422" i="1"/>
  <c r="Y422" i="1"/>
  <c r="AA422" i="1"/>
  <c r="AB422" i="1" s="1"/>
  <c r="AH422" i="1"/>
  <c r="AP422" i="1"/>
  <c r="AW422" i="1"/>
  <c r="BT422" i="1"/>
  <c r="BU422" i="1"/>
  <c r="BY422" i="1" s="1"/>
  <c r="BV422" i="1"/>
  <c r="BX422" i="1"/>
  <c r="CA422" i="1"/>
  <c r="CE422" i="1"/>
  <c r="CG422" i="1"/>
  <c r="CJ422" i="1"/>
  <c r="CM422" i="1"/>
  <c r="CO422" i="1"/>
  <c r="CR422" i="1"/>
  <c r="DH422" i="1"/>
  <c r="DI422" i="1"/>
  <c r="AF423" i="1"/>
  <c r="AG423" i="1"/>
  <c r="AK423" i="1"/>
  <c r="AM423" i="1" s="1"/>
  <c r="AN423" i="1" s="1"/>
  <c r="CP423" i="1" s="1"/>
  <c r="AL423" i="1"/>
  <c r="BJ423" i="1" s="1"/>
  <c r="AP423" i="1"/>
  <c r="AW423" i="1"/>
  <c r="BA423" i="1"/>
  <c r="CB423" i="1" s="1"/>
  <c r="BI423" i="1"/>
  <c r="BK423" i="1" s="1"/>
  <c r="BL423" i="1" s="1"/>
  <c r="CN423" i="1" s="1"/>
  <c r="CQ423" i="1" s="1"/>
  <c r="BN423" i="1"/>
  <c r="CA423" i="1"/>
  <c r="CM423" i="1"/>
  <c r="CO423" i="1"/>
  <c r="DH423" i="1"/>
  <c r="DI423" i="1" s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Y424" i="1"/>
  <c r="AA424" i="1" s="1"/>
  <c r="AO424" i="1"/>
  <c r="AP424" i="1" s="1"/>
  <c r="DI424" i="1" s="1"/>
  <c r="AQ424" i="1"/>
  <c r="AW424" i="1"/>
  <c r="BN424" i="1"/>
  <c r="BT424" i="1"/>
  <c r="BX424" i="1" s="1"/>
  <c r="BU424" i="1"/>
  <c r="BY424" i="1" s="1"/>
  <c r="BV424" i="1"/>
  <c r="CA424" i="1"/>
  <c r="CE424" i="1"/>
  <c r="CG424" i="1"/>
  <c r="CJ424" i="1"/>
  <c r="CM424" i="1"/>
  <c r="CO424" i="1"/>
  <c r="CR424" i="1"/>
  <c r="CS424" i="1"/>
  <c r="DH424" i="1"/>
  <c r="AG425" i="1"/>
  <c r="AK425" i="1"/>
  <c r="AL425" i="1"/>
  <c r="AM425" i="1" s="1"/>
  <c r="AN425" i="1" s="1"/>
  <c r="CP425" i="1" s="1"/>
  <c r="AW425" i="1"/>
  <c r="BA425" i="1"/>
  <c r="BD425" i="1"/>
  <c r="BF425" i="1"/>
  <c r="BI425" i="1"/>
  <c r="BJ425" i="1"/>
  <c r="BK425" i="1" s="1"/>
  <c r="BL425" i="1" s="1"/>
  <c r="CN425" i="1" s="1"/>
  <c r="CQ425" i="1" s="1"/>
  <c r="BN425" i="1"/>
  <c r="BU425" i="1"/>
  <c r="CA425" i="1"/>
  <c r="CM425" i="1"/>
  <c r="CO425" i="1"/>
  <c r="U426" i="1"/>
  <c r="Y426" i="1"/>
  <c r="AA426" i="1" s="1"/>
  <c r="AB426" i="1"/>
  <c r="AK426" i="1"/>
  <c r="AP426" i="1"/>
  <c r="AW426" i="1"/>
  <c r="BT426" i="1"/>
  <c r="BX426" i="1" s="1"/>
  <c r="BU426" i="1"/>
  <c r="BV426" i="1"/>
  <c r="BY426" i="1"/>
  <c r="CA426" i="1"/>
  <c r="CE426" i="1"/>
  <c r="CG426" i="1"/>
  <c r="CJ426" i="1"/>
  <c r="CM426" i="1"/>
  <c r="CO426" i="1"/>
  <c r="CR426" i="1"/>
  <c r="DH426" i="1"/>
  <c r="DI426" i="1" s="1"/>
  <c r="U427" i="1"/>
  <c r="Y427" i="1"/>
  <c r="AA427" i="1"/>
  <c r="AB427" i="1" s="1"/>
  <c r="AD427" i="1"/>
  <c r="AL427" i="1"/>
  <c r="BJ427" i="1" s="1"/>
  <c r="AP427" i="1"/>
  <c r="AW427" i="1"/>
  <c r="BT427" i="1"/>
  <c r="BX427" i="1" s="1"/>
  <c r="BU427" i="1"/>
  <c r="BY427" i="1" s="1"/>
  <c r="BV427" i="1"/>
  <c r="CA427" i="1"/>
  <c r="CE427" i="1"/>
  <c r="CG427" i="1"/>
  <c r="CJ427" i="1"/>
  <c r="CM427" i="1"/>
  <c r="CO427" i="1"/>
  <c r="CR427" i="1"/>
  <c r="DH427" i="1"/>
  <c r="DI427" i="1"/>
  <c r="U428" i="1"/>
  <c r="Y428" i="1"/>
  <c r="AA428" i="1" s="1"/>
  <c r="AB428" i="1" s="1"/>
  <c r="AP428" i="1"/>
  <c r="AW428" i="1"/>
  <c r="BT428" i="1"/>
  <c r="BX428" i="1" s="1"/>
  <c r="BU428" i="1"/>
  <c r="BY428" i="1" s="1"/>
  <c r="BV428" i="1"/>
  <c r="CA428" i="1"/>
  <c r="CE428" i="1"/>
  <c r="CG428" i="1"/>
  <c r="CJ428" i="1"/>
  <c r="CM428" i="1"/>
  <c r="CO428" i="1"/>
  <c r="CR428" i="1"/>
  <c r="DH428" i="1"/>
  <c r="U429" i="1"/>
  <c r="Y429" i="1"/>
  <c r="AA429" i="1" s="1"/>
  <c r="AB429" i="1" s="1"/>
  <c r="AP429" i="1"/>
  <c r="AW429" i="1"/>
  <c r="BT429" i="1"/>
  <c r="BU429" i="1"/>
  <c r="BY429" i="1" s="1"/>
  <c r="BV429" i="1"/>
  <c r="BX429" i="1"/>
  <c r="CA429" i="1"/>
  <c r="CE429" i="1"/>
  <c r="CG429" i="1"/>
  <c r="CJ429" i="1"/>
  <c r="CM429" i="1"/>
  <c r="CO429" i="1"/>
  <c r="CR429" i="1"/>
  <c r="DH429" i="1"/>
  <c r="DI429" i="1"/>
  <c r="U430" i="1"/>
  <c r="Y430" i="1"/>
  <c r="AA430" i="1" s="1"/>
  <c r="AB430" i="1" s="1"/>
  <c r="AP430" i="1"/>
  <c r="DI430" i="1" s="1"/>
  <c r="AW430" i="1"/>
  <c r="BT430" i="1"/>
  <c r="BX430" i="1" s="1"/>
  <c r="BU430" i="1"/>
  <c r="BY430" i="1" s="1"/>
  <c r="BV430" i="1"/>
  <c r="CA430" i="1"/>
  <c r="CE430" i="1"/>
  <c r="CG430" i="1"/>
  <c r="CJ430" i="1"/>
  <c r="CM430" i="1"/>
  <c r="CO430" i="1"/>
  <c r="CR430" i="1"/>
  <c r="DH430" i="1"/>
  <c r="U431" i="1"/>
  <c r="Y431" i="1"/>
  <c r="AA431" i="1"/>
  <c r="AB431" i="1" s="1"/>
  <c r="AH431" i="1"/>
  <c r="AP431" i="1"/>
  <c r="AW431" i="1"/>
  <c r="BT431" i="1"/>
  <c r="BU431" i="1"/>
  <c r="BY431" i="1" s="1"/>
  <c r="BV431" i="1"/>
  <c r="BX431" i="1"/>
  <c r="CA431" i="1"/>
  <c r="CE431" i="1"/>
  <c r="CG431" i="1"/>
  <c r="CJ431" i="1"/>
  <c r="CM431" i="1"/>
  <c r="CO431" i="1"/>
  <c r="CR431" i="1"/>
  <c r="DH431" i="1"/>
  <c r="DI431" i="1"/>
  <c r="U432" i="1"/>
  <c r="Y432" i="1"/>
  <c r="AA432" i="1" s="1"/>
  <c r="AB432" i="1" s="1"/>
  <c r="AP432" i="1"/>
  <c r="AW432" i="1"/>
  <c r="BT432" i="1"/>
  <c r="BX432" i="1" s="1"/>
  <c r="BU432" i="1"/>
  <c r="BV432" i="1"/>
  <c r="BY432" i="1" s="1"/>
  <c r="CA432" i="1"/>
  <c r="CE432" i="1"/>
  <c r="CG432" i="1"/>
  <c r="CJ432" i="1"/>
  <c r="CM432" i="1"/>
  <c r="CO432" i="1"/>
  <c r="CR432" i="1"/>
  <c r="DH432" i="1"/>
  <c r="DI432" i="1"/>
  <c r="U433" i="1"/>
  <c r="Y433" i="1"/>
  <c r="AA433" i="1"/>
  <c r="AB433" i="1" s="1"/>
  <c r="AP433" i="1"/>
  <c r="AW433" i="1"/>
  <c r="BT433" i="1"/>
  <c r="BU433" i="1"/>
  <c r="BY433" i="1" s="1"/>
  <c r="BV433" i="1"/>
  <c r="BX433" i="1"/>
  <c r="CA433" i="1"/>
  <c r="CE433" i="1"/>
  <c r="CG433" i="1"/>
  <c r="CJ433" i="1"/>
  <c r="CM433" i="1"/>
  <c r="CO433" i="1"/>
  <c r="CR433" i="1"/>
  <c r="DH433" i="1"/>
  <c r="DI433" i="1"/>
  <c r="U434" i="1"/>
  <c r="Y434" i="1"/>
  <c r="AA434" i="1" s="1"/>
  <c r="AB434" i="1"/>
  <c r="AK434" i="1"/>
  <c r="AP434" i="1"/>
  <c r="AW434" i="1"/>
  <c r="BT434" i="1"/>
  <c r="BU434" i="1"/>
  <c r="BV434" i="1"/>
  <c r="BX434" i="1"/>
  <c r="BY434" i="1"/>
  <c r="CA434" i="1"/>
  <c r="CE434" i="1"/>
  <c r="CG434" i="1"/>
  <c r="CJ434" i="1"/>
  <c r="CM434" i="1"/>
  <c r="CO434" i="1"/>
  <c r="CR434" i="1"/>
  <c r="DH434" i="1"/>
  <c r="DI434" i="1" s="1"/>
  <c r="U435" i="1"/>
  <c r="Y435" i="1"/>
  <c r="AA435" i="1" s="1"/>
  <c r="AB435" i="1" s="1"/>
  <c r="AD435" i="1"/>
  <c r="AL435" i="1"/>
  <c r="BJ435" i="1" s="1"/>
  <c r="AP435" i="1"/>
  <c r="AW435" i="1"/>
  <c r="BT435" i="1"/>
  <c r="BU435" i="1"/>
  <c r="BV435" i="1"/>
  <c r="BX435" i="1"/>
  <c r="BY435" i="1"/>
  <c r="CA435" i="1"/>
  <c r="CE435" i="1"/>
  <c r="CG435" i="1"/>
  <c r="CJ435" i="1"/>
  <c r="CM435" i="1"/>
  <c r="CO435" i="1"/>
  <c r="CR435" i="1"/>
  <c r="DH435" i="1"/>
  <c r="DI435" i="1"/>
  <c r="U436" i="1"/>
  <c r="Y436" i="1"/>
  <c r="AA436" i="1" s="1"/>
  <c r="AB436" i="1" s="1"/>
  <c r="AP436" i="1"/>
  <c r="AW436" i="1"/>
  <c r="BT436" i="1"/>
  <c r="BX436" i="1" s="1"/>
  <c r="BU436" i="1"/>
  <c r="BY436" i="1" s="1"/>
  <c r="BV436" i="1"/>
  <c r="CA436" i="1"/>
  <c r="CE436" i="1"/>
  <c r="CG436" i="1"/>
  <c r="CJ436" i="1"/>
  <c r="CM436" i="1"/>
  <c r="CO436" i="1"/>
  <c r="CR436" i="1"/>
  <c r="DH436" i="1"/>
  <c r="U437" i="1"/>
  <c r="Y437" i="1"/>
  <c r="AA437" i="1" s="1"/>
  <c r="AB437" i="1" s="1"/>
  <c r="AP437" i="1"/>
  <c r="AW437" i="1"/>
  <c r="BT437" i="1"/>
  <c r="BU437" i="1"/>
  <c r="BY437" i="1" s="1"/>
  <c r="BV437" i="1"/>
  <c r="BX437" i="1"/>
  <c r="CA437" i="1"/>
  <c r="CE437" i="1"/>
  <c r="CG437" i="1"/>
  <c r="CJ437" i="1"/>
  <c r="CM437" i="1"/>
  <c r="CO437" i="1"/>
  <c r="CR437" i="1"/>
  <c r="DH437" i="1"/>
  <c r="DI437" i="1"/>
  <c r="U438" i="1"/>
  <c r="Y438" i="1"/>
  <c r="AA438" i="1" s="1"/>
  <c r="AB438" i="1" s="1"/>
  <c r="AP438" i="1"/>
  <c r="DI438" i="1" s="1"/>
  <c r="AW438" i="1"/>
  <c r="BT438" i="1"/>
  <c r="BX438" i="1" s="1"/>
  <c r="BU438" i="1"/>
  <c r="BY438" i="1" s="1"/>
  <c r="BV438" i="1"/>
  <c r="CA438" i="1"/>
  <c r="CE438" i="1"/>
  <c r="CG438" i="1"/>
  <c r="CJ438" i="1"/>
  <c r="CM438" i="1"/>
  <c r="CO438" i="1"/>
  <c r="CR438" i="1"/>
  <c r="DH438" i="1"/>
  <c r="U439" i="1"/>
  <c r="Y439" i="1"/>
  <c r="AA439" i="1"/>
  <c r="AB439" i="1" s="1"/>
  <c r="AH439" i="1" s="1"/>
  <c r="AP439" i="1"/>
  <c r="AW439" i="1"/>
  <c r="BT439" i="1"/>
  <c r="BU439" i="1"/>
  <c r="BY439" i="1" s="1"/>
  <c r="BV439" i="1"/>
  <c r="BX439" i="1"/>
  <c r="CA439" i="1"/>
  <c r="CE439" i="1"/>
  <c r="CG439" i="1"/>
  <c r="CJ439" i="1"/>
  <c r="CM439" i="1"/>
  <c r="CO439" i="1"/>
  <c r="CR439" i="1"/>
  <c r="DH439" i="1"/>
  <c r="DI439" i="1"/>
  <c r="U440" i="1"/>
  <c r="Y440" i="1"/>
  <c r="AA440" i="1" s="1"/>
  <c r="AB440" i="1" s="1"/>
  <c r="AP440" i="1"/>
  <c r="AW440" i="1"/>
  <c r="BT440" i="1"/>
  <c r="BU440" i="1"/>
  <c r="BV440" i="1"/>
  <c r="CA440" i="1"/>
  <c r="CE440" i="1"/>
  <c r="CG440" i="1"/>
  <c r="CJ440" i="1"/>
  <c r="CM440" i="1"/>
  <c r="CO440" i="1"/>
  <c r="CR440" i="1"/>
  <c r="DH440" i="1"/>
  <c r="DI440" i="1" s="1"/>
  <c r="U441" i="1"/>
  <c r="Y441" i="1"/>
  <c r="AA441" i="1"/>
  <c r="AB441" i="1" s="1"/>
  <c r="AP441" i="1"/>
  <c r="AW441" i="1"/>
  <c r="BT441" i="1"/>
  <c r="BU441" i="1"/>
  <c r="BY441" i="1" s="1"/>
  <c r="BV441" i="1"/>
  <c r="BX441" i="1"/>
  <c r="CA441" i="1"/>
  <c r="CE441" i="1"/>
  <c r="CG441" i="1"/>
  <c r="CJ441" i="1"/>
  <c r="CM441" i="1"/>
  <c r="CO441" i="1"/>
  <c r="CR441" i="1"/>
  <c r="DH441" i="1"/>
  <c r="DI441" i="1"/>
  <c r="U442" i="1"/>
  <c r="Y442" i="1"/>
  <c r="AA442" i="1" s="1"/>
  <c r="AB442" i="1" s="1"/>
  <c r="AP442" i="1"/>
  <c r="AW442" i="1"/>
  <c r="BT442" i="1"/>
  <c r="BU442" i="1"/>
  <c r="BV442" i="1"/>
  <c r="BX442" i="1" s="1"/>
  <c r="BY442" i="1"/>
  <c r="CA442" i="1"/>
  <c r="CE442" i="1"/>
  <c r="CG442" i="1"/>
  <c r="CJ442" i="1"/>
  <c r="CM442" i="1"/>
  <c r="CO442" i="1"/>
  <c r="CR442" i="1"/>
  <c r="DH442" i="1"/>
  <c r="DI442" i="1" s="1"/>
  <c r="U443" i="1"/>
  <c r="Y443" i="1"/>
  <c r="AA443" i="1"/>
  <c r="AB443" i="1" s="1"/>
  <c r="AD443" i="1"/>
  <c r="AP443" i="1"/>
  <c r="AW443" i="1"/>
  <c r="BT443" i="1"/>
  <c r="BU443" i="1"/>
  <c r="BY443" i="1" s="1"/>
  <c r="BV443" i="1"/>
  <c r="BX443" i="1"/>
  <c r="CA443" i="1"/>
  <c r="CE443" i="1"/>
  <c r="CG443" i="1"/>
  <c r="CJ443" i="1"/>
  <c r="CM443" i="1"/>
  <c r="CO443" i="1"/>
  <c r="CR443" i="1"/>
  <c r="DH443" i="1"/>
  <c r="DI443" i="1"/>
  <c r="U444" i="1"/>
  <c r="Y444" i="1"/>
  <c r="AA444" i="1" s="1"/>
  <c r="AB444" i="1" s="1"/>
  <c r="AP444" i="1"/>
  <c r="AW444" i="1"/>
  <c r="BT444" i="1"/>
  <c r="BX444" i="1" s="1"/>
  <c r="BU444" i="1"/>
  <c r="BV444" i="1"/>
  <c r="BY444" i="1"/>
  <c r="CA444" i="1"/>
  <c r="CE444" i="1"/>
  <c r="CG444" i="1"/>
  <c r="CJ444" i="1"/>
  <c r="CM444" i="1"/>
  <c r="CO444" i="1"/>
  <c r="CR444" i="1"/>
  <c r="DH444" i="1"/>
  <c r="U445" i="1"/>
  <c r="Y445" i="1"/>
  <c r="AA445" i="1"/>
  <c r="AB445" i="1" s="1"/>
  <c r="AP445" i="1"/>
  <c r="AW445" i="1"/>
  <c r="BT445" i="1"/>
  <c r="BU445" i="1"/>
  <c r="BY445" i="1" s="1"/>
  <c r="BV445" i="1"/>
  <c r="BX445" i="1"/>
  <c r="CA445" i="1"/>
  <c r="CE445" i="1"/>
  <c r="CG445" i="1"/>
  <c r="CJ445" i="1"/>
  <c r="CM445" i="1"/>
  <c r="CO445" i="1"/>
  <c r="CR445" i="1"/>
  <c r="DH445" i="1"/>
  <c r="DI445" i="1"/>
  <c r="U446" i="1"/>
  <c r="Y446" i="1"/>
  <c r="AA446" i="1" s="1"/>
  <c r="AB446" i="1" s="1"/>
  <c r="AP446" i="1"/>
  <c r="DI446" i="1" s="1"/>
  <c r="AW446" i="1"/>
  <c r="BT446" i="1"/>
  <c r="BX446" i="1" s="1"/>
  <c r="BU446" i="1"/>
  <c r="BV446" i="1"/>
  <c r="BY446" i="1" s="1"/>
  <c r="CA446" i="1"/>
  <c r="CE446" i="1"/>
  <c r="CG446" i="1"/>
  <c r="CJ446" i="1"/>
  <c r="CM446" i="1"/>
  <c r="CO446" i="1"/>
  <c r="CR446" i="1"/>
  <c r="DH446" i="1"/>
  <c r="AF447" i="1"/>
  <c r="AG447" i="1"/>
  <c r="AK447" i="1"/>
  <c r="AM447" i="1" s="1"/>
  <c r="AN447" i="1" s="1"/>
  <c r="CP447" i="1" s="1"/>
  <c r="AL447" i="1"/>
  <c r="AP447" i="1"/>
  <c r="AW447" i="1"/>
  <c r="BA447" i="1"/>
  <c r="CB447" i="1" s="1"/>
  <c r="BJ447" i="1"/>
  <c r="BN447" i="1"/>
  <c r="CA447" i="1"/>
  <c r="CM447" i="1"/>
  <c r="CO447" i="1"/>
  <c r="DH447" i="1"/>
  <c r="DI447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W448" i="1"/>
  <c r="AB448" i="1" s="1"/>
  <c r="Y448" i="1"/>
  <c r="AA448" i="1"/>
  <c r="AO448" i="1"/>
  <c r="AP448" i="1"/>
  <c r="AQ448" i="1"/>
  <c r="AW448" i="1"/>
  <c r="BN448" i="1"/>
  <c r="CS448" i="1" s="1"/>
  <c r="BT448" i="1"/>
  <c r="BX448" i="1" s="1"/>
  <c r="BU448" i="1"/>
  <c r="BY448" i="1" s="1"/>
  <c r="BV448" i="1"/>
  <c r="CA448" i="1"/>
  <c r="CE448" i="1"/>
  <c r="CG448" i="1"/>
  <c r="CJ448" i="1"/>
  <c r="CM448" i="1"/>
  <c r="CO448" i="1"/>
  <c r="CR448" i="1"/>
  <c r="DH448" i="1"/>
  <c r="DI448" i="1"/>
  <c r="AG449" i="1"/>
  <c r="AK449" i="1"/>
  <c r="AM449" i="1" s="1"/>
  <c r="AN449" i="1" s="1"/>
  <c r="CP449" i="1" s="1"/>
  <c r="AL449" i="1"/>
  <c r="AW449" i="1"/>
  <c r="BA449" i="1"/>
  <c r="BD449" i="1"/>
  <c r="BF449" i="1"/>
  <c r="BI449" i="1"/>
  <c r="BK449" i="1" s="1"/>
  <c r="BL449" i="1" s="1"/>
  <c r="CN449" i="1" s="1"/>
  <c r="CQ449" i="1" s="1"/>
  <c r="BJ449" i="1"/>
  <c r="BN449" i="1"/>
  <c r="BU449" i="1"/>
  <c r="CA449" i="1"/>
  <c r="CM449" i="1"/>
  <c r="CO449" i="1"/>
  <c r="U450" i="1"/>
  <c r="Y450" i="1"/>
  <c r="AA450" i="1"/>
  <c r="AB450" i="1" s="1"/>
  <c r="AP450" i="1"/>
  <c r="AW450" i="1"/>
  <c r="BT450" i="1"/>
  <c r="BU450" i="1"/>
  <c r="BY450" i="1" s="1"/>
  <c r="BV450" i="1"/>
  <c r="BX450" i="1"/>
  <c r="CA450" i="1"/>
  <c r="CE450" i="1"/>
  <c r="CG450" i="1"/>
  <c r="CJ450" i="1"/>
  <c r="CM450" i="1"/>
  <c r="CO450" i="1"/>
  <c r="CR450" i="1"/>
  <c r="DH450" i="1"/>
  <c r="DI450" i="1" s="1"/>
  <c r="U451" i="1"/>
  <c r="Y451" i="1"/>
  <c r="AA451" i="1" s="1"/>
  <c r="AB451" i="1" s="1"/>
  <c r="AP451" i="1"/>
  <c r="AW451" i="1"/>
  <c r="BT451" i="1"/>
  <c r="BU451" i="1"/>
  <c r="BV451" i="1"/>
  <c r="BX451" i="1" s="1"/>
  <c r="BY451" i="1"/>
  <c r="CA451" i="1"/>
  <c r="CE451" i="1"/>
  <c r="CG451" i="1"/>
  <c r="CJ451" i="1"/>
  <c r="CM451" i="1"/>
  <c r="CO451" i="1"/>
  <c r="CR451" i="1"/>
  <c r="DH451" i="1"/>
  <c r="DI451" i="1" s="1"/>
  <c r="U452" i="1"/>
  <c r="Y452" i="1"/>
  <c r="AA452" i="1"/>
  <c r="AB452" i="1" s="1"/>
  <c r="AL452" i="1" s="1"/>
  <c r="BJ452" i="1" s="1"/>
  <c r="AD452" i="1"/>
  <c r="AP452" i="1"/>
  <c r="AW452" i="1"/>
  <c r="BT452" i="1"/>
  <c r="BU452" i="1"/>
  <c r="BV452" i="1"/>
  <c r="BY452" i="1" s="1"/>
  <c r="BX452" i="1"/>
  <c r="CA452" i="1"/>
  <c r="CE452" i="1"/>
  <c r="CG452" i="1"/>
  <c r="CJ452" i="1"/>
  <c r="CM452" i="1"/>
  <c r="CO452" i="1"/>
  <c r="CR452" i="1"/>
  <c r="DH452" i="1"/>
  <c r="DI452" i="1"/>
  <c r="U453" i="1"/>
  <c r="Y453" i="1"/>
  <c r="AA453" i="1"/>
  <c r="AB453" i="1" s="1"/>
  <c r="AP453" i="1"/>
  <c r="AW453" i="1"/>
  <c r="BT453" i="1"/>
  <c r="BX453" i="1" s="1"/>
  <c r="BU453" i="1"/>
  <c r="BV453" i="1"/>
  <c r="BY453" i="1"/>
  <c r="CA453" i="1"/>
  <c r="CE453" i="1"/>
  <c r="CG453" i="1"/>
  <c r="CJ453" i="1"/>
  <c r="CM453" i="1"/>
  <c r="CO453" i="1"/>
  <c r="CR453" i="1"/>
  <c r="DH453" i="1"/>
  <c r="U454" i="1"/>
  <c r="Y454" i="1"/>
  <c r="AA454" i="1"/>
  <c r="AB454" i="1"/>
  <c r="AD454" i="1" s="1"/>
  <c r="AH454" i="1"/>
  <c r="AK454" i="1"/>
  <c r="BI454" i="1" s="1"/>
  <c r="AL454" i="1"/>
  <c r="BJ454" i="1" s="1"/>
  <c r="AP454" i="1"/>
  <c r="AW454" i="1"/>
  <c r="BE454" i="1"/>
  <c r="BF454" i="1" s="1"/>
  <c r="CH454" i="1" s="1"/>
  <c r="BT454" i="1"/>
  <c r="BU454" i="1"/>
  <c r="BY454" i="1" s="1"/>
  <c r="BV454" i="1"/>
  <c r="BX454" i="1"/>
  <c r="CA454" i="1"/>
  <c r="CE454" i="1"/>
  <c r="CG454" i="1"/>
  <c r="CJ454" i="1"/>
  <c r="CM454" i="1"/>
  <c r="CO454" i="1"/>
  <c r="CR454" i="1"/>
  <c r="DH454" i="1"/>
  <c r="DI454" i="1"/>
  <c r="U455" i="1"/>
  <c r="Y455" i="1"/>
  <c r="AA455" i="1" s="1"/>
  <c r="AB455" i="1" s="1"/>
  <c r="AP455" i="1"/>
  <c r="DI455" i="1" s="1"/>
  <c r="AW455" i="1"/>
  <c r="BT455" i="1"/>
  <c r="BX455" i="1" s="1"/>
  <c r="BU455" i="1"/>
  <c r="BY455" i="1" s="1"/>
  <c r="BV455" i="1"/>
  <c r="CA455" i="1"/>
  <c r="CE455" i="1"/>
  <c r="CG455" i="1"/>
  <c r="CJ455" i="1"/>
  <c r="CM455" i="1"/>
  <c r="CO455" i="1"/>
  <c r="CR455" i="1"/>
  <c r="DH455" i="1"/>
  <c r="U456" i="1"/>
  <c r="Y456" i="1"/>
  <c r="AA456" i="1"/>
  <c r="AB456" i="1" s="1"/>
  <c r="AH456" i="1" s="1"/>
  <c r="AP456" i="1"/>
  <c r="AW456" i="1"/>
  <c r="BT456" i="1"/>
  <c r="BU456" i="1"/>
  <c r="BY456" i="1" s="1"/>
  <c r="BV456" i="1"/>
  <c r="BX456" i="1"/>
  <c r="CA456" i="1"/>
  <c r="CE456" i="1"/>
  <c r="CG456" i="1"/>
  <c r="CJ456" i="1"/>
  <c r="CM456" i="1"/>
  <c r="CO456" i="1"/>
  <c r="CR456" i="1"/>
  <c r="DH456" i="1"/>
  <c r="DI456" i="1" s="1"/>
  <c r="U457" i="1"/>
  <c r="Y457" i="1"/>
  <c r="AA457" i="1" s="1"/>
  <c r="AB457" i="1" s="1"/>
  <c r="AP457" i="1"/>
  <c r="AW457" i="1"/>
  <c r="BT457" i="1"/>
  <c r="BU457" i="1"/>
  <c r="BV457" i="1"/>
  <c r="BY457" i="1"/>
  <c r="CA457" i="1"/>
  <c r="CE457" i="1"/>
  <c r="CG457" i="1"/>
  <c r="CJ457" i="1"/>
  <c r="CM457" i="1"/>
  <c r="CO457" i="1"/>
  <c r="CR457" i="1"/>
  <c r="DH457" i="1"/>
  <c r="DI457" i="1"/>
  <c r="U458" i="1"/>
  <c r="Y458" i="1"/>
  <c r="AA458" i="1"/>
  <c r="AB458" i="1" s="1"/>
  <c r="AD458" i="1"/>
  <c r="AP458" i="1"/>
  <c r="AW458" i="1"/>
  <c r="BT458" i="1"/>
  <c r="BU458" i="1"/>
  <c r="BY458" i="1" s="1"/>
  <c r="BV458" i="1"/>
  <c r="BX458" i="1"/>
  <c r="CA458" i="1"/>
  <c r="CE458" i="1"/>
  <c r="CG458" i="1"/>
  <c r="CJ458" i="1"/>
  <c r="CM458" i="1"/>
  <c r="CO458" i="1"/>
  <c r="CR458" i="1"/>
  <c r="DH458" i="1"/>
  <c r="DI458" i="1" s="1"/>
  <c r="U459" i="1"/>
  <c r="Y459" i="1"/>
  <c r="AA459" i="1" s="1"/>
  <c r="AB459" i="1"/>
  <c r="AK459" i="1" s="1"/>
  <c r="AP459" i="1"/>
  <c r="AW459" i="1"/>
  <c r="BT459" i="1"/>
  <c r="BU459" i="1"/>
  <c r="BV459" i="1"/>
  <c r="BX459" i="1" s="1"/>
  <c r="BY459" i="1"/>
  <c r="CA459" i="1"/>
  <c r="CE459" i="1"/>
  <c r="CG459" i="1"/>
  <c r="CJ459" i="1"/>
  <c r="CM459" i="1"/>
  <c r="CO459" i="1"/>
  <c r="CR459" i="1"/>
  <c r="DH459" i="1"/>
  <c r="DI459" i="1" s="1"/>
  <c r="U460" i="1"/>
  <c r="Y460" i="1"/>
  <c r="AA460" i="1"/>
  <c r="AB460" i="1" s="1"/>
  <c r="AD460" i="1" s="1"/>
  <c r="AL460" i="1"/>
  <c r="BJ460" i="1" s="1"/>
  <c r="AP460" i="1"/>
  <c r="AW460" i="1"/>
  <c r="BT460" i="1"/>
  <c r="BU460" i="1"/>
  <c r="BY460" i="1" s="1"/>
  <c r="BV460" i="1"/>
  <c r="BX460" i="1"/>
  <c r="CA460" i="1"/>
  <c r="CE460" i="1"/>
  <c r="CG460" i="1"/>
  <c r="CJ460" i="1"/>
  <c r="CM460" i="1"/>
  <c r="CO460" i="1"/>
  <c r="CR460" i="1"/>
  <c r="DH460" i="1"/>
  <c r="DI460" i="1"/>
  <c r="U461" i="1"/>
  <c r="Y461" i="1"/>
  <c r="AA461" i="1"/>
  <c r="AB461" i="1" s="1"/>
  <c r="AP461" i="1"/>
  <c r="AW461" i="1"/>
  <c r="BT461" i="1"/>
  <c r="BX461" i="1" s="1"/>
  <c r="BU461" i="1"/>
  <c r="BY461" i="1" s="1"/>
  <c r="BV461" i="1"/>
  <c r="CA461" i="1"/>
  <c r="CE461" i="1"/>
  <c r="CG461" i="1"/>
  <c r="CJ461" i="1"/>
  <c r="CM461" i="1"/>
  <c r="CO461" i="1"/>
  <c r="CR461" i="1"/>
  <c r="DH461" i="1"/>
  <c r="U462" i="1"/>
  <c r="Y462" i="1"/>
  <c r="AA462" i="1" s="1"/>
  <c r="AB462" i="1" s="1"/>
  <c r="AH462" i="1"/>
  <c r="AP462" i="1"/>
  <c r="AW462" i="1"/>
  <c r="BT462" i="1"/>
  <c r="BU462" i="1"/>
  <c r="BY462" i="1" s="1"/>
  <c r="BV462" i="1"/>
  <c r="BX462" i="1"/>
  <c r="CA462" i="1"/>
  <c r="CE462" i="1"/>
  <c r="CG462" i="1"/>
  <c r="CJ462" i="1"/>
  <c r="CM462" i="1"/>
  <c r="CO462" i="1"/>
  <c r="CR462" i="1"/>
  <c r="DH462" i="1"/>
  <c r="DI462" i="1"/>
  <c r="U463" i="1"/>
  <c r="Y463" i="1"/>
  <c r="AA463" i="1" s="1"/>
  <c r="AB463" i="1" s="1"/>
  <c r="AP463" i="1"/>
  <c r="DI463" i="1" s="1"/>
  <c r="AW463" i="1"/>
  <c r="BT463" i="1"/>
  <c r="BX463" i="1" s="1"/>
  <c r="BU463" i="1"/>
  <c r="BV463" i="1"/>
  <c r="CA463" i="1"/>
  <c r="CE463" i="1"/>
  <c r="CG463" i="1"/>
  <c r="CJ463" i="1"/>
  <c r="CM463" i="1"/>
  <c r="CO463" i="1"/>
  <c r="CR463" i="1"/>
  <c r="DH463" i="1"/>
  <c r="U464" i="1"/>
  <c r="Y464" i="1"/>
  <c r="AA464" i="1"/>
  <c r="AB464" i="1" s="1"/>
  <c r="AH464" i="1"/>
  <c r="AP464" i="1"/>
  <c r="AW464" i="1"/>
  <c r="BT464" i="1"/>
  <c r="BU464" i="1"/>
  <c r="BY464" i="1" s="1"/>
  <c r="BV464" i="1"/>
  <c r="BX464" i="1"/>
  <c r="CA464" i="1"/>
  <c r="CE464" i="1"/>
  <c r="CG464" i="1"/>
  <c r="CJ464" i="1"/>
  <c r="CM464" i="1"/>
  <c r="CO464" i="1"/>
  <c r="CR464" i="1"/>
  <c r="DH464" i="1"/>
  <c r="DI464" i="1"/>
  <c r="U465" i="1"/>
  <c r="Y465" i="1"/>
  <c r="AA465" i="1" s="1"/>
  <c r="AB465" i="1"/>
  <c r="AK465" i="1" s="1"/>
  <c r="AP465" i="1"/>
  <c r="AW465" i="1"/>
  <c r="BT465" i="1"/>
  <c r="BU465" i="1"/>
  <c r="BV465" i="1"/>
  <c r="BX465" i="1" s="1"/>
  <c r="BY465" i="1"/>
  <c r="CA465" i="1"/>
  <c r="CE465" i="1"/>
  <c r="CG465" i="1"/>
  <c r="CJ465" i="1"/>
  <c r="CM465" i="1"/>
  <c r="CO465" i="1"/>
  <c r="CR465" i="1"/>
  <c r="DH465" i="1"/>
  <c r="DI465" i="1" s="1"/>
  <c r="U466" i="1"/>
  <c r="Y466" i="1"/>
  <c r="AA466" i="1"/>
  <c r="AB466" i="1" s="1"/>
  <c r="AD466" i="1" s="1"/>
  <c r="AP466" i="1"/>
  <c r="AW466" i="1"/>
  <c r="BT466" i="1"/>
  <c r="BU466" i="1"/>
  <c r="BY466" i="1" s="1"/>
  <c r="BV466" i="1"/>
  <c r="BX466" i="1"/>
  <c r="CA466" i="1"/>
  <c r="CE466" i="1"/>
  <c r="CG466" i="1"/>
  <c r="CJ466" i="1"/>
  <c r="CM466" i="1"/>
  <c r="CO466" i="1"/>
  <c r="CR466" i="1"/>
  <c r="DH466" i="1"/>
  <c r="DI466" i="1" s="1"/>
  <c r="U467" i="1"/>
  <c r="Y467" i="1"/>
  <c r="AA467" i="1" s="1"/>
  <c r="AB467" i="1"/>
  <c r="AP467" i="1"/>
  <c r="AW467" i="1"/>
  <c r="BT467" i="1"/>
  <c r="BU467" i="1"/>
  <c r="BV467" i="1"/>
  <c r="BX467" i="1" s="1"/>
  <c r="BY467" i="1"/>
  <c r="CA467" i="1"/>
  <c r="CE467" i="1"/>
  <c r="CG467" i="1"/>
  <c r="CJ467" i="1"/>
  <c r="CM467" i="1"/>
  <c r="CO467" i="1"/>
  <c r="CR467" i="1"/>
  <c r="DH467" i="1"/>
  <c r="DI467" i="1" s="1"/>
  <c r="U468" i="1"/>
  <c r="Y468" i="1"/>
  <c r="AA468" i="1"/>
  <c r="AB468" i="1" s="1"/>
  <c r="AL468" i="1" s="1"/>
  <c r="BJ468" i="1" s="1"/>
  <c r="AD468" i="1"/>
  <c r="AP468" i="1"/>
  <c r="AW468" i="1"/>
  <c r="BC468" i="1"/>
  <c r="BT468" i="1"/>
  <c r="BU468" i="1"/>
  <c r="BV468" i="1"/>
  <c r="BY468" i="1" s="1"/>
  <c r="BX468" i="1"/>
  <c r="CA468" i="1"/>
  <c r="CE468" i="1"/>
  <c r="CG468" i="1"/>
  <c r="CJ468" i="1"/>
  <c r="CM468" i="1"/>
  <c r="CO468" i="1"/>
  <c r="CR468" i="1"/>
  <c r="DH468" i="1"/>
  <c r="DI468" i="1"/>
  <c r="U469" i="1"/>
  <c r="Y469" i="1"/>
  <c r="AA469" i="1"/>
  <c r="AB469" i="1" s="1"/>
  <c r="AP469" i="1"/>
  <c r="DI469" i="1" s="1"/>
  <c r="AW469" i="1"/>
  <c r="BT469" i="1"/>
  <c r="BX469" i="1" s="1"/>
  <c r="BU469" i="1"/>
  <c r="BY469" i="1" s="1"/>
  <c r="BV469" i="1"/>
  <c r="CA469" i="1"/>
  <c r="CE469" i="1"/>
  <c r="CG469" i="1"/>
  <c r="CJ469" i="1"/>
  <c r="CM469" i="1"/>
  <c r="CO469" i="1"/>
  <c r="CR469" i="1"/>
  <c r="DH469" i="1"/>
  <c r="U470" i="1"/>
  <c r="Y470" i="1"/>
  <c r="AA470" i="1"/>
  <c r="AB470" i="1" s="1"/>
  <c r="AP470" i="1"/>
  <c r="AW470" i="1"/>
  <c r="BT470" i="1"/>
  <c r="BU470" i="1"/>
  <c r="BY470" i="1" s="1"/>
  <c r="BV470" i="1"/>
  <c r="BX470" i="1"/>
  <c r="CA470" i="1"/>
  <c r="CE470" i="1"/>
  <c r="CG470" i="1"/>
  <c r="CJ470" i="1"/>
  <c r="CM470" i="1"/>
  <c r="CO470" i="1"/>
  <c r="CR470" i="1"/>
  <c r="DH470" i="1"/>
  <c r="DI470" i="1"/>
  <c r="U471" i="1"/>
  <c r="Y471" i="1"/>
  <c r="AA471" i="1" s="1"/>
  <c r="AB471" i="1" s="1"/>
  <c r="AP471" i="1"/>
  <c r="DI471" i="1" s="1"/>
  <c r="AW471" i="1"/>
  <c r="BT471" i="1"/>
  <c r="BU471" i="1"/>
  <c r="BV471" i="1"/>
  <c r="BY471" i="1" s="1"/>
  <c r="CA471" i="1"/>
  <c r="CE471" i="1"/>
  <c r="CG471" i="1"/>
  <c r="CJ471" i="1"/>
  <c r="CM471" i="1"/>
  <c r="CO471" i="1"/>
  <c r="CR471" i="1"/>
  <c r="DH471" i="1"/>
  <c r="U472" i="1"/>
  <c r="Y472" i="1"/>
  <c r="AA472" i="1"/>
  <c r="AB472" i="1" s="1"/>
  <c r="AH472" i="1"/>
  <c r="AP472" i="1"/>
  <c r="AW472" i="1"/>
  <c r="BT472" i="1"/>
  <c r="BU472" i="1"/>
  <c r="BY472" i="1" s="1"/>
  <c r="BV472" i="1"/>
  <c r="BX472" i="1"/>
  <c r="CA472" i="1"/>
  <c r="CE472" i="1"/>
  <c r="CG472" i="1"/>
  <c r="CJ472" i="1"/>
  <c r="CM472" i="1"/>
  <c r="CO472" i="1"/>
  <c r="CR472" i="1"/>
  <c r="DH472" i="1"/>
  <c r="DI472" i="1"/>
  <c r="AF473" i="1"/>
  <c r="AG473" i="1"/>
  <c r="AK473" i="1"/>
  <c r="AM473" i="1" s="1"/>
  <c r="AN473" i="1" s="1"/>
  <c r="CP473" i="1" s="1"/>
  <c r="AL473" i="1"/>
  <c r="BJ473" i="1" s="1"/>
  <c r="AP473" i="1"/>
  <c r="AW473" i="1"/>
  <c r="BA473" i="1"/>
  <c r="BI473" i="1"/>
  <c r="BK473" i="1"/>
  <c r="BL473" i="1" s="1"/>
  <c r="CN473" i="1" s="1"/>
  <c r="CQ473" i="1" s="1"/>
  <c r="BN473" i="1"/>
  <c r="CA473" i="1"/>
  <c r="CB473" i="1"/>
  <c r="CM473" i="1"/>
  <c r="CO473" i="1"/>
  <c r="DH473" i="1"/>
  <c r="DI473" i="1"/>
  <c r="C474" i="1"/>
  <c r="C283" i="1" s="1"/>
  <c r="D474" i="1"/>
  <c r="E474" i="1"/>
  <c r="E283" i="1" s="1"/>
  <c r="F474" i="1"/>
  <c r="G474" i="1"/>
  <c r="G283" i="1" s="1"/>
  <c r="H474" i="1"/>
  <c r="H283" i="1" s="1"/>
  <c r="I474" i="1"/>
  <c r="I283" i="1" s="1"/>
  <c r="J474" i="1"/>
  <c r="J283" i="1" s="1"/>
  <c r="K474" i="1"/>
  <c r="K283" i="1" s="1"/>
  <c r="L474" i="1"/>
  <c r="M474" i="1"/>
  <c r="M283" i="1" s="1"/>
  <c r="N474" i="1"/>
  <c r="O474" i="1"/>
  <c r="O283" i="1" s="1"/>
  <c r="P474" i="1"/>
  <c r="P283" i="1" s="1"/>
  <c r="Q474" i="1"/>
  <c r="Q283" i="1" s="1"/>
  <c r="R474" i="1"/>
  <c r="R283" i="1" s="1"/>
  <c r="S474" i="1"/>
  <c r="S283" i="1" s="1"/>
  <c r="T474" i="1"/>
  <c r="U474" i="1"/>
  <c r="W474" i="1"/>
  <c r="Y474" i="1"/>
  <c r="AA474" i="1" s="1"/>
  <c r="AB474" i="1" s="1"/>
  <c r="AO474" i="1"/>
  <c r="AP474" i="1" s="1"/>
  <c r="DI474" i="1" s="1"/>
  <c r="AQ474" i="1"/>
  <c r="AW474" i="1"/>
  <c r="BN474" i="1"/>
  <c r="BT474" i="1"/>
  <c r="BU474" i="1"/>
  <c r="BV474" i="1"/>
  <c r="BY474" i="1" s="1"/>
  <c r="CA474" i="1"/>
  <c r="CE474" i="1"/>
  <c r="CG474" i="1"/>
  <c r="CJ474" i="1"/>
  <c r="CM474" i="1"/>
  <c r="CO474" i="1"/>
  <c r="CR474" i="1"/>
  <c r="CS474" i="1" s="1"/>
  <c r="DH474" i="1"/>
  <c r="AG475" i="1"/>
  <c r="AK475" i="1"/>
  <c r="AL475" i="1"/>
  <c r="AM475" i="1" s="1"/>
  <c r="AN475" i="1" s="1"/>
  <c r="AW475" i="1"/>
  <c r="BA475" i="1"/>
  <c r="BD475" i="1"/>
  <c r="BF475" i="1"/>
  <c r="BI475" i="1"/>
  <c r="BJ475" i="1"/>
  <c r="BK475" i="1" s="1"/>
  <c r="BL475" i="1" s="1"/>
  <c r="BN475" i="1"/>
  <c r="BU475" i="1"/>
  <c r="CM475" i="1"/>
  <c r="CN475" i="1"/>
  <c r="CQ475" i="1" s="1"/>
  <c r="CO475" i="1"/>
  <c r="CP475" i="1"/>
  <c r="U476" i="1"/>
  <c r="Y476" i="1"/>
  <c r="AA476" i="1"/>
  <c r="AB476" i="1" s="1"/>
  <c r="AD476" i="1"/>
  <c r="AW476" i="1"/>
  <c r="BT476" i="1"/>
  <c r="BU476" i="1"/>
  <c r="BV476" i="1"/>
  <c r="CE476" i="1"/>
  <c r="CG476" i="1"/>
  <c r="CJ476" i="1"/>
  <c r="CM476" i="1"/>
  <c r="CO476" i="1"/>
  <c r="CR476" i="1"/>
  <c r="DI476" i="1"/>
  <c r="U477" i="1"/>
  <c r="Y477" i="1"/>
  <c r="AA477" i="1"/>
  <c r="AB477" i="1" s="1"/>
  <c r="AW477" i="1"/>
  <c r="BT477" i="1"/>
  <c r="BU477" i="1"/>
  <c r="BV477" i="1"/>
  <c r="CE477" i="1"/>
  <c r="CG477" i="1"/>
  <c r="CJ477" i="1"/>
  <c r="CM477" i="1"/>
  <c r="CO477" i="1"/>
  <c r="CR477" i="1"/>
  <c r="DI477" i="1"/>
  <c r="U478" i="1"/>
  <c r="Y478" i="1"/>
  <c r="AA478" i="1" s="1"/>
  <c r="AB478" i="1" s="1"/>
  <c r="AH478" i="1" s="1"/>
  <c r="AW478" i="1"/>
  <c r="BT478" i="1"/>
  <c r="BU478" i="1"/>
  <c r="BV478" i="1"/>
  <c r="CE478" i="1"/>
  <c r="CG478" i="1"/>
  <c r="CJ478" i="1"/>
  <c r="CM478" i="1"/>
  <c r="CO478" i="1"/>
  <c r="CR478" i="1"/>
  <c r="DI478" i="1"/>
  <c r="U479" i="1"/>
  <c r="Y479" i="1"/>
  <c r="AA479" i="1"/>
  <c r="AB479" i="1" s="1"/>
  <c r="AH479" i="1"/>
  <c r="AW479" i="1"/>
  <c r="BT479" i="1"/>
  <c r="BU479" i="1"/>
  <c r="BV479" i="1"/>
  <c r="CE479" i="1"/>
  <c r="CG479" i="1"/>
  <c r="CJ479" i="1"/>
  <c r="CM479" i="1"/>
  <c r="CO479" i="1"/>
  <c r="CR479" i="1"/>
  <c r="DI479" i="1"/>
  <c r="U480" i="1"/>
  <c r="Y480" i="1"/>
  <c r="AA480" i="1" s="1"/>
  <c r="AB480" i="1" s="1"/>
  <c r="AW480" i="1"/>
  <c r="BT480" i="1"/>
  <c r="BU480" i="1"/>
  <c r="BV480" i="1"/>
  <c r="CE480" i="1"/>
  <c r="CG480" i="1"/>
  <c r="CJ480" i="1"/>
  <c r="CM480" i="1"/>
  <c r="CO480" i="1"/>
  <c r="CR480" i="1"/>
  <c r="DI480" i="1"/>
  <c r="U481" i="1"/>
  <c r="Y481" i="1"/>
  <c r="AA481" i="1"/>
  <c r="AB481" i="1" s="1"/>
  <c r="AW481" i="1"/>
  <c r="BT481" i="1"/>
  <c r="BU481" i="1"/>
  <c r="BV481" i="1"/>
  <c r="CE481" i="1"/>
  <c r="CG481" i="1"/>
  <c r="CJ481" i="1"/>
  <c r="CM481" i="1"/>
  <c r="CO481" i="1"/>
  <c r="CR481" i="1"/>
  <c r="DI481" i="1"/>
  <c r="U482" i="1"/>
  <c r="Y482" i="1"/>
  <c r="AA482" i="1" s="1"/>
  <c r="AB482" i="1" s="1"/>
  <c r="AD482" i="1" s="1"/>
  <c r="AW482" i="1"/>
  <c r="BT482" i="1"/>
  <c r="BU482" i="1"/>
  <c r="BV482" i="1"/>
  <c r="CE482" i="1"/>
  <c r="CG482" i="1"/>
  <c r="CJ482" i="1"/>
  <c r="CM482" i="1"/>
  <c r="CO482" i="1"/>
  <c r="CR482" i="1"/>
  <c r="DI482" i="1"/>
  <c r="U483" i="1"/>
  <c r="Y483" i="1"/>
  <c r="AA483" i="1" s="1"/>
  <c r="AB483" i="1"/>
  <c r="AH483" i="1" s="1"/>
  <c r="AI483" i="1" s="1"/>
  <c r="AL483" i="1"/>
  <c r="BJ483" i="1" s="1"/>
  <c r="AW483" i="1"/>
  <c r="BM483" i="1"/>
  <c r="BN483" i="1" s="1"/>
  <c r="CS483" i="1" s="1"/>
  <c r="BT483" i="1"/>
  <c r="BU483" i="1"/>
  <c r="BV483" i="1"/>
  <c r="CE483" i="1"/>
  <c r="CG483" i="1"/>
  <c r="CJ483" i="1"/>
  <c r="CM483" i="1"/>
  <c r="CO483" i="1"/>
  <c r="CR483" i="1"/>
  <c r="DI483" i="1"/>
  <c r="U484" i="1"/>
  <c r="Y484" i="1"/>
  <c r="AA484" i="1"/>
  <c r="AB484" i="1"/>
  <c r="AK484" i="1" s="1"/>
  <c r="AW484" i="1"/>
  <c r="BT484" i="1"/>
  <c r="BU484" i="1"/>
  <c r="BV484" i="1"/>
  <c r="CE484" i="1"/>
  <c r="CG484" i="1"/>
  <c r="CJ484" i="1"/>
  <c r="CM484" i="1"/>
  <c r="CO484" i="1"/>
  <c r="CR484" i="1"/>
  <c r="DI484" i="1"/>
  <c r="U485" i="1"/>
  <c r="Y485" i="1"/>
  <c r="AA485" i="1"/>
  <c r="AB485" i="1" s="1"/>
  <c r="AW485" i="1"/>
  <c r="BT485" i="1"/>
  <c r="BU485" i="1"/>
  <c r="BV485" i="1"/>
  <c r="CE485" i="1"/>
  <c r="CG485" i="1"/>
  <c r="CJ485" i="1"/>
  <c r="CM485" i="1"/>
  <c r="CO485" i="1"/>
  <c r="CR485" i="1"/>
  <c r="DI485" i="1"/>
  <c r="U486" i="1"/>
  <c r="Y486" i="1"/>
  <c r="AA486" i="1" s="1"/>
  <c r="AB486" i="1" s="1"/>
  <c r="AH486" i="1"/>
  <c r="AW486" i="1"/>
  <c r="BT486" i="1"/>
  <c r="BU486" i="1"/>
  <c r="BV486" i="1"/>
  <c r="CE486" i="1"/>
  <c r="CG486" i="1"/>
  <c r="CJ486" i="1"/>
  <c r="CM486" i="1"/>
  <c r="CO486" i="1"/>
  <c r="CR486" i="1"/>
  <c r="DI486" i="1"/>
  <c r="U487" i="1"/>
  <c r="Y487" i="1"/>
  <c r="AA487" i="1"/>
  <c r="AB487" i="1" s="1"/>
  <c r="AH487" i="1" s="1"/>
  <c r="AW487" i="1"/>
  <c r="BT487" i="1"/>
  <c r="BU487" i="1"/>
  <c r="BV487" i="1"/>
  <c r="CE487" i="1"/>
  <c r="CG487" i="1"/>
  <c r="CJ487" i="1"/>
  <c r="CM487" i="1"/>
  <c r="CO487" i="1"/>
  <c r="CR487" i="1"/>
  <c r="DI487" i="1"/>
  <c r="U488" i="1"/>
  <c r="Y488" i="1"/>
  <c r="AA488" i="1" s="1"/>
  <c r="AB488" i="1" s="1"/>
  <c r="AW488" i="1"/>
  <c r="BT488" i="1"/>
  <c r="BU488" i="1"/>
  <c r="BV488" i="1"/>
  <c r="CE488" i="1"/>
  <c r="CG488" i="1"/>
  <c r="CJ488" i="1"/>
  <c r="CM488" i="1"/>
  <c r="CO488" i="1"/>
  <c r="CR488" i="1"/>
  <c r="DI488" i="1"/>
  <c r="U489" i="1"/>
  <c r="Y489" i="1"/>
  <c r="AA489" i="1"/>
  <c r="AB489" i="1" s="1"/>
  <c r="AW489" i="1"/>
  <c r="BT489" i="1"/>
  <c r="BU489" i="1"/>
  <c r="BV489" i="1"/>
  <c r="CE489" i="1"/>
  <c r="CG489" i="1"/>
  <c r="CJ489" i="1"/>
  <c r="CM489" i="1"/>
  <c r="CO489" i="1"/>
  <c r="CR489" i="1"/>
  <c r="DI489" i="1"/>
  <c r="AG490" i="1"/>
  <c r="AK490" i="1"/>
  <c r="AM490" i="1" s="1"/>
  <c r="AN490" i="1" s="1"/>
  <c r="CP490" i="1" s="1"/>
  <c r="AL490" i="1"/>
  <c r="AW490" i="1"/>
  <c r="BA490" i="1"/>
  <c r="BD490" i="1"/>
  <c r="CF490" i="1" s="1"/>
  <c r="BF490" i="1"/>
  <c r="BI490" i="1"/>
  <c r="BK490" i="1" s="1"/>
  <c r="BJ490" i="1"/>
  <c r="BL490" i="1"/>
  <c r="CN490" i="1" s="1"/>
  <c r="CQ490" i="1" s="1"/>
  <c r="BN490" i="1"/>
  <c r="BT490" i="1"/>
  <c r="BU490" i="1"/>
  <c r="BV490" i="1"/>
  <c r="CE490" i="1"/>
  <c r="CG490" i="1"/>
  <c r="CH490" i="1"/>
  <c r="CI490" i="1"/>
  <c r="CL490" i="1" s="1"/>
  <c r="CJ490" i="1"/>
  <c r="CK490" i="1"/>
  <c r="CM490" i="1"/>
  <c r="CO490" i="1"/>
  <c r="X491" i="1"/>
  <c r="AW491" i="1"/>
  <c r="BD491" i="1"/>
  <c r="BF491" i="1"/>
  <c r="BM491" i="1"/>
  <c r="BN491" i="1" s="1"/>
  <c r="CS491" i="1" s="1"/>
  <c r="BT491" i="1"/>
  <c r="BU491" i="1"/>
  <c r="BV491" i="1"/>
  <c r="BX491" i="1"/>
  <c r="BY491" i="1"/>
  <c r="CA491" i="1"/>
  <c r="CE491" i="1"/>
  <c r="CG491" i="1"/>
  <c r="CJ491" i="1"/>
  <c r="CM491" i="1"/>
  <c r="CO491" i="1"/>
  <c r="CR491" i="1"/>
  <c r="DH491" i="1"/>
  <c r="C492" i="1"/>
  <c r="D492" i="1"/>
  <c r="E492" i="1"/>
  <c r="F492" i="1"/>
  <c r="G492" i="1"/>
  <c r="H492" i="1"/>
  <c r="I492" i="1"/>
  <c r="J492" i="1"/>
  <c r="K492" i="1"/>
  <c r="L492" i="1"/>
  <c r="M492" i="1"/>
  <c r="N492" i="1"/>
  <c r="O492" i="1"/>
  <c r="P492" i="1"/>
  <c r="Q492" i="1"/>
  <c r="R492" i="1"/>
  <c r="S492" i="1"/>
  <c r="T492" i="1"/>
  <c r="W492" i="1"/>
  <c r="Y492" i="1"/>
  <c r="AA492" i="1" s="1"/>
  <c r="AB492" i="1"/>
  <c r="AO492" i="1"/>
  <c r="AP492" i="1"/>
  <c r="AQ492" i="1"/>
  <c r="AW492" i="1"/>
  <c r="BD492" i="1"/>
  <c r="BF492" i="1"/>
  <c r="BN492" i="1"/>
  <c r="CS492" i="1" s="1"/>
  <c r="BT492" i="1"/>
  <c r="BX492" i="1" s="1"/>
  <c r="BU492" i="1"/>
  <c r="BV492" i="1"/>
  <c r="BY492" i="1"/>
  <c r="CA492" i="1"/>
  <c r="CE492" i="1"/>
  <c r="CG492" i="1"/>
  <c r="CJ492" i="1"/>
  <c r="CM492" i="1"/>
  <c r="CO492" i="1"/>
  <c r="CR492" i="1"/>
  <c r="DH492" i="1"/>
  <c r="DI492" i="1"/>
  <c r="AG493" i="1"/>
  <c r="AK493" i="1"/>
  <c r="AL493" i="1"/>
  <c r="AM493" i="1" s="1"/>
  <c r="AN493" i="1" s="1"/>
  <c r="CP493" i="1" s="1"/>
  <c r="AW493" i="1"/>
  <c r="BA493" i="1"/>
  <c r="BD493" i="1"/>
  <c r="BF493" i="1"/>
  <c r="BI493" i="1"/>
  <c r="BJ493" i="1"/>
  <c r="BK493" i="1" s="1"/>
  <c r="BL493" i="1" s="1"/>
  <c r="BN493" i="1"/>
  <c r="BU493" i="1"/>
  <c r="CA493" i="1"/>
  <c r="CM493" i="1"/>
  <c r="CO493" i="1"/>
  <c r="U494" i="1"/>
  <c r="Y494" i="1"/>
  <c r="AA494" i="1"/>
  <c r="AB494" i="1" s="1"/>
  <c r="AP494" i="1"/>
  <c r="AW494" i="1"/>
  <c r="BT494" i="1"/>
  <c r="BU494" i="1"/>
  <c r="BV494" i="1"/>
  <c r="BX494" i="1"/>
  <c r="BY494" i="1"/>
  <c r="CA494" i="1"/>
  <c r="CE494" i="1"/>
  <c r="CG494" i="1"/>
  <c r="CJ494" i="1"/>
  <c r="CM494" i="1"/>
  <c r="CO494" i="1"/>
  <c r="CR494" i="1"/>
  <c r="DH494" i="1"/>
  <c r="DI494" i="1"/>
  <c r="U495" i="1"/>
  <c r="Y495" i="1"/>
  <c r="AA495" i="1" s="1"/>
  <c r="AB495" i="1"/>
  <c r="AP495" i="1"/>
  <c r="AW495" i="1"/>
  <c r="BT495" i="1"/>
  <c r="BU495" i="1"/>
  <c r="BV495" i="1"/>
  <c r="BX495" i="1" s="1"/>
  <c r="BY495" i="1"/>
  <c r="CA495" i="1"/>
  <c r="CE495" i="1"/>
  <c r="CG495" i="1"/>
  <c r="CJ495" i="1"/>
  <c r="CM495" i="1"/>
  <c r="CO495" i="1"/>
  <c r="CR495" i="1"/>
  <c r="DH495" i="1"/>
  <c r="DI495" i="1"/>
  <c r="U496" i="1"/>
  <c r="Y496" i="1"/>
  <c r="AA496" i="1"/>
  <c r="AB496" i="1" s="1"/>
  <c r="AL496" i="1" s="1"/>
  <c r="BJ496" i="1" s="1"/>
  <c r="AD496" i="1"/>
  <c r="AE496" i="1" s="1"/>
  <c r="AP496" i="1"/>
  <c r="DI496" i="1" s="1"/>
  <c r="AW496" i="1"/>
  <c r="BC496" i="1"/>
  <c r="BD496" i="1" s="1"/>
  <c r="CF496" i="1" s="1"/>
  <c r="BT496" i="1"/>
  <c r="BU496" i="1"/>
  <c r="BV496" i="1"/>
  <c r="BY496" i="1" s="1"/>
  <c r="BX496" i="1"/>
  <c r="CA496" i="1"/>
  <c r="CE496" i="1"/>
  <c r="CG496" i="1"/>
  <c r="CJ496" i="1"/>
  <c r="CM496" i="1"/>
  <c r="CO496" i="1"/>
  <c r="CR496" i="1"/>
  <c r="DH496" i="1"/>
  <c r="U497" i="1"/>
  <c r="Y497" i="1"/>
  <c r="AA497" i="1"/>
  <c r="AB497" i="1"/>
  <c r="AH497" i="1" s="1"/>
  <c r="AI497" i="1" s="1"/>
  <c r="AK497" i="1"/>
  <c r="BI497" i="1" s="1"/>
  <c r="AP497" i="1"/>
  <c r="AW497" i="1"/>
  <c r="BM497" i="1"/>
  <c r="BN497" i="1"/>
  <c r="CS497" i="1" s="1"/>
  <c r="BT497" i="1"/>
  <c r="BU497" i="1"/>
  <c r="BV497" i="1"/>
  <c r="BX497" i="1"/>
  <c r="BY497" i="1"/>
  <c r="CA497" i="1"/>
  <c r="CE497" i="1"/>
  <c r="CG497" i="1"/>
  <c r="CJ497" i="1"/>
  <c r="CM497" i="1"/>
  <c r="CO497" i="1"/>
  <c r="CR497" i="1"/>
  <c r="DH497" i="1"/>
  <c r="DI497" i="1"/>
  <c r="U498" i="1"/>
  <c r="Y498" i="1"/>
  <c r="AA498" i="1" s="1"/>
  <c r="AB498" i="1" s="1"/>
  <c r="AP498" i="1"/>
  <c r="AW498" i="1"/>
  <c r="BT498" i="1"/>
  <c r="BX498" i="1" s="1"/>
  <c r="BU498" i="1"/>
  <c r="BV498" i="1"/>
  <c r="BY498" i="1" s="1"/>
  <c r="CA498" i="1"/>
  <c r="CE498" i="1"/>
  <c r="CG498" i="1"/>
  <c r="CJ498" i="1"/>
  <c r="CM498" i="1"/>
  <c r="CO498" i="1"/>
  <c r="CR498" i="1"/>
  <c r="DH498" i="1"/>
  <c r="DI498" i="1"/>
  <c r="U499" i="1"/>
  <c r="Y499" i="1"/>
  <c r="AA499" i="1"/>
  <c r="AB499" i="1" s="1"/>
  <c r="AP499" i="1"/>
  <c r="DI499" i="1" s="1"/>
  <c r="AW499" i="1"/>
  <c r="BT499" i="1"/>
  <c r="BX499" i="1" s="1"/>
  <c r="BU499" i="1"/>
  <c r="BY499" i="1" s="1"/>
  <c r="BV499" i="1"/>
  <c r="CA499" i="1"/>
  <c r="CE499" i="1"/>
  <c r="CG499" i="1"/>
  <c r="CJ499" i="1"/>
  <c r="CM499" i="1"/>
  <c r="CO499" i="1"/>
  <c r="CR499" i="1"/>
  <c r="DH499" i="1"/>
  <c r="U500" i="1"/>
  <c r="Y500" i="1"/>
  <c r="AA500" i="1" s="1"/>
  <c r="AB500" i="1" s="1"/>
  <c r="AH500" i="1" s="1"/>
  <c r="AP500" i="1"/>
  <c r="AW500" i="1"/>
  <c r="BT500" i="1"/>
  <c r="BX500" i="1" s="1"/>
  <c r="BU500" i="1"/>
  <c r="BY500" i="1" s="1"/>
  <c r="BV500" i="1"/>
  <c r="CA500" i="1"/>
  <c r="CE500" i="1"/>
  <c r="CG500" i="1"/>
  <c r="CJ500" i="1"/>
  <c r="CM500" i="1"/>
  <c r="CO500" i="1"/>
  <c r="CR500" i="1"/>
  <c r="DH500" i="1"/>
  <c r="DI500" i="1" s="1"/>
  <c r="U501" i="1"/>
  <c r="Y501" i="1"/>
  <c r="AA501" i="1" s="1"/>
  <c r="AB501" i="1" s="1"/>
  <c r="AP501" i="1"/>
  <c r="AW501" i="1"/>
  <c r="BT501" i="1"/>
  <c r="BU501" i="1"/>
  <c r="BY501" i="1" s="1"/>
  <c r="BV501" i="1"/>
  <c r="BX501" i="1"/>
  <c r="CA501" i="1"/>
  <c r="CE501" i="1"/>
  <c r="CG501" i="1"/>
  <c r="CJ501" i="1"/>
  <c r="CM501" i="1"/>
  <c r="CO501" i="1"/>
  <c r="CR501" i="1"/>
  <c r="DH501" i="1"/>
  <c r="DI501" i="1"/>
  <c r="U502" i="1"/>
  <c r="Y502" i="1"/>
  <c r="AA502" i="1"/>
  <c r="AB502" i="1"/>
  <c r="AP502" i="1"/>
  <c r="DI502" i="1" s="1"/>
  <c r="AW502" i="1"/>
  <c r="BT502" i="1"/>
  <c r="BU502" i="1"/>
  <c r="BV502" i="1"/>
  <c r="BX502" i="1"/>
  <c r="BY502" i="1"/>
  <c r="CA502" i="1"/>
  <c r="CE502" i="1"/>
  <c r="CG502" i="1"/>
  <c r="CJ502" i="1"/>
  <c r="CM502" i="1"/>
  <c r="CO502" i="1"/>
  <c r="CR502" i="1"/>
  <c r="DH502" i="1"/>
  <c r="U503" i="1"/>
  <c r="Y503" i="1"/>
  <c r="AA503" i="1" s="1"/>
  <c r="AB503" i="1" s="1"/>
  <c r="AP503" i="1"/>
  <c r="AW503" i="1"/>
  <c r="BT503" i="1"/>
  <c r="BU503" i="1"/>
  <c r="BV503" i="1"/>
  <c r="BX503" i="1" s="1"/>
  <c r="BY503" i="1"/>
  <c r="CA503" i="1"/>
  <c r="CE503" i="1"/>
  <c r="CG503" i="1"/>
  <c r="CJ503" i="1"/>
  <c r="CM503" i="1"/>
  <c r="CO503" i="1"/>
  <c r="CR503" i="1"/>
  <c r="DH503" i="1"/>
  <c r="DI503" i="1"/>
  <c r="U504" i="1"/>
  <c r="Y504" i="1"/>
  <c r="AA504" i="1"/>
  <c r="AB504" i="1" s="1"/>
  <c r="AD504" i="1" s="1"/>
  <c r="AL504" i="1"/>
  <c r="BJ504" i="1" s="1"/>
  <c r="AP504" i="1"/>
  <c r="AW504" i="1"/>
  <c r="BT504" i="1"/>
  <c r="BU504" i="1"/>
  <c r="BY504" i="1" s="1"/>
  <c r="BV504" i="1"/>
  <c r="BX504" i="1"/>
  <c r="CA504" i="1"/>
  <c r="CE504" i="1"/>
  <c r="CG504" i="1"/>
  <c r="CJ504" i="1"/>
  <c r="CM504" i="1"/>
  <c r="CO504" i="1"/>
  <c r="CR504" i="1"/>
  <c r="DH504" i="1"/>
  <c r="U505" i="1"/>
  <c r="Y505" i="1"/>
  <c r="AA505" i="1"/>
  <c r="AB505" i="1"/>
  <c r="AH505" i="1" s="1"/>
  <c r="AI505" i="1" s="1"/>
  <c r="AK505" i="1"/>
  <c r="BI505" i="1" s="1"/>
  <c r="AP505" i="1"/>
  <c r="AW505" i="1"/>
  <c r="BM505" i="1"/>
  <c r="BN505" i="1"/>
  <c r="CS505" i="1" s="1"/>
  <c r="BT505" i="1"/>
  <c r="BU505" i="1"/>
  <c r="BV505" i="1"/>
  <c r="BX505" i="1"/>
  <c r="BY505" i="1"/>
  <c r="CA505" i="1"/>
  <c r="CE505" i="1"/>
  <c r="CG505" i="1"/>
  <c r="CJ505" i="1"/>
  <c r="CM505" i="1"/>
  <c r="CO505" i="1"/>
  <c r="CR505" i="1"/>
  <c r="DH505" i="1"/>
  <c r="DI505" i="1"/>
  <c r="U506" i="1"/>
  <c r="Y506" i="1"/>
  <c r="AA506" i="1" s="1"/>
  <c r="AB506" i="1" s="1"/>
  <c r="AP506" i="1"/>
  <c r="AW506" i="1"/>
  <c r="BT506" i="1"/>
  <c r="BX506" i="1" s="1"/>
  <c r="BU506" i="1"/>
  <c r="BV506" i="1"/>
  <c r="BY506" i="1"/>
  <c r="CA506" i="1"/>
  <c r="CE506" i="1"/>
  <c r="CG506" i="1"/>
  <c r="CJ506" i="1"/>
  <c r="CM506" i="1"/>
  <c r="CO506" i="1"/>
  <c r="CR506" i="1"/>
  <c r="DH506" i="1"/>
  <c r="DI506" i="1"/>
  <c r="U507" i="1"/>
  <c r="Y507" i="1"/>
  <c r="AA507" i="1"/>
  <c r="AB507" i="1" s="1"/>
  <c r="AH507" i="1" s="1"/>
  <c r="AP507" i="1"/>
  <c r="DI507" i="1" s="1"/>
  <c r="AW507" i="1"/>
  <c r="BT507" i="1"/>
  <c r="BX507" i="1" s="1"/>
  <c r="BU507" i="1"/>
  <c r="BY507" i="1" s="1"/>
  <c r="BV507" i="1"/>
  <c r="CA507" i="1"/>
  <c r="CE507" i="1"/>
  <c r="CG507" i="1"/>
  <c r="CJ507" i="1"/>
  <c r="CM507" i="1"/>
  <c r="CO507" i="1"/>
  <c r="CR507" i="1"/>
  <c r="DH507" i="1"/>
  <c r="U508" i="1"/>
  <c r="Y508" i="1"/>
  <c r="AA508" i="1" s="1"/>
  <c r="AB508" i="1" s="1"/>
  <c r="AH508" i="1"/>
  <c r="AP508" i="1"/>
  <c r="AW508" i="1"/>
  <c r="BT508" i="1"/>
  <c r="BX508" i="1" s="1"/>
  <c r="BU508" i="1"/>
  <c r="BY508" i="1" s="1"/>
  <c r="BV508" i="1"/>
  <c r="CA508" i="1"/>
  <c r="CE508" i="1"/>
  <c r="CG508" i="1"/>
  <c r="CJ508" i="1"/>
  <c r="CM508" i="1"/>
  <c r="CO508" i="1"/>
  <c r="CR508" i="1"/>
  <c r="DH508" i="1"/>
  <c r="DI508" i="1" s="1"/>
  <c r="U509" i="1"/>
  <c r="Y509" i="1"/>
  <c r="AA509" i="1"/>
  <c r="AB509" i="1" s="1"/>
  <c r="AP509" i="1"/>
  <c r="AW509" i="1"/>
  <c r="BT509" i="1"/>
  <c r="BU509" i="1"/>
  <c r="BY509" i="1" s="1"/>
  <c r="BV509" i="1"/>
  <c r="BX509" i="1" s="1"/>
  <c r="CA509" i="1"/>
  <c r="CE509" i="1"/>
  <c r="CG509" i="1"/>
  <c r="CJ509" i="1"/>
  <c r="CM509" i="1"/>
  <c r="CO509" i="1"/>
  <c r="CR509" i="1"/>
  <c r="DH509" i="1"/>
  <c r="DI509" i="1"/>
  <c r="U510" i="1"/>
  <c r="Y510" i="1"/>
  <c r="AA510" i="1"/>
  <c r="AB510" i="1" s="1"/>
  <c r="AP510" i="1"/>
  <c r="DI510" i="1" s="1"/>
  <c r="AW510" i="1"/>
  <c r="BT510" i="1"/>
  <c r="BU510" i="1"/>
  <c r="BV510" i="1"/>
  <c r="BX510" i="1"/>
  <c r="BY510" i="1"/>
  <c r="CA510" i="1"/>
  <c r="CE510" i="1"/>
  <c r="CG510" i="1"/>
  <c r="CJ510" i="1"/>
  <c r="CM510" i="1"/>
  <c r="CO510" i="1"/>
  <c r="CR510" i="1"/>
  <c r="DH510" i="1"/>
  <c r="AF511" i="1"/>
  <c r="AG511" i="1"/>
  <c r="AK511" i="1"/>
  <c r="AL511" i="1"/>
  <c r="BJ511" i="1" s="1"/>
  <c r="BK511" i="1" s="1"/>
  <c r="BL511" i="1" s="1"/>
  <c r="CN511" i="1" s="1"/>
  <c r="AP511" i="1"/>
  <c r="AW511" i="1"/>
  <c r="BA511" i="1"/>
  <c r="CB511" i="1" s="1"/>
  <c r="BI511" i="1"/>
  <c r="BN511" i="1"/>
  <c r="CA511" i="1"/>
  <c r="CM511" i="1"/>
  <c r="CO511" i="1"/>
  <c r="DH511" i="1"/>
  <c r="DI511" i="1"/>
  <c r="C512" i="1"/>
  <c r="D512" i="1"/>
  <c r="E512" i="1"/>
  <c r="F512" i="1"/>
  <c r="G512" i="1"/>
  <c r="H512" i="1"/>
  <c r="I512" i="1"/>
  <c r="J512" i="1"/>
  <c r="K512" i="1"/>
  <c r="L512" i="1"/>
  <c r="M512" i="1"/>
  <c r="N512" i="1"/>
  <c r="O512" i="1"/>
  <c r="P512" i="1"/>
  <c r="Q512" i="1"/>
  <c r="R512" i="1"/>
  <c r="S512" i="1"/>
  <c r="T512" i="1"/>
  <c r="W512" i="1"/>
  <c r="AB512" i="1" s="1"/>
  <c r="Y512" i="1"/>
  <c r="AA512" i="1"/>
  <c r="AO512" i="1"/>
  <c r="AP512" i="1" s="1"/>
  <c r="AQ512" i="1"/>
  <c r="AW512" i="1"/>
  <c r="BD512" i="1"/>
  <c r="BF512" i="1"/>
  <c r="BN512" i="1"/>
  <c r="BT512" i="1"/>
  <c r="BU512" i="1"/>
  <c r="BV512" i="1"/>
  <c r="BY512" i="1" s="1"/>
  <c r="BX512" i="1"/>
  <c r="CA512" i="1"/>
  <c r="CE512" i="1"/>
  <c r="CG512" i="1"/>
  <c r="CJ512" i="1"/>
  <c r="CM512" i="1"/>
  <c r="CO512" i="1"/>
  <c r="CR512" i="1"/>
  <c r="CS512" i="1"/>
  <c r="DH512" i="1"/>
  <c r="AG513" i="1"/>
  <c r="AK513" i="1"/>
  <c r="AL513" i="1"/>
  <c r="AM513" i="1"/>
  <c r="AN513" i="1" s="1"/>
  <c r="CP513" i="1" s="1"/>
  <c r="AW513" i="1"/>
  <c r="BA513" i="1"/>
  <c r="BD513" i="1"/>
  <c r="BF513" i="1"/>
  <c r="BI513" i="1"/>
  <c r="BJ513" i="1"/>
  <c r="BK513" i="1"/>
  <c r="BL513" i="1" s="1"/>
  <c r="CN513" i="1" s="1"/>
  <c r="BN513" i="1"/>
  <c r="BU513" i="1"/>
  <c r="CA513" i="1"/>
  <c r="CM513" i="1"/>
  <c r="CO513" i="1"/>
  <c r="U514" i="1"/>
  <c r="Y514" i="1"/>
  <c r="AA514" i="1" s="1"/>
  <c r="AB514" i="1" s="1"/>
  <c r="AH514" i="1" s="1"/>
  <c r="AI514" i="1" s="1"/>
  <c r="AP514" i="1"/>
  <c r="AW514" i="1"/>
  <c r="BT514" i="1"/>
  <c r="BU514" i="1"/>
  <c r="BV514" i="1"/>
  <c r="BX514" i="1" s="1"/>
  <c r="CA514" i="1"/>
  <c r="CE514" i="1"/>
  <c r="CG514" i="1"/>
  <c r="CJ514" i="1"/>
  <c r="CM514" i="1"/>
  <c r="CO514" i="1"/>
  <c r="CR514" i="1"/>
  <c r="DH514" i="1"/>
  <c r="DI514" i="1"/>
  <c r="U515" i="1"/>
  <c r="Y515" i="1"/>
  <c r="AA515" i="1"/>
  <c r="AB515" i="1" s="1"/>
  <c r="AP515" i="1"/>
  <c r="AW515" i="1"/>
  <c r="BT515" i="1"/>
  <c r="BU515" i="1"/>
  <c r="BV515" i="1"/>
  <c r="BY515" i="1" s="1"/>
  <c r="BX515" i="1"/>
  <c r="CA515" i="1"/>
  <c r="CE515" i="1"/>
  <c r="CG515" i="1"/>
  <c r="CJ515" i="1"/>
  <c r="CM515" i="1"/>
  <c r="CO515" i="1"/>
  <c r="CR515" i="1"/>
  <c r="DH515" i="1"/>
  <c r="DI515" i="1"/>
  <c r="U516" i="1"/>
  <c r="Y516" i="1"/>
  <c r="AA516" i="1"/>
  <c r="AB516" i="1" s="1"/>
  <c r="AP516" i="1"/>
  <c r="DI516" i="1" s="1"/>
  <c r="AW516" i="1"/>
  <c r="BT516" i="1"/>
  <c r="BU516" i="1"/>
  <c r="BV516" i="1"/>
  <c r="BX516" i="1"/>
  <c r="BY516" i="1"/>
  <c r="CA516" i="1"/>
  <c r="CE516" i="1"/>
  <c r="CG516" i="1"/>
  <c r="CJ516" i="1"/>
  <c r="CM516" i="1"/>
  <c r="CO516" i="1"/>
  <c r="CR516" i="1"/>
  <c r="DH516" i="1"/>
  <c r="U517" i="1"/>
  <c r="Y517" i="1"/>
  <c r="AA517" i="1" s="1"/>
  <c r="AB517" i="1" s="1"/>
  <c r="AL517" i="1" s="1"/>
  <c r="BJ517" i="1" s="1"/>
  <c r="AP517" i="1"/>
  <c r="AW517" i="1"/>
  <c r="BT517" i="1"/>
  <c r="BX517" i="1" s="1"/>
  <c r="BU517" i="1"/>
  <c r="BV517" i="1"/>
  <c r="BY517" i="1"/>
  <c r="CA517" i="1"/>
  <c r="CE517" i="1"/>
  <c r="CG517" i="1"/>
  <c r="CJ517" i="1"/>
  <c r="CM517" i="1"/>
  <c r="CO517" i="1"/>
  <c r="CR517" i="1"/>
  <c r="DH517" i="1"/>
  <c r="DI517" i="1"/>
  <c r="U518" i="1"/>
  <c r="Y518" i="1"/>
  <c r="AA518" i="1"/>
  <c r="AB518" i="1" s="1"/>
  <c r="AP518" i="1"/>
  <c r="AW518" i="1"/>
  <c r="BT518" i="1"/>
  <c r="BU518" i="1"/>
  <c r="BY518" i="1" s="1"/>
  <c r="BV518" i="1"/>
  <c r="BX518" i="1"/>
  <c r="CA518" i="1"/>
  <c r="CE518" i="1"/>
  <c r="CG518" i="1"/>
  <c r="CJ518" i="1"/>
  <c r="CM518" i="1"/>
  <c r="CO518" i="1"/>
  <c r="CR518" i="1"/>
  <c r="DH518" i="1"/>
  <c r="U519" i="1"/>
  <c r="Y519" i="1"/>
  <c r="AA519" i="1"/>
  <c r="AB519" i="1"/>
  <c r="AH519" i="1" s="1"/>
  <c r="AI519" i="1" s="1"/>
  <c r="AK519" i="1"/>
  <c r="BI519" i="1" s="1"/>
  <c r="AP519" i="1"/>
  <c r="AW519" i="1"/>
  <c r="BM519" i="1"/>
  <c r="BN519" i="1" s="1"/>
  <c r="CS519" i="1" s="1"/>
  <c r="BT519" i="1"/>
  <c r="BU519" i="1"/>
  <c r="BV519" i="1"/>
  <c r="BX519" i="1"/>
  <c r="BY519" i="1"/>
  <c r="CA519" i="1"/>
  <c r="CE519" i="1"/>
  <c r="CG519" i="1"/>
  <c r="CJ519" i="1"/>
  <c r="CM519" i="1"/>
  <c r="CO519" i="1"/>
  <c r="CR519" i="1"/>
  <c r="DH519" i="1"/>
  <c r="DI519" i="1" s="1"/>
  <c r="U520" i="1"/>
  <c r="Y520" i="1"/>
  <c r="AA520" i="1" s="1"/>
  <c r="AB520" i="1" s="1"/>
  <c r="AP520" i="1"/>
  <c r="AW520" i="1"/>
  <c r="BT520" i="1"/>
  <c r="BX520" i="1" s="1"/>
  <c r="BU520" i="1"/>
  <c r="BV520" i="1"/>
  <c r="BY520" i="1"/>
  <c r="CA520" i="1"/>
  <c r="CE520" i="1"/>
  <c r="CG520" i="1"/>
  <c r="CJ520" i="1"/>
  <c r="CM520" i="1"/>
  <c r="CO520" i="1"/>
  <c r="CR520" i="1"/>
  <c r="DH520" i="1"/>
  <c r="DI520" i="1"/>
  <c r="U521" i="1"/>
  <c r="Y521" i="1"/>
  <c r="AA521" i="1"/>
  <c r="AB521" i="1" s="1"/>
  <c r="AH521" i="1" s="1"/>
  <c r="AP521" i="1"/>
  <c r="DI521" i="1" s="1"/>
  <c r="AW521" i="1"/>
  <c r="BT521" i="1"/>
  <c r="BX521" i="1" s="1"/>
  <c r="BU521" i="1"/>
  <c r="BY521" i="1" s="1"/>
  <c r="BV521" i="1"/>
  <c r="CA521" i="1"/>
  <c r="CE521" i="1"/>
  <c r="CG521" i="1"/>
  <c r="CJ521" i="1"/>
  <c r="CM521" i="1"/>
  <c r="CO521" i="1"/>
  <c r="CR521" i="1"/>
  <c r="DH521" i="1"/>
  <c r="U522" i="1"/>
  <c r="Y522" i="1"/>
  <c r="AA522" i="1" s="1"/>
  <c r="AB522" i="1" s="1"/>
  <c r="AH522" i="1" s="1"/>
  <c r="AP522" i="1"/>
  <c r="AW522" i="1"/>
  <c r="BT522" i="1"/>
  <c r="BU522" i="1"/>
  <c r="BV522" i="1"/>
  <c r="BX522" i="1" s="1"/>
  <c r="CA522" i="1"/>
  <c r="CE522" i="1"/>
  <c r="CG522" i="1"/>
  <c r="CJ522" i="1"/>
  <c r="CM522" i="1"/>
  <c r="CO522" i="1"/>
  <c r="CR522" i="1"/>
  <c r="DH522" i="1"/>
  <c r="DI522" i="1" s="1"/>
  <c r="U523" i="1"/>
  <c r="Y523" i="1"/>
  <c r="AA523" i="1" s="1"/>
  <c r="AB523" i="1" s="1"/>
  <c r="AP523" i="1"/>
  <c r="AW523" i="1"/>
  <c r="BT523" i="1"/>
  <c r="BU523" i="1"/>
  <c r="BY523" i="1" s="1"/>
  <c r="BV523" i="1"/>
  <c r="BX523" i="1" s="1"/>
  <c r="CA523" i="1"/>
  <c r="CE523" i="1"/>
  <c r="CG523" i="1"/>
  <c r="CJ523" i="1"/>
  <c r="CM523" i="1"/>
  <c r="CO523" i="1"/>
  <c r="CR523" i="1"/>
  <c r="DH523" i="1"/>
  <c r="DI523" i="1"/>
  <c r="U524" i="1"/>
  <c r="Y524" i="1"/>
  <c r="AA524" i="1"/>
  <c r="AB524" i="1" s="1"/>
  <c r="AK524" i="1" s="1"/>
  <c r="AP524" i="1"/>
  <c r="DI524" i="1" s="1"/>
  <c r="AW524" i="1"/>
  <c r="BT524" i="1"/>
  <c r="BU524" i="1"/>
  <c r="BV524" i="1"/>
  <c r="BX524" i="1"/>
  <c r="BY524" i="1"/>
  <c r="CA524" i="1"/>
  <c r="CE524" i="1"/>
  <c r="CG524" i="1"/>
  <c r="CJ524" i="1"/>
  <c r="CM524" i="1"/>
  <c r="CO524" i="1"/>
  <c r="CR524" i="1"/>
  <c r="DH524" i="1"/>
  <c r="U525" i="1"/>
  <c r="Y525" i="1"/>
  <c r="AA525" i="1" s="1"/>
  <c r="AB525" i="1"/>
  <c r="AP525" i="1"/>
  <c r="AW525" i="1"/>
  <c r="BT525" i="1"/>
  <c r="BU525" i="1"/>
  <c r="BV525" i="1"/>
  <c r="BX525" i="1" s="1"/>
  <c r="BY525" i="1"/>
  <c r="CA525" i="1"/>
  <c r="CE525" i="1"/>
  <c r="CG525" i="1"/>
  <c r="CJ525" i="1"/>
  <c r="CM525" i="1"/>
  <c r="CO525" i="1"/>
  <c r="CR525" i="1"/>
  <c r="DH525" i="1"/>
  <c r="DI525" i="1"/>
  <c r="U526" i="1"/>
  <c r="Y526" i="1"/>
  <c r="AA526" i="1"/>
  <c r="AB526" i="1" s="1"/>
  <c r="AD526" i="1" s="1"/>
  <c r="AL526" i="1"/>
  <c r="BJ526" i="1" s="1"/>
  <c r="AP526" i="1"/>
  <c r="AW526" i="1"/>
  <c r="BT526" i="1"/>
  <c r="BU526" i="1"/>
  <c r="BV526" i="1"/>
  <c r="BY526" i="1" s="1"/>
  <c r="BX526" i="1"/>
  <c r="CA526" i="1"/>
  <c r="CE526" i="1"/>
  <c r="CG526" i="1"/>
  <c r="CJ526" i="1"/>
  <c r="CM526" i="1"/>
  <c r="CO526" i="1"/>
  <c r="CR526" i="1"/>
  <c r="DH526" i="1"/>
  <c r="DI526" i="1" s="1"/>
  <c r="U527" i="1"/>
  <c r="Y527" i="1"/>
  <c r="AA527" i="1"/>
  <c r="AB527" i="1"/>
  <c r="AH527" i="1" s="1"/>
  <c r="AI527" i="1" s="1"/>
  <c r="AK527" i="1"/>
  <c r="BI527" i="1" s="1"/>
  <c r="AP527" i="1"/>
  <c r="AW527" i="1"/>
  <c r="BM527" i="1"/>
  <c r="BN527" i="1"/>
  <c r="CS527" i="1" s="1"/>
  <c r="BT527" i="1"/>
  <c r="BU527" i="1"/>
  <c r="BV527" i="1"/>
  <c r="BX527" i="1"/>
  <c r="BY527" i="1"/>
  <c r="CA527" i="1"/>
  <c r="CE527" i="1"/>
  <c r="CG527" i="1"/>
  <c r="CJ527" i="1"/>
  <c r="CM527" i="1"/>
  <c r="CO527" i="1"/>
  <c r="CR527" i="1"/>
  <c r="DH527" i="1"/>
  <c r="DI527" i="1"/>
  <c r="U528" i="1"/>
  <c r="Y528" i="1"/>
  <c r="AA528" i="1" s="1"/>
  <c r="AB528" i="1" s="1"/>
  <c r="AP528" i="1"/>
  <c r="AW528" i="1"/>
  <c r="BT528" i="1"/>
  <c r="BX528" i="1" s="1"/>
  <c r="BU528" i="1"/>
  <c r="BV528" i="1"/>
  <c r="BY528" i="1"/>
  <c r="CA528" i="1"/>
  <c r="CE528" i="1"/>
  <c r="CG528" i="1"/>
  <c r="CJ528" i="1"/>
  <c r="CM528" i="1"/>
  <c r="CO528" i="1"/>
  <c r="CR528" i="1"/>
  <c r="DH528" i="1"/>
  <c r="DI528" i="1"/>
  <c r="U529" i="1"/>
  <c r="Y529" i="1"/>
  <c r="AA529" i="1"/>
  <c r="AB529" i="1" s="1"/>
  <c r="AP529" i="1"/>
  <c r="DI529" i="1" s="1"/>
  <c r="AW529" i="1"/>
  <c r="BT529" i="1"/>
  <c r="BX529" i="1" s="1"/>
  <c r="BU529" i="1"/>
  <c r="BY529" i="1" s="1"/>
  <c r="BV529" i="1"/>
  <c r="CA529" i="1"/>
  <c r="CE529" i="1"/>
  <c r="CG529" i="1"/>
  <c r="CJ529" i="1"/>
  <c r="CM529" i="1"/>
  <c r="CO529" i="1"/>
  <c r="CR529" i="1"/>
  <c r="DH529" i="1"/>
  <c r="U530" i="1"/>
  <c r="Y530" i="1"/>
  <c r="AA530" i="1" s="1"/>
  <c r="AB530" i="1" s="1"/>
  <c r="AH530" i="1" s="1"/>
  <c r="AP530" i="1"/>
  <c r="AW530" i="1"/>
  <c r="BT530" i="1"/>
  <c r="BX530" i="1" s="1"/>
  <c r="BU530" i="1"/>
  <c r="BV530" i="1"/>
  <c r="CA530" i="1"/>
  <c r="CE530" i="1"/>
  <c r="CG530" i="1"/>
  <c r="CJ530" i="1"/>
  <c r="CM530" i="1"/>
  <c r="CO530" i="1"/>
  <c r="CR530" i="1"/>
  <c r="DH530" i="1"/>
  <c r="DI530" i="1" s="1"/>
  <c r="U531" i="1"/>
  <c r="Y531" i="1"/>
  <c r="AA531" i="1"/>
  <c r="AB531" i="1" s="1"/>
  <c r="AP531" i="1"/>
  <c r="AW531" i="1"/>
  <c r="BT531" i="1"/>
  <c r="BU531" i="1"/>
  <c r="BV531" i="1"/>
  <c r="BX531" i="1"/>
  <c r="CA531" i="1"/>
  <c r="CE531" i="1"/>
  <c r="CG531" i="1"/>
  <c r="CJ531" i="1"/>
  <c r="CM531" i="1"/>
  <c r="CO531" i="1"/>
  <c r="CR531" i="1"/>
  <c r="DH531" i="1"/>
  <c r="DI531" i="1"/>
  <c r="U532" i="1"/>
  <c r="Y532" i="1"/>
  <c r="AA532" i="1"/>
  <c r="AB532" i="1" s="1"/>
  <c r="AP532" i="1"/>
  <c r="DI532" i="1" s="1"/>
  <c r="AW532" i="1"/>
  <c r="BT532" i="1"/>
  <c r="BU532" i="1"/>
  <c r="BV532" i="1"/>
  <c r="BX532" i="1"/>
  <c r="BY532" i="1"/>
  <c r="CA532" i="1"/>
  <c r="CE532" i="1"/>
  <c r="CG532" i="1"/>
  <c r="CJ532" i="1"/>
  <c r="CM532" i="1"/>
  <c r="CO532" i="1"/>
  <c r="CR532" i="1"/>
  <c r="DH532" i="1"/>
  <c r="U533" i="1"/>
  <c r="Y533" i="1"/>
  <c r="AA533" i="1" s="1"/>
  <c r="AB533" i="1" s="1"/>
  <c r="AP533" i="1"/>
  <c r="AW533" i="1"/>
  <c r="BT533" i="1"/>
  <c r="BX533" i="1" s="1"/>
  <c r="BU533" i="1"/>
  <c r="BV533" i="1"/>
  <c r="BY533" i="1"/>
  <c r="CA533" i="1"/>
  <c r="CE533" i="1"/>
  <c r="CG533" i="1"/>
  <c r="CJ533" i="1"/>
  <c r="CM533" i="1"/>
  <c r="CO533" i="1"/>
  <c r="CR533" i="1"/>
  <c r="DH533" i="1"/>
  <c r="DI533" i="1"/>
  <c r="U534" i="1"/>
  <c r="Y534" i="1"/>
  <c r="AA534" i="1"/>
  <c r="AB534" i="1" s="1"/>
  <c r="AD534" i="1" s="1"/>
  <c r="AE534" i="1" s="1"/>
  <c r="AP534" i="1"/>
  <c r="AW534" i="1"/>
  <c r="BT534" i="1"/>
  <c r="BU534" i="1"/>
  <c r="BY534" i="1" s="1"/>
  <c r="BV534" i="1"/>
  <c r="BX534" i="1"/>
  <c r="CA534" i="1"/>
  <c r="CE534" i="1"/>
  <c r="CG534" i="1"/>
  <c r="CJ534" i="1"/>
  <c r="CM534" i="1"/>
  <c r="CO534" i="1"/>
  <c r="CR534" i="1"/>
  <c r="DH534" i="1"/>
  <c r="AF535" i="1"/>
  <c r="AG535" i="1"/>
  <c r="AK535" i="1"/>
  <c r="BI535" i="1" s="1"/>
  <c r="BK535" i="1" s="1"/>
  <c r="BL535" i="1" s="1"/>
  <c r="CN535" i="1" s="1"/>
  <c r="AL535" i="1"/>
  <c r="AP535" i="1"/>
  <c r="DI535" i="1" s="1"/>
  <c r="AW535" i="1"/>
  <c r="BA535" i="1"/>
  <c r="CB535" i="1" s="1"/>
  <c r="BJ535" i="1"/>
  <c r="BN535" i="1"/>
  <c r="CA535" i="1"/>
  <c r="CM535" i="1"/>
  <c r="CO535" i="1"/>
  <c r="DH535" i="1"/>
  <c r="C536" i="1"/>
  <c r="D536" i="1"/>
  <c r="E536" i="1"/>
  <c r="F536" i="1"/>
  <c r="G536" i="1"/>
  <c r="H536" i="1"/>
  <c r="I536" i="1"/>
  <c r="J536" i="1"/>
  <c r="K536" i="1"/>
  <c r="L536" i="1"/>
  <c r="M536" i="1"/>
  <c r="N536" i="1"/>
  <c r="O536" i="1"/>
  <c r="P536" i="1"/>
  <c r="Q536" i="1"/>
  <c r="R536" i="1"/>
  <c r="S536" i="1"/>
  <c r="T536" i="1"/>
  <c r="W536" i="1"/>
  <c r="Y536" i="1"/>
  <c r="AA536" i="1" s="1"/>
  <c r="AB536" i="1" s="1"/>
  <c r="AO536" i="1"/>
  <c r="AP536" i="1"/>
  <c r="AQ536" i="1"/>
  <c r="AW536" i="1"/>
  <c r="BN536" i="1"/>
  <c r="BT536" i="1"/>
  <c r="BX536" i="1" s="1"/>
  <c r="BU536" i="1"/>
  <c r="BY536" i="1" s="1"/>
  <c r="BV536" i="1"/>
  <c r="CA536" i="1"/>
  <c r="CE536" i="1"/>
  <c r="CG536" i="1"/>
  <c r="CJ536" i="1"/>
  <c r="CM536" i="1"/>
  <c r="CO536" i="1"/>
  <c r="CR536" i="1"/>
  <c r="CS536" i="1"/>
  <c r="DH536" i="1"/>
  <c r="AG537" i="1"/>
  <c r="AK537" i="1"/>
  <c r="AL537" i="1"/>
  <c r="AM537" i="1" s="1"/>
  <c r="AN537" i="1" s="1"/>
  <c r="CP537" i="1" s="1"/>
  <c r="AW537" i="1"/>
  <c r="BA537" i="1"/>
  <c r="BD537" i="1"/>
  <c r="BF537" i="1"/>
  <c r="BI537" i="1"/>
  <c r="BJ537" i="1"/>
  <c r="BK537" i="1" s="1"/>
  <c r="BL537" i="1" s="1"/>
  <c r="CN537" i="1" s="1"/>
  <c r="CQ537" i="1" s="1"/>
  <c r="BN537" i="1"/>
  <c r="BU537" i="1"/>
  <c r="CA537" i="1"/>
  <c r="CM537" i="1"/>
  <c r="CO537" i="1"/>
  <c r="U538" i="1"/>
  <c r="Y538" i="1"/>
  <c r="AA538" i="1" s="1"/>
  <c r="AB538" i="1" s="1"/>
  <c r="AH538" i="1"/>
  <c r="AP538" i="1"/>
  <c r="AW538" i="1"/>
  <c r="BT538" i="1"/>
  <c r="BX538" i="1" s="1"/>
  <c r="BU538" i="1"/>
  <c r="BY538" i="1" s="1"/>
  <c r="BV538" i="1"/>
  <c r="CA538" i="1"/>
  <c r="CE538" i="1"/>
  <c r="CG538" i="1"/>
  <c r="CJ538" i="1"/>
  <c r="CM538" i="1"/>
  <c r="CO538" i="1"/>
  <c r="CR538" i="1"/>
  <c r="DH538" i="1"/>
  <c r="DI538" i="1" s="1"/>
  <c r="U539" i="1"/>
  <c r="Y539" i="1"/>
  <c r="AA539" i="1"/>
  <c r="AB539" i="1" s="1"/>
  <c r="AD539" i="1" s="1"/>
  <c r="AP539" i="1"/>
  <c r="AW539" i="1"/>
  <c r="BT539" i="1"/>
  <c r="BX539" i="1" s="1"/>
  <c r="BU539" i="1"/>
  <c r="BY539" i="1" s="1"/>
  <c r="BV539" i="1"/>
  <c r="CA539" i="1"/>
  <c r="CE539" i="1"/>
  <c r="CG539" i="1"/>
  <c r="CJ539" i="1"/>
  <c r="CM539" i="1"/>
  <c r="CO539" i="1"/>
  <c r="CR539" i="1"/>
  <c r="DH539" i="1"/>
  <c r="DI539" i="1"/>
  <c r="U540" i="1"/>
  <c r="Y540" i="1"/>
  <c r="AA540" i="1"/>
  <c r="AB540" i="1" s="1"/>
  <c r="AP540" i="1"/>
  <c r="AW540" i="1"/>
  <c r="BT540" i="1"/>
  <c r="BX540" i="1" s="1"/>
  <c r="BU540" i="1"/>
  <c r="BY540" i="1" s="1"/>
  <c r="BV540" i="1"/>
  <c r="CA540" i="1"/>
  <c r="CE540" i="1"/>
  <c r="CG540" i="1"/>
  <c r="CJ540" i="1"/>
  <c r="CM540" i="1"/>
  <c r="CO540" i="1"/>
  <c r="CR540" i="1"/>
  <c r="DH540" i="1"/>
  <c r="DI540" i="1" s="1"/>
  <c r="U541" i="1"/>
  <c r="Y541" i="1"/>
  <c r="AA541" i="1"/>
  <c r="AB541" i="1" s="1"/>
  <c r="AK541" i="1"/>
  <c r="AP541" i="1"/>
  <c r="AW541" i="1"/>
  <c r="BT541" i="1"/>
  <c r="BX541" i="1" s="1"/>
  <c r="BU541" i="1"/>
  <c r="BV541" i="1"/>
  <c r="BY541" i="1"/>
  <c r="CA541" i="1"/>
  <c r="CE541" i="1"/>
  <c r="CG541" i="1"/>
  <c r="CJ541" i="1"/>
  <c r="CM541" i="1"/>
  <c r="CO541" i="1"/>
  <c r="CR541" i="1"/>
  <c r="DH541" i="1"/>
  <c r="DI541" i="1" s="1"/>
  <c r="U542" i="1"/>
  <c r="Y542" i="1"/>
  <c r="AA542" i="1" s="1"/>
  <c r="AB542" i="1" s="1"/>
  <c r="AP542" i="1"/>
  <c r="AW542" i="1"/>
  <c r="BT542" i="1"/>
  <c r="BX542" i="1" s="1"/>
  <c r="BU542" i="1"/>
  <c r="BY542" i="1" s="1"/>
  <c r="BV542" i="1"/>
  <c r="CA542" i="1"/>
  <c r="CE542" i="1"/>
  <c r="CG542" i="1"/>
  <c r="CJ542" i="1"/>
  <c r="CM542" i="1"/>
  <c r="CO542" i="1"/>
  <c r="CR542" i="1"/>
  <c r="DH542" i="1"/>
  <c r="DI542" i="1"/>
  <c r="U543" i="1"/>
  <c r="Y543" i="1"/>
  <c r="AA543" i="1" s="1"/>
  <c r="AB543" i="1" s="1"/>
  <c r="AP543" i="1"/>
  <c r="DI543" i="1" s="1"/>
  <c r="AW543" i="1"/>
  <c r="BT543" i="1"/>
  <c r="BX543" i="1" s="1"/>
  <c r="BU543" i="1"/>
  <c r="BY543" i="1" s="1"/>
  <c r="BV543" i="1"/>
  <c r="CA543" i="1"/>
  <c r="CE543" i="1"/>
  <c r="CG543" i="1"/>
  <c r="CJ543" i="1"/>
  <c r="CM543" i="1"/>
  <c r="CO543" i="1"/>
  <c r="CR543" i="1"/>
  <c r="DH543" i="1"/>
  <c r="U544" i="1"/>
  <c r="Y544" i="1"/>
  <c r="AA544" i="1"/>
  <c r="AB544" i="1" s="1"/>
  <c r="AH544" i="1"/>
  <c r="AP544" i="1"/>
  <c r="AW544" i="1"/>
  <c r="BT544" i="1"/>
  <c r="BU544" i="1"/>
  <c r="BY544" i="1" s="1"/>
  <c r="BV544" i="1"/>
  <c r="BX544" i="1"/>
  <c r="CA544" i="1"/>
  <c r="CE544" i="1"/>
  <c r="CG544" i="1"/>
  <c r="CJ544" i="1"/>
  <c r="CM544" i="1"/>
  <c r="CO544" i="1"/>
  <c r="CR544" i="1"/>
  <c r="DH544" i="1"/>
  <c r="DI544" i="1"/>
  <c r="U545" i="1"/>
  <c r="Y545" i="1"/>
  <c r="AA545" i="1" s="1"/>
  <c r="AB545" i="1" s="1"/>
  <c r="AP545" i="1"/>
  <c r="AW545" i="1"/>
  <c r="BT545" i="1"/>
  <c r="BU545" i="1"/>
  <c r="BV545" i="1"/>
  <c r="CA545" i="1"/>
  <c r="CE545" i="1"/>
  <c r="CG545" i="1"/>
  <c r="CJ545" i="1"/>
  <c r="CM545" i="1"/>
  <c r="CO545" i="1"/>
  <c r="CR545" i="1"/>
  <c r="DH545" i="1"/>
  <c r="DI545" i="1"/>
  <c r="U546" i="1"/>
  <c r="Y546" i="1"/>
  <c r="AA546" i="1"/>
  <c r="AB546" i="1" s="1"/>
  <c r="AP546" i="1"/>
  <c r="AW546" i="1"/>
  <c r="BT546" i="1"/>
  <c r="BU546" i="1"/>
  <c r="BY546" i="1" s="1"/>
  <c r="BV546" i="1"/>
  <c r="BX546" i="1"/>
  <c r="CA546" i="1"/>
  <c r="CE546" i="1"/>
  <c r="CG546" i="1"/>
  <c r="CJ546" i="1"/>
  <c r="CM546" i="1"/>
  <c r="CO546" i="1"/>
  <c r="CR546" i="1"/>
  <c r="DH546" i="1"/>
  <c r="DI546" i="1" s="1"/>
  <c r="U547" i="1"/>
  <c r="Y547" i="1"/>
  <c r="AA547" i="1" s="1"/>
  <c r="AB547" i="1"/>
  <c r="AP547" i="1"/>
  <c r="AW547" i="1"/>
  <c r="BT547" i="1"/>
  <c r="BU547" i="1"/>
  <c r="BV547" i="1"/>
  <c r="BX547" i="1"/>
  <c r="BY547" i="1"/>
  <c r="CA547" i="1"/>
  <c r="CE547" i="1"/>
  <c r="CG547" i="1"/>
  <c r="CJ547" i="1"/>
  <c r="CM547" i="1"/>
  <c r="CO547" i="1"/>
  <c r="CR547" i="1"/>
  <c r="DH547" i="1"/>
  <c r="DI547" i="1"/>
  <c r="U548" i="1"/>
  <c r="Y548" i="1"/>
  <c r="AA548" i="1"/>
  <c r="AB548" i="1" s="1"/>
  <c r="AD548" i="1"/>
  <c r="AL548" i="1"/>
  <c r="BJ548" i="1" s="1"/>
  <c r="AP548" i="1"/>
  <c r="AW548" i="1"/>
  <c r="BT548" i="1"/>
  <c r="BU548" i="1"/>
  <c r="BY548" i="1" s="1"/>
  <c r="BV548" i="1"/>
  <c r="BX548" i="1"/>
  <c r="CA548" i="1"/>
  <c r="CE548" i="1"/>
  <c r="CG548" i="1"/>
  <c r="CJ548" i="1"/>
  <c r="CM548" i="1"/>
  <c r="CO548" i="1"/>
  <c r="CR548" i="1"/>
  <c r="DH548" i="1"/>
  <c r="DI548" i="1" s="1"/>
  <c r="U549" i="1"/>
  <c r="Y549" i="1"/>
  <c r="AA549" i="1" s="1"/>
  <c r="AB549" i="1" s="1"/>
  <c r="AP549" i="1"/>
  <c r="AW549" i="1"/>
  <c r="BT549" i="1"/>
  <c r="BU549" i="1"/>
  <c r="BV549" i="1"/>
  <c r="BY549" i="1" s="1"/>
  <c r="BX549" i="1"/>
  <c r="CA549" i="1"/>
  <c r="CE549" i="1"/>
  <c r="CG549" i="1"/>
  <c r="CJ549" i="1"/>
  <c r="CM549" i="1"/>
  <c r="CO549" i="1"/>
  <c r="CR549" i="1"/>
  <c r="DH549" i="1"/>
  <c r="DI549" i="1" s="1"/>
  <c r="U550" i="1"/>
  <c r="Y550" i="1"/>
  <c r="AA550" i="1" s="1"/>
  <c r="AB550" i="1" s="1"/>
  <c r="AP550" i="1"/>
  <c r="AW550" i="1"/>
  <c r="BT550" i="1"/>
  <c r="BU550" i="1"/>
  <c r="BV550" i="1"/>
  <c r="BY550" i="1" s="1"/>
  <c r="BX550" i="1"/>
  <c r="CA550" i="1"/>
  <c r="CE550" i="1"/>
  <c r="CG550" i="1"/>
  <c r="CJ550" i="1"/>
  <c r="CM550" i="1"/>
  <c r="CO550" i="1"/>
  <c r="CR550" i="1"/>
  <c r="DH550" i="1"/>
  <c r="DI550" i="1"/>
  <c r="AF551" i="1"/>
  <c r="AG551" i="1"/>
  <c r="AK551" i="1"/>
  <c r="AM551" i="1" s="1"/>
  <c r="AN551" i="1" s="1"/>
  <c r="CP551" i="1" s="1"/>
  <c r="AL551" i="1"/>
  <c r="AP551" i="1"/>
  <c r="AW551" i="1"/>
  <c r="BA551" i="1"/>
  <c r="BI551" i="1"/>
  <c r="BK551" i="1" s="1"/>
  <c r="BL551" i="1" s="1"/>
  <c r="CN551" i="1" s="1"/>
  <c r="BJ551" i="1"/>
  <c r="BN551" i="1"/>
  <c r="CA551" i="1"/>
  <c r="CB551" i="1"/>
  <c r="CM551" i="1"/>
  <c r="CO551" i="1"/>
  <c r="DH551" i="1"/>
  <c r="DI551" i="1"/>
  <c r="C552" i="1"/>
  <c r="D552" i="1"/>
  <c r="E552" i="1"/>
  <c r="F552" i="1"/>
  <c r="G552" i="1"/>
  <c r="H552" i="1"/>
  <c r="I552" i="1"/>
  <c r="J552" i="1"/>
  <c r="K552" i="1"/>
  <c r="L552" i="1"/>
  <c r="M552" i="1"/>
  <c r="N552" i="1"/>
  <c r="O552" i="1"/>
  <c r="P552" i="1"/>
  <c r="Q552" i="1"/>
  <c r="R552" i="1"/>
  <c r="S552" i="1"/>
  <c r="T552" i="1"/>
  <c r="W552" i="1"/>
  <c r="AB552" i="1" s="1"/>
  <c r="Y552" i="1"/>
  <c r="AA552" i="1" s="1"/>
  <c r="AO552" i="1"/>
  <c r="AP552" i="1" s="1"/>
  <c r="AQ552" i="1"/>
  <c r="AW552" i="1"/>
  <c r="BN552" i="1"/>
  <c r="BT552" i="1"/>
  <c r="BX552" i="1" s="1"/>
  <c r="BU552" i="1"/>
  <c r="BY552" i="1" s="1"/>
  <c r="BV552" i="1"/>
  <c r="CA552" i="1"/>
  <c r="CE552" i="1"/>
  <c r="CG552" i="1"/>
  <c r="CJ552" i="1"/>
  <c r="CM552" i="1"/>
  <c r="CO552" i="1"/>
  <c r="CR552" i="1"/>
  <c r="CS552" i="1"/>
  <c r="DH552" i="1"/>
  <c r="AG553" i="1"/>
  <c r="AK553" i="1"/>
  <c r="AM553" i="1" s="1"/>
  <c r="AN553" i="1" s="1"/>
  <c r="CP553" i="1" s="1"/>
  <c r="AL553" i="1"/>
  <c r="AW553" i="1"/>
  <c r="BA553" i="1"/>
  <c r="BD553" i="1"/>
  <c r="BF553" i="1"/>
  <c r="BI553" i="1"/>
  <c r="BK553" i="1" s="1"/>
  <c r="BL553" i="1" s="1"/>
  <c r="CN553" i="1" s="1"/>
  <c r="CQ553" i="1" s="1"/>
  <c r="BJ553" i="1"/>
  <c r="BN553" i="1"/>
  <c r="BU553" i="1"/>
  <c r="CA553" i="1"/>
  <c r="CM553" i="1"/>
  <c r="CO553" i="1"/>
  <c r="U554" i="1"/>
  <c r="Y554" i="1"/>
  <c r="AA554" i="1" s="1"/>
  <c r="AB554" i="1" s="1"/>
  <c r="AP554" i="1"/>
  <c r="AW554" i="1"/>
  <c r="BT554" i="1"/>
  <c r="BU554" i="1"/>
  <c r="BV554" i="1"/>
  <c r="CA554" i="1"/>
  <c r="CE554" i="1"/>
  <c r="CG554" i="1"/>
  <c r="CJ554" i="1"/>
  <c r="CM554" i="1"/>
  <c r="CO554" i="1"/>
  <c r="CR554" i="1"/>
  <c r="DH554" i="1"/>
  <c r="DI554" i="1" s="1"/>
  <c r="U555" i="1"/>
  <c r="Y555" i="1"/>
  <c r="AA555" i="1"/>
  <c r="AB555" i="1" s="1"/>
  <c r="AP555" i="1"/>
  <c r="AW555" i="1"/>
  <c r="BT555" i="1"/>
  <c r="BU555" i="1"/>
  <c r="BV555" i="1"/>
  <c r="BX555" i="1"/>
  <c r="BY555" i="1"/>
  <c r="CA555" i="1"/>
  <c r="CE555" i="1"/>
  <c r="CG555" i="1"/>
  <c r="CJ555" i="1"/>
  <c r="CM555" i="1"/>
  <c r="CO555" i="1"/>
  <c r="CR555" i="1"/>
  <c r="DH555" i="1"/>
  <c r="DI555" i="1"/>
  <c r="U556" i="1"/>
  <c r="Y556" i="1"/>
  <c r="AA556" i="1" s="1"/>
  <c r="AB556" i="1"/>
  <c r="AK556" i="1" s="1"/>
  <c r="AP556" i="1"/>
  <c r="AW556" i="1"/>
  <c r="BT556" i="1"/>
  <c r="BX556" i="1" s="1"/>
  <c r="BU556" i="1"/>
  <c r="BV556" i="1"/>
  <c r="BY556" i="1"/>
  <c r="CA556" i="1"/>
  <c r="CE556" i="1"/>
  <c r="CG556" i="1"/>
  <c r="CJ556" i="1"/>
  <c r="CM556" i="1"/>
  <c r="CO556" i="1"/>
  <c r="CR556" i="1"/>
  <c r="DH556" i="1"/>
  <c r="DI556" i="1" s="1"/>
  <c r="U557" i="1"/>
  <c r="Y557" i="1"/>
  <c r="AA557" i="1" s="1"/>
  <c r="AB557" i="1" s="1"/>
  <c r="AD557" i="1"/>
  <c r="AP557" i="1"/>
  <c r="AW557" i="1"/>
  <c r="BT557" i="1"/>
  <c r="BX557" i="1" s="1"/>
  <c r="BU557" i="1"/>
  <c r="BY557" i="1" s="1"/>
  <c r="BV557" i="1"/>
  <c r="CA557" i="1"/>
  <c r="CE557" i="1"/>
  <c r="CG557" i="1"/>
  <c r="CJ557" i="1"/>
  <c r="CM557" i="1"/>
  <c r="CO557" i="1"/>
  <c r="CR557" i="1"/>
  <c r="DH557" i="1"/>
  <c r="DI557" i="1"/>
  <c r="U558" i="1"/>
  <c r="Y558" i="1"/>
  <c r="AA558" i="1"/>
  <c r="AB558" i="1" s="1"/>
  <c r="AP558" i="1"/>
  <c r="AW558" i="1"/>
  <c r="BT558" i="1"/>
  <c r="BU558" i="1"/>
  <c r="BY558" i="1" s="1"/>
  <c r="BV558" i="1"/>
  <c r="BX558" i="1"/>
  <c r="CA558" i="1"/>
  <c r="CE558" i="1"/>
  <c r="CG558" i="1"/>
  <c r="CJ558" i="1"/>
  <c r="CM558" i="1"/>
  <c r="CO558" i="1"/>
  <c r="CR558" i="1"/>
  <c r="DH558" i="1"/>
  <c r="DI558" i="1" s="1"/>
  <c r="U559" i="1"/>
  <c r="Y559" i="1"/>
  <c r="AA559" i="1"/>
  <c r="AB559" i="1"/>
  <c r="AH559" i="1" s="1"/>
  <c r="AK559" i="1"/>
  <c r="BI559" i="1" s="1"/>
  <c r="AP559" i="1"/>
  <c r="AW559" i="1"/>
  <c r="BT559" i="1"/>
  <c r="BU559" i="1"/>
  <c r="BV559" i="1"/>
  <c r="BX559" i="1"/>
  <c r="BY559" i="1"/>
  <c r="CA559" i="1"/>
  <c r="CE559" i="1"/>
  <c r="CG559" i="1"/>
  <c r="CJ559" i="1"/>
  <c r="CM559" i="1"/>
  <c r="CO559" i="1"/>
  <c r="CR559" i="1"/>
  <c r="DH559" i="1"/>
  <c r="DI559" i="1"/>
  <c r="U560" i="1"/>
  <c r="Y560" i="1"/>
  <c r="AA560" i="1"/>
  <c r="AB560" i="1" s="1"/>
  <c r="AP560" i="1"/>
  <c r="DI560" i="1" s="1"/>
  <c r="AW560" i="1"/>
  <c r="BT560" i="1"/>
  <c r="BX560" i="1" s="1"/>
  <c r="BU560" i="1"/>
  <c r="BV560" i="1"/>
  <c r="BY560" i="1"/>
  <c r="CA560" i="1"/>
  <c r="CE560" i="1"/>
  <c r="CG560" i="1"/>
  <c r="CJ560" i="1"/>
  <c r="CM560" i="1"/>
  <c r="CO560" i="1"/>
  <c r="CR560" i="1"/>
  <c r="DH560" i="1"/>
  <c r="U561" i="1"/>
  <c r="Y561" i="1"/>
  <c r="AA561" i="1"/>
  <c r="AB561" i="1"/>
  <c r="AD561" i="1" s="1"/>
  <c r="AH561" i="1"/>
  <c r="AK561" i="1"/>
  <c r="BI561" i="1" s="1"/>
  <c r="AP561" i="1"/>
  <c r="AW561" i="1"/>
  <c r="BT561" i="1"/>
  <c r="BU561" i="1"/>
  <c r="BY561" i="1" s="1"/>
  <c r="BV561" i="1"/>
  <c r="BX561" i="1"/>
  <c r="CA561" i="1"/>
  <c r="CE561" i="1"/>
  <c r="CG561" i="1"/>
  <c r="CJ561" i="1"/>
  <c r="CM561" i="1"/>
  <c r="CO561" i="1"/>
  <c r="CR561" i="1"/>
  <c r="DH561" i="1"/>
  <c r="DI561" i="1" s="1"/>
  <c r="U562" i="1"/>
  <c r="Y562" i="1"/>
  <c r="AA562" i="1" s="1"/>
  <c r="AB562" i="1" s="1"/>
  <c r="AP562" i="1"/>
  <c r="AW562" i="1"/>
  <c r="BT562" i="1"/>
  <c r="BU562" i="1"/>
  <c r="BV562" i="1"/>
  <c r="CA562" i="1"/>
  <c r="CE562" i="1"/>
  <c r="CG562" i="1"/>
  <c r="CJ562" i="1"/>
  <c r="CM562" i="1"/>
  <c r="CO562" i="1"/>
  <c r="CR562" i="1"/>
  <c r="DH562" i="1"/>
  <c r="DI562" i="1"/>
  <c r="U563" i="1"/>
  <c r="Y563" i="1"/>
  <c r="AA563" i="1"/>
  <c r="AB563" i="1" s="1"/>
  <c r="AP563" i="1"/>
  <c r="AW563" i="1"/>
  <c r="BT563" i="1"/>
  <c r="BU563" i="1"/>
  <c r="BY563" i="1" s="1"/>
  <c r="BV563" i="1"/>
  <c r="BX563" i="1"/>
  <c r="CA563" i="1"/>
  <c r="CE563" i="1"/>
  <c r="CG563" i="1"/>
  <c r="CJ563" i="1"/>
  <c r="CM563" i="1"/>
  <c r="CO563" i="1"/>
  <c r="CR563" i="1"/>
  <c r="DH563" i="1"/>
  <c r="DI563" i="1"/>
  <c r="U564" i="1"/>
  <c r="Y564" i="1"/>
  <c r="AA564" i="1" s="1"/>
  <c r="AB564" i="1" s="1"/>
  <c r="AP564" i="1"/>
  <c r="AW564" i="1"/>
  <c r="BT564" i="1"/>
  <c r="BX564" i="1" s="1"/>
  <c r="BU564" i="1"/>
  <c r="BV564" i="1"/>
  <c r="BY564" i="1"/>
  <c r="CA564" i="1"/>
  <c r="CE564" i="1"/>
  <c r="CG564" i="1"/>
  <c r="CJ564" i="1"/>
  <c r="CM564" i="1"/>
  <c r="CO564" i="1"/>
  <c r="CR564" i="1"/>
  <c r="DH564" i="1"/>
  <c r="DI564" i="1" s="1"/>
  <c r="U565" i="1"/>
  <c r="Y565" i="1"/>
  <c r="AA565" i="1" s="1"/>
  <c r="AB565" i="1" s="1"/>
  <c r="AD565" i="1"/>
  <c r="AP565" i="1"/>
  <c r="AW565" i="1"/>
  <c r="BT565" i="1"/>
  <c r="BU565" i="1"/>
  <c r="BY565" i="1" s="1"/>
  <c r="BV565" i="1"/>
  <c r="BX565" i="1" s="1"/>
  <c r="CA565" i="1"/>
  <c r="CE565" i="1"/>
  <c r="CG565" i="1"/>
  <c r="CJ565" i="1"/>
  <c r="CM565" i="1"/>
  <c r="CO565" i="1"/>
  <c r="CR565" i="1"/>
  <c r="DH565" i="1"/>
  <c r="DI565" i="1"/>
  <c r="U566" i="1"/>
  <c r="Y566" i="1"/>
  <c r="AA566" i="1"/>
  <c r="AB566" i="1" s="1"/>
  <c r="AP566" i="1"/>
  <c r="AW566" i="1"/>
  <c r="BT566" i="1"/>
  <c r="BU566" i="1"/>
  <c r="BV566" i="1"/>
  <c r="BY566" i="1" s="1"/>
  <c r="BX566" i="1"/>
  <c r="CA566" i="1"/>
  <c r="CE566" i="1"/>
  <c r="CG566" i="1"/>
  <c r="CJ566" i="1"/>
  <c r="CM566" i="1"/>
  <c r="CO566" i="1"/>
  <c r="CR566" i="1"/>
  <c r="DH566" i="1"/>
  <c r="DI566" i="1" s="1"/>
  <c r="U567" i="1"/>
  <c r="Y567" i="1"/>
  <c r="AA567" i="1"/>
  <c r="AB567" i="1" s="1"/>
  <c r="AP567" i="1"/>
  <c r="AW567" i="1"/>
  <c r="BT567" i="1"/>
  <c r="BU567" i="1"/>
  <c r="BY567" i="1" s="1"/>
  <c r="BV567" i="1"/>
  <c r="BX567" i="1"/>
  <c r="CA567" i="1"/>
  <c r="CE567" i="1"/>
  <c r="CG567" i="1"/>
  <c r="CJ567" i="1"/>
  <c r="CM567" i="1"/>
  <c r="CO567" i="1"/>
  <c r="CR567" i="1"/>
  <c r="DH567" i="1"/>
  <c r="DI567" i="1"/>
  <c r="U568" i="1"/>
  <c r="Y568" i="1"/>
  <c r="AA568" i="1" s="1"/>
  <c r="AB568" i="1" s="1"/>
  <c r="AP568" i="1"/>
  <c r="DI568" i="1" s="1"/>
  <c r="AW568" i="1"/>
  <c r="BT568" i="1"/>
  <c r="BX568" i="1" s="1"/>
  <c r="BU568" i="1"/>
  <c r="BY568" i="1" s="1"/>
  <c r="BV568" i="1"/>
  <c r="CA568" i="1"/>
  <c r="CE568" i="1"/>
  <c r="CG568" i="1"/>
  <c r="CJ568" i="1"/>
  <c r="CM568" i="1"/>
  <c r="CO568" i="1"/>
  <c r="CR568" i="1"/>
  <c r="DH568" i="1"/>
  <c r="U569" i="1"/>
  <c r="Y569" i="1"/>
  <c r="AA569" i="1" s="1"/>
  <c r="AB569" i="1" s="1"/>
  <c r="AH569" i="1" s="1"/>
  <c r="AP569" i="1"/>
  <c r="AW569" i="1"/>
  <c r="BT569" i="1"/>
  <c r="BU569" i="1"/>
  <c r="BY569" i="1" s="1"/>
  <c r="BV569" i="1"/>
  <c r="BX569" i="1"/>
  <c r="CA569" i="1"/>
  <c r="CE569" i="1"/>
  <c r="CG569" i="1"/>
  <c r="CJ569" i="1"/>
  <c r="CM569" i="1"/>
  <c r="CO569" i="1"/>
  <c r="CR569" i="1"/>
  <c r="DH569" i="1"/>
  <c r="DI569" i="1"/>
  <c r="U570" i="1"/>
  <c r="Y570" i="1"/>
  <c r="AA570" i="1" s="1"/>
  <c r="AB570" i="1" s="1"/>
  <c r="AP570" i="1"/>
  <c r="AW570" i="1"/>
  <c r="BT570" i="1"/>
  <c r="BU570" i="1"/>
  <c r="BV570" i="1"/>
  <c r="BX570" i="1" s="1"/>
  <c r="CA570" i="1"/>
  <c r="CE570" i="1"/>
  <c r="CG570" i="1"/>
  <c r="CJ570" i="1"/>
  <c r="CM570" i="1"/>
  <c r="CO570" i="1"/>
  <c r="CR570" i="1"/>
  <c r="DH570" i="1"/>
  <c r="DI570" i="1" s="1"/>
  <c r="AF571" i="1"/>
  <c r="AG571" i="1"/>
  <c r="AK571" i="1"/>
  <c r="AL571" i="1"/>
  <c r="AP571" i="1"/>
  <c r="AW571" i="1"/>
  <c r="BA571" i="1"/>
  <c r="CB571" i="1" s="1"/>
  <c r="BJ571" i="1"/>
  <c r="BN571" i="1"/>
  <c r="CA571" i="1"/>
  <c r="CM571" i="1"/>
  <c r="CO571" i="1"/>
  <c r="DH571" i="1"/>
  <c r="DI571" i="1" s="1"/>
  <c r="C572" i="1"/>
  <c r="D572" i="1"/>
  <c r="D491" i="1" s="1"/>
  <c r="E572" i="1"/>
  <c r="E491" i="1" s="1"/>
  <c r="F572" i="1"/>
  <c r="G572" i="1"/>
  <c r="G491" i="1" s="1"/>
  <c r="H572" i="1"/>
  <c r="H491" i="1" s="1"/>
  <c r="I572" i="1"/>
  <c r="I491" i="1" s="1"/>
  <c r="J572" i="1"/>
  <c r="J491" i="1" s="1"/>
  <c r="K572" i="1"/>
  <c r="L572" i="1"/>
  <c r="L491" i="1" s="1"/>
  <c r="M572" i="1"/>
  <c r="M491" i="1" s="1"/>
  <c r="N572" i="1"/>
  <c r="N491" i="1" s="1"/>
  <c r="O572" i="1"/>
  <c r="O491" i="1" s="1"/>
  <c r="P572" i="1"/>
  <c r="P491" i="1" s="1"/>
  <c r="Q572" i="1"/>
  <c r="Q491" i="1" s="1"/>
  <c r="R572" i="1"/>
  <c r="R491" i="1" s="1"/>
  <c r="S572" i="1"/>
  <c r="T572" i="1"/>
  <c r="T491" i="1" s="1"/>
  <c r="W572" i="1"/>
  <c r="Y572" i="1"/>
  <c r="AA572" i="1" s="1"/>
  <c r="AO572" i="1"/>
  <c r="AP572" i="1"/>
  <c r="DI572" i="1" s="1"/>
  <c r="AQ572" i="1"/>
  <c r="AW572" i="1"/>
  <c r="BN572" i="1"/>
  <c r="BT572" i="1"/>
  <c r="BU572" i="1"/>
  <c r="BY572" i="1" s="1"/>
  <c r="BV572" i="1"/>
  <c r="BX572" i="1" s="1"/>
  <c r="CA572" i="1"/>
  <c r="CE572" i="1"/>
  <c r="CG572" i="1"/>
  <c r="CJ572" i="1"/>
  <c r="CM572" i="1"/>
  <c r="CO572" i="1"/>
  <c r="CR572" i="1"/>
  <c r="CS572" i="1"/>
  <c r="DH572" i="1"/>
  <c r="AG573" i="1"/>
  <c r="AK573" i="1"/>
  <c r="AL573" i="1"/>
  <c r="AM573" i="1" s="1"/>
  <c r="AN573" i="1" s="1"/>
  <c r="CP573" i="1" s="1"/>
  <c r="AW573" i="1"/>
  <c r="BA573" i="1"/>
  <c r="BD573" i="1"/>
  <c r="BF573" i="1"/>
  <c r="BI573" i="1"/>
  <c r="BN573" i="1"/>
  <c r="BU573" i="1"/>
  <c r="CA573" i="1"/>
  <c r="CM573" i="1"/>
  <c r="CO573" i="1"/>
  <c r="U574" i="1"/>
  <c r="Y574" i="1"/>
  <c r="AA574" i="1"/>
  <c r="AB574" i="1"/>
  <c r="AH574" i="1" s="1"/>
  <c r="AK574" i="1"/>
  <c r="BI574" i="1" s="1"/>
  <c r="AW574" i="1"/>
  <c r="BT574" i="1"/>
  <c r="BX574" i="1" s="1"/>
  <c r="BU574" i="1"/>
  <c r="BV574" i="1"/>
  <c r="BY574" i="1" s="1"/>
  <c r="CA574" i="1"/>
  <c r="CE574" i="1"/>
  <c r="CG574" i="1"/>
  <c r="CJ574" i="1"/>
  <c r="CM574" i="1"/>
  <c r="CO574" i="1"/>
  <c r="CR574" i="1"/>
  <c r="U575" i="1"/>
  <c r="Y575" i="1"/>
  <c r="AA575" i="1" s="1"/>
  <c r="AB575" i="1" s="1"/>
  <c r="AW575" i="1"/>
  <c r="BT575" i="1"/>
  <c r="BU575" i="1"/>
  <c r="BY575" i="1" s="1"/>
  <c r="BV575" i="1"/>
  <c r="BX575" i="1"/>
  <c r="CA575" i="1"/>
  <c r="CE575" i="1"/>
  <c r="CG575" i="1"/>
  <c r="CJ575" i="1"/>
  <c r="CM575" i="1"/>
  <c r="CO575" i="1"/>
  <c r="CR575" i="1"/>
  <c r="U576" i="1"/>
  <c r="Y576" i="1"/>
  <c r="AA576" i="1" s="1"/>
  <c r="AB576" i="1" s="1"/>
  <c r="AW576" i="1"/>
  <c r="BT576" i="1"/>
  <c r="BU576" i="1"/>
  <c r="BY576" i="1" s="1"/>
  <c r="BV576" i="1"/>
  <c r="BX576" i="1" s="1"/>
  <c r="CA576" i="1"/>
  <c r="CE576" i="1"/>
  <c r="CG576" i="1"/>
  <c r="CJ576" i="1"/>
  <c r="CM576" i="1"/>
  <c r="CO576" i="1"/>
  <c r="CR576" i="1"/>
  <c r="U577" i="1"/>
  <c r="Y577" i="1"/>
  <c r="AA577" i="1" s="1"/>
  <c r="AB577" i="1" s="1"/>
  <c r="AW577" i="1"/>
  <c r="BT577" i="1"/>
  <c r="BU577" i="1"/>
  <c r="BY577" i="1" s="1"/>
  <c r="BV577" i="1"/>
  <c r="BX577" i="1"/>
  <c r="CA577" i="1"/>
  <c r="CE577" i="1"/>
  <c r="CG577" i="1"/>
  <c r="CJ577" i="1"/>
  <c r="CM577" i="1"/>
  <c r="CO577" i="1"/>
  <c r="CR577" i="1"/>
  <c r="U578" i="1"/>
  <c r="Y578" i="1"/>
  <c r="AA578" i="1"/>
  <c r="AB578" i="1" s="1"/>
  <c r="AW578" i="1"/>
  <c r="BT578" i="1"/>
  <c r="BU578" i="1"/>
  <c r="BV578" i="1"/>
  <c r="BX578" i="1" s="1"/>
  <c r="CA578" i="1"/>
  <c r="CE578" i="1"/>
  <c r="CG578" i="1"/>
  <c r="CJ578" i="1"/>
  <c r="CM578" i="1"/>
  <c r="CO578" i="1"/>
  <c r="CR578" i="1"/>
  <c r="U579" i="1"/>
  <c r="Y579" i="1"/>
  <c r="AA579" i="1" s="1"/>
  <c r="AB579" i="1" s="1"/>
  <c r="AW579" i="1"/>
  <c r="BT579" i="1"/>
  <c r="BU579" i="1"/>
  <c r="BV579" i="1"/>
  <c r="BX579" i="1"/>
  <c r="BY579" i="1"/>
  <c r="CA579" i="1"/>
  <c r="CE579" i="1"/>
  <c r="CG579" i="1"/>
  <c r="CJ579" i="1"/>
  <c r="CM579" i="1"/>
  <c r="CO579" i="1"/>
  <c r="CR579" i="1"/>
  <c r="U580" i="1"/>
  <c r="Y580" i="1"/>
  <c r="AA580" i="1"/>
  <c r="AB580" i="1" s="1"/>
  <c r="AW580" i="1"/>
  <c r="BT580" i="1"/>
  <c r="BX580" i="1" s="1"/>
  <c r="BU580" i="1"/>
  <c r="BV580" i="1"/>
  <c r="BY580" i="1"/>
  <c r="CA580" i="1"/>
  <c r="CE580" i="1"/>
  <c r="CG580" i="1"/>
  <c r="CJ580" i="1"/>
  <c r="CM580" i="1"/>
  <c r="CO580" i="1"/>
  <c r="CR580" i="1"/>
  <c r="U581" i="1"/>
  <c r="Y581" i="1"/>
  <c r="AA581" i="1" s="1"/>
  <c r="AB581" i="1" s="1"/>
  <c r="AW581" i="1"/>
  <c r="BT581" i="1"/>
  <c r="BU581" i="1"/>
  <c r="BY581" i="1" s="1"/>
  <c r="BV581" i="1"/>
  <c r="BX581" i="1"/>
  <c r="CA581" i="1"/>
  <c r="CE581" i="1"/>
  <c r="CG581" i="1"/>
  <c r="CJ581" i="1"/>
  <c r="CM581" i="1"/>
  <c r="CO581" i="1"/>
  <c r="CR581" i="1"/>
  <c r="U582" i="1"/>
  <c r="Y582" i="1"/>
  <c r="AA582" i="1"/>
  <c r="AB582" i="1" s="1"/>
  <c r="AW582" i="1"/>
  <c r="BT582" i="1"/>
  <c r="BU582" i="1"/>
  <c r="BV582" i="1"/>
  <c r="BX582" i="1" s="1"/>
  <c r="BY582" i="1"/>
  <c r="CA582" i="1"/>
  <c r="CE582" i="1"/>
  <c r="CG582" i="1"/>
  <c r="CJ582" i="1"/>
  <c r="CM582" i="1"/>
  <c r="CO582" i="1"/>
  <c r="CR582" i="1"/>
  <c r="U583" i="1"/>
  <c r="Y583" i="1"/>
  <c r="AA583" i="1" s="1"/>
  <c r="AB583" i="1" s="1"/>
  <c r="AW583" i="1"/>
  <c r="BT583" i="1"/>
  <c r="BU583" i="1"/>
  <c r="BV583" i="1"/>
  <c r="BY583" i="1" s="1"/>
  <c r="BX583" i="1"/>
  <c r="CA583" i="1"/>
  <c r="CE583" i="1"/>
  <c r="CG583" i="1"/>
  <c r="CJ583" i="1"/>
  <c r="CM583" i="1"/>
  <c r="CO583" i="1"/>
  <c r="CR583" i="1"/>
  <c r="U584" i="1"/>
  <c r="Y584" i="1"/>
  <c r="AA584" i="1"/>
  <c r="AB584" i="1" s="1"/>
  <c r="AW584" i="1"/>
  <c r="BT584" i="1"/>
  <c r="BU584" i="1"/>
  <c r="BV584" i="1"/>
  <c r="BX584" i="1" s="1"/>
  <c r="BY584" i="1"/>
  <c r="CA584" i="1"/>
  <c r="CE584" i="1"/>
  <c r="CG584" i="1"/>
  <c r="CJ584" i="1"/>
  <c r="CM584" i="1"/>
  <c r="CO584" i="1"/>
  <c r="CR584" i="1"/>
  <c r="U585" i="1"/>
  <c r="Y585" i="1"/>
  <c r="AA585" i="1" s="1"/>
  <c r="AB585" i="1" s="1"/>
  <c r="AW585" i="1"/>
  <c r="BT585" i="1"/>
  <c r="BU585" i="1"/>
  <c r="BV585" i="1"/>
  <c r="BY585" i="1" s="1"/>
  <c r="BX585" i="1"/>
  <c r="CA585" i="1"/>
  <c r="CE585" i="1"/>
  <c r="CG585" i="1"/>
  <c r="CJ585" i="1"/>
  <c r="CM585" i="1"/>
  <c r="CO585" i="1"/>
  <c r="CR585" i="1"/>
  <c r="U586" i="1"/>
  <c r="Y586" i="1"/>
  <c r="AA586" i="1"/>
  <c r="AB586" i="1" s="1"/>
  <c r="AW586" i="1"/>
  <c r="BT586" i="1"/>
  <c r="BU586" i="1"/>
  <c r="BV586" i="1"/>
  <c r="BX586" i="1" s="1"/>
  <c r="CA586" i="1"/>
  <c r="CE586" i="1"/>
  <c r="CG586" i="1"/>
  <c r="CJ586" i="1"/>
  <c r="CM586" i="1"/>
  <c r="CO586" i="1"/>
  <c r="CR586" i="1"/>
  <c r="U587" i="1"/>
  <c r="Y587" i="1"/>
  <c r="AA587" i="1" s="1"/>
  <c r="AB587" i="1" s="1"/>
  <c r="AW587" i="1"/>
  <c r="BT587" i="1"/>
  <c r="BU587" i="1"/>
  <c r="BV587" i="1"/>
  <c r="BY587" i="1" s="1"/>
  <c r="BX587" i="1"/>
  <c r="CA587" i="1"/>
  <c r="CE587" i="1"/>
  <c r="CG587" i="1"/>
  <c r="CJ587" i="1"/>
  <c r="CM587" i="1"/>
  <c r="CO587" i="1"/>
  <c r="CR587" i="1"/>
  <c r="U588" i="1"/>
  <c r="Y588" i="1"/>
  <c r="AA588" i="1"/>
  <c r="AB588" i="1" s="1"/>
  <c r="AW588" i="1"/>
  <c r="BT588" i="1"/>
  <c r="BU588" i="1"/>
  <c r="BV588" i="1"/>
  <c r="BX588" i="1" s="1"/>
  <c r="CA588" i="1"/>
  <c r="CE588" i="1"/>
  <c r="CG588" i="1"/>
  <c r="CJ588" i="1"/>
  <c r="CM588" i="1"/>
  <c r="CO588" i="1"/>
  <c r="CR588" i="1"/>
  <c r="U589" i="1"/>
  <c r="Y589" i="1"/>
  <c r="AA589" i="1" s="1"/>
  <c r="AB589" i="1" s="1"/>
  <c r="AW589" i="1"/>
  <c r="BT589" i="1"/>
  <c r="BU589" i="1"/>
  <c r="BV589" i="1"/>
  <c r="BY589" i="1" s="1"/>
  <c r="BX589" i="1"/>
  <c r="CA589" i="1"/>
  <c r="CE589" i="1"/>
  <c r="CG589" i="1"/>
  <c r="CJ589" i="1"/>
  <c r="CM589" i="1"/>
  <c r="CO589" i="1"/>
  <c r="CR589" i="1"/>
  <c r="U590" i="1"/>
  <c r="Y590" i="1"/>
  <c r="AA590" i="1"/>
  <c r="AB590" i="1" s="1"/>
  <c r="AW590" i="1"/>
  <c r="BT590" i="1"/>
  <c r="BU590" i="1"/>
  <c r="BV590" i="1"/>
  <c r="BX590" i="1" s="1"/>
  <c r="BY590" i="1"/>
  <c r="CA590" i="1"/>
  <c r="CE590" i="1"/>
  <c r="CG590" i="1"/>
  <c r="CJ590" i="1"/>
  <c r="CM590" i="1"/>
  <c r="CO590" i="1"/>
  <c r="CR590" i="1"/>
  <c r="U591" i="1"/>
  <c r="Y591" i="1"/>
  <c r="AA591" i="1" s="1"/>
  <c r="AB591" i="1" s="1"/>
  <c r="AW591" i="1"/>
  <c r="BT591" i="1"/>
  <c r="BU591" i="1"/>
  <c r="BY591" i="1" s="1"/>
  <c r="BV591" i="1"/>
  <c r="BX591" i="1"/>
  <c r="CA591" i="1"/>
  <c r="CE591" i="1"/>
  <c r="CG591" i="1"/>
  <c r="CJ591" i="1"/>
  <c r="CM591" i="1"/>
  <c r="CO591" i="1"/>
  <c r="CR591" i="1"/>
  <c r="U592" i="1"/>
  <c r="Y592" i="1"/>
  <c r="AA592" i="1"/>
  <c r="AB592" i="1" s="1"/>
  <c r="AW592" i="1"/>
  <c r="BT592" i="1"/>
  <c r="BU592" i="1"/>
  <c r="BV592" i="1"/>
  <c r="BX592" i="1" s="1"/>
  <c r="CA592" i="1"/>
  <c r="CE592" i="1"/>
  <c r="CG592" i="1"/>
  <c r="CJ592" i="1"/>
  <c r="CM592" i="1"/>
  <c r="CO592" i="1"/>
  <c r="CR592" i="1"/>
  <c r="U593" i="1"/>
  <c r="Y593" i="1"/>
  <c r="AA593" i="1" s="1"/>
  <c r="AB593" i="1" s="1"/>
  <c r="AW593" i="1"/>
  <c r="BT593" i="1"/>
  <c r="BU593" i="1"/>
  <c r="BY593" i="1" s="1"/>
  <c r="BV593" i="1"/>
  <c r="BX593" i="1"/>
  <c r="CA593" i="1"/>
  <c r="CE593" i="1"/>
  <c r="CG593" i="1"/>
  <c r="CJ593" i="1"/>
  <c r="CM593" i="1"/>
  <c r="CO593" i="1"/>
  <c r="CR593" i="1"/>
  <c r="U594" i="1"/>
  <c r="Y594" i="1"/>
  <c r="AA594" i="1"/>
  <c r="AB594" i="1" s="1"/>
  <c r="AW594" i="1"/>
  <c r="BT594" i="1"/>
  <c r="BU594" i="1"/>
  <c r="BV594" i="1"/>
  <c r="BX594" i="1" s="1"/>
  <c r="BY594" i="1"/>
  <c r="CA594" i="1"/>
  <c r="CE594" i="1"/>
  <c r="CG594" i="1"/>
  <c r="CJ594" i="1"/>
  <c r="CM594" i="1"/>
  <c r="CO594" i="1"/>
  <c r="CR594" i="1"/>
  <c r="U595" i="1"/>
  <c r="Y595" i="1"/>
  <c r="AA595" i="1" s="1"/>
  <c r="AB595" i="1" s="1"/>
  <c r="AW595" i="1"/>
  <c r="BT595" i="1"/>
  <c r="BU595" i="1"/>
  <c r="BV595" i="1"/>
  <c r="BY595" i="1" s="1"/>
  <c r="BX595" i="1"/>
  <c r="CA595" i="1"/>
  <c r="CE595" i="1"/>
  <c r="CG595" i="1"/>
  <c r="CJ595" i="1"/>
  <c r="CM595" i="1"/>
  <c r="CO595" i="1"/>
  <c r="CR595" i="1"/>
  <c r="U596" i="1"/>
  <c r="Y596" i="1"/>
  <c r="AA596" i="1"/>
  <c r="AB596" i="1" s="1"/>
  <c r="AW596" i="1"/>
  <c r="BT596" i="1"/>
  <c r="BU596" i="1"/>
  <c r="BV596" i="1"/>
  <c r="BX596" i="1" s="1"/>
  <c r="BY596" i="1"/>
  <c r="CA596" i="1"/>
  <c r="CE596" i="1"/>
  <c r="CG596" i="1"/>
  <c r="CJ596" i="1"/>
  <c r="CM596" i="1"/>
  <c r="CO596" i="1"/>
  <c r="CR596" i="1"/>
  <c r="U597" i="1"/>
  <c r="Y597" i="1"/>
  <c r="AA597" i="1" s="1"/>
  <c r="AB597" i="1" s="1"/>
  <c r="AW597" i="1"/>
  <c r="BT597" i="1"/>
  <c r="BU597" i="1"/>
  <c r="BV597" i="1"/>
  <c r="BY597" i="1" s="1"/>
  <c r="BX597" i="1"/>
  <c r="CA597" i="1"/>
  <c r="CE597" i="1"/>
  <c r="CG597" i="1"/>
  <c r="CJ597" i="1"/>
  <c r="CM597" i="1"/>
  <c r="CO597" i="1"/>
  <c r="CR597" i="1"/>
  <c r="U598" i="1"/>
  <c r="Y598" i="1"/>
  <c r="AA598" i="1"/>
  <c r="AB598" i="1" s="1"/>
  <c r="AW598" i="1"/>
  <c r="BT598" i="1"/>
  <c r="BU598" i="1"/>
  <c r="BV598" i="1"/>
  <c r="BX598" i="1" s="1"/>
  <c r="CA598" i="1"/>
  <c r="CE598" i="1"/>
  <c r="CG598" i="1"/>
  <c r="CJ598" i="1"/>
  <c r="CM598" i="1"/>
  <c r="CO598" i="1"/>
  <c r="CR598" i="1"/>
  <c r="U599" i="1"/>
  <c r="Y599" i="1"/>
  <c r="AA599" i="1" s="1"/>
  <c r="AB599" i="1" s="1"/>
  <c r="AW599" i="1"/>
  <c r="BT599" i="1"/>
  <c r="BU599" i="1"/>
  <c r="BV599" i="1"/>
  <c r="BX599" i="1"/>
  <c r="BY599" i="1"/>
  <c r="CA599" i="1"/>
  <c r="CE599" i="1"/>
  <c r="CG599" i="1"/>
  <c r="CJ599" i="1"/>
  <c r="CM599" i="1"/>
  <c r="CO599" i="1"/>
  <c r="CR599" i="1"/>
  <c r="U600" i="1"/>
  <c r="Y600" i="1"/>
  <c r="AA600" i="1"/>
  <c r="AB600" i="1" s="1"/>
  <c r="AW600" i="1"/>
  <c r="BT600" i="1"/>
  <c r="BX600" i="1" s="1"/>
  <c r="BU600" i="1"/>
  <c r="BV600" i="1"/>
  <c r="BY600" i="1" s="1"/>
  <c r="CA600" i="1"/>
  <c r="CE600" i="1"/>
  <c r="CG600" i="1"/>
  <c r="CJ600" i="1"/>
  <c r="CM600" i="1"/>
  <c r="CO600" i="1"/>
  <c r="CR600" i="1"/>
  <c r="AG601" i="1"/>
  <c r="CK601" i="1" s="1"/>
  <c r="AK601" i="1"/>
  <c r="AM601" i="1" s="1"/>
  <c r="AN601" i="1" s="1"/>
  <c r="CP601" i="1" s="1"/>
  <c r="AL601" i="1"/>
  <c r="AW601" i="1"/>
  <c r="BA601" i="1"/>
  <c r="BD601" i="1"/>
  <c r="BF601" i="1"/>
  <c r="BI601" i="1"/>
  <c r="BJ601" i="1"/>
  <c r="BN601" i="1"/>
  <c r="BT601" i="1"/>
  <c r="BU601" i="1"/>
  <c r="BV601" i="1"/>
  <c r="CE601" i="1"/>
  <c r="CF601" i="1" s="1"/>
  <c r="CI601" i="1" s="1"/>
  <c r="CL601" i="1" s="1"/>
  <c r="CG601" i="1"/>
  <c r="CH601" i="1"/>
  <c r="CJ601" i="1"/>
  <c r="CM601" i="1"/>
  <c r="CO601" i="1"/>
  <c r="X602" i="1"/>
  <c r="AV602" i="1"/>
  <c r="AW602" i="1" s="1"/>
  <c r="AY602" i="1"/>
  <c r="BC602" i="1"/>
  <c r="BD602" i="1"/>
  <c r="BE602" i="1"/>
  <c r="BF602" i="1" s="1"/>
  <c r="BG602" i="1"/>
  <c r="BM602" i="1"/>
  <c r="BN602" i="1"/>
  <c r="BT602" i="1"/>
  <c r="BU602" i="1"/>
  <c r="BV602" i="1"/>
  <c r="BX602" i="1" s="1"/>
  <c r="BY602" i="1"/>
  <c r="BZ602" i="1"/>
  <c r="CA602" i="1"/>
  <c r="CE602" i="1"/>
  <c r="CG602" i="1"/>
  <c r="CJ602" i="1"/>
  <c r="CM602" i="1"/>
  <c r="CO602" i="1"/>
  <c r="CR602" i="1"/>
  <c r="DH602" i="1"/>
  <c r="C603" i="1"/>
  <c r="D603" i="1"/>
  <c r="E603" i="1"/>
  <c r="F603" i="1"/>
  <c r="G603" i="1"/>
  <c r="H603" i="1"/>
  <c r="I603" i="1"/>
  <c r="J603" i="1"/>
  <c r="K603" i="1"/>
  <c r="L603" i="1"/>
  <c r="M603" i="1"/>
  <c r="N603" i="1"/>
  <c r="O603" i="1"/>
  <c r="P603" i="1"/>
  <c r="Q603" i="1"/>
  <c r="R603" i="1"/>
  <c r="S603" i="1"/>
  <c r="T603" i="1"/>
  <c r="W603" i="1"/>
  <c r="Y603" i="1"/>
  <c r="AA603" i="1" s="1"/>
  <c r="AO603" i="1"/>
  <c r="AP603" i="1"/>
  <c r="DI603" i="1" s="1"/>
  <c r="AQ603" i="1"/>
  <c r="AW603" i="1"/>
  <c r="BD603" i="1"/>
  <c r="BF603" i="1"/>
  <c r="BN603" i="1"/>
  <c r="BT603" i="1"/>
  <c r="BU603" i="1"/>
  <c r="BV603" i="1"/>
  <c r="BX603" i="1" s="1"/>
  <c r="BY603" i="1"/>
  <c r="BZ603" i="1"/>
  <c r="CA603" i="1"/>
  <c r="CE603" i="1"/>
  <c r="CG603" i="1"/>
  <c r="CJ603" i="1"/>
  <c r="CM603" i="1"/>
  <c r="CO603" i="1"/>
  <c r="CR603" i="1"/>
  <c r="CS603" i="1" s="1"/>
  <c r="DH603" i="1"/>
  <c r="AG604" i="1"/>
  <c r="AK604" i="1"/>
  <c r="AL604" i="1"/>
  <c r="AM604" i="1"/>
  <c r="AN604" i="1"/>
  <c r="CP604" i="1" s="1"/>
  <c r="AW604" i="1"/>
  <c r="BA604" i="1"/>
  <c r="BD604" i="1"/>
  <c r="BF604" i="1"/>
  <c r="BI604" i="1"/>
  <c r="BJ604" i="1"/>
  <c r="BK604" i="1"/>
  <c r="BL604" i="1"/>
  <c r="CN604" i="1" s="1"/>
  <c r="BN604" i="1"/>
  <c r="BU604" i="1"/>
  <c r="CA604" i="1"/>
  <c r="CM604" i="1"/>
  <c r="CO604" i="1"/>
  <c r="CQ604" i="1"/>
  <c r="U605" i="1"/>
  <c r="Y605" i="1"/>
  <c r="AA605" i="1" s="1"/>
  <c r="AB605" i="1" s="1"/>
  <c r="AP605" i="1"/>
  <c r="DI605" i="1" s="1"/>
  <c r="AV605" i="1"/>
  <c r="BV605" i="1" s="1"/>
  <c r="AW605" i="1"/>
  <c r="BT605" i="1"/>
  <c r="BU605" i="1"/>
  <c r="CA605" i="1"/>
  <c r="CE605" i="1"/>
  <c r="CG605" i="1"/>
  <c r="CJ605" i="1"/>
  <c r="CM605" i="1"/>
  <c r="CO605" i="1"/>
  <c r="CR605" i="1"/>
  <c r="DH605" i="1"/>
  <c r="U606" i="1"/>
  <c r="Y606" i="1"/>
  <c r="AA606" i="1" s="1"/>
  <c r="AB606" i="1" s="1"/>
  <c r="AP606" i="1"/>
  <c r="AV606" i="1"/>
  <c r="AW606" i="1" s="1"/>
  <c r="BT606" i="1"/>
  <c r="BU606" i="1"/>
  <c r="BV606" i="1"/>
  <c r="BX606" i="1"/>
  <c r="BY606" i="1"/>
  <c r="CA606" i="1"/>
  <c r="CE606" i="1"/>
  <c r="CG606" i="1"/>
  <c r="CJ606" i="1"/>
  <c r="CM606" i="1"/>
  <c r="CO606" i="1"/>
  <c r="CR606" i="1"/>
  <c r="DH606" i="1"/>
  <c r="DI606" i="1"/>
  <c r="U607" i="1"/>
  <c r="Y607" i="1"/>
  <c r="AA607" i="1"/>
  <c r="AB607" i="1"/>
  <c r="AD607" i="1"/>
  <c r="AJ607" i="1" s="1"/>
  <c r="AY607" i="1" s="1"/>
  <c r="AZ607" i="1" s="1"/>
  <c r="BA607" i="1" s="1"/>
  <c r="CB607" i="1" s="1"/>
  <c r="AH607" i="1"/>
  <c r="AI607" i="1" s="1"/>
  <c r="AK607" i="1"/>
  <c r="AM607" i="1" s="1"/>
  <c r="AN607" i="1" s="1"/>
  <c r="CP607" i="1" s="1"/>
  <c r="AL607" i="1"/>
  <c r="AP607" i="1"/>
  <c r="AV607" i="1"/>
  <c r="AW607" i="1" s="1"/>
  <c r="BC607" i="1"/>
  <c r="BG607" i="1" s="1"/>
  <c r="BD607" i="1"/>
  <c r="CF607" i="1" s="1"/>
  <c r="CI607" i="1" s="1"/>
  <c r="BE607" i="1"/>
  <c r="BF607" i="1" s="1"/>
  <c r="CH607" i="1" s="1"/>
  <c r="BI607" i="1"/>
  <c r="BJ607" i="1"/>
  <c r="BK607" i="1" s="1"/>
  <c r="BL607" i="1" s="1"/>
  <c r="BM607" i="1"/>
  <c r="BN607" i="1"/>
  <c r="CS607" i="1" s="1"/>
  <c r="BT607" i="1"/>
  <c r="BU607" i="1"/>
  <c r="BV607" i="1"/>
  <c r="BX607" i="1"/>
  <c r="BY607" i="1"/>
  <c r="CA607" i="1"/>
  <c r="CE607" i="1"/>
  <c r="CG607" i="1"/>
  <c r="CJ607" i="1"/>
  <c r="CM607" i="1"/>
  <c r="CO607" i="1"/>
  <c r="CR607" i="1"/>
  <c r="DH607" i="1"/>
  <c r="DI607" i="1"/>
  <c r="U608" i="1"/>
  <c r="Y608" i="1"/>
  <c r="AA608" i="1"/>
  <c r="AB608" i="1" s="1"/>
  <c r="AP608" i="1"/>
  <c r="AV608" i="1"/>
  <c r="AW608" i="1" s="1"/>
  <c r="BT608" i="1"/>
  <c r="BX608" i="1" s="1"/>
  <c r="BU608" i="1"/>
  <c r="BV608" i="1"/>
  <c r="BY608" i="1" s="1"/>
  <c r="CA608" i="1"/>
  <c r="CE608" i="1"/>
  <c r="CG608" i="1"/>
  <c r="CJ608" i="1"/>
  <c r="CM608" i="1"/>
  <c r="CO608" i="1"/>
  <c r="CR608" i="1"/>
  <c r="DH608" i="1"/>
  <c r="DI608" i="1"/>
  <c r="U609" i="1"/>
  <c r="Y609" i="1"/>
  <c r="AA609" i="1"/>
  <c r="AB609" i="1" s="1"/>
  <c r="AP609" i="1"/>
  <c r="AV609" i="1"/>
  <c r="AW609" i="1" s="1"/>
  <c r="BT609" i="1"/>
  <c r="BX609" i="1" s="1"/>
  <c r="BU609" i="1"/>
  <c r="BV609" i="1"/>
  <c r="BY609" i="1" s="1"/>
  <c r="CA609" i="1"/>
  <c r="CE609" i="1"/>
  <c r="CG609" i="1"/>
  <c r="CJ609" i="1"/>
  <c r="CM609" i="1"/>
  <c r="CO609" i="1"/>
  <c r="CR609" i="1"/>
  <c r="DH609" i="1"/>
  <c r="DI609" i="1"/>
  <c r="U610" i="1"/>
  <c r="Y610" i="1"/>
  <c r="AA610" i="1"/>
  <c r="AB610" i="1" s="1"/>
  <c r="AP610" i="1"/>
  <c r="AV610" i="1"/>
  <c r="AW610" i="1" s="1"/>
  <c r="BT610" i="1"/>
  <c r="BX610" i="1" s="1"/>
  <c r="BU610" i="1"/>
  <c r="BV610" i="1"/>
  <c r="BY610" i="1" s="1"/>
  <c r="CA610" i="1"/>
  <c r="CE610" i="1"/>
  <c r="CG610" i="1"/>
  <c r="CJ610" i="1"/>
  <c r="CM610" i="1"/>
  <c r="CO610" i="1"/>
  <c r="CR610" i="1"/>
  <c r="DH610" i="1"/>
  <c r="DI610" i="1"/>
  <c r="U611" i="1"/>
  <c r="Y611" i="1"/>
  <c r="AA611" i="1"/>
  <c r="AB611" i="1" s="1"/>
  <c r="AP611" i="1"/>
  <c r="AV611" i="1"/>
  <c r="AW611" i="1" s="1"/>
  <c r="BT611" i="1"/>
  <c r="BX611" i="1" s="1"/>
  <c r="BU611" i="1"/>
  <c r="BV611" i="1"/>
  <c r="BY611" i="1" s="1"/>
  <c r="CA611" i="1"/>
  <c r="CE611" i="1"/>
  <c r="CG611" i="1"/>
  <c r="CJ611" i="1"/>
  <c r="CM611" i="1"/>
  <c r="CO611" i="1"/>
  <c r="CR611" i="1"/>
  <c r="DH611" i="1"/>
  <c r="DI611" i="1"/>
  <c r="U612" i="1"/>
  <c r="Y612" i="1"/>
  <c r="AA612" i="1"/>
  <c r="AB612" i="1" s="1"/>
  <c r="AP612" i="1"/>
  <c r="AV612" i="1"/>
  <c r="AW612" i="1" s="1"/>
  <c r="BT612" i="1"/>
  <c r="BX612" i="1" s="1"/>
  <c r="BU612" i="1"/>
  <c r="BV612" i="1"/>
  <c r="BY612" i="1" s="1"/>
  <c r="CA612" i="1"/>
  <c r="CE612" i="1"/>
  <c r="CG612" i="1"/>
  <c r="CJ612" i="1"/>
  <c r="CM612" i="1"/>
  <c r="CO612" i="1"/>
  <c r="CR612" i="1"/>
  <c r="DH612" i="1"/>
  <c r="DI612" i="1"/>
  <c r="U613" i="1"/>
  <c r="Y613" i="1"/>
  <c r="AA613" i="1"/>
  <c r="AB613" i="1" s="1"/>
  <c r="AP613" i="1"/>
  <c r="AV613" i="1"/>
  <c r="AW613" i="1" s="1"/>
  <c r="BT613" i="1"/>
  <c r="BX613" i="1" s="1"/>
  <c r="BU613" i="1"/>
  <c r="BV613" i="1"/>
  <c r="BY613" i="1" s="1"/>
  <c r="CA613" i="1"/>
  <c r="CE613" i="1"/>
  <c r="CG613" i="1"/>
  <c r="CJ613" i="1"/>
  <c r="CM613" i="1"/>
  <c r="CO613" i="1"/>
  <c r="CR613" i="1"/>
  <c r="DH613" i="1"/>
  <c r="DI613" i="1"/>
  <c r="U614" i="1"/>
  <c r="Y614" i="1"/>
  <c r="AA614" i="1"/>
  <c r="AB614" i="1" s="1"/>
  <c r="AP614" i="1"/>
  <c r="AV614" i="1"/>
  <c r="AW614" i="1" s="1"/>
  <c r="BT614" i="1"/>
  <c r="BX614" i="1" s="1"/>
  <c r="BU614" i="1"/>
  <c r="BV614" i="1"/>
  <c r="BY614" i="1" s="1"/>
  <c r="CA614" i="1"/>
  <c r="CE614" i="1"/>
  <c r="CG614" i="1"/>
  <c r="CJ614" i="1"/>
  <c r="CM614" i="1"/>
  <c r="CO614" i="1"/>
  <c r="CR614" i="1"/>
  <c r="DH614" i="1"/>
  <c r="DI614" i="1"/>
  <c r="U615" i="1"/>
  <c r="Y615" i="1"/>
  <c r="AA615" i="1"/>
  <c r="AB615" i="1" s="1"/>
  <c r="AP615" i="1"/>
  <c r="AV615" i="1"/>
  <c r="AW615" i="1" s="1"/>
  <c r="BT615" i="1"/>
  <c r="BX615" i="1" s="1"/>
  <c r="BU615" i="1"/>
  <c r="BV615" i="1"/>
  <c r="BY615" i="1" s="1"/>
  <c r="CA615" i="1"/>
  <c r="CE615" i="1"/>
  <c r="CG615" i="1"/>
  <c r="CJ615" i="1"/>
  <c r="CM615" i="1"/>
  <c r="CO615" i="1"/>
  <c r="CR615" i="1"/>
  <c r="DH615" i="1"/>
  <c r="DI615" i="1"/>
  <c r="U616" i="1"/>
  <c r="Y616" i="1"/>
  <c r="AA616" i="1"/>
  <c r="AB616" i="1" s="1"/>
  <c r="AP616" i="1"/>
  <c r="AV616" i="1"/>
  <c r="AW616" i="1" s="1"/>
  <c r="BT616" i="1"/>
  <c r="BX616" i="1" s="1"/>
  <c r="BU616" i="1"/>
  <c r="BV616" i="1"/>
  <c r="BY616" i="1" s="1"/>
  <c r="CA616" i="1"/>
  <c r="CE616" i="1"/>
  <c r="CG616" i="1"/>
  <c r="CJ616" i="1"/>
  <c r="CM616" i="1"/>
  <c r="CO616" i="1"/>
  <c r="CR616" i="1"/>
  <c r="DH616" i="1"/>
  <c r="DI616" i="1"/>
  <c r="U617" i="1"/>
  <c r="Y617" i="1"/>
  <c r="AA617" i="1"/>
  <c r="AB617" i="1" s="1"/>
  <c r="AP617" i="1"/>
  <c r="AV617" i="1"/>
  <c r="AW617" i="1" s="1"/>
  <c r="BT617" i="1"/>
  <c r="BX617" i="1" s="1"/>
  <c r="BU617" i="1"/>
  <c r="BY617" i="1" s="1"/>
  <c r="BV617" i="1"/>
  <c r="CA617" i="1"/>
  <c r="CE617" i="1"/>
  <c r="CG617" i="1"/>
  <c r="CJ617" i="1"/>
  <c r="CM617" i="1"/>
  <c r="CO617" i="1"/>
  <c r="CR617" i="1"/>
  <c r="DH617" i="1"/>
  <c r="DI617" i="1"/>
  <c r="U618" i="1"/>
  <c r="Y618" i="1"/>
  <c r="AA618" i="1"/>
  <c r="AB618" i="1" s="1"/>
  <c r="AP618" i="1"/>
  <c r="AV618" i="1"/>
  <c r="AW618" i="1" s="1"/>
  <c r="BT618" i="1"/>
  <c r="BX618" i="1" s="1"/>
  <c r="BU618" i="1"/>
  <c r="BY618" i="1" s="1"/>
  <c r="BV618" i="1"/>
  <c r="CA618" i="1"/>
  <c r="CE618" i="1"/>
  <c r="CG618" i="1"/>
  <c r="CJ618" i="1"/>
  <c r="CM618" i="1"/>
  <c r="CO618" i="1"/>
  <c r="CR618" i="1"/>
  <c r="DH618" i="1"/>
  <c r="DI618" i="1"/>
  <c r="U619" i="1"/>
  <c r="Y619" i="1"/>
  <c r="AA619" i="1"/>
  <c r="AB619" i="1" s="1"/>
  <c r="AP619" i="1"/>
  <c r="AV619" i="1"/>
  <c r="AW619" i="1" s="1"/>
  <c r="BT619" i="1"/>
  <c r="BX619" i="1" s="1"/>
  <c r="BU619" i="1"/>
  <c r="BY619" i="1" s="1"/>
  <c r="BV619" i="1"/>
  <c r="CA619" i="1"/>
  <c r="CE619" i="1"/>
  <c r="CG619" i="1"/>
  <c r="CJ619" i="1"/>
  <c r="CM619" i="1"/>
  <c r="CO619" i="1"/>
  <c r="CR619" i="1"/>
  <c r="DH619" i="1"/>
  <c r="DI619" i="1"/>
  <c r="U620" i="1"/>
  <c r="Y620" i="1"/>
  <c r="AA620" i="1"/>
  <c r="AB620" i="1" s="1"/>
  <c r="AP620" i="1"/>
  <c r="AV620" i="1"/>
  <c r="AW620" i="1" s="1"/>
  <c r="BT620" i="1"/>
  <c r="BX620" i="1" s="1"/>
  <c r="BU620" i="1"/>
  <c r="BV620" i="1"/>
  <c r="BY620" i="1" s="1"/>
  <c r="CA620" i="1"/>
  <c r="CE620" i="1"/>
  <c r="CG620" i="1"/>
  <c r="CJ620" i="1"/>
  <c r="CM620" i="1"/>
  <c r="CO620" i="1"/>
  <c r="CR620" i="1"/>
  <c r="DH620" i="1"/>
  <c r="DI620" i="1"/>
  <c r="U621" i="1"/>
  <c r="Y621" i="1"/>
  <c r="AA621" i="1"/>
  <c r="AB621" i="1" s="1"/>
  <c r="AP621" i="1"/>
  <c r="AV621" i="1"/>
  <c r="AW621" i="1" s="1"/>
  <c r="BT621" i="1"/>
  <c r="BX621" i="1" s="1"/>
  <c r="BU621" i="1"/>
  <c r="BV621" i="1"/>
  <c r="BY621" i="1" s="1"/>
  <c r="CA621" i="1"/>
  <c r="CE621" i="1"/>
  <c r="CG621" i="1"/>
  <c r="CJ621" i="1"/>
  <c r="CM621" i="1"/>
  <c r="CO621" i="1"/>
  <c r="CR621" i="1"/>
  <c r="DH621" i="1"/>
  <c r="DI621" i="1"/>
  <c r="U622" i="1"/>
  <c r="Y622" i="1"/>
  <c r="AA622" i="1"/>
  <c r="AB622" i="1" s="1"/>
  <c r="AP622" i="1"/>
  <c r="AV622" i="1"/>
  <c r="AW622" i="1" s="1"/>
  <c r="BT622" i="1"/>
  <c r="BX622" i="1" s="1"/>
  <c r="BU622" i="1"/>
  <c r="BV622" i="1"/>
  <c r="BY622" i="1" s="1"/>
  <c r="CA622" i="1"/>
  <c r="CE622" i="1"/>
  <c r="CG622" i="1"/>
  <c r="CJ622" i="1"/>
  <c r="CM622" i="1"/>
  <c r="CO622" i="1"/>
  <c r="CR622" i="1"/>
  <c r="DH622" i="1"/>
  <c r="DI622" i="1"/>
  <c r="U623" i="1"/>
  <c r="Y623" i="1"/>
  <c r="AA623" i="1"/>
  <c r="AB623" i="1" s="1"/>
  <c r="AP623" i="1"/>
  <c r="AV623" i="1"/>
  <c r="AW623" i="1" s="1"/>
  <c r="BT623" i="1"/>
  <c r="BX623" i="1" s="1"/>
  <c r="BU623" i="1"/>
  <c r="BV623" i="1"/>
  <c r="BY623" i="1" s="1"/>
  <c r="CA623" i="1"/>
  <c r="CE623" i="1"/>
  <c r="CG623" i="1"/>
  <c r="CJ623" i="1"/>
  <c r="CM623" i="1"/>
  <c r="CO623" i="1"/>
  <c r="CR623" i="1"/>
  <c r="DH623" i="1"/>
  <c r="DI623" i="1"/>
  <c r="U624" i="1"/>
  <c r="Y624" i="1"/>
  <c r="AA624" i="1"/>
  <c r="AB624" i="1" s="1"/>
  <c r="AP624" i="1"/>
  <c r="AV624" i="1"/>
  <c r="AW624" i="1" s="1"/>
  <c r="BT624" i="1"/>
  <c r="BX624" i="1" s="1"/>
  <c r="BU624" i="1"/>
  <c r="BV624" i="1"/>
  <c r="BY624" i="1" s="1"/>
  <c r="CA624" i="1"/>
  <c r="CE624" i="1"/>
  <c r="CG624" i="1"/>
  <c r="CJ624" i="1"/>
  <c r="CM624" i="1"/>
  <c r="CO624" i="1"/>
  <c r="CR624" i="1"/>
  <c r="DH624" i="1"/>
  <c r="DI624" i="1"/>
  <c r="U625" i="1"/>
  <c r="Y625" i="1"/>
  <c r="AA625" i="1"/>
  <c r="AB625" i="1" s="1"/>
  <c r="AP625" i="1"/>
  <c r="AV625" i="1"/>
  <c r="AW625" i="1" s="1"/>
  <c r="BT625" i="1"/>
  <c r="BX625" i="1" s="1"/>
  <c r="BU625" i="1"/>
  <c r="BV625" i="1"/>
  <c r="BY625" i="1" s="1"/>
  <c r="CA625" i="1"/>
  <c r="CE625" i="1"/>
  <c r="CG625" i="1"/>
  <c r="CJ625" i="1"/>
  <c r="CM625" i="1"/>
  <c r="CO625" i="1"/>
  <c r="CR625" i="1"/>
  <c r="DH625" i="1"/>
  <c r="DI625" i="1"/>
  <c r="U626" i="1"/>
  <c r="Y626" i="1"/>
  <c r="AA626" i="1"/>
  <c r="AB626" i="1" s="1"/>
  <c r="AP626" i="1"/>
  <c r="AV626" i="1"/>
  <c r="AW626" i="1" s="1"/>
  <c r="BT626" i="1"/>
  <c r="BX626" i="1" s="1"/>
  <c r="BU626" i="1"/>
  <c r="BV626" i="1"/>
  <c r="BY626" i="1" s="1"/>
  <c r="CA626" i="1"/>
  <c r="CE626" i="1"/>
  <c r="CG626" i="1"/>
  <c r="CJ626" i="1"/>
  <c r="CM626" i="1"/>
  <c r="CO626" i="1"/>
  <c r="CR626" i="1"/>
  <c r="DH626" i="1"/>
  <c r="DI626" i="1"/>
  <c r="U627" i="1"/>
  <c r="Y627" i="1"/>
  <c r="AA627" i="1"/>
  <c r="AB627" i="1" s="1"/>
  <c r="AP627" i="1"/>
  <c r="AV627" i="1"/>
  <c r="AW627" i="1" s="1"/>
  <c r="BT627" i="1"/>
  <c r="BX627" i="1" s="1"/>
  <c r="BU627" i="1"/>
  <c r="BV627" i="1"/>
  <c r="BY627" i="1" s="1"/>
  <c r="CA627" i="1"/>
  <c r="CE627" i="1"/>
  <c r="CG627" i="1"/>
  <c r="CJ627" i="1"/>
  <c r="CM627" i="1"/>
  <c r="CO627" i="1"/>
  <c r="CR627" i="1"/>
  <c r="DH627" i="1"/>
  <c r="DI627" i="1"/>
  <c r="U628" i="1"/>
  <c r="Y628" i="1"/>
  <c r="AA628" i="1"/>
  <c r="AB628" i="1" s="1"/>
  <c r="AP628" i="1"/>
  <c r="AV628" i="1"/>
  <c r="AW628" i="1" s="1"/>
  <c r="BT628" i="1"/>
  <c r="BX628" i="1" s="1"/>
  <c r="BU628" i="1"/>
  <c r="BV628" i="1"/>
  <c r="BY628" i="1" s="1"/>
  <c r="CA628" i="1"/>
  <c r="CE628" i="1"/>
  <c r="CG628" i="1"/>
  <c r="CJ628" i="1"/>
  <c r="CM628" i="1"/>
  <c r="CO628" i="1"/>
  <c r="CR628" i="1"/>
  <c r="DH628" i="1"/>
  <c r="DI628" i="1"/>
  <c r="U629" i="1"/>
  <c r="Y629" i="1"/>
  <c r="AA629" i="1"/>
  <c r="AB629" i="1" s="1"/>
  <c r="AP629" i="1"/>
  <c r="AV629" i="1"/>
  <c r="AW629" i="1" s="1"/>
  <c r="BT629" i="1"/>
  <c r="BX629" i="1" s="1"/>
  <c r="BU629" i="1"/>
  <c r="BV629" i="1"/>
  <c r="BY629" i="1" s="1"/>
  <c r="CA629" i="1"/>
  <c r="CE629" i="1"/>
  <c r="CG629" i="1"/>
  <c r="CJ629" i="1"/>
  <c r="CM629" i="1"/>
  <c r="CO629" i="1"/>
  <c r="CR629" i="1"/>
  <c r="DH629" i="1"/>
  <c r="DI629" i="1"/>
  <c r="U630" i="1"/>
  <c r="Y630" i="1"/>
  <c r="AA630" i="1"/>
  <c r="AB630" i="1" s="1"/>
  <c r="AP630" i="1"/>
  <c r="AV630" i="1"/>
  <c r="AW630" i="1" s="1"/>
  <c r="BT630" i="1"/>
  <c r="BX630" i="1" s="1"/>
  <c r="BU630" i="1"/>
  <c r="BV630" i="1"/>
  <c r="BY630" i="1" s="1"/>
  <c r="CA630" i="1"/>
  <c r="CE630" i="1"/>
  <c r="CG630" i="1"/>
  <c r="CJ630" i="1"/>
  <c r="CM630" i="1"/>
  <c r="CO630" i="1"/>
  <c r="CR630" i="1"/>
  <c r="DH630" i="1"/>
  <c r="DI630" i="1"/>
  <c r="U631" i="1"/>
  <c r="Y631" i="1"/>
  <c r="AA631" i="1"/>
  <c r="AB631" i="1" s="1"/>
  <c r="AP631" i="1"/>
  <c r="AV631" i="1"/>
  <c r="AW631" i="1" s="1"/>
  <c r="BT631" i="1"/>
  <c r="BX631" i="1" s="1"/>
  <c r="BU631" i="1"/>
  <c r="BV631" i="1"/>
  <c r="BY631" i="1" s="1"/>
  <c r="CA631" i="1"/>
  <c r="CE631" i="1"/>
  <c r="CG631" i="1"/>
  <c r="CJ631" i="1"/>
  <c r="CM631" i="1"/>
  <c r="CO631" i="1"/>
  <c r="CR631" i="1"/>
  <c r="DH631" i="1"/>
  <c r="DI631" i="1"/>
  <c r="U632" i="1"/>
  <c r="Y632" i="1"/>
  <c r="AA632" i="1"/>
  <c r="AB632" i="1" s="1"/>
  <c r="AP632" i="1"/>
  <c r="AV632" i="1"/>
  <c r="AW632" i="1" s="1"/>
  <c r="BT632" i="1"/>
  <c r="BX632" i="1" s="1"/>
  <c r="BU632" i="1"/>
  <c r="BY632" i="1" s="1"/>
  <c r="BV632" i="1"/>
  <c r="CA632" i="1"/>
  <c r="CE632" i="1"/>
  <c r="CG632" i="1"/>
  <c r="CJ632" i="1"/>
  <c r="CM632" i="1"/>
  <c r="CO632" i="1"/>
  <c r="CR632" i="1"/>
  <c r="DH632" i="1"/>
  <c r="DI632" i="1"/>
  <c r="U633" i="1"/>
  <c r="Y633" i="1"/>
  <c r="AA633" i="1"/>
  <c r="AB633" i="1" s="1"/>
  <c r="AP633" i="1"/>
  <c r="AV633" i="1"/>
  <c r="AW633" i="1" s="1"/>
  <c r="BT633" i="1"/>
  <c r="BX633" i="1" s="1"/>
  <c r="BU633" i="1"/>
  <c r="BV633" i="1"/>
  <c r="BY633" i="1" s="1"/>
  <c r="CA633" i="1"/>
  <c r="CE633" i="1"/>
  <c r="CG633" i="1"/>
  <c r="CJ633" i="1"/>
  <c r="CM633" i="1"/>
  <c r="CO633" i="1"/>
  <c r="CR633" i="1"/>
  <c r="DH633" i="1"/>
  <c r="DI633" i="1"/>
  <c r="U634" i="1"/>
  <c r="Y634" i="1"/>
  <c r="AA634" i="1"/>
  <c r="AB634" i="1" s="1"/>
  <c r="AP634" i="1"/>
  <c r="AV634" i="1"/>
  <c r="AW634" i="1" s="1"/>
  <c r="BT634" i="1"/>
  <c r="BX634" i="1" s="1"/>
  <c r="BU634" i="1"/>
  <c r="BV634" i="1"/>
  <c r="BY634" i="1" s="1"/>
  <c r="CA634" i="1"/>
  <c r="CE634" i="1"/>
  <c r="CG634" i="1"/>
  <c r="CJ634" i="1"/>
  <c r="CM634" i="1"/>
  <c r="CO634" i="1"/>
  <c r="CR634" i="1"/>
  <c r="DH634" i="1"/>
  <c r="DI634" i="1"/>
  <c r="U635" i="1"/>
  <c r="Y635" i="1"/>
  <c r="AA635" i="1"/>
  <c r="AB635" i="1" s="1"/>
  <c r="AP635" i="1"/>
  <c r="AV635" i="1"/>
  <c r="AW635" i="1" s="1"/>
  <c r="BT635" i="1"/>
  <c r="BX635" i="1" s="1"/>
  <c r="BU635" i="1"/>
  <c r="BV635" i="1"/>
  <c r="BY635" i="1" s="1"/>
  <c r="CA635" i="1"/>
  <c r="CE635" i="1"/>
  <c r="CG635" i="1"/>
  <c r="CJ635" i="1"/>
  <c r="CM635" i="1"/>
  <c r="CO635" i="1"/>
  <c r="CR635" i="1"/>
  <c r="DH635" i="1"/>
  <c r="DI635" i="1"/>
  <c r="AF636" i="1"/>
  <c r="AG636" i="1"/>
  <c r="AK636" i="1"/>
  <c r="BI636" i="1" s="1"/>
  <c r="BK636" i="1" s="1"/>
  <c r="BL636" i="1" s="1"/>
  <c r="CN636" i="1" s="1"/>
  <c r="AL636" i="1"/>
  <c r="AP636" i="1"/>
  <c r="AW636" i="1"/>
  <c r="BA636" i="1"/>
  <c r="BJ636" i="1"/>
  <c r="BN636" i="1"/>
  <c r="CA636" i="1"/>
  <c r="CB636" i="1"/>
  <c r="CM636" i="1"/>
  <c r="CO636" i="1"/>
  <c r="DH636" i="1"/>
  <c r="DI636" i="1"/>
  <c r="C637" i="1"/>
  <c r="D637" i="1"/>
  <c r="E637" i="1"/>
  <c r="F637" i="1"/>
  <c r="G637" i="1"/>
  <c r="H637" i="1"/>
  <c r="I637" i="1"/>
  <c r="J637" i="1"/>
  <c r="K637" i="1"/>
  <c r="L637" i="1"/>
  <c r="M637" i="1"/>
  <c r="N637" i="1"/>
  <c r="O637" i="1"/>
  <c r="P637" i="1"/>
  <c r="Q637" i="1"/>
  <c r="R637" i="1"/>
  <c r="S637" i="1"/>
  <c r="T637" i="1"/>
  <c r="W637" i="1"/>
  <c r="Y637" i="1"/>
  <c r="AA637" i="1" s="1"/>
  <c r="AO637" i="1"/>
  <c r="AP637" i="1"/>
  <c r="DI637" i="1" s="1"/>
  <c r="AQ637" i="1"/>
  <c r="AW637" i="1"/>
  <c r="BD637" i="1"/>
  <c r="BF637" i="1"/>
  <c r="BN637" i="1"/>
  <c r="BT637" i="1"/>
  <c r="BX637" i="1" s="1"/>
  <c r="BU637" i="1"/>
  <c r="BY637" i="1" s="1"/>
  <c r="BV637" i="1"/>
  <c r="CA637" i="1"/>
  <c r="CE637" i="1"/>
  <c r="CG637" i="1"/>
  <c r="CJ637" i="1"/>
  <c r="CM637" i="1"/>
  <c r="CO637" i="1"/>
  <c r="CR637" i="1"/>
  <c r="CS637" i="1" s="1"/>
  <c r="DH637" i="1"/>
  <c r="AG638" i="1"/>
  <c r="AK638" i="1"/>
  <c r="AM638" i="1" s="1"/>
  <c r="AN638" i="1" s="1"/>
  <c r="AL638" i="1"/>
  <c r="AW638" i="1"/>
  <c r="BA638" i="1"/>
  <c r="BD638" i="1"/>
  <c r="BF638" i="1"/>
  <c r="BJ638" i="1"/>
  <c r="BN638" i="1"/>
  <c r="CA638" i="1"/>
  <c r="CM638" i="1"/>
  <c r="CO638" i="1"/>
  <c r="U639" i="1"/>
  <c r="Y639" i="1"/>
  <c r="AA639" i="1" s="1"/>
  <c r="AB639" i="1" s="1"/>
  <c r="AP639" i="1"/>
  <c r="AW639" i="1"/>
  <c r="BT639" i="1"/>
  <c r="BX639" i="1" s="1"/>
  <c r="BU639" i="1"/>
  <c r="BY639" i="1" s="1"/>
  <c r="BV639" i="1"/>
  <c r="CA639" i="1"/>
  <c r="CE639" i="1"/>
  <c r="CG639" i="1"/>
  <c r="CJ639" i="1"/>
  <c r="CM639" i="1"/>
  <c r="CO639" i="1"/>
  <c r="CR639" i="1"/>
  <c r="DH639" i="1"/>
  <c r="DI639" i="1" s="1"/>
  <c r="U640" i="1"/>
  <c r="Y640" i="1"/>
  <c r="AA640" i="1" s="1"/>
  <c r="AB640" i="1" s="1"/>
  <c r="AP640" i="1"/>
  <c r="AW640" i="1"/>
  <c r="BT640" i="1"/>
  <c r="BX640" i="1" s="1"/>
  <c r="BU640" i="1"/>
  <c r="BY640" i="1" s="1"/>
  <c r="BV640" i="1"/>
  <c r="CA640" i="1"/>
  <c r="CE640" i="1"/>
  <c r="CG640" i="1"/>
  <c r="CJ640" i="1"/>
  <c r="CM640" i="1"/>
  <c r="CO640" i="1"/>
  <c r="CR640" i="1"/>
  <c r="DH640" i="1"/>
  <c r="DI640" i="1"/>
  <c r="U641" i="1"/>
  <c r="Y641" i="1"/>
  <c r="AA641" i="1"/>
  <c r="AB641" i="1" s="1"/>
  <c r="AP641" i="1"/>
  <c r="DI641" i="1" s="1"/>
  <c r="AW641" i="1"/>
  <c r="BT641" i="1"/>
  <c r="BX641" i="1" s="1"/>
  <c r="BU641" i="1"/>
  <c r="BY641" i="1" s="1"/>
  <c r="BV641" i="1"/>
  <c r="CA641" i="1"/>
  <c r="CE641" i="1"/>
  <c r="CG641" i="1"/>
  <c r="CJ641" i="1"/>
  <c r="CM641" i="1"/>
  <c r="CO641" i="1"/>
  <c r="CR641" i="1"/>
  <c r="DH641" i="1"/>
  <c r="U642" i="1"/>
  <c r="Y642" i="1"/>
  <c r="AA642" i="1" s="1"/>
  <c r="AB642" i="1" s="1"/>
  <c r="AH642" i="1"/>
  <c r="AP642" i="1"/>
  <c r="DI642" i="1" s="1"/>
  <c r="AW642" i="1"/>
  <c r="BT642" i="1"/>
  <c r="BX642" i="1" s="1"/>
  <c r="BU642" i="1"/>
  <c r="BY642" i="1" s="1"/>
  <c r="BV642" i="1"/>
  <c r="CA642" i="1"/>
  <c r="CE642" i="1"/>
  <c r="CG642" i="1"/>
  <c r="CJ642" i="1"/>
  <c r="CM642" i="1"/>
  <c r="CO642" i="1"/>
  <c r="CR642" i="1"/>
  <c r="DH642" i="1"/>
  <c r="U643" i="1"/>
  <c r="Y643" i="1"/>
  <c r="AA643" i="1" s="1"/>
  <c r="AB643" i="1" s="1"/>
  <c r="AP643" i="1"/>
  <c r="AW643" i="1"/>
  <c r="BT643" i="1"/>
  <c r="BU643" i="1"/>
  <c r="BV643" i="1"/>
  <c r="BX643" i="1" s="1"/>
  <c r="CA643" i="1"/>
  <c r="CE643" i="1"/>
  <c r="CG643" i="1"/>
  <c r="CJ643" i="1"/>
  <c r="CM643" i="1"/>
  <c r="CO643" i="1"/>
  <c r="CR643" i="1"/>
  <c r="DH643" i="1"/>
  <c r="DI643" i="1" s="1"/>
  <c r="U644" i="1"/>
  <c r="Y644" i="1"/>
  <c r="AA644" i="1"/>
  <c r="AB644" i="1" s="1"/>
  <c r="AP644" i="1"/>
  <c r="AW644" i="1"/>
  <c r="BT644" i="1"/>
  <c r="BU644" i="1"/>
  <c r="BV644" i="1"/>
  <c r="BY644" i="1" s="1"/>
  <c r="CA644" i="1"/>
  <c r="CE644" i="1"/>
  <c r="CG644" i="1"/>
  <c r="CJ644" i="1"/>
  <c r="CM644" i="1"/>
  <c r="CO644" i="1"/>
  <c r="CR644" i="1"/>
  <c r="DH644" i="1"/>
  <c r="DI644" i="1" s="1"/>
  <c r="U645" i="1"/>
  <c r="Y645" i="1"/>
  <c r="AA645" i="1"/>
  <c r="AB645" i="1" s="1"/>
  <c r="AK645" i="1" s="1"/>
  <c r="AP645" i="1"/>
  <c r="AW645" i="1"/>
  <c r="BT645" i="1"/>
  <c r="BU645" i="1"/>
  <c r="BV645" i="1"/>
  <c r="BX645" i="1"/>
  <c r="BY645" i="1"/>
  <c r="CA645" i="1"/>
  <c r="CE645" i="1"/>
  <c r="CG645" i="1"/>
  <c r="CJ645" i="1"/>
  <c r="CM645" i="1"/>
  <c r="CO645" i="1"/>
  <c r="CR645" i="1"/>
  <c r="DH645" i="1"/>
  <c r="DI645" i="1"/>
  <c r="U646" i="1"/>
  <c r="Y646" i="1"/>
  <c r="AA646" i="1"/>
  <c r="AB646" i="1"/>
  <c r="AH646" i="1" s="1"/>
  <c r="AK646" i="1"/>
  <c r="AL646" i="1"/>
  <c r="BJ646" i="1" s="1"/>
  <c r="AP646" i="1"/>
  <c r="DI646" i="1" s="1"/>
  <c r="AW646" i="1"/>
  <c r="BT646" i="1"/>
  <c r="BX646" i="1" s="1"/>
  <c r="BU646" i="1"/>
  <c r="BV646" i="1"/>
  <c r="BY646" i="1"/>
  <c r="CA646" i="1"/>
  <c r="CE646" i="1"/>
  <c r="CG646" i="1"/>
  <c r="CJ646" i="1"/>
  <c r="CM646" i="1"/>
  <c r="CO646" i="1"/>
  <c r="CR646" i="1"/>
  <c r="DH646" i="1"/>
  <c r="AF647" i="1"/>
  <c r="AG647" i="1"/>
  <c r="AK647" i="1"/>
  <c r="AL647" i="1"/>
  <c r="BJ647" i="1" s="1"/>
  <c r="BK647" i="1" s="1"/>
  <c r="AM647" i="1"/>
  <c r="AN647" i="1"/>
  <c r="CP647" i="1" s="1"/>
  <c r="AP647" i="1"/>
  <c r="AW647" i="1"/>
  <c r="BA647" i="1"/>
  <c r="CB647" i="1" s="1"/>
  <c r="BI647" i="1"/>
  <c r="BL647" i="1"/>
  <c r="CN647" i="1" s="1"/>
  <c r="CQ647" i="1" s="1"/>
  <c r="BN647" i="1"/>
  <c r="CA647" i="1"/>
  <c r="CM647" i="1"/>
  <c r="CO647" i="1"/>
  <c r="DH647" i="1"/>
  <c r="DI647" i="1" s="1"/>
  <c r="C648" i="1"/>
  <c r="D648" i="1"/>
  <c r="E648" i="1"/>
  <c r="F648" i="1"/>
  <c r="G648" i="1"/>
  <c r="H648" i="1"/>
  <c r="I648" i="1"/>
  <c r="J648" i="1"/>
  <c r="K648" i="1"/>
  <c r="L648" i="1"/>
  <c r="M648" i="1"/>
  <c r="N648" i="1"/>
  <c r="O648" i="1"/>
  <c r="P648" i="1"/>
  <c r="Q648" i="1"/>
  <c r="R648" i="1"/>
  <c r="S648" i="1"/>
  <c r="T648" i="1"/>
  <c r="W648" i="1"/>
  <c r="Y648" i="1"/>
  <c r="AA648" i="1"/>
  <c r="AB648" i="1"/>
  <c r="AO648" i="1"/>
  <c r="AP648" i="1" s="1"/>
  <c r="AQ648" i="1"/>
  <c r="AW648" i="1"/>
  <c r="BD648" i="1"/>
  <c r="BF648" i="1"/>
  <c r="BN648" i="1"/>
  <c r="CS648" i="1" s="1"/>
  <c r="BT648" i="1"/>
  <c r="BX648" i="1" s="1"/>
  <c r="BU648" i="1"/>
  <c r="BV648" i="1"/>
  <c r="BY648" i="1" s="1"/>
  <c r="CA648" i="1"/>
  <c r="CE648" i="1"/>
  <c r="CG648" i="1"/>
  <c r="CJ648" i="1"/>
  <c r="CM648" i="1"/>
  <c r="CO648" i="1"/>
  <c r="CR648" i="1"/>
  <c r="DH648" i="1"/>
  <c r="DI648" i="1"/>
  <c r="AG649" i="1"/>
  <c r="AK649" i="1"/>
  <c r="AL649" i="1"/>
  <c r="AM649" i="1" s="1"/>
  <c r="AN649" i="1" s="1"/>
  <c r="CP649" i="1" s="1"/>
  <c r="AW649" i="1"/>
  <c r="BA649" i="1"/>
  <c r="BD649" i="1"/>
  <c r="BF649" i="1"/>
  <c r="BI649" i="1"/>
  <c r="BJ649" i="1"/>
  <c r="BK649" i="1" s="1"/>
  <c r="BL649" i="1" s="1"/>
  <c r="CN649" i="1" s="1"/>
  <c r="CQ649" i="1" s="1"/>
  <c r="BN649" i="1"/>
  <c r="CA649" i="1"/>
  <c r="CK649" i="1"/>
  <c r="CL649" i="1" s="1"/>
  <c r="CM649" i="1"/>
  <c r="CO649" i="1"/>
  <c r="U650" i="1"/>
  <c r="Y650" i="1"/>
  <c r="AA650" i="1" s="1"/>
  <c r="AB650" i="1" s="1"/>
  <c r="AP650" i="1"/>
  <c r="AW650" i="1"/>
  <c r="BT650" i="1"/>
  <c r="BU650" i="1"/>
  <c r="BY650" i="1" s="1"/>
  <c r="BV650" i="1"/>
  <c r="BX650" i="1" s="1"/>
  <c r="CA650" i="1"/>
  <c r="CE650" i="1"/>
  <c r="CG650" i="1"/>
  <c r="CJ650" i="1"/>
  <c r="CM650" i="1"/>
  <c r="CO650" i="1"/>
  <c r="CR650" i="1"/>
  <c r="DH650" i="1"/>
  <c r="DI650" i="1"/>
  <c r="U651" i="1"/>
  <c r="Y651" i="1"/>
  <c r="AA651" i="1"/>
  <c r="AB651" i="1" s="1"/>
  <c r="AP651" i="1"/>
  <c r="AW651" i="1"/>
  <c r="BT651" i="1"/>
  <c r="BU651" i="1"/>
  <c r="BY651" i="1" s="1"/>
  <c r="BV651" i="1"/>
  <c r="BX651" i="1"/>
  <c r="CA651" i="1"/>
  <c r="CE651" i="1"/>
  <c r="CG651" i="1"/>
  <c r="CJ651" i="1"/>
  <c r="CM651" i="1"/>
  <c r="CO651" i="1"/>
  <c r="CR651" i="1"/>
  <c r="DH651" i="1"/>
  <c r="DI651" i="1" s="1"/>
  <c r="U652" i="1"/>
  <c r="Y652" i="1"/>
  <c r="AA652" i="1"/>
  <c r="AB652" i="1"/>
  <c r="AK652" i="1" s="1"/>
  <c r="AP652" i="1"/>
  <c r="AW652" i="1"/>
  <c r="BT652" i="1"/>
  <c r="BU652" i="1"/>
  <c r="BV652" i="1"/>
  <c r="BX652" i="1"/>
  <c r="BY652" i="1"/>
  <c r="CA652" i="1"/>
  <c r="CE652" i="1"/>
  <c r="CG652" i="1"/>
  <c r="CJ652" i="1"/>
  <c r="CM652" i="1"/>
  <c r="CO652" i="1"/>
  <c r="CR652" i="1"/>
  <c r="DH652" i="1"/>
  <c r="DI652" i="1"/>
  <c r="U653" i="1"/>
  <c r="Y653" i="1"/>
  <c r="AA653" i="1"/>
  <c r="AB653" i="1"/>
  <c r="AP653" i="1"/>
  <c r="AW653" i="1"/>
  <c r="BT653" i="1"/>
  <c r="BU653" i="1"/>
  <c r="BV653" i="1"/>
  <c r="BX653" i="1"/>
  <c r="BY653" i="1"/>
  <c r="CA653" i="1"/>
  <c r="CE653" i="1"/>
  <c r="CG653" i="1"/>
  <c r="CJ653" i="1"/>
  <c r="CM653" i="1"/>
  <c r="CO653" i="1"/>
  <c r="CR653" i="1"/>
  <c r="DH653" i="1"/>
  <c r="DI653" i="1" s="1"/>
  <c r="U654" i="1"/>
  <c r="Y654" i="1"/>
  <c r="AA654" i="1"/>
  <c r="AB654" i="1" s="1"/>
  <c r="AD654" i="1" s="1"/>
  <c r="AP654" i="1"/>
  <c r="AW654" i="1"/>
  <c r="BT654" i="1"/>
  <c r="BU654" i="1"/>
  <c r="BV654" i="1"/>
  <c r="BX654" i="1"/>
  <c r="BY654" i="1"/>
  <c r="CA654" i="1"/>
  <c r="CE654" i="1"/>
  <c r="CG654" i="1"/>
  <c r="CJ654" i="1"/>
  <c r="CM654" i="1"/>
  <c r="CO654" i="1"/>
  <c r="CR654" i="1"/>
  <c r="DH654" i="1"/>
  <c r="DI654" i="1" s="1"/>
  <c r="U655" i="1"/>
  <c r="Y655" i="1"/>
  <c r="AA655" i="1" s="1"/>
  <c r="AB655" i="1" s="1"/>
  <c r="AP655" i="1"/>
  <c r="AW655" i="1"/>
  <c r="BT655" i="1"/>
  <c r="BU655" i="1"/>
  <c r="BV655" i="1"/>
  <c r="BX655" i="1" s="1"/>
  <c r="CA655" i="1"/>
  <c r="CE655" i="1"/>
  <c r="CG655" i="1"/>
  <c r="CJ655" i="1"/>
  <c r="CM655" i="1"/>
  <c r="CO655" i="1"/>
  <c r="CR655" i="1"/>
  <c r="DH655" i="1"/>
  <c r="DI655" i="1"/>
  <c r="U656" i="1"/>
  <c r="Y656" i="1"/>
  <c r="AA656" i="1"/>
  <c r="AB656" i="1" s="1"/>
  <c r="AP656" i="1"/>
  <c r="AW656" i="1"/>
  <c r="BT656" i="1"/>
  <c r="BX656" i="1" s="1"/>
  <c r="BU656" i="1"/>
  <c r="BY656" i="1" s="1"/>
  <c r="BV656" i="1"/>
  <c r="CA656" i="1"/>
  <c r="CE656" i="1"/>
  <c r="CG656" i="1"/>
  <c r="CJ656" i="1"/>
  <c r="CM656" i="1"/>
  <c r="CO656" i="1"/>
  <c r="CR656" i="1"/>
  <c r="DH656" i="1"/>
  <c r="DI656" i="1"/>
  <c r="U657" i="1"/>
  <c r="Y657" i="1"/>
  <c r="AA657" i="1"/>
  <c r="AB657" i="1" s="1"/>
  <c r="AH657" i="1" s="1"/>
  <c r="AP657" i="1"/>
  <c r="DI657" i="1" s="1"/>
  <c r="AW657" i="1"/>
  <c r="BT657" i="1"/>
  <c r="BX657" i="1" s="1"/>
  <c r="BU657" i="1"/>
  <c r="BY657" i="1" s="1"/>
  <c r="BV657" i="1"/>
  <c r="CA657" i="1"/>
  <c r="CE657" i="1"/>
  <c r="CG657" i="1"/>
  <c r="CJ657" i="1"/>
  <c r="CM657" i="1"/>
  <c r="CO657" i="1"/>
  <c r="CR657" i="1"/>
  <c r="DH657" i="1"/>
  <c r="U658" i="1"/>
  <c r="Y658" i="1"/>
  <c r="AA658" i="1" s="1"/>
  <c r="AB658" i="1" s="1"/>
  <c r="AH658" i="1" s="1"/>
  <c r="AP658" i="1"/>
  <c r="AW658" i="1"/>
  <c r="BT658" i="1"/>
  <c r="BX658" i="1" s="1"/>
  <c r="BU658" i="1"/>
  <c r="BV658" i="1"/>
  <c r="CA658" i="1"/>
  <c r="CE658" i="1"/>
  <c r="CG658" i="1"/>
  <c r="CJ658" i="1"/>
  <c r="CM658" i="1"/>
  <c r="CO658" i="1"/>
  <c r="CR658" i="1"/>
  <c r="DH658" i="1"/>
  <c r="DI658" i="1"/>
  <c r="U659" i="1"/>
  <c r="Y659" i="1"/>
  <c r="AA659" i="1" s="1"/>
  <c r="AB659" i="1" s="1"/>
  <c r="AP659" i="1"/>
  <c r="AW659" i="1"/>
  <c r="BT659" i="1"/>
  <c r="BU659" i="1"/>
  <c r="BY659" i="1" s="1"/>
  <c r="BV659" i="1"/>
  <c r="BX659" i="1" s="1"/>
  <c r="CA659" i="1"/>
  <c r="CE659" i="1"/>
  <c r="CG659" i="1"/>
  <c r="CJ659" i="1"/>
  <c r="CM659" i="1"/>
  <c r="CO659" i="1"/>
  <c r="CR659" i="1"/>
  <c r="DH659" i="1"/>
  <c r="DI659" i="1"/>
  <c r="U660" i="1"/>
  <c r="Y660" i="1"/>
  <c r="AA660" i="1"/>
  <c r="AB660" i="1"/>
  <c r="AK660" i="1"/>
  <c r="AP660" i="1"/>
  <c r="AW660" i="1"/>
  <c r="BT660" i="1"/>
  <c r="BU660" i="1"/>
  <c r="BV660" i="1"/>
  <c r="BX660" i="1"/>
  <c r="BY660" i="1"/>
  <c r="CA660" i="1"/>
  <c r="CE660" i="1"/>
  <c r="CG660" i="1"/>
  <c r="CJ660" i="1"/>
  <c r="CM660" i="1"/>
  <c r="CO660" i="1"/>
  <c r="CR660" i="1"/>
  <c r="DH660" i="1"/>
  <c r="DI660" i="1" s="1"/>
  <c r="U661" i="1"/>
  <c r="Y661" i="1"/>
  <c r="AA661" i="1"/>
  <c r="AB661" i="1"/>
  <c r="AH661" i="1" s="1"/>
  <c r="AP661" i="1"/>
  <c r="AW661" i="1"/>
  <c r="BT661" i="1"/>
  <c r="BU661" i="1"/>
  <c r="BV661" i="1"/>
  <c r="BX661" i="1"/>
  <c r="BY661" i="1"/>
  <c r="CA661" i="1"/>
  <c r="CE661" i="1"/>
  <c r="CG661" i="1"/>
  <c r="CJ661" i="1"/>
  <c r="CM661" i="1"/>
  <c r="CO661" i="1"/>
  <c r="CR661" i="1"/>
  <c r="DH661" i="1"/>
  <c r="DI661" i="1"/>
  <c r="U662" i="1"/>
  <c r="Y662" i="1"/>
  <c r="AA662" i="1"/>
  <c r="AB662" i="1" s="1"/>
  <c r="AD662" i="1"/>
  <c r="AE662" i="1"/>
  <c r="AL662" i="1"/>
  <c r="BJ662" i="1" s="1"/>
  <c r="AP662" i="1"/>
  <c r="AW662" i="1"/>
  <c r="BT662" i="1"/>
  <c r="BU662" i="1"/>
  <c r="BV662" i="1"/>
  <c r="BX662" i="1"/>
  <c r="BY662" i="1"/>
  <c r="CA662" i="1"/>
  <c r="CE662" i="1"/>
  <c r="CG662" i="1"/>
  <c r="CJ662" i="1"/>
  <c r="CM662" i="1"/>
  <c r="CO662" i="1"/>
  <c r="CR662" i="1"/>
  <c r="DH662" i="1"/>
  <c r="DI662" i="1" s="1"/>
  <c r="U663" i="1"/>
  <c r="Y663" i="1"/>
  <c r="AA663" i="1"/>
  <c r="AB663" i="1"/>
  <c r="AH663" i="1" s="1"/>
  <c r="AI663" i="1" s="1"/>
  <c r="AK663" i="1"/>
  <c r="BI663" i="1" s="1"/>
  <c r="AP663" i="1"/>
  <c r="AW663" i="1"/>
  <c r="BM663" i="1"/>
  <c r="BN663" i="1"/>
  <c r="CS663" i="1" s="1"/>
  <c r="BT663" i="1"/>
  <c r="BU663" i="1"/>
  <c r="BV663" i="1"/>
  <c r="BX663" i="1"/>
  <c r="BY663" i="1"/>
  <c r="CA663" i="1"/>
  <c r="CE663" i="1"/>
  <c r="CG663" i="1"/>
  <c r="CJ663" i="1"/>
  <c r="CM663" i="1"/>
  <c r="CO663" i="1"/>
  <c r="CR663" i="1"/>
  <c r="DH663" i="1"/>
  <c r="DI663" i="1"/>
  <c r="U664" i="1"/>
  <c r="Y664" i="1"/>
  <c r="AA664" i="1" s="1"/>
  <c r="AB664" i="1" s="1"/>
  <c r="AP664" i="1"/>
  <c r="AW664" i="1"/>
  <c r="BT664" i="1"/>
  <c r="BX664" i="1" s="1"/>
  <c r="BU664" i="1"/>
  <c r="BV664" i="1"/>
  <c r="BY664" i="1"/>
  <c r="CA664" i="1"/>
  <c r="CE664" i="1"/>
  <c r="CG664" i="1"/>
  <c r="CJ664" i="1"/>
  <c r="CM664" i="1"/>
  <c r="CO664" i="1"/>
  <c r="CR664" i="1"/>
  <c r="DH664" i="1"/>
  <c r="DI664" i="1"/>
  <c r="U665" i="1"/>
  <c r="Y665" i="1"/>
  <c r="AA665" i="1"/>
  <c r="AB665" i="1" s="1"/>
  <c r="AH665" i="1"/>
  <c r="AP665" i="1"/>
  <c r="DI665" i="1" s="1"/>
  <c r="AW665" i="1"/>
  <c r="BT665" i="1"/>
  <c r="BX665" i="1" s="1"/>
  <c r="BU665" i="1"/>
  <c r="BY665" i="1" s="1"/>
  <c r="BV665" i="1"/>
  <c r="CA665" i="1"/>
  <c r="CE665" i="1"/>
  <c r="CG665" i="1"/>
  <c r="CJ665" i="1"/>
  <c r="CM665" i="1"/>
  <c r="CO665" i="1"/>
  <c r="CR665" i="1"/>
  <c r="DH665" i="1"/>
  <c r="U666" i="1"/>
  <c r="Y666" i="1"/>
  <c r="AA666" i="1" s="1"/>
  <c r="AB666" i="1" s="1"/>
  <c r="AP666" i="1"/>
  <c r="AW666" i="1"/>
  <c r="BT666" i="1"/>
  <c r="BU666" i="1"/>
  <c r="BY666" i="1" s="1"/>
  <c r="BV666" i="1"/>
  <c r="BX666" i="1" s="1"/>
  <c r="CA666" i="1"/>
  <c r="CE666" i="1"/>
  <c r="CG666" i="1"/>
  <c r="CJ666" i="1"/>
  <c r="CM666" i="1"/>
  <c r="CO666" i="1"/>
  <c r="CR666" i="1"/>
  <c r="DH666" i="1"/>
  <c r="DI666" i="1"/>
  <c r="U667" i="1"/>
  <c r="Y667" i="1"/>
  <c r="AA667" i="1"/>
  <c r="AB667" i="1" s="1"/>
  <c r="AP667" i="1"/>
  <c r="AW667" i="1"/>
  <c r="BT667" i="1"/>
  <c r="BU667" i="1"/>
  <c r="BY667" i="1" s="1"/>
  <c r="BV667" i="1"/>
  <c r="BX667" i="1"/>
  <c r="CA667" i="1"/>
  <c r="CE667" i="1"/>
  <c r="CG667" i="1"/>
  <c r="CJ667" i="1"/>
  <c r="CM667" i="1"/>
  <c r="CO667" i="1"/>
  <c r="CR667" i="1"/>
  <c r="DH667" i="1"/>
  <c r="DI667" i="1"/>
  <c r="AF668" i="1"/>
  <c r="AG668" i="1"/>
  <c r="AK668" i="1"/>
  <c r="AL668" i="1"/>
  <c r="BJ668" i="1" s="1"/>
  <c r="AP668" i="1"/>
  <c r="AW668" i="1"/>
  <c r="BA668" i="1"/>
  <c r="CB668" i="1" s="1"/>
  <c r="BN668" i="1"/>
  <c r="CA668" i="1"/>
  <c r="CM668" i="1"/>
  <c r="CO668" i="1"/>
  <c r="DH668" i="1"/>
  <c r="DI668" i="1" s="1"/>
  <c r="C669" i="1"/>
  <c r="D669" i="1"/>
  <c r="E669" i="1"/>
  <c r="F669" i="1"/>
  <c r="G669" i="1"/>
  <c r="H669" i="1"/>
  <c r="I669" i="1"/>
  <c r="J669" i="1"/>
  <c r="K669" i="1"/>
  <c r="L669" i="1"/>
  <c r="M669" i="1"/>
  <c r="N669" i="1"/>
  <c r="O669" i="1"/>
  <c r="P669" i="1"/>
  <c r="Q669" i="1"/>
  <c r="R669" i="1"/>
  <c r="S669" i="1"/>
  <c r="T669" i="1"/>
  <c r="W669" i="1"/>
  <c r="Y669" i="1"/>
  <c r="AA669" i="1" s="1"/>
  <c r="AO669" i="1"/>
  <c r="AP669" i="1"/>
  <c r="DI669" i="1" s="1"/>
  <c r="AQ669" i="1"/>
  <c r="AW669" i="1"/>
  <c r="BD669" i="1"/>
  <c r="BF669" i="1"/>
  <c r="BN669" i="1"/>
  <c r="CS669" i="1" s="1"/>
  <c r="BT669" i="1"/>
  <c r="BU669" i="1"/>
  <c r="BV669" i="1"/>
  <c r="BX669" i="1"/>
  <c r="BY669" i="1"/>
  <c r="BZ669" i="1" s="1"/>
  <c r="CA669" i="1"/>
  <c r="CE669" i="1"/>
  <c r="CG669" i="1"/>
  <c r="CJ669" i="1"/>
  <c r="CM669" i="1"/>
  <c r="CO669" i="1"/>
  <c r="CR669" i="1"/>
  <c r="DH669" i="1"/>
  <c r="AG670" i="1"/>
  <c r="AK670" i="1"/>
  <c r="AL670" i="1"/>
  <c r="AM670" i="1"/>
  <c r="AN670" i="1"/>
  <c r="CP670" i="1" s="1"/>
  <c r="AW670" i="1"/>
  <c r="BA670" i="1"/>
  <c r="BD670" i="1"/>
  <c r="BF670" i="1"/>
  <c r="BI670" i="1"/>
  <c r="BJ670" i="1"/>
  <c r="BK670" i="1"/>
  <c r="BL670" i="1"/>
  <c r="CN670" i="1" s="1"/>
  <c r="CQ670" i="1" s="1"/>
  <c r="BN670" i="1"/>
  <c r="BU670" i="1"/>
  <c r="CA670" i="1"/>
  <c r="CM670" i="1"/>
  <c r="CO670" i="1"/>
  <c r="U671" i="1"/>
  <c r="Y671" i="1"/>
  <c r="AA671" i="1" s="1"/>
  <c r="AB671" i="1" s="1"/>
  <c r="AP671" i="1"/>
  <c r="AV671" i="1"/>
  <c r="BV671" i="1" s="1"/>
  <c r="AW671" i="1"/>
  <c r="BT671" i="1"/>
  <c r="BU671" i="1"/>
  <c r="CA671" i="1"/>
  <c r="CE671" i="1"/>
  <c r="CG671" i="1"/>
  <c r="CJ671" i="1"/>
  <c r="CM671" i="1"/>
  <c r="CO671" i="1"/>
  <c r="CR671" i="1"/>
  <c r="DH671" i="1"/>
  <c r="DI671" i="1"/>
  <c r="U672" i="1"/>
  <c r="Y672" i="1"/>
  <c r="AA672" i="1" s="1"/>
  <c r="AB672" i="1" s="1"/>
  <c r="AP672" i="1"/>
  <c r="AV672" i="1"/>
  <c r="AW672" i="1" s="1"/>
  <c r="BT672" i="1"/>
  <c r="BU672" i="1"/>
  <c r="CA672" i="1"/>
  <c r="CE672" i="1"/>
  <c r="CG672" i="1"/>
  <c r="CJ672" i="1"/>
  <c r="CM672" i="1"/>
  <c r="CO672" i="1"/>
  <c r="CR672" i="1"/>
  <c r="DH672" i="1"/>
  <c r="DI672" i="1"/>
  <c r="U673" i="1"/>
  <c r="Y673" i="1"/>
  <c r="AA673" i="1" s="1"/>
  <c r="AB673" i="1" s="1"/>
  <c r="AP673" i="1"/>
  <c r="AV673" i="1"/>
  <c r="AW673" i="1" s="1"/>
  <c r="BT673" i="1"/>
  <c r="BU673" i="1"/>
  <c r="CA673" i="1"/>
  <c r="CE673" i="1"/>
  <c r="CG673" i="1"/>
  <c r="CJ673" i="1"/>
  <c r="CM673" i="1"/>
  <c r="CO673" i="1"/>
  <c r="CR673" i="1"/>
  <c r="DH673" i="1"/>
  <c r="DI673" i="1"/>
  <c r="U674" i="1"/>
  <c r="Y674" i="1"/>
  <c r="AA674" i="1" s="1"/>
  <c r="AB674" i="1" s="1"/>
  <c r="AP674" i="1"/>
  <c r="AV674" i="1"/>
  <c r="AW674" i="1" s="1"/>
  <c r="BT674" i="1"/>
  <c r="BU674" i="1"/>
  <c r="CA674" i="1"/>
  <c r="CE674" i="1"/>
  <c r="CG674" i="1"/>
  <c r="CJ674" i="1"/>
  <c r="CM674" i="1"/>
  <c r="CO674" i="1"/>
  <c r="CR674" i="1"/>
  <c r="DH674" i="1"/>
  <c r="DI674" i="1"/>
  <c r="U675" i="1"/>
  <c r="Y675" i="1"/>
  <c r="AA675" i="1" s="1"/>
  <c r="AB675" i="1" s="1"/>
  <c r="AP675" i="1"/>
  <c r="AV675" i="1"/>
  <c r="AW675" i="1" s="1"/>
  <c r="BT675" i="1"/>
  <c r="BU675" i="1"/>
  <c r="CA675" i="1"/>
  <c r="CE675" i="1"/>
  <c r="CG675" i="1"/>
  <c r="CJ675" i="1"/>
  <c r="CM675" i="1"/>
  <c r="CO675" i="1"/>
  <c r="CR675" i="1"/>
  <c r="DH675" i="1"/>
  <c r="DI675" i="1"/>
  <c r="U676" i="1"/>
  <c r="Y676" i="1"/>
  <c r="AA676" i="1" s="1"/>
  <c r="AB676" i="1" s="1"/>
  <c r="AP676" i="1"/>
  <c r="AV676" i="1"/>
  <c r="AW676" i="1" s="1"/>
  <c r="BT676" i="1"/>
  <c r="BU676" i="1"/>
  <c r="CA676" i="1"/>
  <c r="CE676" i="1"/>
  <c r="CG676" i="1"/>
  <c r="CJ676" i="1"/>
  <c r="CM676" i="1"/>
  <c r="CO676" i="1"/>
  <c r="CR676" i="1"/>
  <c r="DH676" i="1"/>
  <c r="DI676" i="1"/>
  <c r="U677" i="1"/>
  <c r="Y677" i="1"/>
  <c r="AA677" i="1"/>
  <c r="AB677" i="1"/>
  <c r="AD677" i="1" s="1"/>
  <c r="AH677" i="1"/>
  <c r="AI677" i="1" s="1"/>
  <c r="AK677" i="1"/>
  <c r="BI677" i="1" s="1"/>
  <c r="AP677" i="1"/>
  <c r="AV677" i="1"/>
  <c r="AW677" i="1" s="1"/>
  <c r="BM677" i="1"/>
  <c r="BN677" i="1"/>
  <c r="CS677" i="1" s="1"/>
  <c r="BT677" i="1"/>
  <c r="BU677" i="1"/>
  <c r="CA677" i="1"/>
  <c r="CE677" i="1"/>
  <c r="CG677" i="1"/>
  <c r="CJ677" i="1"/>
  <c r="CM677" i="1"/>
  <c r="CO677" i="1"/>
  <c r="CR677" i="1"/>
  <c r="DH677" i="1"/>
  <c r="DI677" i="1"/>
  <c r="U678" i="1"/>
  <c r="Y678" i="1"/>
  <c r="AA678" i="1"/>
  <c r="AB678" i="1"/>
  <c r="AD678" i="1" s="1"/>
  <c r="BE678" i="1" s="1"/>
  <c r="BF678" i="1" s="1"/>
  <c r="CH678" i="1" s="1"/>
  <c r="AH678" i="1"/>
  <c r="AI678" i="1" s="1"/>
  <c r="AK678" i="1"/>
  <c r="BI678" i="1" s="1"/>
  <c r="AP678" i="1"/>
  <c r="AV678" i="1"/>
  <c r="AW678" i="1" s="1"/>
  <c r="BM678" i="1"/>
  <c r="BN678" i="1" s="1"/>
  <c r="CS678" i="1" s="1"/>
  <c r="BT678" i="1"/>
  <c r="BU678" i="1"/>
  <c r="CA678" i="1"/>
  <c r="CE678" i="1"/>
  <c r="CG678" i="1"/>
  <c r="CJ678" i="1"/>
  <c r="CM678" i="1"/>
  <c r="CO678" i="1"/>
  <c r="CR678" i="1"/>
  <c r="DH678" i="1"/>
  <c r="DI678" i="1"/>
  <c r="U679" i="1"/>
  <c r="Y679" i="1"/>
  <c r="AA679" i="1"/>
  <c r="AB679" i="1"/>
  <c r="AD679" i="1" s="1"/>
  <c r="AH679" i="1"/>
  <c r="AI679" i="1" s="1"/>
  <c r="AK679" i="1"/>
  <c r="BI679" i="1" s="1"/>
  <c r="AP679" i="1"/>
  <c r="AV679" i="1"/>
  <c r="AW679" i="1" s="1"/>
  <c r="BM679" i="1"/>
  <c r="BN679" i="1"/>
  <c r="CS679" i="1" s="1"/>
  <c r="BT679" i="1"/>
  <c r="BU679" i="1"/>
  <c r="CA679" i="1"/>
  <c r="CE679" i="1"/>
  <c r="CG679" i="1"/>
  <c r="CJ679" i="1"/>
  <c r="CM679" i="1"/>
  <c r="CO679" i="1"/>
  <c r="CR679" i="1"/>
  <c r="DH679" i="1"/>
  <c r="DI679" i="1"/>
  <c r="U680" i="1"/>
  <c r="Y680" i="1"/>
  <c r="AA680" i="1"/>
  <c r="AB680" i="1"/>
  <c r="AD680" i="1" s="1"/>
  <c r="BE680" i="1" s="1"/>
  <c r="BF680" i="1" s="1"/>
  <c r="CH680" i="1" s="1"/>
  <c r="AH680" i="1"/>
  <c r="AI680" i="1" s="1"/>
  <c r="AK680" i="1"/>
  <c r="AP680" i="1"/>
  <c r="AV680" i="1"/>
  <c r="AW680" i="1" s="1"/>
  <c r="BI680" i="1"/>
  <c r="BM680" i="1"/>
  <c r="BN680" i="1"/>
  <c r="CS680" i="1" s="1"/>
  <c r="BT680" i="1"/>
  <c r="BU680" i="1"/>
  <c r="CA680" i="1"/>
  <c r="CE680" i="1"/>
  <c r="CG680" i="1"/>
  <c r="CJ680" i="1"/>
  <c r="CM680" i="1"/>
  <c r="CO680" i="1"/>
  <c r="CR680" i="1"/>
  <c r="DH680" i="1"/>
  <c r="DI680" i="1" s="1"/>
  <c r="U681" i="1"/>
  <c r="Y681" i="1"/>
  <c r="AA681" i="1"/>
  <c r="AB681" i="1" s="1"/>
  <c r="AP681" i="1"/>
  <c r="DI681" i="1" s="1"/>
  <c r="AV681" i="1"/>
  <c r="AW681" i="1" s="1"/>
  <c r="BT681" i="1"/>
  <c r="BX681" i="1" s="1"/>
  <c r="BU681" i="1"/>
  <c r="BV681" i="1"/>
  <c r="BY681" i="1" s="1"/>
  <c r="CA681" i="1"/>
  <c r="CE681" i="1"/>
  <c r="CG681" i="1"/>
  <c r="CJ681" i="1"/>
  <c r="CM681" i="1"/>
  <c r="CO681" i="1"/>
  <c r="CR681" i="1"/>
  <c r="DH681" i="1"/>
  <c r="U682" i="1"/>
  <c r="Y682" i="1"/>
  <c r="AA682" i="1"/>
  <c r="AB682" i="1" s="1"/>
  <c r="AP682" i="1"/>
  <c r="AV682" i="1"/>
  <c r="AW682" i="1" s="1"/>
  <c r="BT682" i="1"/>
  <c r="BX682" i="1" s="1"/>
  <c r="BU682" i="1"/>
  <c r="BV682" i="1"/>
  <c r="BY682" i="1" s="1"/>
  <c r="CA682" i="1"/>
  <c r="CE682" i="1"/>
  <c r="CG682" i="1"/>
  <c r="CJ682" i="1"/>
  <c r="CM682" i="1"/>
  <c r="CO682" i="1"/>
  <c r="CR682" i="1"/>
  <c r="DH682" i="1"/>
  <c r="DI682" i="1" s="1"/>
  <c r="U683" i="1"/>
  <c r="Y683" i="1"/>
  <c r="AA683" i="1"/>
  <c r="AB683" i="1" s="1"/>
  <c r="AP683" i="1"/>
  <c r="DI683" i="1" s="1"/>
  <c r="AV683" i="1"/>
  <c r="AW683" i="1" s="1"/>
  <c r="BT683" i="1"/>
  <c r="BX683" i="1" s="1"/>
  <c r="BU683" i="1"/>
  <c r="BV683" i="1"/>
  <c r="BY683" i="1" s="1"/>
  <c r="CA683" i="1"/>
  <c r="CE683" i="1"/>
  <c r="CG683" i="1"/>
  <c r="CJ683" i="1"/>
  <c r="CM683" i="1"/>
  <c r="CO683" i="1"/>
  <c r="CR683" i="1"/>
  <c r="DH683" i="1"/>
  <c r="U684" i="1"/>
  <c r="Y684" i="1"/>
  <c r="AA684" i="1"/>
  <c r="AB684" i="1" s="1"/>
  <c r="AP684" i="1"/>
  <c r="AV684" i="1"/>
  <c r="AW684" i="1" s="1"/>
  <c r="BT684" i="1"/>
  <c r="BX684" i="1" s="1"/>
  <c r="BU684" i="1"/>
  <c r="BV684" i="1"/>
  <c r="BY684" i="1" s="1"/>
  <c r="CA684" i="1"/>
  <c r="CE684" i="1"/>
  <c r="CG684" i="1"/>
  <c r="CJ684" i="1"/>
  <c r="CM684" i="1"/>
  <c r="CO684" i="1"/>
  <c r="CR684" i="1"/>
  <c r="DH684" i="1"/>
  <c r="DI684" i="1" s="1"/>
  <c r="U685" i="1"/>
  <c r="Y685" i="1"/>
  <c r="AA685" i="1"/>
  <c r="AB685" i="1" s="1"/>
  <c r="AH685" i="1" s="1"/>
  <c r="AP685" i="1"/>
  <c r="AV685" i="1"/>
  <c r="AW685" i="1" s="1"/>
  <c r="BT685" i="1"/>
  <c r="BX685" i="1" s="1"/>
  <c r="BU685" i="1"/>
  <c r="BV685" i="1"/>
  <c r="BY685" i="1" s="1"/>
  <c r="CA685" i="1"/>
  <c r="CE685" i="1"/>
  <c r="CG685" i="1"/>
  <c r="CJ685" i="1"/>
  <c r="CM685" i="1"/>
  <c r="CO685" i="1"/>
  <c r="CR685" i="1"/>
  <c r="DH685" i="1"/>
  <c r="DI685" i="1"/>
  <c r="U686" i="1"/>
  <c r="Y686" i="1"/>
  <c r="AA686" i="1"/>
  <c r="AB686" i="1"/>
  <c r="AH686" i="1" s="1"/>
  <c r="AP686" i="1"/>
  <c r="AV686" i="1"/>
  <c r="AW686" i="1" s="1"/>
  <c r="BT686" i="1"/>
  <c r="BU686" i="1"/>
  <c r="CA686" i="1"/>
  <c r="CE686" i="1"/>
  <c r="CG686" i="1"/>
  <c r="CJ686" i="1"/>
  <c r="CM686" i="1"/>
  <c r="CO686" i="1"/>
  <c r="CR686" i="1"/>
  <c r="DH686" i="1"/>
  <c r="DI686" i="1" s="1"/>
  <c r="U687" i="1"/>
  <c r="Y687" i="1"/>
  <c r="AA687" i="1"/>
  <c r="AB687" i="1" s="1"/>
  <c r="AP687" i="1"/>
  <c r="DI687" i="1" s="1"/>
  <c r="AV687" i="1"/>
  <c r="AW687" i="1" s="1"/>
  <c r="BT687" i="1"/>
  <c r="BU687" i="1"/>
  <c r="BY687" i="1" s="1"/>
  <c r="BV687" i="1"/>
  <c r="BX687" i="1" s="1"/>
  <c r="CA687" i="1"/>
  <c r="CE687" i="1"/>
  <c r="CG687" i="1"/>
  <c r="CJ687" i="1"/>
  <c r="CM687" i="1"/>
  <c r="CO687" i="1"/>
  <c r="CR687" i="1"/>
  <c r="DH687" i="1"/>
  <c r="U688" i="1"/>
  <c r="Y688" i="1"/>
  <c r="AA688" i="1" s="1"/>
  <c r="AB688" i="1" s="1"/>
  <c r="AP688" i="1"/>
  <c r="AV688" i="1"/>
  <c r="AW688" i="1"/>
  <c r="BT688" i="1"/>
  <c r="BU688" i="1"/>
  <c r="BY688" i="1" s="1"/>
  <c r="BV688" i="1"/>
  <c r="BX688" i="1" s="1"/>
  <c r="CA688" i="1"/>
  <c r="CE688" i="1"/>
  <c r="CG688" i="1"/>
  <c r="CJ688" i="1"/>
  <c r="CM688" i="1"/>
  <c r="CO688" i="1"/>
  <c r="CR688" i="1"/>
  <c r="DH688" i="1"/>
  <c r="DI688" i="1" s="1"/>
  <c r="U689" i="1"/>
  <c r="Y689" i="1"/>
  <c r="AA689" i="1" s="1"/>
  <c r="AB689" i="1" s="1"/>
  <c r="AP689" i="1"/>
  <c r="AV689" i="1"/>
  <c r="AW689" i="1"/>
  <c r="BT689" i="1"/>
  <c r="BX689" i="1" s="1"/>
  <c r="BU689" i="1"/>
  <c r="BY689" i="1" s="1"/>
  <c r="BV689" i="1"/>
  <c r="CA689" i="1"/>
  <c r="CE689" i="1"/>
  <c r="CG689" i="1"/>
  <c r="CJ689" i="1"/>
  <c r="CM689" i="1"/>
  <c r="CO689" i="1"/>
  <c r="CR689" i="1"/>
  <c r="DH689" i="1"/>
  <c r="DI689" i="1" s="1"/>
  <c r="U690" i="1"/>
  <c r="Y690" i="1"/>
  <c r="AA690" i="1" s="1"/>
  <c r="AB690" i="1" s="1"/>
  <c r="AP690" i="1"/>
  <c r="AV690" i="1"/>
  <c r="AW690" i="1"/>
  <c r="BT690" i="1"/>
  <c r="BX690" i="1" s="1"/>
  <c r="BU690" i="1"/>
  <c r="BY690" i="1" s="1"/>
  <c r="BV690" i="1"/>
  <c r="CA690" i="1"/>
  <c r="CE690" i="1"/>
  <c r="CG690" i="1"/>
  <c r="CJ690" i="1"/>
  <c r="CM690" i="1"/>
  <c r="CO690" i="1"/>
  <c r="CR690" i="1"/>
  <c r="DH690" i="1"/>
  <c r="DI690" i="1"/>
  <c r="U691" i="1"/>
  <c r="Y691" i="1"/>
  <c r="AA691" i="1" s="1"/>
  <c r="AB691" i="1" s="1"/>
  <c r="AP691" i="1"/>
  <c r="AV691" i="1"/>
  <c r="AW691" i="1"/>
  <c r="BT691" i="1"/>
  <c r="BX691" i="1" s="1"/>
  <c r="BU691" i="1"/>
  <c r="BY691" i="1" s="1"/>
  <c r="BV691" i="1"/>
  <c r="CA691" i="1"/>
  <c r="CE691" i="1"/>
  <c r="CG691" i="1"/>
  <c r="CJ691" i="1"/>
  <c r="CM691" i="1"/>
  <c r="CO691" i="1"/>
  <c r="CR691" i="1"/>
  <c r="DH691" i="1"/>
  <c r="DI691" i="1"/>
  <c r="U692" i="1"/>
  <c r="Y692" i="1"/>
  <c r="AA692" i="1" s="1"/>
  <c r="AB692" i="1" s="1"/>
  <c r="AP692" i="1"/>
  <c r="AV692" i="1"/>
  <c r="AW692" i="1"/>
  <c r="BT692" i="1"/>
  <c r="BX692" i="1" s="1"/>
  <c r="BU692" i="1"/>
  <c r="BY692" i="1" s="1"/>
  <c r="BV692" i="1"/>
  <c r="CA692" i="1"/>
  <c r="CE692" i="1"/>
  <c r="CG692" i="1"/>
  <c r="CJ692" i="1"/>
  <c r="CM692" i="1"/>
  <c r="CO692" i="1"/>
  <c r="CR692" i="1"/>
  <c r="DH692" i="1"/>
  <c r="DI692" i="1" s="1"/>
  <c r="U693" i="1"/>
  <c r="Y693" i="1"/>
  <c r="AA693" i="1" s="1"/>
  <c r="AB693" i="1" s="1"/>
  <c r="AP693" i="1"/>
  <c r="AV693" i="1"/>
  <c r="AW693" i="1" s="1"/>
  <c r="BT693" i="1"/>
  <c r="BU693" i="1"/>
  <c r="CA693" i="1"/>
  <c r="CE693" i="1"/>
  <c r="CG693" i="1"/>
  <c r="CJ693" i="1"/>
  <c r="CM693" i="1"/>
  <c r="CO693" i="1"/>
  <c r="CR693" i="1"/>
  <c r="DH693" i="1"/>
  <c r="DI693" i="1"/>
  <c r="U694" i="1"/>
  <c r="Y694" i="1"/>
  <c r="AA694" i="1" s="1"/>
  <c r="AB694" i="1" s="1"/>
  <c r="AP694" i="1"/>
  <c r="AV694" i="1"/>
  <c r="AW694" i="1" s="1"/>
  <c r="BT694" i="1"/>
  <c r="BU694" i="1"/>
  <c r="CA694" i="1"/>
  <c r="CE694" i="1"/>
  <c r="CG694" i="1"/>
  <c r="CJ694" i="1"/>
  <c r="CM694" i="1"/>
  <c r="CO694" i="1"/>
  <c r="CR694" i="1"/>
  <c r="DH694" i="1"/>
  <c r="DI694" i="1"/>
  <c r="U695" i="1"/>
  <c r="Y695" i="1"/>
  <c r="AA695" i="1"/>
  <c r="AB695" i="1" s="1"/>
  <c r="AP695" i="1"/>
  <c r="AV695" i="1"/>
  <c r="AW695" i="1" s="1"/>
  <c r="BT695" i="1"/>
  <c r="BX695" i="1" s="1"/>
  <c r="BU695" i="1"/>
  <c r="BV695" i="1"/>
  <c r="BY695" i="1" s="1"/>
  <c r="CA695" i="1"/>
  <c r="CE695" i="1"/>
  <c r="CG695" i="1"/>
  <c r="CJ695" i="1"/>
  <c r="CM695" i="1"/>
  <c r="CO695" i="1"/>
  <c r="CR695" i="1"/>
  <c r="DH695" i="1"/>
  <c r="DI695" i="1"/>
  <c r="AF696" i="1"/>
  <c r="AG696" i="1"/>
  <c r="AK696" i="1"/>
  <c r="BI696" i="1" s="1"/>
  <c r="BK696" i="1" s="1"/>
  <c r="BL696" i="1" s="1"/>
  <c r="CN696" i="1" s="1"/>
  <c r="AL696" i="1"/>
  <c r="AP696" i="1"/>
  <c r="AW696" i="1"/>
  <c r="BA696" i="1"/>
  <c r="CB696" i="1" s="1"/>
  <c r="BJ696" i="1"/>
  <c r="BN696" i="1"/>
  <c r="CA696" i="1"/>
  <c r="CM696" i="1"/>
  <c r="CO696" i="1"/>
  <c r="DH696" i="1"/>
  <c r="DI696" i="1" s="1"/>
  <c r="C697" i="1"/>
  <c r="D697" i="1"/>
  <c r="E697" i="1"/>
  <c r="F697" i="1"/>
  <c r="G697" i="1"/>
  <c r="H697" i="1"/>
  <c r="I697" i="1"/>
  <c r="U697" i="1" s="1"/>
  <c r="J697" i="1"/>
  <c r="K697" i="1"/>
  <c r="L697" i="1"/>
  <c r="M697" i="1"/>
  <c r="N697" i="1"/>
  <c r="O697" i="1"/>
  <c r="P697" i="1"/>
  <c r="Q697" i="1"/>
  <c r="R697" i="1"/>
  <c r="S697" i="1"/>
  <c r="T697" i="1"/>
  <c r="W697" i="1"/>
  <c r="Y697" i="1"/>
  <c r="AA697" i="1" s="1"/>
  <c r="AB697" i="1" s="1"/>
  <c r="AO697" i="1"/>
  <c r="AP697" i="1"/>
  <c r="AQ697" i="1"/>
  <c r="AW697" i="1"/>
  <c r="BD697" i="1"/>
  <c r="BF697" i="1"/>
  <c r="BN697" i="1"/>
  <c r="CS697" i="1" s="1"/>
  <c r="BT697" i="1"/>
  <c r="BU697" i="1"/>
  <c r="BV697" i="1"/>
  <c r="BX697" i="1"/>
  <c r="BY697" i="1"/>
  <c r="CA697" i="1"/>
  <c r="CE697" i="1"/>
  <c r="CG697" i="1"/>
  <c r="CJ697" i="1"/>
  <c r="CM697" i="1"/>
  <c r="CO697" i="1"/>
  <c r="CR697" i="1"/>
  <c r="DH697" i="1"/>
  <c r="DI697" i="1"/>
  <c r="AG698" i="1"/>
  <c r="AK698" i="1"/>
  <c r="AL698" i="1"/>
  <c r="AM698" i="1"/>
  <c r="AN698" i="1"/>
  <c r="AW698" i="1"/>
  <c r="BA698" i="1"/>
  <c r="BD698" i="1"/>
  <c r="BF698" i="1"/>
  <c r="BI698" i="1"/>
  <c r="BJ698" i="1"/>
  <c r="BK698" i="1"/>
  <c r="BL698" i="1"/>
  <c r="BN698" i="1"/>
  <c r="CA698" i="1"/>
  <c r="CM698" i="1"/>
  <c r="CO698" i="1"/>
  <c r="CP698" i="1"/>
  <c r="U699" i="1"/>
  <c r="Y699" i="1"/>
  <c r="AA699" i="1"/>
  <c r="AB699" i="1"/>
  <c r="AK699" i="1"/>
  <c r="AP699" i="1"/>
  <c r="AW699" i="1"/>
  <c r="BT699" i="1"/>
  <c r="BU699" i="1"/>
  <c r="BV699" i="1"/>
  <c r="BX699" i="1"/>
  <c r="BY699" i="1"/>
  <c r="CA699" i="1"/>
  <c r="CE699" i="1"/>
  <c r="CG699" i="1"/>
  <c r="CJ699" i="1"/>
  <c r="CM699" i="1"/>
  <c r="CO699" i="1"/>
  <c r="CR699" i="1"/>
  <c r="DH699" i="1"/>
  <c r="DI699" i="1"/>
  <c r="U700" i="1"/>
  <c r="Y700" i="1"/>
  <c r="AA700" i="1"/>
  <c r="AB700" i="1" s="1"/>
  <c r="AD700" i="1" s="1"/>
  <c r="AP700" i="1"/>
  <c r="AW700" i="1"/>
  <c r="BT700" i="1"/>
  <c r="BU700" i="1"/>
  <c r="BY700" i="1" s="1"/>
  <c r="BV700" i="1"/>
  <c r="BX700" i="1" s="1"/>
  <c r="CA700" i="1"/>
  <c r="CE700" i="1"/>
  <c r="CG700" i="1"/>
  <c r="CJ700" i="1"/>
  <c r="CM700" i="1"/>
  <c r="CO700" i="1"/>
  <c r="CR700" i="1"/>
  <c r="DH700" i="1"/>
  <c r="DI700" i="1"/>
  <c r="U701" i="1"/>
  <c r="Y701" i="1"/>
  <c r="AA701" i="1"/>
  <c r="AB701" i="1" s="1"/>
  <c r="AP701" i="1"/>
  <c r="AW701" i="1"/>
  <c r="BT701" i="1"/>
  <c r="BU701" i="1"/>
  <c r="BY701" i="1" s="1"/>
  <c r="BV701" i="1"/>
  <c r="BX701" i="1"/>
  <c r="CA701" i="1"/>
  <c r="CE701" i="1"/>
  <c r="CG701" i="1"/>
  <c r="CJ701" i="1"/>
  <c r="CM701" i="1"/>
  <c r="CO701" i="1"/>
  <c r="CR701" i="1"/>
  <c r="DH701" i="1"/>
  <c r="DI701" i="1" s="1"/>
  <c r="U702" i="1"/>
  <c r="Y702" i="1"/>
  <c r="AA702" i="1" s="1"/>
  <c r="AB702" i="1" s="1"/>
  <c r="AP702" i="1"/>
  <c r="AW702" i="1"/>
  <c r="BT702" i="1"/>
  <c r="BU702" i="1"/>
  <c r="BV702" i="1"/>
  <c r="BX702" i="1" s="1"/>
  <c r="BY702" i="1"/>
  <c r="CA702" i="1"/>
  <c r="CE702" i="1"/>
  <c r="CG702" i="1"/>
  <c r="CJ702" i="1"/>
  <c r="CM702" i="1"/>
  <c r="CO702" i="1"/>
  <c r="CR702" i="1"/>
  <c r="DH702" i="1"/>
  <c r="DI702" i="1"/>
  <c r="U703" i="1"/>
  <c r="Y703" i="1"/>
  <c r="AA703" i="1"/>
  <c r="AB703" i="1" s="1"/>
  <c r="AP703" i="1"/>
  <c r="DI703" i="1" s="1"/>
  <c r="AW703" i="1"/>
  <c r="BT703" i="1"/>
  <c r="BX703" i="1" s="1"/>
  <c r="BU703" i="1"/>
  <c r="BV703" i="1"/>
  <c r="BY703" i="1"/>
  <c r="CA703" i="1"/>
  <c r="CE703" i="1"/>
  <c r="CG703" i="1"/>
  <c r="CJ703" i="1"/>
  <c r="CM703" i="1"/>
  <c r="CO703" i="1"/>
  <c r="CR703" i="1"/>
  <c r="DH703" i="1"/>
  <c r="U704" i="1"/>
  <c r="Y704" i="1"/>
  <c r="AA704" i="1"/>
  <c r="AB704" i="1" s="1"/>
  <c r="AH704" i="1" s="1"/>
  <c r="AP704" i="1"/>
  <c r="AW704" i="1"/>
  <c r="BT704" i="1"/>
  <c r="BU704" i="1"/>
  <c r="BY704" i="1" s="1"/>
  <c r="BV704" i="1"/>
  <c r="BX704" i="1"/>
  <c r="CA704" i="1"/>
  <c r="CE704" i="1"/>
  <c r="CG704" i="1"/>
  <c r="CJ704" i="1"/>
  <c r="CM704" i="1"/>
  <c r="CO704" i="1"/>
  <c r="CR704" i="1"/>
  <c r="DH704" i="1"/>
  <c r="DI704" i="1" s="1"/>
  <c r="U705" i="1"/>
  <c r="Y705" i="1"/>
  <c r="AA705" i="1" s="1"/>
  <c r="AB705" i="1" s="1"/>
  <c r="AP705" i="1"/>
  <c r="AW705" i="1"/>
  <c r="BT705" i="1"/>
  <c r="BU705" i="1"/>
  <c r="BV705" i="1"/>
  <c r="BY705" i="1" s="1"/>
  <c r="CA705" i="1"/>
  <c r="CE705" i="1"/>
  <c r="CG705" i="1"/>
  <c r="CJ705" i="1"/>
  <c r="CM705" i="1"/>
  <c r="CO705" i="1"/>
  <c r="CR705" i="1"/>
  <c r="DH705" i="1"/>
  <c r="DI705" i="1" s="1"/>
  <c r="U706" i="1"/>
  <c r="Y706" i="1"/>
  <c r="AA706" i="1"/>
  <c r="AB706" i="1" s="1"/>
  <c r="AP706" i="1"/>
  <c r="AW706" i="1"/>
  <c r="BT706" i="1"/>
  <c r="BU706" i="1"/>
  <c r="BY706" i="1" s="1"/>
  <c r="BV706" i="1"/>
  <c r="BX706" i="1"/>
  <c r="CA706" i="1"/>
  <c r="CE706" i="1"/>
  <c r="CG706" i="1"/>
  <c r="CJ706" i="1"/>
  <c r="CM706" i="1"/>
  <c r="CO706" i="1"/>
  <c r="CR706" i="1"/>
  <c r="DH706" i="1"/>
  <c r="DI706" i="1"/>
  <c r="U707" i="1"/>
  <c r="Y707" i="1"/>
  <c r="AA707" i="1"/>
  <c r="AB707" i="1"/>
  <c r="AP707" i="1"/>
  <c r="AW707" i="1"/>
  <c r="BT707" i="1"/>
  <c r="BU707" i="1"/>
  <c r="BV707" i="1"/>
  <c r="BX707" i="1"/>
  <c r="BY707" i="1"/>
  <c r="CA707" i="1"/>
  <c r="CE707" i="1"/>
  <c r="CG707" i="1"/>
  <c r="CJ707" i="1"/>
  <c r="CM707" i="1"/>
  <c r="CO707" i="1"/>
  <c r="CR707" i="1"/>
  <c r="DH707" i="1"/>
  <c r="DI707" i="1"/>
  <c r="U708" i="1"/>
  <c r="Y708" i="1"/>
  <c r="AA708" i="1" s="1"/>
  <c r="AB708" i="1" s="1"/>
  <c r="AD708" i="1" s="1"/>
  <c r="AL708" i="1"/>
  <c r="BJ708" i="1" s="1"/>
  <c r="AP708" i="1"/>
  <c r="AW708" i="1"/>
  <c r="BT708" i="1"/>
  <c r="BU708" i="1"/>
  <c r="BV708" i="1"/>
  <c r="BX708" i="1" s="1"/>
  <c r="CA708" i="1"/>
  <c r="CE708" i="1"/>
  <c r="CG708" i="1"/>
  <c r="CJ708" i="1"/>
  <c r="CM708" i="1"/>
  <c r="CO708" i="1"/>
  <c r="CR708" i="1"/>
  <c r="DH708" i="1"/>
  <c r="DI708" i="1"/>
  <c r="U709" i="1"/>
  <c r="Y709" i="1"/>
  <c r="AA709" i="1"/>
  <c r="AB709" i="1" s="1"/>
  <c r="AP709" i="1"/>
  <c r="AW709" i="1"/>
  <c r="BT709" i="1"/>
  <c r="BU709" i="1"/>
  <c r="BV709" i="1"/>
  <c r="BY709" i="1" s="1"/>
  <c r="BX709" i="1"/>
  <c r="CA709" i="1"/>
  <c r="CE709" i="1"/>
  <c r="CG709" i="1"/>
  <c r="CJ709" i="1"/>
  <c r="CM709" i="1"/>
  <c r="CO709" i="1"/>
  <c r="CR709" i="1"/>
  <c r="DH709" i="1"/>
  <c r="DI709" i="1" s="1"/>
  <c r="U710" i="1"/>
  <c r="Y710" i="1"/>
  <c r="AA710" i="1"/>
  <c r="AB710" i="1"/>
  <c r="AH710" i="1" s="1"/>
  <c r="AK710" i="1"/>
  <c r="BI710" i="1" s="1"/>
  <c r="AP710" i="1"/>
  <c r="AW710" i="1"/>
  <c r="BT710" i="1"/>
  <c r="BU710" i="1"/>
  <c r="BV710" i="1"/>
  <c r="BX710" i="1"/>
  <c r="BY710" i="1"/>
  <c r="CA710" i="1"/>
  <c r="CE710" i="1"/>
  <c r="CG710" i="1"/>
  <c r="CJ710" i="1"/>
  <c r="CM710" i="1"/>
  <c r="CO710" i="1"/>
  <c r="CR710" i="1"/>
  <c r="DH710" i="1"/>
  <c r="DI710" i="1"/>
  <c r="U711" i="1"/>
  <c r="Y711" i="1"/>
  <c r="AA711" i="1" s="1"/>
  <c r="AB711" i="1" s="1"/>
  <c r="AP711" i="1"/>
  <c r="DI711" i="1" s="1"/>
  <c r="AW711" i="1"/>
  <c r="BT711" i="1"/>
  <c r="BX711" i="1" s="1"/>
  <c r="BU711" i="1"/>
  <c r="BV711" i="1"/>
  <c r="BY711" i="1" s="1"/>
  <c r="CA711" i="1"/>
  <c r="CE711" i="1"/>
  <c r="CG711" i="1"/>
  <c r="CJ711" i="1"/>
  <c r="CM711" i="1"/>
  <c r="CO711" i="1"/>
  <c r="CR711" i="1"/>
  <c r="DH711" i="1"/>
  <c r="U712" i="1"/>
  <c r="Y712" i="1"/>
  <c r="AA712" i="1"/>
  <c r="AB712" i="1" s="1"/>
  <c r="AH712" i="1"/>
  <c r="AP712" i="1"/>
  <c r="AW712" i="1"/>
  <c r="BT712" i="1"/>
  <c r="BU712" i="1"/>
  <c r="BY712" i="1" s="1"/>
  <c r="BV712" i="1"/>
  <c r="BX712" i="1"/>
  <c r="CA712" i="1"/>
  <c r="CE712" i="1"/>
  <c r="CG712" i="1"/>
  <c r="CJ712" i="1"/>
  <c r="CM712" i="1"/>
  <c r="CO712" i="1"/>
  <c r="CR712" i="1"/>
  <c r="DH712" i="1"/>
  <c r="DI712" i="1" s="1"/>
  <c r="U713" i="1"/>
  <c r="Y713" i="1"/>
  <c r="AA713" i="1" s="1"/>
  <c r="AB713" i="1" s="1"/>
  <c r="AP713" i="1"/>
  <c r="AW713" i="1"/>
  <c r="BT713" i="1"/>
  <c r="BU713" i="1"/>
  <c r="BV713" i="1"/>
  <c r="CA713" i="1"/>
  <c r="CE713" i="1"/>
  <c r="CG713" i="1"/>
  <c r="CJ713" i="1"/>
  <c r="CM713" i="1"/>
  <c r="CO713" i="1"/>
  <c r="CR713" i="1"/>
  <c r="DH713" i="1"/>
  <c r="DI713" i="1"/>
  <c r="U714" i="1"/>
  <c r="Y714" i="1"/>
  <c r="AA714" i="1"/>
  <c r="AB714" i="1" s="1"/>
  <c r="AP714" i="1"/>
  <c r="AW714" i="1"/>
  <c r="BT714" i="1"/>
  <c r="BU714" i="1"/>
  <c r="BY714" i="1" s="1"/>
  <c r="BV714" i="1"/>
  <c r="BX714" i="1"/>
  <c r="CA714" i="1"/>
  <c r="CE714" i="1"/>
  <c r="CG714" i="1"/>
  <c r="CJ714" i="1"/>
  <c r="CM714" i="1"/>
  <c r="CO714" i="1"/>
  <c r="CR714" i="1"/>
  <c r="DH714" i="1"/>
  <c r="DI714" i="1"/>
  <c r="U715" i="1"/>
  <c r="Y715" i="1"/>
  <c r="AA715" i="1"/>
  <c r="AB715" i="1"/>
  <c r="AK715" i="1"/>
  <c r="AP715" i="1"/>
  <c r="AW715" i="1"/>
  <c r="BT715" i="1"/>
  <c r="BU715" i="1"/>
  <c r="BV715" i="1"/>
  <c r="BX715" i="1"/>
  <c r="BY715" i="1"/>
  <c r="CA715" i="1"/>
  <c r="CE715" i="1"/>
  <c r="CG715" i="1"/>
  <c r="CJ715" i="1"/>
  <c r="CM715" i="1"/>
  <c r="CO715" i="1"/>
  <c r="CR715" i="1"/>
  <c r="DH715" i="1"/>
  <c r="DI715" i="1"/>
  <c r="U716" i="1"/>
  <c r="Y716" i="1"/>
  <c r="AA716" i="1"/>
  <c r="AB716" i="1"/>
  <c r="AH716" i="1" s="1"/>
  <c r="AD716" i="1"/>
  <c r="AK716" i="1"/>
  <c r="AM716" i="1" s="1"/>
  <c r="AN716" i="1" s="1"/>
  <c r="CP716" i="1" s="1"/>
  <c r="AL716" i="1"/>
  <c r="BJ716" i="1" s="1"/>
  <c r="AP716" i="1"/>
  <c r="AW716" i="1"/>
  <c r="BI716" i="1"/>
  <c r="BT716" i="1"/>
  <c r="BU716" i="1"/>
  <c r="BV716" i="1"/>
  <c r="BX716" i="1" s="1"/>
  <c r="BY716" i="1"/>
  <c r="CA716" i="1"/>
  <c r="CE716" i="1"/>
  <c r="CG716" i="1"/>
  <c r="CJ716" i="1"/>
  <c r="CM716" i="1"/>
  <c r="CO716" i="1"/>
  <c r="CR716" i="1"/>
  <c r="DH716" i="1"/>
  <c r="DI716" i="1"/>
  <c r="AF717" i="1"/>
  <c r="AG717" i="1"/>
  <c r="AK717" i="1"/>
  <c r="BI717" i="1" s="1"/>
  <c r="BK717" i="1" s="1"/>
  <c r="BL717" i="1" s="1"/>
  <c r="CN717" i="1" s="1"/>
  <c r="AL717" i="1"/>
  <c r="AP717" i="1"/>
  <c r="AW717" i="1"/>
  <c r="BA717" i="1"/>
  <c r="CB717" i="1" s="1"/>
  <c r="BJ717" i="1"/>
  <c r="BN717" i="1"/>
  <c r="CA717" i="1"/>
  <c r="CM717" i="1"/>
  <c r="CO717" i="1"/>
  <c r="DH717" i="1"/>
  <c r="DI717" i="1" s="1"/>
  <c r="C718" i="1"/>
  <c r="C602" i="1" s="1"/>
  <c r="D718" i="1"/>
  <c r="D602" i="1" s="1"/>
  <c r="E718" i="1"/>
  <c r="E602" i="1" s="1"/>
  <c r="F718" i="1"/>
  <c r="F602" i="1" s="1"/>
  <c r="G718" i="1"/>
  <c r="G602" i="1" s="1"/>
  <c r="H718" i="1"/>
  <c r="I718" i="1"/>
  <c r="J718" i="1"/>
  <c r="J602" i="1" s="1"/>
  <c r="K718" i="1"/>
  <c r="K602" i="1" s="1"/>
  <c r="L718" i="1"/>
  <c r="L602" i="1" s="1"/>
  <c r="M718" i="1"/>
  <c r="M602" i="1" s="1"/>
  <c r="N718" i="1"/>
  <c r="N602" i="1" s="1"/>
  <c r="O718" i="1"/>
  <c r="O602" i="1" s="1"/>
  <c r="P718" i="1"/>
  <c r="Q718" i="1"/>
  <c r="R718" i="1"/>
  <c r="R602" i="1" s="1"/>
  <c r="S718" i="1"/>
  <c r="S602" i="1" s="1"/>
  <c r="T718" i="1"/>
  <c r="T602" i="1" s="1"/>
  <c r="W718" i="1"/>
  <c r="Y718" i="1"/>
  <c r="AA718" i="1" s="1"/>
  <c r="AB718" i="1"/>
  <c r="AO718" i="1"/>
  <c r="AP718" i="1" s="1"/>
  <c r="DI718" i="1" s="1"/>
  <c r="AQ718" i="1"/>
  <c r="AW718" i="1"/>
  <c r="BD718" i="1"/>
  <c r="BF718" i="1"/>
  <c r="BN718" i="1"/>
  <c r="CS718" i="1" s="1"/>
  <c r="BT718" i="1"/>
  <c r="BU718" i="1"/>
  <c r="BY718" i="1" s="1"/>
  <c r="BV718" i="1"/>
  <c r="BX718" i="1" s="1"/>
  <c r="CA718" i="1"/>
  <c r="CE718" i="1"/>
  <c r="CG718" i="1"/>
  <c r="CJ718" i="1"/>
  <c r="CM718" i="1"/>
  <c r="CO718" i="1"/>
  <c r="CR718" i="1"/>
  <c r="DH718" i="1"/>
  <c r="AG719" i="1"/>
  <c r="AK719" i="1"/>
  <c r="AM719" i="1" s="1"/>
  <c r="AN719" i="1" s="1"/>
  <c r="CP719" i="1" s="1"/>
  <c r="AL719" i="1"/>
  <c r="AW719" i="1"/>
  <c r="BA719" i="1"/>
  <c r="BD719" i="1"/>
  <c r="BF719" i="1"/>
  <c r="BI719" i="1"/>
  <c r="BK719" i="1" s="1"/>
  <c r="BL719" i="1" s="1"/>
  <c r="BJ719" i="1"/>
  <c r="BN719" i="1"/>
  <c r="BU719" i="1"/>
  <c r="CM719" i="1"/>
  <c r="CO719" i="1"/>
  <c r="U720" i="1"/>
  <c r="Y720" i="1"/>
  <c r="AA720" i="1" s="1"/>
  <c r="AB720" i="1"/>
  <c r="AK720" i="1" s="1"/>
  <c r="AP720" i="1"/>
  <c r="AW720" i="1"/>
  <c r="BT720" i="1"/>
  <c r="BU720" i="1"/>
  <c r="BV720" i="1"/>
  <c r="CE720" i="1"/>
  <c r="CG720" i="1"/>
  <c r="CJ720" i="1"/>
  <c r="CM720" i="1"/>
  <c r="CO720" i="1"/>
  <c r="CR720" i="1"/>
  <c r="U721" i="1"/>
  <c r="Y721" i="1"/>
  <c r="AA721" i="1" s="1"/>
  <c r="AB721" i="1" s="1"/>
  <c r="AP721" i="1"/>
  <c r="AW721" i="1"/>
  <c r="BT721" i="1"/>
  <c r="BU721" i="1"/>
  <c r="BV721" i="1"/>
  <c r="CE721" i="1"/>
  <c r="CG721" i="1"/>
  <c r="CJ721" i="1"/>
  <c r="CM721" i="1"/>
  <c r="CO721" i="1"/>
  <c r="CR721" i="1"/>
  <c r="U722" i="1"/>
  <c r="Y722" i="1"/>
  <c r="AA722" i="1"/>
  <c r="AB722" i="1" s="1"/>
  <c r="AP722" i="1"/>
  <c r="AW722" i="1"/>
  <c r="BT722" i="1"/>
  <c r="BU722" i="1"/>
  <c r="BV722" i="1"/>
  <c r="CE722" i="1"/>
  <c r="CG722" i="1"/>
  <c r="CJ722" i="1"/>
  <c r="CM722" i="1"/>
  <c r="CO722" i="1"/>
  <c r="CR722" i="1"/>
  <c r="U723" i="1"/>
  <c r="Y723" i="1"/>
  <c r="AA723" i="1" s="1"/>
  <c r="AB723" i="1" s="1"/>
  <c r="AP723" i="1"/>
  <c r="AW723" i="1"/>
  <c r="BT723" i="1"/>
  <c r="BU723" i="1"/>
  <c r="BV723" i="1"/>
  <c r="CE723" i="1"/>
  <c r="CG723" i="1"/>
  <c r="CJ723" i="1"/>
  <c r="CM723" i="1"/>
  <c r="CO723" i="1"/>
  <c r="CR723" i="1"/>
  <c r="U724" i="1"/>
  <c r="Y724" i="1"/>
  <c r="AA724" i="1"/>
  <c r="AB724" i="1" s="1"/>
  <c r="AH724" i="1" s="1"/>
  <c r="AP724" i="1"/>
  <c r="AW724" i="1"/>
  <c r="BT724" i="1"/>
  <c r="BU724" i="1"/>
  <c r="BV724" i="1"/>
  <c r="CE724" i="1"/>
  <c r="CG724" i="1"/>
  <c r="CJ724" i="1"/>
  <c r="CM724" i="1"/>
  <c r="CO724" i="1"/>
  <c r="CR724" i="1"/>
  <c r="U725" i="1"/>
  <c r="Y725" i="1"/>
  <c r="AA725" i="1" s="1"/>
  <c r="AB725" i="1" s="1"/>
  <c r="AP725" i="1"/>
  <c r="AW725" i="1"/>
  <c r="BT725" i="1"/>
  <c r="BU725" i="1"/>
  <c r="BV725" i="1"/>
  <c r="CE725" i="1"/>
  <c r="CG725" i="1"/>
  <c r="CJ725" i="1"/>
  <c r="CM725" i="1"/>
  <c r="CO725" i="1"/>
  <c r="CR725" i="1"/>
  <c r="U726" i="1"/>
  <c r="Y726" i="1"/>
  <c r="AA726" i="1" s="1"/>
  <c r="AB726" i="1" s="1"/>
  <c r="AP726" i="1"/>
  <c r="AW726" i="1"/>
  <c r="BT726" i="1"/>
  <c r="BU726" i="1"/>
  <c r="BV726" i="1"/>
  <c r="CE726" i="1"/>
  <c r="CG726" i="1"/>
  <c r="CJ726" i="1"/>
  <c r="CM726" i="1"/>
  <c r="CO726" i="1"/>
  <c r="CR726" i="1"/>
  <c r="U727" i="1"/>
  <c r="Y727" i="1"/>
  <c r="AA727" i="1"/>
  <c r="AB727" i="1" s="1"/>
  <c r="AP727" i="1"/>
  <c r="AW727" i="1"/>
  <c r="BT727" i="1"/>
  <c r="BU727" i="1"/>
  <c r="BV727" i="1"/>
  <c r="CE727" i="1"/>
  <c r="CG727" i="1"/>
  <c r="CJ727" i="1"/>
  <c r="CM727" i="1"/>
  <c r="CO727" i="1"/>
  <c r="CR727" i="1"/>
  <c r="U728" i="1"/>
  <c r="Y728" i="1"/>
  <c r="AA728" i="1" s="1"/>
  <c r="AB728" i="1" s="1"/>
  <c r="AD728" i="1" s="1"/>
  <c r="AP728" i="1"/>
  <c r="AW728" i="1"/>
  <c r="BT728" i="1"/>
  <c r="BU728" i="1"/>
  <c r="BV728" i="1"/>
  <c r="CE728" i="1"/>
  <c r="CG728" i="1"/>
  <c r="CJ728" i="1"/>
  <c r="CM728" i="1"/>
  <c r="CO728" i="1"/>
  <c r="CR728" i="1"/>
  <c r="U729" i="1"/>
  <c r="Y729" i="1"/>
  <c r="AA729" i="1"/>
  <c r="AB729" i="1"/>
  <c r="AK729" i="1" s="1"/>
  <c r="AP729" i="1"/>
  <c r="AW729" i="1"/>
  <c r="BT729" i="1"/>
  <c r="BU729" i="1"/>
  <c r="BV729" i="1"/>
  <c r="CE729" i="1"/>
  <c r="CG729" i="1"/>
  <c r="CJ729" i="1"/>
  <c r="CM729" i="1"/>
  <c r="CO729" i="1"/>
  <c r="CR729" i="1"/>
  <c r="U730" i="1"/>
  <c r="Y730" i="1"/>
  <c r="AA730" i="1"/>
  <c r="AB730" i="1" s="1"/>
  <c r="AP730" i="1"/>
  <c r="AW730" i="1"/>
  <c r="BT730" i="1"/>
  <c r="BU730" i="1"/>
  <c r="BV730" i="1"/>
  <c r="CE730" i="1"/>
  <c r="CG730" i="1"/>
  <c r="CJ730" i="1"/>
  <c r="CM730" i="1"/>
  <c r="CO730" i="1"/>
  <c r="CR730" i="1"/>
  <c r="U731" i="1"/>
  <c r="Y731" i="1"/>
  <c r="AA731" i="1" s="1"/>
  <c r="AB731" i="1" s="1"/>
  <c r="AP731" i="1"/>
  <c r="AW731" i="1"/>
  <c r="BT731" i="1"/>
  <c r="BU731" i="1"/>
  <c r="BV731" i="1"/>
  <c r="CE731" i="1"/>
  <c r="CG731" i="1"/>
  <c r="CJ731" i="1"/>
  <c r="CM731" i="1"/>
  <c r="CO731" i="1"/>
  <c r="CR731" i="1"/>
  <c r="U732" i="1"/>
  <c r="Y732" i="1"/>
  <c r="AA732" i="1"/>
  <c r="AB732" i="1" s="1"/>
  <c r="AH732" i="1" s="1"/>
  <c r="AP732" i="1"/>
  <c r="AW732" i="1"/>
  <c r="BT732" i="1"/>
  <c r="BU732" i="1"/>
  <c r="BV732" i="1"/>
  <c r="CE732" i="1"/>
  <c r="CG732" i="1"/>
  <c r="CJ732" i="1"/>
  <c r="CM732" i="1"/>
  <c r="CO732" i="1"/>
  <c r="CR732" i="1"/>
  <c r="U733" i="1"/>
  <c r="Y733" i="1"/>
  <c r="AA733" i="1" s="1"/>
  <c r="AB733" i="1" s="1"/>
  <c r="AP733" i="1"/>
  <c r="AW733" i="1"/>
  <c r="BT733" i="1"/>
  <c r="BU733" i="1"/>
  <c r="BV733" i="1"/>
  <c r="CE733" i="1"/>
  <c r="CG733" i="1"/>
  <c r="CJ733" i="1"/>
  <c r="CM733" i="1"/>
  <c r="CO733" i="1"/>
  <c r="CR733" i="1"/>
  <c r="U734" i="1"/>
  <c r="Y734" i="1"/>
  <c r="AA734" i="1"/>
  <c r="AB734" i="1" s="1"/>
  <c r="AP734" i="1"/>
  <c r="AW734" i="1"/>
  <c r="BT734" i="1"/>
  <c r="BU734" i="1"/>
  <c r="BV734" i="1"/>
  <c r="CE734" i="1"/>
  <c r="CG734" i="1"/>
  <c r="CJ734" i="1"/>
  <c r="CM734" i="1"/>
  <c r="CO734" i="1"/>
  <c r="CR734" i="1"/>
  <c r="U735" i="1"/>
  <c r="Y735" i="1"/>
  <c r="AA735" i="1" s="1"/>
  <c r="AB735" i="1" s="1"/>
  <c r="AP735" i="1"/>
  <c r="AW735" i="1"/>
  <c r="BT735" i="1"/>
  <c r="BU735" i="1"/>
  <c r="BV735" i="1"/>
  <c r="CE735" i="1"/>
  <c r="CG735" i="1"/>
  <c r="CJ735" i="1"/>
  <c r="CM735" i="1"/>
  <c r="CO735" i="1"/>
  <c r="CR735" i="1"/>
  <c r="U736" i="1"/>
  <c r="Y736" i="1"/>
  <c r="AA736" i="1" s="1"/>
  <c r="AB736" i="1" s="1"/>
  <c r="AP736" i="1"/>
  <c r="AW736" i="1"/>
  <c r="BT736" i="1"/>
  <c r="BU736" i="1"/>
  <c r="BV736" i="1"/>
  <c r="CE736" i="1"/>
  <c r="CG736" i="1"/>
  <c r="CJ736" i="1"/>
  <c r="CM736" i="1"/>
  <c r="CO736" i="1"/>
  <c r="CR736" i="1"/>
  <c r="U737" i="1"/>
  <c r="Y737" i="1"/>
  <c r="AA737" i="1"/>
  <c r="AB737" i="1"/>
  <c r="AK737" i="1" s="1"/>
  <c r="AP737" i="1"/>
  <c r="AW737" i="1"/>
  <c r="BT737" i="1"/>
  <c r="BU737" i="1"/>
  <c r="BV737" i="1"/>
  <c r="CE737" i="1"/>
  <c r="CG737" i="1"/>
  <c r="CJ737" i="1"/>
  <c r="CM737" i="1"/>
  <c r="CO737" i="1"/>
  <c r="CR737" i="1"/>
  <c r="U738" i="1"/>
  <c r="Y738" i="1"/>
  <c r="AA738" i="1"/>
  <c r="AB738" i="1" s="1"/>
  <c r="AP738" i="1"/>
  <c r="AW738" i="1"/>
  <c r="BT738" i="1"/>
  <c r="BU738" i="1"/>
  <c r="BV738" i="1"/>
  <c r="CE738" i="1"/>
  <c r="CG738" i="1"/>
  <c r="CJ738" i="1"/>
  <c r="CM738" i="1"/>
  <c r="CO738" i="1"/>
  <c r="CR738" i="1"/>
  <c r="U739" i="1"/>
  <c r="Y739" i="1"/>
  <c r="AA739" i="1" s="1"/>
  <c r="AB739" i="1" s="1"/>
  <c r="AP739" i="1"/>
  <c r="AW739" i="1"/>
  <c r="BT739" i="1"/>
  <c r="BU739" i="1"/>
  <c r="BV739" i="1"/>
  <c r="CE739" i="1"/>
  <c r="CG739" i="1"/>
  <c r="CJ739" i="1"/>
  <c r="CM739" i="1"/>
  <c r="CO739" i="1"/>
  <c r="CR739" i="1"/>
  <c r="U740" i="1"/>
  <c r="Y740" i="1"/>
  <c r="AA740" i="1"/>
  <c r="AB740" i="1" s="1"/>
  <c r="AP740" i="1"/>
  <c r="AW740" i="1"/>
  <c r="BT740" i="1"/>
  <c r="BU740" i="1"/>
  <c r="BV740" i="1"/>
  <c r="CE740" i="1"/>
  <c r="CG740" i="1"/>
  <c r="CJ740" i="1"/>
  <c r="CM740" i="1"/>
  <c r="CO740" i="1"/>
  <c r="CR740" i="1"/>
  <c r="U741" i="1"/>
  <c r="Y741" i="1"/>
  <c r="AA741" i="1" s="1"/>
  <c r="AB741" i="1" s="1"/>
  <c r="AP741" i="1"/>
  <c r="AW741" i="1"/>
  <c r="BT741" i="1"/>
  <c r="BU741" i="1"/>
  <c r="BV741" i="1"/>
  <c r="CE741" i="1"/>
  <c r="CG741" i="1"/>
  <c r="CJ741" i="1"/>
  <c r="CM741" i="1"/>
  <c r="CO741" i="1"/>
  <c r="CR741" i="1"/>
  <c r="U742" i="1"/>
  <c r="Y742" i="1"/>
  <c r="AA742" i="1" s="1"/>
  <c r="AB742" i="1" s="1"/>
  <c r="AP742" i="1"/>
  <c r="AW742" i="1"/>
  <c r="BT742" i="1"/>
  <c r="BU742" i="1"/>
  <c r="BV742" i="1"/>
  <c r="CE742" i="1"/>
  <c r="CG742" i="1"/>
  <c r="CJ742" i="1"/>
  <c r="CM742" i="1"/>
  <c r="CO742" i="1"/>
  <c r="CR742" i="1"/>
  <c r="AG743" i="1"/>
  <c r="AK743" i="1"/>
  <c r="AM743" i="1" s="1"/>
  <c r="AN743" i="1" s="1"/>
  <c r="AL743" i="1"/>
  <c r="AW743" i="1"/>
  <c r="BA743" i="1"/>
  <c r="BD743" i="1"/>
  <c r="BF743" i="1"/>
  <c r="BI743" i="1"/>
  <c r="BK743" i="1" s="1"/>
  <c r="BL743" i="1" s="1"/>
  <c r="CN743" i="1" s="1"/>
  <c r="CQ743" i="1" s="1"/>
  <c r="BJ743" i="1"/>
  <c r="BN743" i="1"/>
  <c r="BT743" i="1"/>
  <c r="BU743" i="1"/>
  <c r="BV743" i="1"/>
  <c r="CE743" i="1"/>
  <c r="CM743" i="1"/>
  <c r="CO743" i="1"/>
  <c r="CP743" i="1"/>
  <c r="X744" i="1"/>
  <c r="AW744" i="1"/>
  <c r="AY744" i="1"/>
  <c r="BD744" i="1"/>
  <c r="BF744" i="1"/>
  <c r="BG744" i="1"/>
  <c r="BM744" i="1"/>
  <c r="BN744" i="1" s="1"/>
  <c r="CS744" i="1" s="1"/>
  <c r="BT744" i="1"/>
  <c r="BU744" i="1"/>
  <c r="BV744" i="1"/>
  <c r="BX744" i="1"/>
  <c r="BY744" i="1"/>
  <c r="CA744" i="1"/>
  <c r="CE744" i="1"/>
  <c r="CG744" i="1"/>
  <c r="CJ744" i="1"/>
  <c r="CM744" i="1"/>
  <c r="CO744" i="1"/>
  <c r="CR744" i="1"/>
  <c r="DH744" i="1"/>
  <c r="C745" i="1"/>
  <c r="D745" i="1"/>
  <c r="D744" i="1" s="1"/>
  <c r="E745" i="1"/>
  <c r="F745" i="1"/>
  <c r="G745" i="1"/>
  <c r="H745" i="1"/>
  <c r="I745" i="1"/>
  <c r="J745" i="1"/>
  <c r="K745" i="1"/>
  <c r="L745" i="1"/>
  <c r="L744" i="1" s="1"/>
  <c r="M745" i="1"/>
  <c r="N745" i="1"/>
  <c r="O745" i="1"/>
  <c r="P745" i="1"/>
  <c r="Q745" i="1"/>
  <c r="R745" i="1"/>
  <c r="S745" i="1"/>
  <c r="T745" i="1"/>
  <c r="T744" i="1" s="1"/>
  <c r="W745" i="1"/>
  <c r="Y745" i="1"/>
  <c r="AA745" i="1"/>
  <c r="AO745" i="1"/>
  <c r="AP745" i="1"/>
  <c r="AQ745" i="1"/>
  <c r="AW745" i="1"/>
  <c r="BD745" i="1"/>
  <c r="BF745" i="1"/>
  <c r="BN745" i="1"/>
  <c r="BT745" i="1"/>
  <c r="BU745" i="1"/>
  <c r="BV745" i="1"/>
  <c r="BX745" i="1"/>
  <c r="BY745" i="1"/>
  <c r="CA745" i="1"/>
  <c r="CE745" i="1"/>
  <c r="CG745" i="1"/>
  <c r="CJ745" i="1"/>
  <c r="CM745" i="1"/>
  <c r="CO745" i="1"/>
  <c r="CR745" i="1"/>
  <c r="CS745" i="1" s="1"/>
  <c r="DH745" i="1"/>
  <c r="DI745" i="1" s="1"/>
  <c r="AG746" i="1"/>
  <c r="AK746" i="1"/>
  <c r="AM746" i="1" s="1"/>
  <c r="AN746" i="1" s="1"/>
  <c r="CP746" i="1" s="1"/>
  <c r="AL746" i="1"/>
  <c r="AW746" i="1"/>
  <c r="BA746" i="1"/>
  <c r="BD746" i="1"/>
  <c r="BF746" i="1"/>
  <c r="BI746" i="1"/>
  <c r="BK746" i="1" s="1"/>
  <c r="BL746" i="1" s="1"/>
  <c r="CN746" i="1" s="1"/>
  <c r="CQ746" i="1" s="1"/>
  <c r="BJ746" i="1"/>
  <c r="BN746" i="1"/>
  <c r="BU746" i="1"/>
  <c r="CA746" i="1"/>
  <c r="CM746" i="1"/>
  <c r="CO746" i="1"/>
  <c r="U747" i="1"/>
  <c r="Y747" i="1"/>
  <c r="AA747" i="1" s="1"/>
  <c r="AB747" i="1" s="1"/>
  <c r="AP747" i="1"/>
  <c r="AW747" i="1"/>
  <c r="BT747" i="1"/>
  <c r="BU747" i="1"/>
  <c r="BV747" i="1"/>
  <c r="CA747" i="1"/>
  <c r="CE747" i="1"/>
  <c r="CG747" i="1"/>
  <c r="CJ747" i="1"/>
  <c r="CM747" i="1"/>
  <c r="CO747" i="1"/>
  <c r="CR747" i="1"/>
  <c r="DH747" i="1"/>
  <c r="DI747" i="1" s="1"/>
  <c r="U748" i="1"/>
  <c r="Y748" i="1"/>
  <c r="AA748" i="1"/>
  <c r="AB748" i="1" s="1"/>
  <c r="AP748" i="1"/>
  <c r="AW748" i="1"/>
  <c r="BT748" i="1"/>
  <c r="BU748" i="1"/>
  <c r="BY748" i="1" s="1"/>
  <c r="BV748" i="1"/>
  <c r="BX748" i="1"/>
  <c r="CA748" i="1"/>
  <c r="CE748" i="1"/>
  <c r="CG748" i="1"/>
  <c r="CJ748" i="1"/>
  <c r="CM748" i="1"/>
  <c r="CO748" i="1"/>
  <c r="CR748" i="1"/>
  <c r="DH748" i="1"/>
  <c r="DI748" i="1"/>
  <c r="U749" i="1"/>
  <c r="Y749" i="1"/>
  <c r="AA749" i="1" s="1"/>
  <c r="AB749" i="1"/>
  <c r="AK749" i="1"/>
  <c r="AP749" i="1"/>
  <c r="AW749" i="1"/>
  <c r="BT749" i="1"/>
  <c r="BX749" i="1" s="1"/>
  <c r="BU749" i="1"/>
  <c r="BV749" i="1"/>
  <c r="BY749" i="1"/>
  <c r="CA749" i="1"/>
  <c r="CE749" i="1"/>
  <c r="CG749" i="1"/>
  <c r="CJ749" i="1"/>
  <c r="CM749" i="1"/>
  <c r="CO749" i="1"/>
  <c r="CR749" i="1"/>
  <c r="DH749" i="1"/>
  <c r="DI749" i="1"/>
  <c r="U750" i="1"/>
  <c r="Y750" i="1"/>
  <c r="AA750" i="1"/>
  <c r="AB750" i="1" s="1"/>
  <c r="AD750" i="1" s="1"/>
  <c r="AP750" i="1"/>
  <c r="AW750" i="1"/>
  <c r="BT750" i="1"/>
  <c r="BU750" i="1"/>
  <c r="BY750" i="1" s="1"/>
  <c r="BV750" i="1"/>
  <c r="BX750" i="1" s="1"/>
  <c r="CA750" i="1"/>
  <c r="CE750" i="1"/>
  <c r="CG750" i="1"/>
  <c r="CJ750" i="1"/>
  <c r="CM750" i="1"/>
  <c r="CO750" i="1"/>
  <c r="CR750" i="1"/>
  <c r="DH750" i="1"/>
  <c r="DI750" i="1"/>
  <c r="U751" i="1"/>
  <c r="Y751" i="1"/>
  <c r="AA751" i="1" s="1"/>
  <c r="AB751" i="1" s="1"/>
  <c r="AP751" i="1"/>
  <c r="AW751" i="1"/>
  <c r="BT751" i="1"/>
  <c r="BU751" i="1"/>
  <c r="BY751" i="1" s="1"/>
  <c r="BV751" i="1"/>
  <c r="BX751" i="1" s="1"/>
  <c r="CA751" i="1"/>
  <c r="CE751" i="1"/>
  <c r="CG751" i="1"/>
  <c r="CJ751" i="1"/>
  <c r="CM751" i="1"/>
  <c r="CO751" i="1"/>
  <c r="CR751" i="1"/>
  <c r="DH751" i="1"/>
  <c r="DI751" i="1" s="1"/>
  <c r="U752" i="1"/>
  <c r="Y752" i="1"/>
  <c r="AA752" i="1"/>
  <c r="AB752" i="1" s="1"/>
  <c r="AP752" i="1"/>
  <c r="AW752" i="1"/>
  <c r="BT752" i="1"/>
  <c r="BU752" i="1"/>
  <c r="BV752" i="1"/>
  <c r="BX752" i="1"/>
  <c r="BY752" i="1"/>
  <c r="CA752" i="1"/>
  <c r="CE752" i="1"/>
  <c r="CG752" i="1"/>
  <c r="CJ752" i="1"/>
  <c r="CM752" i="1"/>
  <c r="CO752" i="1"/>
  <c r="CR752" i="1"/>
  <c r="DH752" i="1"/>
  <c r="DI752" i="1"/>
  <c r="U753" i="1"/>
  <c r="Y753" i="1"/>
  <c r="AA753" i="1"/>
  <c r="AB753" i="1"/>
  <c r="AH753" i="1" s="1"/>
  <c r="AK753" i="1"/>
  <c r="AP753" i="1"/>
  <c r="DI753" i="1" s="1"/>
  <c r="AW753" i="1"/>
  <c r="BI753" i="1"/>
  <c r="BT753" i="1"/>
  <c r="BX753" i="1" s="1"/>
  <c r="BU753" i="1"/>
  <c r="BV753" i="1"/>
  <c r="BY753" i="1" s="1"/>
  <c r="CA753" i="1"/>
  <c r="CE753" i="1"/>
  <c r="CG753" i="1"/>
  <c r="CJ753" i="1"/>
  <c r="CM753" i="1"/>
  <c r="CO753" i="1"/>
  <c r="CR753" i="1"/>
  <c r="DH753" i="1"/>
  <c r="U754" i="1"/>
  <c r="Y754" i="1"/>
  <c r="AA754" i="1"/>
  <c r="AB754" i="1" s="1"/>
  <c r="AH754" i="1"/>
  <c r="AP754" i="1"/>
  <c r="AW754" i="1"/>
  <c r="BT754" i="1"/>
  <c r="BU754" i="1"/>
  <c r="BY754" i="1" s="1"/>
  <c r="BV754" i="1"/>
  <c r="BX754" i="1"/>
  <c r="CA754" i="1"/>
  <c r="CE754" i="1"/>
  <c r="CG754" i="1"/>
  <c r="CJ754" i="1"/>
  <c r="CM754" i="1"/>
  <c r="CO754" i="1"/>
  <c r="CR754" i="1"/>
  <c r="DH754" i="1"/>
  <c r="DI754" i="1" s="1"/>
  <c r="U755" i="1"/>
  <c r="Y755" i="1"/>
  <c r="AA755" i="1" s="1"/>
  <c r="AB755" i="1" s="1"/>
  <c r="AP755" i="1"/>
  <c r="AW755" i="1"/>
  <c r="BT755" i="1"/>
  <c r="BU755" i="1"/>
  <c r="BV755" i="1"/>
  <c r="CA755" i="1"/>
  <c r="CE755" i="1"/>
  <c r="CG755" i="1"/>
  <c r="CJ755" i="1"/>
  <c r="CM755" i="1"/>
  <c r="CO755" i="1"/>
  <c r="CR755" i="1"/>
  <c r="DH755" i="1"/>
  <c r="DI755" i="1" s="1"/>
  <c r="U756" i="1"/>
  <c r="Y756" i="1"/>
  <c r="AA756" i="1"/>
  <c r="AB756" i="1" s="1"/>
  <c r="AP756" i="1"/>
  <c r="AW756" i="1"/>
  <c r="BT756" i="1"/>
  <c r="BU756" i="1"/>
  <c r="BV756" i="1"/>
  <c r="BY756" i="1" s="1"/>
  <c r="BX756" i="1"/>
  <c r="CA756" i="1"/>
  <c r="CE756" i="1"/>
  <c r="CG756" i="1"/>
  <c r="CJ756" i="1"/>
  <c r="CM756" i="1"/>
  <c r="CO756" i="1"/>
  <c r="CR756" i="1"/>
  <c r="DH756" i="1"/>
  <c r="DI756" i="1"/>
  <c r="U757" i="1"/>
  <c r="Y757" i="1"/>
  <c r="AA757" i="1"/>
  <c r="AB757" i="1"/>
  <c r="AK757" i="1" s="1"/>
  <c r="AP757" i="1"/>
  <c r="AW757" i="1"/>
  <c r="BT757" i="1"/>
  <c r="BU757" i="1"/>
  <c r="BV757" i="1"/>
  <c r="BX757" i="1"/>
  <c r="BY757" i="1"/>
  <c r="CA757" i="1"/>
  <c r="CE757" i="1"/>
  <c r="CG757" i="1"/>
  <c r="CJ757" i="1"/>
  <c r="CM757" i="1"/>
  <c r="CO757" i="1"/>
  <c r="CR757" i="1"/>
  <c r="DH757" i="1"/>
  <c r="DI757" i="1" s="1"/>
  <c r="U758" i="1"/>
  <c r="Y758" i="1"/>
  <c r="AA758" i="1" s="1"/>
  <c r="AB758" i="1" s="1"/>
  <c r="AD758" i="1" s="1"/>
  <c r="AP758" i="1"/>
  <c r="AW758" i="1"/>
  <c r="BT758" i="1"/>
  <c r="BU758" i="1"/>
  <c r="BY758" i="1" s="1"/>
  <c r="BV758" i="1"/>
  <c r="BX758" i="1" s="1"/>
  <c r="CA758" i="1"/>
  <c r="CE758" i="1"/>
  <c r="CG758" i="1"/>
  <c r="CJ758" i="1"/>
  <c r="CM758" i="1"/>
  <c r="CO758" i="1"/>
  <c r="CR758" i="1"/>
  <c r="DH758" i="1"/>
  <c r="DI758" i="1"/>
  <c r="U759" i="1"/>
  <c r="Y759" i="1"/>
  <c r="AA759" i="1" s="1"/>
  <c r="AB759" i="1" s="1"/>
  <c r="AP759" i="1"/>
  <c r="AW759" i="1"/>
  <c r="BT759" i="1"/>
  <c r="BU759" i="1"/>
  <c r="BY759" i="1" s="1"/>
  <c r="BV759" i="1"/>
  <c r="BX759" i="1" s="1"/>
  <c r="CA759" i="1"/>
  <c r="CE759" i="1"/>
  <c r="CG759" i="1"/>
  <c r="CJ759" i="1"/>
  <c r="CM759" i="1"/>
  <c r="CO759" i="1"/>
  <c r="CR759" i="1"/>
  <c r="DH759" i="1"/>
  <c r="DI759" i="1" s="1"/>
  <c r="U760" i="1"/>
  <c r="Y760" i="1"/>
  <c r="AA760" i="1"/>
  <c r="AB760" i="1" s="1"/>
  <c r="AP760" i="1"/>
  <c r="AW760" i="1"/>
  <c r="BT760" i="1"/>
  <c r="BU760" i="1"/>
  <c r="BY760" i="1" s="1"/>
  <c r="BV760" i="1"/>
  <c r="BX760" i="1"/>
  <c r="CA760" i="1"/>
  <c r="CE760" i="1"/>
  <c r="CG760" i="1"/>
  <c r="CJ760" i="1"/>
  <c r="CM760" i="1"/>
  <c r="CO760" i="1"/>
  <c r="CR760" i="1"/>
  <c r="DH760" i="1"/>
  <c r="DI760" i="1"/>
  <c r="U761" i="1"/>
  <c r="Y761" i="1"/>
  <c r="AA761" i="1" s="1"/>
  <c r="AB761" i="1" s="1"/>
  <c r="AP761" i="1"/>
  <c r="DI761" i="1" s="1"/>
  <c r="AW761" i="1"/>
  <c r="BT761" i="1"/>
  <c r="BX761" i="1" s="1"/>
  <c r="BU761" i="1"/>
  <c r="BV761" i="1"/>
  <c r="BY761" i="1"/>
  <c r="CA761" i="1"/>
  <c r="CE761" i="1"/>
  <c r="CG761" i="1"/>
  <c r="CJ761" i="1"/>
  <c r="CM761" i="1"/>
  <c r="CO761" i="1"/>
  <c r="CR761" i="1"/>
  <c r="DH761" i="1"/>
  <c r="U762" i="1"/>
  <c r="Y762" i="1"/>
  <c r="AA762" i="1"/>
  <c r="AB762" i="1" s="1"/>
  <c r="AH762" i="1"/>
  <c r="AP762" i="1"/>
  <c r="AW762" i="1"/>
  <c r="BT762" i="1"/>
  <c r="BU762" i="1"/>
  <c r="BY762" i="1" s="1"/>
  <c r="BV762" i="1"/>
  <c r="BX762" i="1"/>
  <c r="CA762" i="1"/>
  <c r="CE762" i="1"/>
  <c r="CG762" i="1"/>
  <c r="CJ762" i="1"/>
  <c r="CM762" i="1"/>
  <c r="CO762" i="1"/>
  <c r="CR762" i="1"/>
  <c r="DH762" i="1"/>
  <c r="DI762" i="1" s="1"/>
  <c r="AF763" i="1"/>
  <c r="AG763" i="1"/>
  <c r="AK763" i="1"/>
  <c r="AM763" i="1" s="1"/>
  <c r="AN763" i="1" s="1"/>
  <c r="CP763" i="1" s="1"/>
  <c r="AL763" i="1"/>
  <c r="BJ763" i="1" s="1"/>
  <c r="AP763" i="1"/>
  <c r="AW763" i="1"/>
  <c r="BA763" i="1"/>
  <c r="CB763" i="1" s="1"/>
  <c r="BI763" i="1"/>
  <c r="BK763" i="1" s="1"/>
  <c r="BL763" i="1" s="1"/>
  <c r="CN763" i="1" s="1"/>
  <c r="CQ763" i="1" s="1"/>
  <c r="BN763" i="1"/>
  <c r="CA763" i="1"/>
  <c r="CM763" i="1"/>
  <c r="CO763" i="1"/>
  <c r="DH763" i="1"/>
  <c r="DI763" i="1" s="1"/>
  <c r="C764" i="1"/>
  <c r="D764" i="1"/>
  <c r="E764" i="1"/>
  <c r="F764" i="1"/>
  <c r="G764" i="1"/>
  <c r="H764" i="1"/>
  <c r="I764" i="1"/>
  <c r="J764" i="1"/>
  <c r="K764" i="1"/>
  <c r="L764" i="1"/>
  <c r="M764" i="1"/>
  <c r="N764" i="1"/>
  <c r="O764" i="1"/>
  <c r="P764" i="1"/>
  <c r="Q764" i="1"/>
  <c r="R764" i="1"/>
  <c r="S764" i="1"/>
  <c r="T764" i="1"/>
  <c r="U764" i="1"/>
  <c r="W764" i="1"/>
  <c r="Y764" i="1"/>
  <c r="AA764" i="1" s="1"/>
  <c r="AO764" i="1"/>
  <c r="AP764" i="1" s="1"/>
  <c r="DI764" i="1" s="1"/>
  <c r="AQ764" i="1"/>
  <c r="AW764" i="1"/>
  <c r="BD764" i="1"/>
  <c r="BF764" i="1"/>
  <c r="BN764" i="1"/>
  <c r="BT764" i="1"/>
  <c r="BU764" i="1"/>
  <c r="BY764" i="1" s="1"/>
  <c r="BV764" i="1"/>
  <c r="BX764" i="1"/>
  <c r="CA764" i="1"/>
  <c r="CE764" i="1"/>
  <c r="CG764" i="1"/>
  <c r="CJ764" i="1"/>
  <c r="CM764" i="1"/>
  <c r="CO764" i="1"/>
  <c r="CR764" i="1"/>
  <c r="CS764" i="1"/>
  <c r="DH764" i="1"/>
  <c r="AG765" i="1"/>
  <c r="AK765" i="1"/>
  <c r="AL765" i="1"/>
  <c r="AM765" i="1"/>
  <c r="AN765" i="1" s="1"/>
  <c r="CP765" i="1" s="1"/>
  <c r="AW765" i="1"/>
  <c r="BA765" i="1"/>
  <c r="BD765" i="1"/>
  <c r="BF765" i="1"/>
  <c r="BI765" i="1"/>
  <c r="BJ765" i="1"/>
  <c r="BK765" i="1"/>
  <c r="BL765" i="1" s="1"/>
  <c r="CN765" i="1" s="1"/>
  <c r="CQ765" i="1" s="1"/>
  <c r="BN765" i="1"/>
  <c r="BU765" i="1"/>
  <c r="CA765" i="1"/>
  <c r="CK765" i="1"/>
  <c r="CL765" i="1"/>
  <c r="CM765" i="1"/>
  <c r="CO765" i="1"/>
  <c r="U766" i="1"/>
  <c r="Y766" i="1"/>
  <c r="AA766" i="1"/>
  <c r="AB766" i="1" s="1"/>
  <c r="AD766" i="1"/>
  <c r="BC766" i="1" s="1"/>
  <c r="AP766" i="1"/>
  <c r="AW766" i="1"/>
  <c r="BT766" i="1"/>
  <c r="BU766" i="1"/>
  <c r="BV766" i="1"/>
  <c r="BX766" i="1"/>
  <c r="BY766" i="1"/>
  <c r="CA766" i="1"/>
  <c r="CE766" i="1"/>
  <c r="CG766" i="1"/>
  <c r="CJ766" i="1"/>
  <c r="CM766" i="1"/>
  <c r="CO766" i="1"/>
  <c r="CR766" i="1"/>
  <c r="DH766" i="1"/>
  <c r="DI766" i="1"/>
  <c r="U767" i="1"/>
  <c r="Y767" i="1"/>
  <c r="AA767" i="1"/>
  <c r="AB767" i="1"/>
  <c r="AH767" i="1" s="1"/>
  <c r="AI767" i="1" s="1"/>
  <c r="AK767" i="1"/>
  <c r="AP767" i="1"/>
  <c r="AW767" i="1"/>
  <c r="BI767" i="1"/>
  <c r="BM767" i="1"/>
  <c r="BN767" i="1" s="1"/>
  <c r="CS767" i="1" s="1"/>
  <c r="BT767" i="1"/>
  <c r="BU767" i="1"/>
  <c r="BV767" i="1"/>
  <c r="BX767" i="1"/>
  <c r="BY767" i="1"/>
  <c r="CA767" i="1"/>
  <c r="CE767" i="1"/>
  <c r="CG767" i="1"/>
  <c r="CJ767" i="1"/>
  <c r="CM767" i="1"/>
  <c r="CO767" i="1"/>
  <c r="CR767" i="1"/>
  <c r="DH767" i="1"/>
  <c r="DI767" i="1" s="1"/>
  <c r="U768" i="1"/>
  <c r="Y768" i="1"/>
  <c r="AA768" i="1"/>
  <c r="AB768" i="1" s="1"/>
  <c r="AP768" i="1"/>
  <c r="AW768" i="1"/>
  <c r="BT768" i="1"/>
  <c r="BU768" i="1"/>
  <c r="BY768" i="1" s="1"/>
  <c r="BV768" i="1"/>
  <c r="BX768" i="1"/>
  <c r="CA768" i="1"/>
  <c r="CE768" i="1"/>
  <c r="CG768" i="1"/>
  <c r="CJ768" i="1"/>
  <c r="CM768" i="1"/>
  <c r="CO768" i="1"/>
  <c r="CR768" i="1"/>
  <c r="DH768" i="1"/>
  <c r="DI768" i="1"/>
  <c r="U769" i="1"/>
  <c r="Y769" i="1"/>
  <c r="AA769" i="1" s="1"/>
  <c r="AB769" i="1" s="1"/>
  <c r="AP769" i="1"/>
  <c r="DI769" i="1" s="1"/>
  <c r="AW769" i="1"/>
  <c r="BT769" i="1"/>
  <c r="BX769" i="1" s="1"/>
  <c r="BU769" i="1"/>
  <c r="BV769" i="1"/>
  <c r="BY769" i="1" s="1"/>
  <c r="CA769" i="1"/>
  <c r="CE769" i="1"/>
  <c r="CG769" i="1"/>
  <c r="CJ769" i="1"/>
  <c r="CM769" i="1"/>
  <c r="CO769" i="1"/>
  <c r="CR769" i="1"/>
  <c r="DH769" i="1"/>
  <c r="U770" i="1"/>
  <c r="Y770" i="1"/>
  <c r="AA770" i="1"/>
  <c r="AB770" i="1" s="1"/>
  <c r="AH770" i="1" s="1"/>
  <c r="AP770" i="1"/>
  <c r="AW770" i="1"/>
  <c r="BT770" i="1"/>
  <c r="BU770" i="1"/>
  <c r="BY770" i="1" s="1"/>
  <c r="BV770" i="1"/>
  <c r="BX770" i="1"/>
  <c r="CA770" i="1"/>
  <c r="CE770" i="1"/>
  <c r="CG770" i="1"/>
  <c r="CJ770" i="1"/>
  <c r="CM770" i="1"/>
  <c r="CO770" i="1"/>
  <c r="CR770" i="1"/>
  <c r="DH770" i="1"/>
  <c r="DI770" i="1" s="1"/>
  <c r="U771" i="1"/>
  <c r="Y771" i="1"/>
  <c r="AA771" i="1" s="1"/>
  <c r="AB771" i="1" s="1"/>
  <c r="AP771" i="1"/>
  <c r="AW771" i="1"/>
  <c r="BT771" i="1"/>
  <c r="BU771" i="1"/>
  <c r="BV771" i="1"/>
  <c r="BY771" i="1" s="1"/>
  <c r="CA771" i="1"/>
  <c r="CE771" i="1"/>
  <c r="CG771" i="1"/>
  <c r="CJ771" i="1"/>
  <c r="CM771" i="1"/>
  <c r="CO771" i="1"/>
  <c r="CR771" i="1"/>
  <c r="DH771" i="1"/>
  <c r="DI771" i="1" s="1"/>
  <c r="U772" i="1"/>
  <c r="Y772" i="1"/>
  <c r="AA772" i="1"/>
  <c r="AB772" i="1" s="1"/>
  <c r="AP772" i="1"/>
  <c r="AW772" i="1"/>
  <c r="BT772" i="1"/>
  <c r="BU772" i="1"/>
  <c r="BY772" i="1" s="1"/>
  <c r="BV772" i="1"/>
  <c r="BX772" i="1"/>
  <c r="CA772" i="1"/>
  <c r="CE772" i="1"/>
  <c r="CG772" i="1"/>
  <c r="CJ772" i="1"/>
  <c r="CM772" i="1"/>
  <c r="CO772" i="1"/>
  <c r="CR772" i="1"/>
  <c r="DH772" i="1"/>
  <c r="DI772" i="1"/>
  <c r="U773" i="1"/>
  <c r="Y773" i="1"/>
  <c r="AA773" i="1"/>
  <c r="AB773" i="1"/>
  <c r="AK773" i="1" s="1"/>
  <c r="AP773" i="1"/>
  <c r="AW773" i="1"/>
  <c r="BT773" i="1"/>
  <c r="BU773" i="1"/>
  <c r="BV773" i="1"/>
  <c r="BX773" i="1"/>
  <c r="BY773" i="1"/>
  <c r="CA773" i="1"/>
  <c r="CE773" i="1"/>
  <c r="CG773" i="1"/>
  <c r="CJ773" i="1"/>
  <c r="CM773" i="1"/>
  <c r="CO773" i="1"/>
  <c r="CR773" i="1"/>
  <c r="DH773" i="1"/>
  <c r="DI773" i="1" s="1"/>
  <c r="U774" i="1"/>
  <c r="Y774" i="1"/>
  <c r="AA774" i="1" s="1"/>
  <c r="AB774" i="1" s="1"/>
  <c r="AD774" i="1"/>
  <c r="AP774" i="1"/>
  <c r="AW774" i="1"/>
  <c r="BT774" i="1"/>
  <c r="BU774" i="1"/>
  <c r="BY774" i="1" s="1"/>
  <c r="BV774" i="1"/>
  <c r="BX774" i="1" s="1"/>
  <c r="CA774" i="1"/>
  <c r="CE774" i="1"/>
  <c r="CG774" i="1"/>
  <c r="CJ774" i="1"/>
  <c r="CM774" i="1"/>
  <c r="CO774" i="1"/>
  <c r="CR774" i="1"/>
  <c r="DH774" i="1"/>
  <c r="DI774" i="1"/>
  <c r="U775" i="1"/>
  <c r="Y775" i="1"/>
  <c r="AA775" i="1" s="1"/>
  <c r="AB775" i="1" s="1"/>
  <c r="AP775" i="1"/>
  <c r="AW775" i="1"/>
  <c r="BT775" i="1"/>
  <c r="BU775" i="1"/>
  <c r="BV775" i="1"/>
  <c r="BX775" i="1" s="1"/>
  <c r="CA775" i="1"/>
  <c r="CE775" i="1"/>
  <c r="CG775" i="1"/>
  <c r="CJ775" i="1"/>
  <c r="CM775" i="1"/>
  <c r="CO775" i="1"/>
  <c r="CR775" i="1"/>
  <c r="DH775" i="1"/>
  <c r="DI775" i="1" s="1"/>
  <c r="U776" i="1"/>
  <c r="Y776" i="1"/>
  <c r="AA776" i="1"/>
  <c r="AB776" i="1" s="1"/>
  <c r="AP776" i="1"/>
  <c r="AW776" i="1"/>
  <c r="BT776" i="1"/>
  <c r="BU776" i="1"/>
  <c r="BV776" i="1"/>
  <c r="BX776" i="1"/>
  <c r="BY776" i="1"/>
  <c r="CA776" i="1"/>
  <c r="CE776" i="1"/>
  <c r="CG776" i="1"/>
  <c r="CJ776" i="1"/>
  <c r="CM776" i="1"/>
  <c r="CO776" i="1"/>
  <c r="CR776" i="1"/>
  <c r="DH776" i="1"/>
  <c r="DI776" i="1"/>
  <c r="U777" i="1"/>
  <c r="Y777" i="1"/>
  <c r="AA777" i="1"/>
  <c r="AB777" i="1"/>
  <c r="AH777" i="1" s="1"/>
  <c r="AK777" i="1"/>
  <c r="BI777" i="1" s="1"/>
  <c r="AP777" i="1"/>
  <c r="DI777" i="1" s="1"/>
  <c r="AW777" i="1"/>
  <c r="BT777" i="1"/>
  <c r="BX777" i="1" s="1"/>
  <c r="BU777" i="1"/>
  <c r="BV777" i="1"/>
  <c r="BY777" i="1"/>
  <c r="CA777" i="1"/>
  <c r="CE777" i="1"/>
  <c r="CG777" i="1"/>
  <c r="CJ777" i="1"/>
  <c r="CM777" i="1"/>
  <c r="CO777" i="1"/>
  <c r="CR777" i="1"/>
  <c r="DH777" i="1"/>
  <c r="U778" i="1"/>
  <c r="Y778" i="1"/>
  <c r="AA778" i="1"/>
  <c r="AB778" i="1" s="1"/>
  <c r="AH778" i="1" s="1"/>
  <c r="AP778" i="1"/>
  <c r="AW778" i="1"/>
  <c r="BT778" i="1"/>
  <c r="BU778" i="1"/>
  <c r="BY778" i="1" s="1"/>
  <c r="BV778" i="1"/>
  <c r="BX778" i="1"/>
  <c r="CA778" i="1"/>
  <c r="CE778" i="1"/>
  <c r="CG778" i="1"/>
  <c r="CJ778" i="1"/>
  <c r="CM778" i="1"/>
  <c r="CO778" i="1"/>
  <c r="CR778" i="1"/>
  <c r="DH778" i="1"/>
  <c r="DI778" i="1"/>
  <c r="U779" i="1"/>
  <c r="Y779" i="1"/>
  <c r="AA779" i="1" s="1"/>
  <c r="AB779" i="1" s="1"/>
  <c r="AP779" i="1"/>
  <c r="AW779" i="1"/>
  <c r="BT779" i="1"/>
  <c r="BU779" i="1"/>
  <c r="BV779" i="1"/>
  <c r="BY779" i="1" s="1"/>
  <c r="CA779" i="1"/>
  <c r="CE779" i="1"/>
  <c r="CG779" i="1"/>
  <c r="CJ779" i="1"/>
  <c r="CM779" i="1"/>
  <c r="CO779" i="1"/>
  <c r="CR779" i="1"/>
  <c r="DH779" i="1"/>
  <c r="DI779" i="1" s="1"/>
  <c r="U780" i="1"/>
  <c r="Y780" i="1"/>
  <c r="AA780" i="1"/>
  <c r="AB780" i="1" s="1"/>
  <c r="AP780" i="1"/>
  <c r="AW780" i="1"/>
  <c r="BT780" i="1"/>
  <c r="BU780" i="1"/>
  <c r="BY780" i="1" s="1"/>
  <c r="BV780" i="1"/>
  <c r="BX780" i="1"/>
  <c r="CA780" i="1"/>
  <c r="CE780" i="1"/>
  <c r="CG780" i="1"/>
  <c r="CJ780" i="1"/>
  <c r="CM780" i="1"/>
  <c r="CO780" i="1"/>
  <c r="CR780" i="1"/>
  <c r="DH780" i="1"/>
  <c r="DI780" i="1" s="1"/>
  <c r="U781" i="1"/>
  <c r="Y781" i="1"/>
  <c r="AA781" i="1" s="1"/>
  <c r="AB781" i="1"/>
  <c r="AK781" i="1"/>
  <c r="AP781" i="1"/>
  <c r="AW781" i="1"/>
  <c r="BT781" i="1"/>
  <c r="BU781" i="1"/>
  <c r="BV781" i="1"/>
  <c r="BX781" i="1" s="1"/>
  <c r="BY781" i="1"/>
  <c r="CA781" i="1"/>
  <c r="CE781" i="1"/>
  <c r="CG781" i="1"/>
  <c r="CJ781" i="1"/>
  <c r="CM781" i="1"/>
  <c r="CO781" i="1"/>
  <c r="CR781" i="1"/>
  <c r="DH781" i="1"/>
  <c r="DI781" i="1"/>
  <c r="U782" i="1"/>
  <c r="Y782" i="1"/>
  <c r="AA782" i="1"/>
  <c r="AB782" i="1" s="1"/>
  <c r="AD782" i="1" s="1"/>
  <c r="AP782" i="1"/>
  <c r="AW782" i="1"/>
  <c r="BT782" i="1"/>
  <c r="BU782" i="1"/>
  <c r="BY782" i="1" s="1"/>
  <c r="BV782" i="1"/>
  <c r="BX782" i="1" s="1"/>
  <c r="CA782" i="1"/>
  <c r="CE782" i="1"/>
  <c r="CG782" i="1"/>
  <c r="CJ782" i="1"/>
  <c r="CM782" i="1"/>
  <c r="CO782" i="1"/>
  <c r="CR782" i="1"/>
  <c r="DH782" i="1"/>
  <c r="DI782" i="1"/>
  <c r="U783" i="1"/>
  <c r="Y783" i="1"/>
  <c r="AA783" i="1" s="1"/>
  <c r="AB783" i="1" s="1"/>
  <c r="AP783" i="1"/>
  <c r="AW783" i="1"/>
  <c r="BT783" i="1"/>
  <c r="BU783" i="1"/>
  <c r="BY783" i="1" s="1"/>
  <c r="BV783" i="1"/>
  <c r="BX783" i="1" s="1"/>
  <c r="CA783" i="1"/>
  <c r="CE783" i="1"/>
  <c r="CG783" i="1"/>
  <c r="CJ783" i="1"/>
  <c r="CM783" i="1"/>
  <c r="CO783" i="1"/>
  <c r="CR783" i="1"/>
  <c r="DH783" i="1"/>
  <c r="U784" i="1"/>
  <c r="Y784" i="1"/>
  <c r="AA784" i="1" s="1"/>
  <c r="AB784" i="1" s="1"/>
  <c r="AP784" i="1"/>
  <c r="AW784" i="1"/>
  <c r="BT784" i="1"/>
  <c r="BU784" i="1"/>
  <c r="BY784" i="1" s="1"/>
  <c r="BV784" i="1"/>
  <c r="BX784" i="1" s="1"/>
  <c r="CA784" i="1"/>
  <c r="CE784" i="1"/>
  <c r="CG784" i="1"/>
  <c r="CJ784" i="1"/>
  <c r="CM784" i="1"/>
  <c r="CO784" i="1"/>
  <c r="CR784" i="1"/>
  <c r="DH784" i="1"/>
  <c r="DI784" i="1"/>
  <c r="U785" i="1"/>
  <c r="Y785" i="1"/>
  <c r="AA785" i="1"/>
  <c r="AB785" i="1" s="1"/>
  <c r="AP785" i="1"/>
  <c r="DI785" i="1" s="1"/>
  <c r="AW785" i="1"/>
  <c r="BT785" i="1"/>
  <c r="BX785" i="1" s="1"/>
  <c r="BU785" i="1"/>
  <c r="BV785" i="1"/>
  <c r="BY785" i="1"/>
  <c r="CA785" i="1"/>
  <c r="CE785" i="1"/>
  <c r="CG785" i="1"/>
  <c r="CJ785" i="1"/>
  <c r="CM785" i="1"/>
  <c r="CO785" i="1"/>
  <c r="CR785" i="1"/>
  <c r="DH785" i="1"/>
  <c r="AF786" i="1"/>
  <c r="AG786" i="1"/>
  <c r="AK786" i="1"/>
  <c r="BI786" i="1" s="1"/>
  <c r="BK786" i="1" s="1"/>
  <c r="BL786" i="1" s="1"/>
  <c r="AL786" i="1"/>
  <c r="BJ786" i="1" s="1"/>
  <c r="AP786" i="1"/>
  <c r="AW786" i="1"/>
  <c r="BA786" i="1"/>
  <c r="CB786" i="1" s="1"/>
  <c r="BN786" i="1"/>
  <c r="CA786" i="1"/>
  <c r="CM786" i="1"/>
  <c r="CO786" i="1"/>
  <c r="DH786" i="1"/>
  <c r="DI786" i="1" s="1"/>
  <c r="C787" i="1"/>
  <c r="D787" i="1"/>
  <c r="E787" i="1"/>
  <c r="F787" i="1"/>
  <c r="G787" i="1"/>
  <c r="H787" i="1"/>
  <c r="I787" i="1"/>
  <c r="J787" i="1"/>
  <c r="K787" i="1"/>
  <c r="L787" i="1"/>
  <c r="M787" i="1"/>
  <c r="N787" i="1"/>
  <c r="O787" i="1"/>
  <c r="P787" i="1"/>
  <c r="Q787" i="1"/>
  <c r="R787" i="1"/>
  <c r="S787" i="1"/>
  <c r="T787" i="1"/>
  <c r="W787" i="1"/>
  <c r="Y787" i="1"/>
  <c r="AA787" i="1" s="1"/>
  <c r="AB787" i="1" s="1"/>
  <c r="AO787" i="1"/>
  <c r="AP787" i="1" s="1"/>
  <c r="DI787" i="1" s="1"/>
  <c r="AQ787" i="1"/>
  <c r="AW787" i="1"/>
  <c r="BD787" i="1"/>
  <c r="BF787" i="1"/>
  <c r="BN787" i="1"/>
  <c r="BT787" i="1"/>
  <c r="BU787" i="1"/>
  <c r="BV787" i="1"/>
  <c r="CA787" i="1"/>
  <c r="CE787" i="1"/>
  <c r="CG787" i="1"/>
  <c r="CJ787" i="1"/>
  <c r="CM787" i="1"/>
  <c r="CO787" i="1"/>
  <c r="CR787" i="1"/>
  <c r="CS787" i="1"/>
  <c r="DH787" i="1"/>
  <c r="AG788" i="1"/>
  <c r="AK788" i="1"/>
  <c r="AL788" i="1"/>
  <c r="AM788" i="1" s="1"/>
  <c r="AN788" i="1" s="1"/>
  <c r="CP788" i="1" s="1"/>
  <c r="AW788" i="1"/>
  <c r="BA788" i="1"/>
  <c r="BD788" i="1"/>
  <c r="BF788" i="1"/>
  <c r="BI788" i="1"/>
  <c r="BN788" i="1"/>
  <c r="BU788" i="1"/>
  <c r="CA788" i="1"/>
  <c r="CK788" i="1"/>
  <c r="CL788" i="1" s="1"/>
  <c r="CM788" i="1"/>
  <c r="CO788" i="1"/>
  <c r="U789" i="1"/>
  <c r="Y789" i="1"/>
  <c r="AA789" i="1" s="1"/>
  <c r="AB789" i="1" s="1"/>
  <c r="AP789" i="1"/>
  <c r="AW789" i="1"/>
  <c r="BT789" i="1"/>
  <c r="BX789" i="1" s="1"/>
  <c r="BU789" i="1"/>
  <c r="BV789" i="1"/>
  <c r="BY789" i="1"/>
  <c r="CA789" i="1"/>
  <c r="CE789" i="1"/>
  <c r="CG789" i="1"/>
  <c r="CJ789" i="1"/>
  <c r="CM789" i="1"/>
  <c r="CO789" i="1"/>
  <c r="CR789" i="1"/>
  <c r="DH789" i="1"/>
  <c r="DI789" i="1"/>
  <c r="U790" i="1"/>
  <c r="Y790" i="1"/>
  <c r="AA790" i="1" s="1"/>
  <c r="AB790" i="1" s="1"/>
  <c r="AD790" i="1" s="1"/>
  <c r="AL790" i="1"/>
  <c r="BJ790" i="1" s="1"/>
  <c r="AP790" i="1"/>
  <c r="AW790" i="1"/>
  <c r="BT790" i="1"/>
  <c r="BX790" i="1" s="1"/>
  <c r="BU790" i="1"/>
  <c r="BY790" i="1" s="1"/>
  <c r="BV790" i="1"/>
  <c r="CA790" i="1"/>
  <c r="CE790" i="1"/>
  <c r="CG790" i="1"/>
  <c r="CJ790" i="1"/>
  <c r="CM790" i="1"/>
  <c r="CO790" i="1"/>
  <c r="CR790" i="1"/>
  <c r="DH790" i="1"/>
  <c r="DI790" i="1" s="1"/>
  <c r="U791" i="1"/>
  <c r="Y791" i="1"/>
  <c r="AA791" i="1" s="1"/>
  <c r="AB791" i="1" s="1"/>
  <c r="AP791" i="1"/>
  <c r="AW791" i="1"/>
  <c r="BT791" i="1"/>
  <c r="BU791" i="1"/>
  <c r="BV791" i="1"/>
  <c r="BX791" i="1" s="1"/>
  <c r="CA791" i="1"/>
  <c r="CE791" i="1"/>
  <c r="CG791" i="1"/>
  <c r="CJ791" i="1"/>
  <c r="CM791" i="1"/>
  <c r="CO791" i="1"/>
  <c r="CR791" i="1"/>
  <c r="DH791" i="1"/>
  <c r="DI791" i="1" s="1"/>
  <c r="U792" i="1"/>
  <c r="Y792" i="1"/>
  <c r="AA792" i="1"/>
  <c r="AB792" i="1" s="1"/>
  <c r="AP792" i="1"/>
  <c r="AW792" i="1"/>
  <c r="BT792" i="1"/>
  <c r="BU792" i="1"/>
  <c r="BV792" i="1"/>
  <c r="BY792" i="1" s="1"/>
  <c r="BX792" i="1"/>
  <c r="CA792" i="1"/>
  <c r="CE792" i="1"/>
  <c r="CG792" i="1"/>
  <c r="CJ792" i="1"/>
  <c r="CM792" i="1"/>
  <c r="CO792" i="1"/>
  <c r="CR792" i="1"/>
  <c r="DH792" i="1"/>
  <c r="DI792" i="1"/>
  <c r="U793" i="1"/>
  <c r="Y793" i="1"/>
  <c r="AA793" i="1"/>
  <c r="AB793" i="1" s="1"/>
  <c r="AP793" i="1"/>
  <c r="DI793" i="1" s="1"/>
  <c r="AW793" i="1"/>
  <c r="BT793" i="1"/>
  <c r="BX793" i="1" s="1"/>
  <c r="BU793" i="1"/>
  <c r="BV793" i="1"/>
  <c r="BY793" i="1"/>
  <c r="CA793" i="1"/>
  <c r="CE793" i="1"/>
  <c r="CG793" i="1"/>
  <c r="CJ793" i="1"/>
  <c r="CM793" i="1"/>
  <c r="CO793" i="1"/>
  <c r="CR793" i="1"/>
  <c r="DH793" i="1"/>
  <c r="U794" i="1"/>
  <c r="Y794" i="1"/>
  <c r="AA794" i="1" s="1"/>
  <c r="AB794" i="1" s="1"/>
  <c r="AH794" i="1"/>
  <c r="AP794" i="1"/>
  <c r="AW794" i="1"/>
  <c r="BT794" i="1"/>
  <c r="BX794" i="1" s="1"/>
  <c r="BU794" i="1"/>
  <c r="BY794" i="1" s="1"/>
  <c r="BV794" i="1"/>
  <c r="CA794" i="1"/>
  <c r="CE794" i="1"/>
  <c r="CG794" i="1"/>
  <c r="CJ794" i="1"/>
  <c r="CM794" i="1"/>
  <c r="CO794" i="1"/>
  <c r="CR794" i="1"/>
  <c r="DH794" i="1"/>
  <c r="DI794" i="1" s="1"/>
  <c r="U795" i="1"/>
  <c r="Y795" i="1"/>
  <c r="AA795" i="1" s="1"/>
  <c r="AB795" i="1" s="1"/>
  <c r="AP795" i="1"/>
  <c r="AW795" i="1"/>
  <c r="BT795" i="1"/>
  <c r="BU795" i="1"/>
  <c r="BV795" i="1"/>
  <c r="CA795" i="1"/>
  <c r="CE795" i="1"/>
  <c r="CG795" i="1"/>
  <c r="CJ795" i="1"/>
  <c r="CM795" i="1"/>
  <c r="CO795" i="1"/>
  <c r="CR795" i="1"/>
  <c r="DH795" i="1"/>
  <c r="DI795" i="1" s="1"/>
  <c r="U796" i="1"/>
  <c r="Y796" i="1"/>
  <c r="AA796" i="1"/>
  <c r="AB796" i="1" s="1"/>
  <c r="AP796" i="1"/>
  <c r="AW796" i="1"/>
  <c r="BT796" i="1"/>
  <c r="BU796" i="1"/>
  <c r="BY796" i="1" s="1"/>
  <c r="BV796" i="1"/>
  <c r="BX796" i="1"/>
  <c r="CA796" i="1"/>
  <c r="CE796" i="1"/>
  <c r="CG796" i="1"/>
  <c r="CJ796" i="1"/>
  <c r="CM796" i="1"/>
  <c r="CO796" i="1"/>
  <c r="CR796" i="1"/>
  <c r="DH796" i="1"/>
  <c r="DI796" i="1"/>
  <c r="U797" i="1"/>
  <c r="Y797" i="1"/>
  <c r="AA797" i="1" s="1"/>
  <c r="AB797" i="1" s="1"/>
  <c r="AP797" i="1"/>
  <c r="AW797" i="1"/>
  <c r="BT797" i="1"/>
  <c r="BX797" i="1" s="1"/>
  <c r="BU797" i="1"/>
  <c r="BV797" i="1"/>
  <c r="BY797" i="1"/>
  <c r="CA797" i="1"/>
  <c r="CE797" i="1"/>
  <c r="CG797" i="1"/>
  <c r="CJ797" i="1"/>
  <c r="CM797" i="1"/>
  <c r="CO797" i="1"/>
  <c r="CR797" i="1"/>
  <c r="DH797" i="1"/>
  <c r="DI797" i="1" s="1"/>
  <c r="U798" i="1"/>
  <c r="Y798" i="1"/>
  <c r="AA798" i="1"/>
  <c r="AB798" i="1" s="1"/>
  <c r="AP798" i="1"/>
  <c r="AW798" i="1"/>
  <c r="BT798" i="1"/>
  <c r="BU798" i="1"/>
  <c r="BY798" i="1" s="1"/>
  <c r="BV798" i="1"/>
  <c r="BX798" i="1"/>
  <c r="CA798" i="1"/>
  <c r="CE798" i="1"/>
  <c r="CG798" i="1"/>
  <c r="CJ798" i="1"/>
  <c r="CM798" i="1"/>
  <c r="CO798" i="1"/>
  <c r="CR798" i="1"/>
  <c r="DH798" i="1"/>
  <c r="DI798" i="1"/>
  <c r="U799" i="1"/>
  <c r="Y799" i="1"/>
  <c r="AA799" i="1" s="1"/>
  <c r="AB799" i="1" s="1"/>
  <c r="AP799" i="1"/>
  <c r="AW799" i="1"/>
  <c r="BT799" i="1"/>
  <c r="BU799" i="1"/>
  <c r="BV799" i="1"/>
  <c r="BX799" i="1"/>
  <c r="BY799" i="1"/>
  <c r="CA799" i="1"/>
  <c r="CE799" i="1"/>
  <c r="CG799" i="1"/>
  <c r="CJ799" i="1"/>
  <c r="CM799" i="1"/>
  <c r="CO799" i="1"/>
  <c r="CR799" i="1"/>
  <c r="DH799" i="1"/>
  <c r="DI799" i="1" s="1"/>
  <c r="U800" i="1"/>
  <c r="Y800" i="1"/>
  <c r="AA800" i="1" s="1"/>
  <c r="AB800" i="1" s="1"/>
  <c r="AP800" i="1"/>
  <c r="AW800" i="1"/>
  <c r="BT800" i="1"/>
  <c r="BU800" i="1"/>
  <c r="BY800" i="1" s="1"/>
  <c r="BV800" i="1"/>
  <c r="BX800" i="1" s="1"/>
  <c r="CA800" i="1"/>
  <c r="CE800" i="1"/>
  <c r="CG800" i="1"/>
  <c r="CJ800" i="1"/>
  <c r="CM800" i="1"/>
  <c r="CO800" i="1"/>
  <c r="CR800" i="1"/>
  <c r="DH800" i="1"/>
  <c r="DI800" i="1"/>
  <c r="U801" i="1"/>
  <c r="Y801" i="1"/>
  <c r="AA801" i="1" s="1"/>
  <c r="AB801" i="1" s="1"/>
  <c r="AP801" i="1"/>
  <c r="DI801" i="1" s="1"/>
  <c r="AW801" i="1"/>
  <c r="BT801" i="1"/>
  <c r="BX801" i="1" s="1"/>
  <c r="BU801" i="1"/>
  <c r="BV801" i="1"/>
  <c r="BY801" i="1" s="1"/>
  <c r="CA801" i="1"/>
  <c r="CE801" i="1"/>
  <c r="CG801" i="1"/>
  <c r="CJ801" i="1"/>
  <c r="CM801" i="1"/>
  <c r="CO801" i="1"/>
  <c r="CR801" i="1"/>
  <c r="DH801" i="1"/>
  <c r="U802" i="1"/>
  <c r="Y802" i="1"/>
  <c r="AA802" i="1"/>
  <c r="AB802" i="1" s="1"/>
  <c r="AH802" i="1"/>
  <c r="AP802" i="1"/>
  <c r="AW802" i="1"/>
  <c r="BT802" i="1"/>
  <c r="BU802" i="1"/>
  <c r="BY802" i="1" s="1"/>
  <c r="BV802" i="1"/>
  <c r="BX802" i="1"/>
  <c r="CA802" i="1"/>
  <c r="CE802" i="1"/>
  <c r="CG802" i="1"/>
  <c r="CJ802" i="1"/>
  <c r="CM802" i="1"/>
  <c r="CO802" i="1"/>
  <c r="CR802" i="1"/>
  <c r="DH802" i="1"/>
  <c r="DI802" i="1" s="1"/>
  <c r="U803" i="1"/>
  <c r="Y803" i="1"/>
  <c r="AA803" i="1" s="1"/>
  <c r="AB803" i="1" s="1"/>
  <c r="AP803" i="1"/>
  <c r="AW803" i="1"/>
  <c r="BT803" i="1"/>
  <c r="BU803" i="1"/>
  <c r="BV803" i="1"/>
  <c r="CA803" i="1"/>
  <c r="CE803" i="1"/>
  <c r="CG803" i="1"/>
  <c r="CJ803" i="1"/>
  <c r="CM803" i="1"/>
  <c r="CO803" i="1"/>
  <c r="CR803" i="1"/>
  <c r="DH803" i="1"/>
  <c r="DI803" i="1" s="1"/>
  <c r="U804" i="1"/>
  <c r="Y804" i="1"/>
  <c r="AA804" i="1"/>
  <c r="AB804" i="1" s="1"/>
  <c r="AP804" i="1"/>
  <c r="AW804" i="1"/>
  <c r="BT804" i="1"/>
  <c r="BU804" i="1"/>
  <c r="BY804" i="1" s="1"/>
  <c r="BV804" i="1"/>
  <c r="BX804" i="1"/>
  <c r="CA804" i="1"/>
  <c r="CE804" i="1"/>
  <c r="CG804" i="1"/>
  <c r="CJ804" i="1"/>
  <c r="CM804" i="1"/>
  <c r="CO804" i="1"/>
  <c r="CR804" i="1"/>
  <c r="DH804" i="1"/>
  <c r="DI804" i="1"/>
  <c r="U805" i="1"/>
  <c r="Y805" i="1"/>
  <c r="AA805" i="1" s="1"/>
  <c r="AB805" i="1"/>
  <c r="AK805" i="1" s="1"/>
  <c r="AP805" i="1"/>
  <c r="AW805" i="1"/>
  <c r="BT805" i="1"/>
  <c r="BX805" i="1" s="1"/>
  <c r="BU805" i="1"/>
  <c r="BV805" i="1"/>
  <c r="BY805" i="1"/>
  <c r="CA805" i="1"/>
  <c r="CE805" i="1"/>
  <c r="CG805" i="1"/>
  <c r="CJ805" i="1"/>
  <c r="CM805" i="1"/>
  <c r="CO805" i="1"/>
  <c r="CR805" i="1"/>
  <c r="DH805" i="1"/>
  <c r="DI805" i="1" s="1"/>
  <c r="U806" i="1"/>
  <c r="Y806" i="1"/>
  <c r="AA806" i="1" s="1"/>
  <c r="AB806" i="1" s="1"/>
  <c r="AD806" i="1"/>
  <c r="AP806" i="1"/>
  <c r="AW806" i="1"/>
  <c r="BT806" i="1"/>
  <c r="BU806" i="1"/>
  <c r="BY806" i="1" s="1"/>
  <c r="BV806" i="1"/>
  <c r="BX806" i="1" s="1"/>
  <c r="CA806" i="1"/>
  <c r="CE806" i="1"/>
  <c r="CG806" i="1"/>
  <c r="CJ806" i="1"/>
  <c r="CM806" i="1"/>
  <c r="CO806" i="1"/>
  <c r="CR806" i="1"/>
  <c r="DH806" i="1"/>
  <c r="DI806" i="1"/>
  <c r="U807" i="1"/>
  <c r="Y807" i="1"/>
  <c r="AA807" i="1"/>
  <c r="AB807" i="1" s="1"/>
  <c r="AP807" i="1"/>
  <c r="AW807" i="1"/>
  <c r="BT807" i="1"/>
  <c r="BU807" i="1"/>
  <c r="BY807" i="1" s="1"/>
  <c r="BV807" i="1"/>
  <c r="BX807" i="1"/>
  <c r="CA807" i="1"/>
  <c r="CE807" i="1"/>
  <c r="CG807" i="1"/>
  <c r="CJ807" i="1"/>
  <c r="CM807" i="1"/>
  <c r="CO807" i="1"/>
  <c r="CR807" i="1"/>
  <c r="DH807" i="1"/>
  <c r="DI807" i="1" s="1"/>
  <c r="U808" i="1"/>
  <c r="Y808" i="1"/>
  <c r="AA808" i="1" s="1"/>
  <c r="AB808" i="1" s="1"/>
  <c r="AP808" i="1"/>
  <c r="AW808" i="1"/>
  <c r="BT808" i="1"/>
  <c r="BU808" i="1"/>
  <c r="BV808" i="1"/>
  <c r="BX808" i="1" s="1"/>
  <c r="BY808" i="1"/>
  <c r="CA808" i="1"/>
  <c r="CE808" i="1"/>
  <c r="CG808" i="1"/>
  <c r="CJ808" i="1"/>
  <c r="CM808" i="1"/>
  <c r="CO808" i="1"/>
  <c r="CR808" i="1"/>
  <c r="DH808" i="1"/>
  <c r="DI808" i="1"/>
  <c r="AF809" i="1"/>
  <c r="AG809" i="1"/>
  <c r="AK809" i="1"/>
  <c r="AL809" i="1"/>
  <c r="AM809" i="1"/>
  <c r="AN809" i="1" s="1"/>
  <c r="CP809" i="1" s="1"/>
  <c r="AP809" i="1"/>
  <c r="AW809" i="1"/>
  <c r="BA809" i="1"/>
  <c r="BI809" i="1"/>
  <c r="BK809" i="1" s="1"/>
  <c r="BL809" i="1" s="1"/>
  <c r="CN809" i="1" s="1"/>
  <c r="CQ809" i="1" s="1"/>
  <c r="BJ809" i="1"/>
  <c r="BN809" i="1"/>
  <c r="CA809" i="1"/>
  <c r="CB809" i="1"/>
  <c r="CM809" i="1"/>
  <c r="CO809" i="1"/>
  <c r="DH809" i="1"/>
  <c r="DI809" i="1" s="1"/>
  <c r="C810" i="1"/>
  <c r="U810" i="1" s="1"/>
  <c r="D810" i="1"/>
  <c r="E810" i="1"/>
  <c r="F810" i="1"/>
  <c r="G810" i="1"/>
  <c r="H810" i="1"/>
  <c r="I810" i="1"/>
  <c r="J810" i="1"/>
  <c r="K810" i="1"/>
  <c r="L810" i="1"/>
  <c r="M810" i="1"/>
  <c r="N810" i="1"/>
  <c r="O810" i="1"/>
  <c r="P810" i="1"/>
  <c r="Q810" i="1"/>
  <c r="R810" i="1"/>
  <c r="S810" i="1"/>
  <c r="T810" i="1"/>
  <c r="W810" i="1"/>
  <c r="Y810" i="1"/>
  <c r="AA810" i="1" s="1"/>
  <c r="AO810" i="1"/>
  <c r="AP810" i="1" s="1"/>
  <c r="DI810" i="1" s="1"/>
  <c r="AQ810" i="1"/>
  <c r="AW810" i="1"/>
  <c r="BD810" i="1"/>
  <c r="BF810" i="1"/>
  <c r="BN810" i="1"/>
  <c r="BT810" i="1"/>
  <c r="BU810" i="1"/>
  <c r="BY810" i="1" s="1"/>
  <c r="BV810" i="1"/>
  <c r="BX810" i="1"/>
  <c r="CA810" i="1"/>
  <c r="CE810" i="1"/>
  <c r="CG810" i="1"/>
  <c r="CJ810" i="1"/>
  <c r="CM810" i="1"/>
  <c r="CO810" i="1"/>
  <c r="CR810" i="1"/>
  <c r="CS810" i="1"/>
  <c r="DH810" i="1"/>
  <c r="AG811" i="1"/>
  <c r="AK811" i="1"/>
  <c r="AM811" i="1" s="1"/>
  <c r="AN811" i="1" s="1"/>
  <c r="CP811" i="1" s="1"/>
  <c r="AL811" i="1"/>
  <c r="AW811" i="1"/>
  <c r="BA811" i="1"/>
  <c r="BD811" i="1"/>
  <c r="BF811" i="1"/>
  <c r="BI811" i="1"/>
  <c r="BK811" i="1" s="1"/>
  <c r="BL811" i="1" s="1"/>
  <c r="CN811" i="1" s="1"/>
  <c r="CQ811" i="1" s="1"/>
  <c r="BJ811" i="1"/>
  <c r="BN811" i="1"/>
  <c r="BU811" i="1"/>
  <c r="CA811" i="1"/>
  <c r="CM811" i="1"/>
  <c r="CO811" i="1"/>
  <c r="U812" i="1"/>
  <c r="Y812" i="1"/>
  <c r="AA812" i="1" s="1"/>
  <c r="AB812" i="1" s="1"/>
  <c r="AL812" i="1" s="1"/>
  <c r="BJ812" i="1" s="1"/>
  <c r="AD812" i="1"/>
  <c r="BC812" i="1" s="1"/>
  <c r="AP812" i="1"/>
  <c r="AW812" i="1"/>
  <c r="BT812" i="1"/>
  <c r="BX812" i="1" s="1"/>
  <c r="BU812" i="1"/>
  <c r="BY812" i="1" s="1"/>
  <c r="BV812" i="1"/>
  <c r="CA812" i="1"/>
  <c r="CE812" i="1"/>
  <c r="CG812" i="1"/>
  <c r="CJ812" i="1"/>
  <c r="CM812" i="1"/>
  <c r="CO812" i="1"/>
  <c r="CR812" i="1"/>
  <c r="DH812" i="1"/>
  <c r="DI812" i="1"/>
  <c r="U813" i="1"/>
  <c r="Y813" i="1"/>
  <c r="AA813" i="1" s="1"/>
  <c r="AB813" i="1" s="1"/>
  <c r="AP813" i="1"/>
  <c r="AW813" i="1"/>
  <c r="BT813" i="1"/>
  <c r="BX813" i="1" s="1"/>
  <c r="BU813" i="1"/>
  <c r="BY813" i="1" s="1"/>
  <c r="BV813" i="1"/>
  <c r="CA813" i="1"/>
  <c r="CE813" i="1"/>
  <c r="CG813" i="1"/>
  <c r="CJ813" i="1"/>
  <c r="CM813" i="1"/>
  <c r="CO813" i="1"/>
  <c r="CR813" i="1"/>
  <c r="DH813" i="1"/>
  <c r="DI813" i="1" s="1"/>
  <c r="U814" i="1"/>
  <c r="Y814" i="1"/>
  <c r="AA814" i="1" s="1"/>
  <c r="AB814" i="1" s="1"/>
  <c r="AP814" i="1"/>
  <c r="AW814" i="1"/>
  <c r="BT814" i="1"/>
  <c r="BX814" i="1" s="1"/>
  <c r="BU814" i="1"/>
  <c r="BY814" i="1" s="1"/>
  <c r="BV814" i="1"/>
  <c r="CA814" i="1"/>
  <c r="CE814" i="1"/>
  <c r="CG814" i="1"/>
  <c r="CJ814" i="1"/>
  <c r="CM814" i="1"/>
  <c r="CO814" i="1"/>
  <c r="CR814" i="1"/>
  <c r="DH814" i="1"/>
  <c r="DI814" i="1"/>
  <c r="U815" i="1"/>
  <c r="Y815" i="1"/>
  <c r="AA815" i="1" s="1"/>
  <c r="AB815" i="1" s="1"/>
  <c r="AP815" i="1"/>
  <c r="DI815" i="1" s="1"/>
  <c r="AW815" i="1"/>
  <c r="BT815" i="1"/>
  <c r="BX815" i="1" s="1"/>
  <c r="BU815" i="1"/>
  <c r="BY815" i="1" s="1"/>
  <c r="BV815" i="1"/>
  <c r="CA815" i="1"/>
  <c r="CE815" i="1"/>
  <c r="CG815" i="1"/>
  <c r="CJ815" i="1"/>
  <c r="CM815" i="1"/>
  <c r="CO815" i="1"/>
  <c r="CR815" i="1"/>
  <c r="DH815" i="1"/>
  <c r="U816" i="1"/>
  <c r="Y816" i="1"/>
  <c r="AA816" i="1" s="1"/>
  <c r="AB816" i="1" s="1"/>
  <c r="AH816" i="1"/>
  <c r="AP816" i="1"/>
  <c r="AW816" i="1"/>
  <c r="BT816" i="1"/>
  <c r="BX816" i="1" s="1"/>
  <c r="BU816" i="1"/>
  <c r="BY816" i="1" s="1"/>
  <c r="BV816" i="1"/>
  <c r="CA816" i="1"/>
  <c r="CE816" i="1"/>
  <c r="CG816" i="1"/>
  <c r="CJ816" i="1"/>
  <c r="CM816" i="1"/>
  <c r="CO816" i="1"/>
  <c r="CR816" i="1"/>
  <c r="DH816" i="1"/>
  <c r="DI816" i="1" s="1"/>
  <c r="U817" i="1"/>
  <c r="Y817" i="1"/>
  <c r="AA817" i="1" s="1"/>
  <c r="AB817" i="1" s="1"/>
  <c r="AP817" i="1"/>
  <c r="AW817" i="1"/>
  <c r="BT817" i="1"/>
  <c r="BU817" i="1"/>
  <c r="BV817" i="1"/>
  <c r="BX817" i="1" s="1"/>
  <c r="CA817" i="1"/>
  <c r="CE817" i="1"/>
  <c r="CG817" i="1"/>
  <c r="CJ817" i="1"/>
  <c r="CM817" i="1"/>
  <c r="CO817" i="1"/>
  <c r="CR817" i="1"/>
  <c r="DH817" i="1"/>
  <c r="DI817" i="1"/>
  <c r="U818" i="1"/>
  <c r="Y818" i="1"/>
  <c r="AA818" i="1"/>
  <c r="AB818" i="1" s="1"/>
  <c r="AP818" i="1"/>
  <c r="AW818" i="1"/>
  <c r="BT818" i="1"/>
  <c r="BU818" i="1"/>
  <c r="BV818" i="1"/>
  <c r="BX818" i="1"/>
  <c r="BY818" i="1"/>
  <c r="CA818" i="1"/>
  <c r="CE818" i="1"/>
  <c r="CG818" i="1"/>
  <c r="CJ818" i="1"/>
  <c r="CM818" i="1"/>
  <c r="CO818" i="1"/>
  <c r="CR818" i="1"/>
  <c r="DH818" i="1"/>
  <c r="DI818" i="1" s="1"/>
  <c r="U819" i="1"/>
  <c r="Y819" i="1"/>
  <c r="AA819" i="1" s="1"/>
  <c r="AB819" i="1" s="1"/>
  <c r="AP819" i="1"/>
  <c r="AW819" i="1"/>
  <c r="BT819" i="1"/>
  <c r="BU819" i="1"/>
  <c r="BV819" i="1"/>
  <c r="BX819" i="1" s="1"/>
  <c r="BY819" i="1"/>
  <c r="CA819" i="1"/>
  <c r="CE819" i="1"/>
  <c r="CG819" i="1"/>
  <c r="CJ819" i="1"/>
  <c r="CM819" i="1"/>
  <c r="CO819" i="1"/>
  <c r="CR819" i="1"/>
  <c r="DH819" i="1"/>
  <c r="DI819" i="1"/>
  <c r="U820" i="1"/>
  <c r="Y820" i="1"/>
  <c r="AA820" i="1" s="1"/>
  <c r="AB820" i="1" s="1"/>
  <c r="AP820" i="1"/>
  <c r="AW820" i="1"/>
  <c r="BT820" i="1"/>
  <c r="BU820" i="1"/>
  <c r="BV820" i="1"/>
  <c r="BY820" i="1" s="1"/>
  <c r="BX820" i="1"/>
  <c r="CA820" i="1"/>
  <c r="CE820" i="1"/>
  <c r="CG820" i="1"/>
  <c r="CJ820" i="1"/>
  <c r="CM820" i="1"/>
  <c r="CO820" i="1"/>
  <c r="CR820" i="1"/>
  <c r="DH820" i="1"/>
  <c r="DI820" i="1" s="1"/>
  <c r="U821" i="1"/>
  <c r="Y821" i="1"/>
  <c r="AA821" i="1"/>
  <c r="AB821" i="1"/>
  <c r="AD821" i="1" s="1"/>
  <c r="AP821" i="1"/>
  <c r="AW821" i="1"/>
  <c r="BT821" i="1"/>
  <c r="BU821" i="1"/>
  <c r="BV821" i="1"/>
  <c r="BX821" i="1"/>
  <c r="BY821" i="1"/>
  <c r="CA821" i="1"/>
  <c r="CE821" i="1"/>
  <c r="CG821" i="1"/>
  <c r="CJ821" i="1"/>
  <c r="CM821" i="1"/>
  <c r="CO821" i="1"/>
  <c r="CR821" i="1"/>
  <c r="DH821" i="1"/>
  <c r="DI821" i="1"/>
  <c r="U822" i="1"/>
  <c r="Y822" i="1"/>
  <c r="AA822" i="1" s="1"/>
  <c r="AB822" i="1" s="1"/>
  <c r="AP822" i="1"/>
  <c r="AW822" i="1"/>
  <c r="BT822" i="1"/>
  <c r="BX822" i="1" s="1"/>
  <c r="BU822" i="1"/>
  <c r="BV822" i="1"/>
  <c r="BY822" i="1"/>
  <c r="CA822" i="1"/>
  <c r="CE822" i="1"/>
  <c r="CG822" i="1"/>
  <c r="CJ822" i="1"/>
  <c r="CM822" i="1"/>
  <c r="CO822" i="1"/>
  <c r="CR822" i="1"/>
  <c r="DH822" i="1"/>
  <c r="DI822" i="1" s="1"/>
  <c r="U823" i="1"/>
  <c r="Y823" i="1"/>
  <c r="AA823" i="1" s="1"/>
  <c r="AB823" i="1" s="1"/>
  <c r="AP823" i="1"/>
  <c r="AW823" i="1"/>
  <c r="BT823" i="1"/>
  <c r="BX823" i="1" s="1"/>
  <c r="BU823" i="1"/>
  <c r="BY823" i="1" s="1"/>
  <c r="BV823" i="1"/>
  <c r="CA823" i="1"/>
  <c r="CE823" i="1"/>
  <c r="CG823" i="1"/>
  <c r="CJ823" i="1"/>
  <c r="CM823" i="1"/>
  <c r="CO823" i="1"/>
  <c r="CR823" i="1"/>
  <c r="DH823" i="1"/>
  <c r="DI823" i="1" s="1"/>
  <c r="U824" i="1"/>
  <c r="Y824" i="1"/>
  <c r="AA824" i="1" s="1"/>
  <c r="AB824" i="1" s="1"/>
  <c r="AP824" i="1"/>
  <c r="AW824" i="1"/>
  <c r="BT824" i="1"/>
  <c r="BU824" i="1"/>
  <c r="BY824" i="1" s="1"/>
  <c r="BV824" i="1"/>
  <c r="BX824" i="1" s="1"/>
  <c r="CA824" i="1"/>
  <c r="CE824" i="1"/>
  <c r="CG824" i="1"/>
  <c r="CJ824" i="1"/>
  <c r="CM824" i="1"/>
  <c r="CO824" i="1"/>
  <c r="CR824" i="1"/>
  <c r="DH824" i="1"/>
  <c r="DI824" i="1"/>
  <c r="U825" i="1"/>
  <c r="Y825" i="1"/>
  <c r="AA825" i="1"/>
  <c r="AB825" i="1" s="1"/>
  <c r="AP825" i="1"/>
  <c r="DI825" i="1" s="1"/>
  <c r="AW825" i="1"/>
  <c r="BT825" i="1"/>
  <c r="BX825" i="1" s="1"/>
  <c r="BU825" i="1"/>
  <c r="BY825" i="1" s="1"/>
  <c r="BV825" i="1"/>
  <c r="CA825" i="1"/>
  <c r="CE825" i="1"/>
  <c r="CG825" i="1"/>
  <c r="CJ825" i="1"/>
  <c r="CM825" i="1"/>
  <c r="CO825" i="1"/>
  <c r="CR825" i="1"/>
  <c r="DH825" i="1"/>
  <c r="U826" i="1"/>
  <c r="Y826" i="1"/>
  <c r="AA826" i="1" s="1"/>
  <c r="AB826" i="1" s="1"/>
  <c r="AP826" i="1"/>
  <c r="DI826" i="1" s="1"/>
  <c r="AW826" i="1"/>
  <c r="BT826" i="1"/>
  <c r="BX826" i="1" s="1"/>
  <c r="BU826" i="1"/>
  <c r="BY826" i="1" s="1"/>
  <c r="BV826" i="1"/>
  <c r="CA826" i="1"/>
  <c r="CE826" i="1"/>
  <c r="CG826" i="1"/>
  <c r="CJ826" i="1"/>
  <c r="CM826" i="1"/>
  <c r="CO826" i="1"/>
  <c r="CR826" i="1"/>
  <c r="DH826" i="1"/>
  <c r="U827" i="1"/>
  <c r="Y827" i="1"/>
  <c r="AA827" i="1" s="1"/>
  <c r="AB827" i="1" s="1"/>
  <c r="AP827" i="1"/>
  <c r="AW827" i="1"/>
  <c r="BT827" i="1"/>
  <c r="BX827" i="1" s="1"/>
  <c r="BU827" i="1"/>
  <c r="BY827" i="1" s="1"/>
  <c r="BV827" i="1"/>
  <c r="CA827" i="1"/>
  <c r="CE827" i="1"/>
  <c r="CG827" i="1"/>
  <c r="CJ827" i="1"/>
  <c r="CM827" i="1"/>
  <c r="CO827" i="1"/>
  <c r="CR827" i="1"/>
  <c r="DH827" i="1"/>
  <c r="DI827" i="1"/>
  <c r="U828" i="1"/>
  <c r="Y828" i="1"/>
  <c r="AA828" i="1"/>
  <c r="AB828" i="1" s="1"/>
  <c r="AP828" i="1"/>
  <c r="AW828" i="1"/>
  <c r="BT828" i="1"/>
  <c r="BU828" i="1"/>
  <c r="BY828" i="1" s="1"/>
  <c r="BV828" i="1"/>
  <c r="BX828" i="1"/>
  <c r="CA828" i="1"/>
  <c r="CE828" i="1"/>
  <c r="CG828" i="1"/>
  <c r="CJ828" i="1"/>
  <c r="CM828" i="1"/>
  <c r="CO828" i="1"/>
  <c r="CR828" i="1"/>
  <c r="DH828" i="1"/>
  <c r="DI828" i="1" s="1"/>
  <c r="U829" i="1"/>
  <c r="Y829" i="1"/>
  <c r="AA829" i="1"/>
  <c r="AB829" i="1"/>
  <c r="AD829" i="1" s="1"/>
  <c r="AK829" i="1"/>
  <c r="AP829" i="1"/>
  <c r="AW829" i="1"/>
  <c r="BT829" i="1"/>
  <c r="BU829" i="1"/>
  <c r="BV829" i="1"/>
  <c r="BX829" i="1"/>
  <c r="BY829" i="1"/>
  <c r="CA829" i="1"/>
  <c r="CE829" i="1"/>
  <c r="CG829" i="1"/>
  <c r="CJ829" i="1"/>
  <c r="CM829" i="1"/>
  <c r="CO829" i="1"/>
  <c r="CR829" i="1"/>
  <c r="DH829" i="1"/>
  <c r="DI829" i="1"/>
  <c r="AF830" i="1"/>
  <c r="AG830" i="1"/>
  <c r="AK830" i="1"/>
  <c r="BI830" i="1" s="1"/>
  <c r="BK830" i="1" s="1"/>
  <c r="BL830" i="1" s="1"/>
  <c r="CN830" i="1" s="1"/>
  <c r="CQ830" i="1" s="1"/>
  <c r="AL830" i="1"/>
  <c r="BJ830" i="1" s="1"/>
  <c r="AM830" i="1"/>
  <c r="AN830" i="1" s="1"/>
  <c r="CP830" i="1" s="1"/>
  <c r="AP830" i="1"/>
  <c r="AW830" i="1"/>
  <c r="BA830" i="1"/>
  <c r="BN830" i="1"/>
  <c r="CA830" i="1"/>
  <c r="CB830" i="1"/>
  <c r="CM830" i="1"/>
  <c r="CO830" i="1"/>
  <c r="DH830" i="1"/>
  <c r="DI830" i="1" s="1"/>
  <c r="C831" i="1"/>
  <c r="D831" i="1"/>
  <c r="E831" i="1"/>
  <c r="F831" i="1"/>
  <c r="G831" i="1"/>
  <c r="U831" i="1" s="1"/>
  <c r="H831" i="1"/>
  <c r="I831" i="1"/>
  <c r="I744" i="1" s="1"/>
  <c r="J831" i="1"/>
  <c r="K831" i="1"/>
  <c r="L831" i="1"/>
  <c r="M831" i="1"/>
  <c r="N831" i="1"/>
  <c r="O831" i="1"/>
  <c r="P831" i="1"/>
  <c r="Q831" i="1"/>
  <c r="Q744" i="1" s="1"/>
  <c r="R831" i="1"/>
  <c r="S831" i="1"/>
  <c r="T831" i="1"/>
  <c r="W831" i="1"/>
  <c r="AB831" i="1" s="1"/>
  <c r="Y831" i="1"/>
  <c r="AA831" i="1"/>
  <c r="AO831" i="1"/>
  <c r="AP831" i="1" s="1"/>
  <c r="DI831" i="1" s="1"/>
  <c r="AQ831" i="1"/>
  <c r="AW831" i="1"/>
  <c r="BD831" i="1"/>
  <c r="BF831" i="1"/>
  <c r="BN831" i="1"/>
  <c r="BT831" i="1"/>
  <c r="BU831" i="1"/>
  <c r="BV831" i="1"/>
  <c r="BY831" i="1" s="1"/>
  <c r="BX831" i="1"/>
  <c r="CA831" i="1"/>
  <c r="CE831" i="1"/>
  <c r="CG831" i="1"/>
  <c r="CJ831" i="1"/>
  <c r="CM831" i="1"/>
  <c r="CO831" i="1"/>
  <c r="CR831" i="1"/>
  <c r="CS831" i="1"/>
  <c r="DH831" i="1"/>
  <c r="AG832" i="1"/>
  <c r="AK832" i="1"/>
  <c r="AL832" i="1"/>
  <c r="AM832" i="1"/>
  <c r="AN832" i="1" s="1"/>
  <c r="CP832" i="1" s="1"/>
  <c r="AW832" i="1"/>
  <c r="BA832" i="1"/>
  <c r="BD832" i="1"/>
  <c r="BF832" i="1"/>
  <c r="BI832" i="1"/>
  <c r="BJ832" i="1"/>
  <c r="BK832" i="1"/>
  <c r="BL832" i="1" s="1"/>
  <c r="CN832" i="1" s="1"/>
  <c r="CQ832" i="1" s="1"/>
  <c r="BN832" i="1"/>
  <c r="CA832" i="1"/>
  <c r="CK832" i="1"/>
  <c r="CL832" i="1" s="1"/>
  <c r="CM832" i="1"/>
  <c r="CO832" i="1"/>
  <c r="U833" i="1"/>
  <c r="Y833" i="1"/>
  <c r="AA833" i="1" s="1"/>
  <c r="AB833" i="1" s="1"/>
  <c r="AP833" i="1"/>
  <c r="DI833" i="1" s="1"/>
  <c r="AW833" i="1"/>
  <c r="BT833" i="1"/>
  <c r="BX833" i="1" s="1"/>
  <c r="BU833" i="1"/>
  <c r="BY833" i="1" s="1"/>
  <c r="BV833" i="1"/>
  <c r="CA833" i="1"/>
  <c r="CE833" i="1"/>
  <c r="CG833" i="1"/>
  <c r="CJ833" i="1"/>
  <c r="CM833" i="1"/>
  <c r="CO833" i="1"/>
  <c r="CR833" i="1"/>
  <c r="DH833" i="1"/>
  <c r="U834" i="1"/>
  <c r="Y834" i="1"/>
  <c r="AA834" i="1" s="1"/>
  <c r="AB834" i="1" s="1"/>
  <c r="AP834" i="1"/>
  <c r="AW834" i="1"/>
  <c r="BT834" i="1"/>
  <c r="BX834" i="1" s="1"/>
  <c r="BU834" i="1"/>
  <c r="BY834" i="1" s="1"/>
  <c r="BV834" i="1"/>
  <c r="CA834" i="1"/>
  <c r="CE834" i="1"/>
  <c r="CG834" i="1"/>
  <c r="CJ834" i="1"/>
  <c r="CM834" i="1"/>
  <c r="CO834" i="1"/>
  <c r="CR834" i="1"/>
  <c r="DH834" i="1"/>
  <c r="DI834" i="1"/>
  <c r="U835" i="1"/>
  <c r="Y835" i="1"/>
  <c r="AA835" i="1"/>
  <c r="AB835" i="1" s="1"/>
  <c r="AP835" i="1"/>
  <c r="DI835" i="1" s="1"/>
  <c r="AW835" i="1"/>
  <c r="BT835" i="1"/>
  <c r="BU835" i="1"/>
  <c r="BY835" i="1" s="1"/>
  <c r="BV835" i="1"/>
  <c r="BX835" i="1"/>
  <c r="CA835" i="1"/>
  <c r="CE835" i="1"/>
  <c r="CG835" i="1"/>
  <c r="CJ835" i="1"/>
  <c r="CM835" i="1"/>
  <c r="CO835" i="1"/>
  <c r="CR835" i="1"/>
  <c r="DH835" i="1"/>
  <c r="U836" i="1"/>
  <c r="Y836" i="1"/>
  <c r="AA836" i="1"/>
  <c r="AB836" i="1"/>
  <c r="AD836" i="1" s="1"/>
  <c r="AP836" i="1"/>
  <c r="AW836" i="1"/>
  <c r="BT836" i="1"/>
  <c r="BU836" i="1"/>
  <c r="BV836" i="1"/>
  <c r="BX836" i="1"/>
  <c r="BY836" i="1"/>
  <c r="CA836" i="1"/>
  <c r="CE836" i="1"/>
  <c r="CG836" i="1"/>
  <c r="CJ836" i="1"/>
  <c r="CM836" i="1"/>
  <c r="CO836" i="1"/>
  <c r="CR836" i="1"/>
  <c r="DH836" i="1"/>
  <c r="DI836" i="1" s="1"/>
  <c r="U837" i="1"/>
  <c r="Y837" i="1"/>
  <c r="AA837" i="1" s="1"/>
  <c r="AB837" i="1" s="1"/>
  <c r="AP837" i="1"/>
  <c r="AW837" i="1"/>
  <c r="BT837" i="1"/>
  <c r="BU837" i="1"/>
  <c r="BV837" i="1"/>
  <c r="BX837" i="1" s="1"/>
  <c r="BY837" i="1"/>
  <c r="CA837" i="1"/>
  <c r="CE837" i="1"/>
  <c r="CG837" i="1"/>
  <c r="CJ837" i="1"/>
  <c r="CM837" i="1"/>
  <c r="CO837" i="1"/>
  <c r="CR837" i="1"/>
  <c r="DH837" i="1"/>
  <c r="DI837" i="1"/>
  <c r="U838" i="1"/>
  <c r="Y838" i="1"/>
  <c r="AA838" i="1"/>
  <c r="AB838" i="1" s="1"/>
  <c r="AP838" i="1"/>
  <c r="AW838" i="1"/>
  <c r="BT838" i="1"/>
  <c r="BU838" i="1"/>
  <c r="BV838" i="1"/>
  <c r="BX838" i="1"/>
  <c r="BY838" i="1"/>
  <c r="CA838" i="1"/>
  <c r="CE838" i="1"/>
  <c r="CG838" i="1"/>
  <c r="CJ838" i="1"/>
  <c r="CM838" i="1"/>
  <c r="CO838" i="1"/>
  <c r="CR838" i="1"/>
  <c r="DH838" i="1"/>
  <c r="DI838" i="1" s="1"/>
  <c r="U839" i="1"/>
  <c r="Y839" i="1"/>
  <c r="AA839" i="1" s="1"/>
  <c r="AB839" i="1" s="1"/>
  <c r="AP839" i="1"/>
  <c r="AW839" i="1"/>
  <c r="BT839" i="1"/>
  <c r="BU839" i="1"/>
  <c r="BY839" i="1" s="1"/>
  <c r="BV839" i="1"/>
  <c r="BX839" i="1"/>
  <c r="CA839" i="1"/>
  <c r="CE839" i="1"/>
  <c r="CG839" i="1"/>
  <c r="CJ839" i="1"/>
  <c r="CM839" i="1"/>
  <c r="CO839" i="1"/>
  <c r="CR839" i="1"/>
  <c r="DH839" i="1"/>
  <c r="DI839" i="1"/>
  <c r="U840" i="1"/>
  <c r="Y840" i="1"/>
  <c r="AA840" i="1" s="1"/>
  <c r="AB840" i="1" s="1"/>
  <c r="AP840" i="1"/>
  <c r="DI840" i="1" s="1"/>
  <c r="AW840" i="1"/>
  <c r="BT840" i="1"/>
  <c r="BX840" i="1" s="1"/>
  <c r="BU840" i="1"/>
  <c r="BV840" i="1"/>
  <c r="BY840" i="1"/>
  <c r="CA840" i="1"/>
  <c r="CE840" i="1"/>
  <c r="CG840" i="1"/>
  <c r="CJ840" i="1"/>
  <c r="CM840" i="1"/>
  <c r="CO840" i="1"/>
  <c r="CR840" i="1"/>
  <c r="DH840" i="1"/>
  <c r="U841" i="1"/>
  <c r="Y841" i="1"/>
  <c r="AA841" i="1"/>
  <c r="AB841" i="1" s="1"/>
  <c r="AP841" i="1"/>
  <c r="DI841" i="1" s="1"/>
  <c r="AW841" i="1"/>
  <c r="BT841" i="1"/>
  <c r="BX841" i="1" s="1"/>
  <c r="BU841" i="1"/>
  <c r="BY841" i="1" s="1"/>
  <c r="BV841" i="1"/>
  <c r="CA841" i="1"/>
  <c r="CE841" i="1"/>
  <c r="CG841" i="1"/>
  <c r="CJ841" i="1"/>
  <c r="CM841" i="1"/>
  <c r="CO841" i="1"/>
  <c r="CR841" i="1"/>
  <c r="DH841" i="1"/>
  <c r="U842" i="1"/>
  <c r="Y842" i="1"/>
  <c r="AA842" i="1" s="1"/>
  <c r="AB842" i="1" s="1"/>
  <c r="AP842" i="1"/>
  <c r="AW842" i="1"/>
  <c r="BT842" i="1"/>
  <c r="BU842" i="1"/>
  <c r="BY842" i="1" s="1"/>
  <c r="BV842" i="1"/>
  <c r="BX842" i="1" s="1"/>
  <c r="CA842" i="1"/>
  <c r="CE842" i="1"/>
  <c r="CG842" i="1"/>
  <c r="CJ842" i="1"/>
  <c r="CM842" i="1"/>
  <c r="CO842" i="1"/>
  <c r="CR842" i="1"/>
  <c r="DH842" i="1"/>
  <c r="DI842" i="1" s="1"/>
  <c r="U843" i="1"/>
  <c r="Y843" i="1"/>
  <c r="AA843" i="1"/>
  <c r="AB843" i="1" s="1"/>
  <c r="AP843" i="1"/>
  <c r="AW843" i="1"/>
  <c r="BT843" i="1"/>
  <c r="BU843" i="1"/>
  <c r="BV843" i="1"/>
  <c r="BY843" i="1" s="1"/>
  <c r="BX843" i="1"/>
  <c r="CA843" i="1"/>
  <c r="CE843" i="1"/>
  <c r="CG843" i="1"/>
  <c r="CJ843" i="1"/>
  <c r="CM843" i="1"/>
  <c r="CO843" i="1"/>
  <c r="CR843" i="1"/>
  <c r="DH843" i="1"/>
  <c r="DI843" i="1" s="1"/>
  <c r="U844" i="1"/>
  <c r="Y844" i="1"/>
  <c r="AA844" i="1"/>
  <c r="AB844" i="1"/>
  <c r="AD844" i="1" s="1"/>
  <c r="AP844" i="1"/>
  <c r="AW844" i="1"/>
  <c r="BT844" i="1"/>
  <c r="BU844" i="1"/>
  <c r="BV844" i="1"/>
  <c r="BX844" i="1"/>
  <c r="BY844" i="1"/>
  <c r="CA844" i="1"/>
  <c r="CE844" i="1"/>
  <c r="CG844" i="1"/>
  <c r="CJ844" i="1"/>
  <c r="CM844" i="1"/>
  <c r="CO844" i="1"/>
  <c r="CR844" i="1"/>
  <c r="DH844" i="1"/>
  <c r="DI844" i="1" s="1"/>
  <c r="U845" i="1"/>
  <c r="Y845" i="1"/>
  <c r="AA845" i="1"/>
  <c r="AB845" i="1"/>
  <c r="AH845" i="1" s="1"/>
  <c r="AD845" i="1"/>
  <c r="AE845" i="1" s="1"/>
  <c r="AL845" i="1"/>
  <c r="BJ845" i="1" s="1"/>
  <c r="AP845" i="1"/>
  <c r="AW845" i="1"/>
  <c r="BT845" i="1"/>
  <c r="BU845" i="1"/>
  <c r="BV845" i="1"/>
  <c r="BX845" i="1"/>
  <c r="BY845" i="1"/>
  <c r="CA845" i="1"/>
  <c r="CE845" i="1"/>
  <c r="CG845" i="1"/>
  <c r="CJ845" i="1"/>
  <c r="CM845" i="1"/>
  <c r="CO845" i="1"/>
  <c r="CR845" i="1"/>
  <c r="DH845" i="1"/>
  <c r="DI845" i="1"/>
  <c r="U846" i="1"/>
  <c r="Y846" i="1"/>
  <c r="AA846" i="1"/>
  <c r="AB846" i="1" s="1"/>
  <c r="AP846" i="1"/>
  <c r="AW846" i="1"/>
  <c r="BT846" i="1"/>
  <c r="BU846" i="1"/>
  <c r="BY846" i="1" s="1"/>
  <c r="BV846" i="1"/>
  <c r="BX846" i="1"/>
  <c r="CA846" i="1"/>
  <c r="CE846" i="1"/>
  <c r="CG846" i="1"/>
  <c r="CJ846" i="1"/>
  <c r="CM846" i="1"/>
  <c r="CO846" i="1"/>
  <c r="CR846" i="1"/>
  <c r="DH846" i="1"/>
  <c r="DI846" i="1" s="1"/>
  <c r="U847" i="1"/>
  <c r="Y847" i="1"/>
  <c r="AA847" i="1" s="1"/>
  <c r="AB847" i="1" s="1"/>
  <c r="AP847" i="1"/>
  <c r="AW847" i="1"/>
  <c r="BT847" i="1"/>
  <c r="BU847" i="1"/>
  <c r="BY847" i="1" s="1"/>
  <c r="BV847" i="1"/>
  <c r="BX847" i="1"/>
  <c r="CA847" i="1"/>
  <c r="CE847" i="1"/>
  <c r="CG847" i="1"/>
  <c r="CJ847" i="1"/>
  <c r="CM847" i="1"/>
  <c r="CO847" i="1"/>
  <c r="CR847" i="1"/>
  <c r="DH847" i="1"/>
  <c r="DI847" i="1"/>
  <c r="U848" i="1"/>
  <c r="Y848" i="1"/>
  <c r="AA848" i="1" s="1"/>
  <c r="AB848" i="1" s="1"/>
  <c r="AP848" i="1"/>
  <c r="DI848" i="1" s="1"/>
  <c r="AW848" i="1"/>
  <c r="BT848" i="1"/>
  <c r="BX848" i="1" s="1"/>
  <c r="BU848" i="1"/>
  <c r="BY848" i="1" s="1"/>
  <c r="BV848" i="1"/>
  <c r="CA848" i="1"/>
  <c r="CE848" i="1"/>
  <c r="CG848" i="1"/>
  <c r="CJ848" i="1"/>
  <c r="CM848" i="1"/>
  <c r="CO848" i="1"/>
  <c r="CR848" i="1"/>
  <c r="DH848" i="1"/>
  <c r="U849" i="1"/>
  <c r="Y849" i="1"/>
  <c r="AA849" i="1" s="1"/>
  <c r="AB849" i="1" s="1"/>
  <c r="AP849" i="1"/>
  <c r="DI849" i="1" s="1"/>
  <c r="AW849" i="1"/>
  <c r="BT849" i="1"/>
  <c r="BX849" i="1" s="1"/>
  <c r="BU849" i="1"/>
  <c r="BY849" i="1" s="1"/>
  <c r="BV849" i="1"/>
  <c r="CA849" i="1"/>
  <c r="CE849" i="1"/>
  <c r="CG849" i="1"/>
  <c r="CJ849" i="1"/>
  <c r="CM849" i="1"/>
  <c r="CO849" i="1"/>
  <c r="CR849" i="1"/>
  <c r="DH849" i="1"/>
  <c r="U850" i="1"/>
  <c r="Y850" i="1"/>
  <c r="AA850" i="1" s="1"/>
  <c r="AB850" i="1" s="1"/>
  <c r="AP850" i="1"/>
  <c r="AW850" i="1"/>
  <c r="BT850" i="1"/>
  <c r="BU850" i="1"/>
  <c r="BY850" i="1" s="1"/>
  <c r="BV850" i="1"/>
  <c r="BX850" i="1" s="1"/>
  <c r="CA850" i="1"/>
  <c r="CE850" i="1"/>
  <c r="CG850" i="1"/>
  <c r="CJ850" i="1"/>
  <c r="CM850" i="1"/>
  <c r="CO850" i="1"/>
  <c r="CR850" i="1"/>
  <c r="DH850" i="1"/>
  <c r="DI850" i="1"/>
  <c r="U851" i="1"/>
  <c r="Y851" i="1"/>
  <c r="AA851" i="1"/>
  <c r="AB851" i="1" s="1"/>
  <c r="AP851" i="1"/>
  <c r="AW851" i="1"/>
  <c r="BT851" i="1"/>
  <c r="BU851" i="1"/>
  <c r="BY851" i="1" s="1"/>
  <c r="BV851" i="1"/>
  <c r="BX851" i="1"/>
  <c r="CA851" i="1"/>
  <c r="CE851" i="1"/>
  <c r="CG851" i="1"/>
  <c r="CJ851" i="1"/>
  <c r="CM851" i="1"/>
  <c r="CO851" i="1"/>
  <c r="CR851" i="1"/>
  <c r="DH851" i="1"/>
  <c r="DI851" i="1"/>
  <c r="U852" i="1"/>
  <c r="Y852" i="1"/>
  <c r="AA852" i="1"/>
  <c r="AB852" i="1"/>
  <c r="AD852" i="1" s="1"/>
  <c r="AP852" i="1"/>
  <c r="AW852" i="1"/>
  <c r="BT852" i="1"/>
  <c r="BU852" i="1"/>
  <c r="BV852" i="1"/>
  <c r="BX852" i="1"/>
  <c r="BY852" i="1"/>
  <c r="CA852" i="1"/>
  <c r="CE852" i="1"/>
  <c r="CG852" i="1"/>
  <c r="CJ852" i="1"/>
  <c r="CM852" i="1"/>
  <c r="CO852" i="1"/>
  <c r="CR852" i="1"/>
  <c r="DH852" i="1"/>
  <c r="DI852" i="1" s="1"/>
  <c r="U853" i="1"/>
  <c r="Y853" i="1"/>
  <c r="AA853" i="1" s="1"/>
  <c r="AB853" i="1" s="1"/>
  <c r="AP853" i="1"/>
  <c r="AW853" i="1"/>
  <c r="BT853" i="1"/>
  <c r="BU853" i="1"/>
  <c r="BV853" i="1"/>
  <c r="BX853" i="1"/>
  <c r="BY853" i="1"/>
  <c r="CA853" i="1"/>
  <c r="CE853" i="1"/>
  <c r="CG853" i="1"/>
  <c r="CJ853" i="1"/>
  <c r="CM853" i="1"/>
  <c r="CO853" i="1"/>
  <c r="CR853" i="1"/>
  <c r="DH853" i="1"/>
  <c r="DI853" i="1" s="1"/>
  <c r="U854" i="1"/>
  <c r="Y854" i="1"/>
  <c r="AA854" i="1"/>
  <c r="AB854" i="1" s="1"/>
  <c r="AP854" i="1"/>
  <c r="AW854" i="1"/>
  <c r="BT854" i="1"/>
  <c r="BU854" i="1"/>
  <c r="BY854" i="1" s="1"/>
  <c r="BV854" i="1"/>
  <c r="BX854" i="1"/>
  <c r="CA854" i="1"/>
  <c r="CE854" i="1"/>
  <c r="CG854" i="1"/>
  <c r="CJ854" i="1"/>
  <c r="CM854" i="1"/>
  <c r="CO854" i="1"/>
  <c r="CR854" i="1"/>
  <c r="DH854" i="1"/>
  <c r="DI854" i="1" s="1"/>
  <c r="U855" i="1"/>
  <c r="Y855" i="1"/>
  <c r="AA855" i="1" s="1"/>
  <c r="AB855" i="1" s="1"/>
  <c r="AP855" i="1"/>
  <c r="AW855" i="1"/>
  <c r="BT855" i="1"/>
  <c r="BU855" i="1"/>
  <c r="BV855" i="1"/>
  <c r="BX855" i="1" s="1"/>
  <c r="CA855" i="1"/>
  <c r="CE855" i="1"/>
  <c r="CG855" i="1"/>
  <c r="CJ855" i="1"/>
  <c r="CM855" i="1"/>
  <c r="CO855" i="1"/>
  <c r="CR855" i="1"/>
  <c r="DH855" i="1"/>
  <c r="DI855" i="1"/>
  <c r="U856" i="1"/>
  <c r="Y856" i="1"/>
  <c r="AA856" i="1"/>
  <c r="AB856" i="1" s="1"/>
  <c r="AP856" i="1"/>
  <c r="DI856" i="1" s="1"/>
  <c r="AW856" i="1"/>
  <c r="BT856" i="1"/>
  <c r="BX856" i="1" s="1"/>
  <c r="BU856" i="1"/>
  <c r="BV856" i="1"/>
  <c r="BY856" i="1"/>
  <c r="CA856" i="1"/>
  <c r="CE856" i="1"/>
  <c r="CG856" i="1"/>
  <c r="CJ856" i="1"/>
  <c r="CM856" i="1"/>
  <c r="CO856" i="1"/>
  <c r="CR856" i="1"/>
  <c r="DH856" i="1"/>
  <c r="U857" i="1"/>
  <c r="Y857" i="1"/>
  <c r="AA857" i="1" s="1"/>
  <c r="AB857" i="1" s="1"/>
  <c r="AP857" i="1"/>
  <c r="DI857" i="1" s="1"/>
  <c r="AW857" i="1"/>
  <c r="BT857" i="1"/>
  <c r="BX857" i="1" s="1"/>
  <c r="BU857" i="1"/>
  <c r="BY857" i="1" s="1"/>
  <c r="BV857" i="1"/>
  <c r="CA857" i="1"/>
  <c r="CE857" i="1"/>
  <c r="CG857" i="1"/>
  <c r="CJ857" i="1"/>
  <c r="CM857" i="1"/>
  <c r="CO857" i="1"/>
  <c r="CR857" i="1"/>
  <c r="DH857" i="1"/>
  <c r="U858" i="1"/>
  <c r="Y858" i="1"/>
  <c r="AA858" i="1" s="1"/>
  <c r="AB858" i="1" s="1"/>
  <c r="AP858" i="1"/>
  <c r="AW858" i="1"/>
  <c r="BT858" i="1"/>
  <c r="BU858" i="1"/>
  <c r="BY858" i="1" s="1"/>
  <c r="BV858" i="1"/>
  <c r="BX858" i="1" s="1"/>
  <c r="CA858" i="1"/>
  <c r="CE858" i="1"/>
  <c r="CG858" i="1"/>
  <c r="CJ858" i="1"/>
  <c r="CM858" i="1"/>
  <c r="CO858" i="1"/>
  <c r="CR858" i="1"/>
  <c r="DH858" i="1"/>
  <c r="DI858" i="1"/>
  <c r="U859" i="1"/>
  <c r="Y859" i="1"/>
  <c r="AA859" i="1"/>
  <c r="AB859" i="1" s="1"/>
  <c r="AP859" i="1"/>
  <c r="AW859" i="1"/>
  <c r="BT859" i="1"/>
  <c r="BU859" i="1"/>
  <c r="BY859" i="1" s="1"/>
  <c r="BV859" i="1"/>
  <c r="BX859" i="1"/>
  <c r="CA859" i="1"/>
  <c r="CE859" i="1"/>
  <c r="CG859" i="1"/>
  <c r="CJ859" i="1"/>
  <c r="CM859" i="1"/>
  <c r="CO859" i="1"/>
  <c r="CR859" i="1"/>
  <c r="DH859" i="1"/>
  <c r="DI859" i="1"/>
  <c r="U860" i="1"/>
  <c r="Y860" i="1"/>
  <c r="AA860" i="1"/>
  <c r="AB860" i="1"/>
  <c r="AD860" i="1" s="1"/>
  <c r="AP860" i="1"/>
  <c r="AW860" i="1"/>
  <c r="BT860" i="1"/>
  <c r="BU860" i="1"/>
  <c r="BV860" i="1"/>
  <c r="BX860" i="1"/>
  <c r="BY860" i="1"/>
  <c r="CA860" i="1"/>
  <c r="CE860" i="1"/>
  <c r="CG860" i="1"/>
  <c r="CJ860" i="1"/>
  <c r="CM860" i="1"/>
  <c r="CO860" i="1"/>
  <c r="CR860" i="1"/>
  <c r="DH860" i="1"/>
  <c r="DI860" i="1"/>
  <c r="U861" i="1"/>
  <c r="Y861" i="1"/>
  <c r="AA861" i="1" s="1"/>
  <c r="AB861" i="1" s="1"/>
  <c r="AP861" i="1"/>
  <c r="AW861" i="1"/>
  <c r="BT861" i="1"/>
  <c r="BU861" i="1"/>
  <c r="BV861" i="1"/>
  <c r="BX861" i="1" s="1"/>
  <c r="BY861" i="1"/>
  <c r="CA861" i="1"/>
  <c r="CE861" i="1"/>
  <c r="CG861" i="1"/>
  <c r="CJ861" i="1"/>
  <c r="CM861" i="1"/>
  <c r="CO861" i="1"/>
  <c r="CR861" i="1"/>
  <c r="DH861" i="1"/>
  <c r="DI861" i="1" s="1"/>
  <c r="U862" i="1"/>
  <c r="Y862" i="1"/>
  <c r="AA862" i="1"/>
  <c r="AB862" i="1" s="1"/>
  <c r="AP862" i="1"/>
  <c r="AW862" i="1"/>
  <c r="BT862" i="1"/>
  <c r="BU862" i="1"/>
  <c r="BY862" i="1" s="1"/>
  <c r="BV862" i="1"/>
  <c r="BX862" i="1"/>
  <c r="CA862" i="1"/>
  <c r="CE862" i="1"/>
  <c r="CG862" i="1"/>
  <c r="CJ862" i="1"/>
  <c r="CM862" i="1"/>
  <c r="CO862" i="1"/>
  <c r="CR862" i="1"/>
  <c r="DH862" i="1"/>
  <c r="DI862" i="1" s="1"/>
  <c r="AF863" i="1"/>
  <c r="AG863" i="1"/>
  <c r="AK863" i="1"/>
  <c r="AL863" i="1"/>
  <c r="BJ863" i="1" s="1"/>
  <c r="BK863" i="1" s="1"/>
  <c r="BL863" i="1" s="1"/>
  <c r="CN863" i="1" s="1"/>
  <c r="AP863" i="1"/>
  <c r="AW863" i="1"/>
  <c r="BA863" i="1"/>
  <c r="CB863" i="1" s="1"/>
  <c r="BI863" i="1"/>
  <c r="BN863" i="1"/>
  <c r="CA863" i="1"/>
  <c r="CM863" i="1"/>
  <c r="CO863" i="1"/>
  <c r="DH863" i="1"/>
  <c r="DI863" i="1"/>
  <c r="C864" i="1"/>
  <c r="D864" i="1"/>
  <c r="E864" i="1"/>
  <c r="F864" i="1"/>
  <c r="G864" i="1"/>
  <c r="H864" i="1"/>
  <c r="I864" i="1"/>
  <c r="U864" i="1" s="1"/>
  <c r="J864" i="1"/>
  <c r="K864" i="1"/>
  <c r="L864" i="1"/>
  <c r="M864" i="1"/>
  <c r="N864" i="1"/>
  <c r="O864" i="1"/>
  <c r="P864" i="1"/>
  <c r="Q864" i="1"/>
  <c r="R864" i="1"/>
  <c r="S864" i="1"/>
  <c r="T864" i="1"/>
  <c r="W864" i="1"/>
  <c r="Y864" i="1"/>
  <c r="AA864" i="1" s="1"/>
  <c r="AB864" i="1" s="1"/>
  <c r="AO864" i="1"/>
  <c r="AP864" i="1" s="1"/>
  <c r="DI864" i="1" s="1"/>
  <c r="AQ864" i="1"/>
  <c r="AW864" i="1"/>
  <c r="BN864" i="1"/>
  <c r="BT864" i="1"/>
  <c r="BX864" i="1" s="1"/>
  <c r="BU864" i="1"/>
  <c r="BV864" i="1"/>
  <c r="BY864" i="1"/>
  <c r="CA864" i="1"/>
  <c r="CE864" i="1"/>
  <c r="CG864" i="1"/>
  <c r="CJ864" i="1"/>
  <c r="CM864" i="1"/>
  <c r="CO864" i="1"/>
  <c r="CR864" i="1"/>
  <c r="CS864" i="1"/>
  <c r="DH864" i="1"/>
  <c r="AK865" i="1"/>
  <c r="BI865" i="1" s="1"/>
  <c r="BK865" i="1" s="1"/>
  <c r="BL865" i="1" s="1"/>
  <c r="CN865" i="1" s="1"/>
  <c r="AL865" i="1"/>
  <c r="AP865" i="1"/>
  <c r="AW865" i="1"/>
  <c r="BA865" i="1"/>
  <c r="BD865" i="1"/>
  <c r="BF865" i="1"/>
  <c r="BJ865" i="1"/>
  <c r="BN865" i="1"/>
  <c r="BU865" i="1"/>
  <c r="CA865" i="1"/>
  <c r="CK865" i="1"/>
  <c r="CL865" i="1" s="1"/>
  <c r="CM865" i="1"/>
  <c r="CO865" i="1"/>
  <c r="U866" i="1"/>
  <c r="Y866" i="1"/>
  <c r="AA866" i="1" s="1"/>
  <c r="AB866" i="1" s="1"/>
  <c r="AP866" i="1"/>
  <c r="DI866" i="1" s="1"/>
  <c r="AW866" i="1"/>
  <c r="BT866" i="1"/>
  <c r="BX866" i="1" s="1"/>
  <c r="BU866" i="1"/>
  <c r="BV866" i="1"/>
  <c r="BY866" i="1" s="1"/>
  <c r="CA866" i="1"/>
  <c r="CE866" i="1"/>
  <c r="CG866" i="1"/>
  <c r="CJ866" i="1"/>
  <c r="CK866" i="1"/>
  <c r="CM866" i="1"/>
  <c r="CO866" i="1"/>
  <c r="CR866" i="1"/>
  <c r="DH866" i="1"/>
  <c r="U867" i="1"/>
  <c r="Y867" i="1"/>
  <c r="AA867" i="1" s="1"/>
  <c r="AB867" i="1" s="1"/>
  <c r="AP867" i="1"/>
  <c r="AW867" i="1"/>
  <c r="BT867" i="1"/>
  <c r="BU867" i="1"/>
  <c r="BY867" i="1" s="1"/>
  <c r="BV867" i="1"/>
  <c r="BX867" i="1" s="1"/>
  <c r="CA867" i="1"/>
  <c r="CE867" i="1"/>
  <c r="CG867" i="1"/>
  <c r="CJ867" i="1"/>
  <c r="CK867" i="1"/>
  <c r="CM867" i="1"/>
  <c r="CO867" i="1"/>
  <c r="CR867" i="1"/>
  <c r="DH867" i="1"/>
  <c r="DI867" i="1"/>
  <c r="U868" i="1"/>
  <c r="Y868" i="1"/>
  <c r="AA868" i="1"/>
  <c r="AB868" i="1" s="1"/>
  <c r="AP868" i="1"/>
  <c r="AW868" i="1"/>
  <c r="BT868" i="1"/>
  <c r="BU868" i="1"/>
  <c r="BV868" i="1"/>
  <c r="BX868" i="1"/>
  <c r="BY868" i="1"/>
  <c r="CA868" i="1"/>
  <c r="CE868" i="1"/>
  <c r="CG868" i="1"/>
  <c r="CJ868" i="1"/>
  <c r="CK868" i="1" s="1"/>
  <c r="CM868" i="1"/>
  <c r="CO868" i="1"/>
  <c r="CR868" i="1"/>
  <c r="DH868" i="1"/>
  <c r="DI868" i="1"/>
  <c r="U869" i="1"/>
  <c r="Y869" i="1"/>
  <c r="AA869" i="1" s="1"/>
  <c r="AB869" i="1" s="1"/>
  <c r="AP869" i="1"/>
  <c r="AW869" i="1"/>
  <c r="BT869" i="1"/>
  <c r="BU869" i="1"/>
  <c r="BY869" i="1" s="1"/>
  <c r="BV869" i="1"/>
  <c r="BX869" i="1"/>
  <c r="CA869" i="1"/>
  <c r="CE869" i="1"/>
  <c r="CG869" i="1"/>
  <c r="CJ869" i="1"/>
  <c r="CK869" i="1"/>
  <c r="CM869" i="1"/>
  <c r="CO869" i="1"/>
  <c r="CR869" i="1"/>
  <c r="DH869" i="1"/>
  <c r="DI869" i="1" s="1"/>
  <c r="U870" i="1"/>
  <c r="Y870" i="1"/>
  <c r="AA870" i="1"/>
  <c r="AB870" i="1" s="1"/>
  <c r="AP870" i="1"/>
  <c r="DI870" i="1" s="1"/>
  <c r="AW870" i="1"/>
  <c r="BT870" i="1"/>
  <c r="BX870" i="1" s="1"/>
  <c r="BU870" i="1"/>
  <c r="BV870" i="1"/>
  <c r="BY870" i="1"/>
  <c r="CA870" i="1"/>
  <c r="CE870" i="1"/>
  <c r="CG870" i="1"/>
  <c r="CJ870" i="1"/>
  <c r="CK870" i="1" s="1"/>
  <c r="CM870" i="1"/>
  <c r="CO870" i="1"/>
  <c r="CR870" i="1"/>
  <c r="DH870" i="1"/>
  <c r="U871" i="1"/>
  <c r="Y871" i="1"/>
  <c r="AA871" i="1"/>
  <c r="AB871" i="1" s="1"/>
  <c r="AP871" i="1"/>
  <c r="AW871" i="1"/>
  <c r="BT871" i="1"/>
  <c r="BU871" i="1"/>
  <c r="BY871" i="1" s="1"/>
  <c r="BV871" i="1"/>
  <c r="BX871" i="1" s="1"/>
  <c r="CA871" i="1"/>
  <c r="CE871" i="1"/>
  <c r="CG871" i="1"/>
  <c r="CJ871" i="1"/>
  <c r="CK871" i="1" s="1"/>
  <c r="CM871" i="1"/>
  <c r="CO871" i="1"/>
  <c r="CR871" i="1"/>
  <c r="DH871" i="1"/>
  <c r="DI871" i="1" s="1"/>
  <c r="U872" i="1"/>
  <c r="Y872" i="1"/>
  <c r="AA872" i="1"/>
  <c r="AB872" i="1" s="1"/>
  <c r="AP872" i="1"/>
  <c r="AW872" i="1"/>
  <c r="BT872" i="1"/>
  <c r="BU872" i="1"/>
  <c r="BV872" i="1"/>
  <c r="BX872" i="1"/>
  <c r="BY872" i="1"/>
  <c r="CA872" i="1"/>
  <c r="CE872" i="1"/>
  <c r="CG872" i="1"/>
  <c r="CJ872" i="1"/>
  <c r="CK872" i="1" s="1"/>
  <c r="CM872" i="1"/>
  <c r="CO872" i="1"/>
  <c r="CR872" i="1"/>
  <c r="DH872" i="1"/>
  <c r="DI872" i="1"/>
  <c r="U873" i="1"/>
  <c r="Y873" i="1"/>
  <c r="AA873" i="1" s="1"/>
  <c r="AB873" i="1" s="1"/>
  <c r="AP873" i="1"/>
  <c r="AW873" i="1"/>
  <c r="BT873" i="1"/>
  <c r="BU873" i="1"/>
  <c r="BY873" i="1" s="1"/>
  <c r="BV873" i="1"/>
  <c r="BX873" i="1" s="1"/>
  <c r="CA873" i="1"/>
  <c r="CE873" i="1"/>
  <c r="CG873" i="1"/>
  <c r="CJ873" i="1"/>
  <c r="CK873" i="1"/>
  <c r="CM873" i="1"/>
  <c r="CO873" i="1"/>
  <c r="CR873" i="1"/>
  <c r="DH873" i="1"/>
  <c r="DI873" i="1" s="1"/>
  <c r="U874" i="1"/>
  <c r="Y874" i="1"/>
  <c r="AA874" i="1"/>
  <c r="AB874" i="1" s="1"/>
  <c r="AP874" i="1"/>
  <c r="DI874" i="1" s="1"/>
  <c r="AW874" i="1"/>
  <c r="BT874" i="1"/>
  <c r="BX874" i="1" s="1"/>
  <c r="BU874" i="1"/>
  <c r="BV874" i="1"/>
  <c r="BY874" i="1"/>
  <c r="CA874" i="1"/>
  <c r="CE874" i="1"/>
  <c r="CG874" i="1"/>
  <c r="CJ874" i="1"/>
  <c r="CK874" i="1" s="1"/>
  <c r="CM874" i="1"/>
  <c r="CO874" i="1"/>
  <c r="CR874" i="1"/>
  <c r="DH874" i="1"/>
  <c r="U875" i="1"/>
  <c r="Y875" i="1"/>
  <c r="AA875" i="1" s="1"/>
  <c r="AB875" i="1" s="1"/>
  <c r="AP875" i="1"/>
  <c r="AW875" i="1"/>
  <c r="BT875" i="1"/>
  <c r="BU875" i="1"/>
  <c r="BY875" i="1" s="1"/>
  <c r="BV875" i="1"/>
  <c r="BX875" i="1" s="1"/>
  <c r="CA875" i="1"/>
  <c r="CE875" i="1"/>
  <c r="CG875" i="1"/>
  <c r="CJ875" i="1"/>
  <c r="CK875" i="1"/>
  <c r="CM875" i="1"/>
  <c r="CO875" i="1"/>
  <c r="CR875" i="1"/>
  <c r="DH875" i="1"/>
  <c r="DI875" i="1"/>
  <c r="U876" i="1"/>
  <c r="Y876" i="1"/>
  <c r="AA876" i="1"/>
  <c r="AB876" i="1" s="1"/>
  <c r="AP876" i="1"/>
  <c r="AW876" i="1"/>
  <c r="BT876" i="1"/>
  <c r="BU876" i="1"/>
  <c r="BV876" i="1"/>
  <c r="BX876" i="1"/>
  <c r="BY876" i="1"/>
  <c r="CA876" i="1"/>
  <c r="CE876" i="1"/>
  <c r="CG876" i="1"/>
  <c r="CJ876" i="1"/>
  <c r="CK876" i="1" s="1"/>
  <c r="CM876" i="1"/>
  <c r="CO876" i="1"/>
  <c r="CR876" i="1"/>
  <c r="DH876" i="1"/>
  <c r="DI876" i="1" s="1"/>
  <c r="U877" i="1"/>
  <c r="Y877" i="1"/>
  <c r="AA877" i="1" s="1"/>
  <c r="AB877" i="1" s="1"/>
  <c r="AP877" i="1"/>
  <c r="AW877" i="1"/>
  <c r="BT877" i="1"/>
  <c r="BX877" i="1" s="1"/>
  <c r="BU877" i="1"/>
  <c r="BV877" i="1"/>
  <c r="BY877" i="1" s="1"/>
  <c r="CA877" i="1"/>
  <c r="CE877" i="1"/>
  <c r="CG877" i="1"/>
  <c r="CJ877" i="1"/>
  <c r="CK877" i="1"/>
  <c r="CM877" i="1"/>
  <c r="CO877" i="1"/>
  <c r="CR877" i="1"/>
  <c r="DH877" i="1"/>
  <c r="DI877" i="1" s="1"/>
  <c r="U878" i="1"/>
  <c r="Y878" i="1"/>
  <c r="AA878" i="1"/>
  <c r="AB878" i="1" s="1"/>
  <c r="AP878" i="1"/>
  <c r="DI878" i="1" s="1"/>
  <c r="AW878" i="1"/>
  <c r="BT878" i="1"/>
  <c r="BX878" i="1" s="1"/>
  <c r="BU878" i="1"/>
  <c r="BV878" i="1"/>
  <c r="BY878" i="1"/>
  <c r="CA878" i="1"/>
  <c r="CE878" i="1"/>
  <c r="CG878" i="1"/>
  <c r="CJ878" i="1"/>
  <c r="CK878" i="1" s="1"/>
  <c r="CM878" i="1"/>
  <c r="CO878" i="1"/>
  <c r="CR878" i="1"/>
  <c r="DH878" i="1"/>
  <c r="U879" i="1"/>
  <c r="Y879" i="1"/>
  <c r="AA879" i="1" s="1"/>
  <c r="AB879" i="1" s="1"/>
  <c r="AP879" i="1"/>
  <c r="AW879" i="1"/>
  <c r="BT879" i="1"/>
  <c r="BU879" i="1"/>
  <c r="BY879" i="1" s="1"/>
  <c r="BV879" i="1"/>
  <c r="BX879" i="1" s="1"/>
  <c r="CA879" i="1"/>
  <c r="CE879" i="1"/>
  <c r="CG879" i="1"/>
  <c r="CJ879" i="1"/>
  <c r="CK879" i="1" s="1"/>
  <c r="CM879" i="1"/>
  <c r="CO879" i="1"/>
  <c r="CR879" i="1"/>
  <c r="DH879" i="1"/>
  <c r="DI879" i="1" s="1"/>
  <c r="U880" i="1"/>
  <c r="Y880" i="1"/>
  <c r="AA880" i="1"/>
  <c r="AB880" i="1" s="1"/>
  <c r="AP880" i="1"/>
  <c r="AW880" i="1"/>
  <c r="BT880" i="1"/>
  <c r="BU880" i="1"/>
  <c r="BV880" i="1"/>
  <c r="BX880" i="1"/>
  <c r="BY880" i="1"/>
  <c r="CA880" i="1"/>
  <c r="CE880" i="1"/>
  <c r="CG880" i="1"/>
  <c r="CJ880" i="1"/>
  <c r="CK880" i="1" s="1"/>
  <c r="CM880" i="1"/>
  <c r="CO880" i="1"/>
  <c r="CR880" i="1"/>
  <c r="DH880" i="1"/>
  <c r="DI880" i="1"/>
  <c r="U881" i="1"/>
  <c r="Y881" i="1"/>
  <c r="AA881" i="1"/>
  <c r="AB881" i="1"/>
  <c r="AH881" i="1" s="1"/>
  <c r="AD881" i="1"/>
  <c r="AE881" i="1" s="1"/>
  <c r="AF881" i="1" s="1"/>
  <c r="AL881" i="1"/>
  <c r="BJ881" i="1" s="1"/>
  <c r="AP881" i="1"/>
  <c r="AW881" i="1"/>
  <c r="BT881" i="1"/>
  <c r="BU881" i="1"/>
  <c r="BV881" i="1"/>
  <c r="BX881" i="1" s="1"/>
  <c r="CA881" i="1"/>
  <c r="CE881" i="1"/>
  <c r="CG881" i="1"/>
  <c r="CJ881" i="1"/>
  <c r="CK881" i="1"/>
  <c r="CM881" i="1"/>
  <c r="CO881" i="1"/>
  <c r="CR881" i="1"/>
  <c r="DH881" i="1"/>
  <c r="DI881" i="1" s="1"/>
  <c r="U882" i="1"/>
  <c r="Y882" i="1"/>
  <c r="AA882" i="1"/>
  <c r="AB882" i="1" s="1"/>
  <c r="AP882" i="1"/>
  <c r="DI882" i="1" s="1"/>
  <c r="AW882" i="1"/>
  <c r="BT882" i="1"/>
  <c r="BX882" i="1" s="1"/>
  <c r="BU882" i="1"/>
  <c r="BV882" i="1"/>
  <c r="BY882" i="1"/>
  <c r="CA882" i="1"/>
  <c r="CE882" i="1"/>
  <c r="CG882" i="1"/>
  <c r="CJ882" i="1"/>
  <c r="CK882" i="1" s="1"/>
  <c r="CM882" i="1"/>
  <c r="CO882" i="1"/>
  <c r="CR882" i="1"/>
  <c r="DH882" i="1"/>
  <c r="U883" i="1"/>
  <c r="Y883" i="1"/>
  <c r="AA883" i="1" s="1"/>
  <c r="AB883" i="1" s="1"/>
  <c r="AP883" i="1"/>
  <c r="AW883" i="1"/>
  <c r="BT883" i="1"/>
  <c r="BU883" i="1"/>
  <c r="BY883" i="1" s="1"/>
  <c r="BV883" i="1"/>
  <c r="BX883" i="1" s="1"/>
  <c r="CA883" i="1"/>
  <c r="CE883" i="1"/>
  <c r="CG883" i="1"/>
  <c r="CJ883" i="1"/>
  <c r="CK883" i="1"/>
  <c r="CM883" i="1"/>
  <c r="CO883" i="1"/>
  <c r="CR883" i="1"/>
  <c r="DH883" i="1"/>
  <c r="DI883" i="1" s="1"/>
  <c r="U884" i="1"/>
  <c r="Y884" i="1"/>
  <c r="AA884" i="1"/>
  <c r="AB884" i="1" s="1"/>
  <c r="AP884" i="1"/>
  <c r="AW884" i="1"/>
  <c r="BT884" i="1"/>
  <c r="BU884" i="1"/>
  <c r="BV884" i="1"/>
  <c r="BX884" i="1"/>
  <c r="BY884" i="1"/>
  <c r="CA884" i="1"/>
  <c r="CE884" i="1"/>
  <c r="CG884" i="1"/>
  <c r="CJ884" i="1"/>
  <c r="CK884" i="1" s="1"/>
  <c r="CM884" i="1"/>
  <c r="CO884" i="1"/>
  <c r="CR884" i="1"/>
  <c r="DH884" i="1"/>
  <c r="DI884" i="1"/>
  <c r="U885" i="1"/>
  <c r="Y885" i="1"/>
  <c r="AA885" i="1" s="1"/>
  <c r="AB885" i="1" s="1"/>
  <c r="AP885" i="1"/>
  <c r="AW885" i="1"/>
  <c r="BT885" i="1"/>
  <c r="BU885" i="1"/>
  <c r="BV885" i="1"/>
  <c r="BX885" i="1" s="1"/>
  <c r="CA885" i="1"/>
  <c r="CE885" i="1"/>
  <c r="CG885" i="1"/>
  <c r="CJ885" i="1"/>
  <c r="CK885" i="1"/>
  <c r="CM885" i="1"/>
  <c r="CO885" i="1"/>
  <c r="CR885" i="1"/>
  <c r="DH885" i="1"/>
  <c r="DI885" i="1" s="1"/>
  <c r="U886" i="1"/>
  <c r="Y886" i="1"/>
  <c r="AA886" i="1"/>
  <c r="AB886" i="1" s="1"/>
  <c r="AP886" i="1"/>
  <c r="DI886" i="1" s="1"/>
  <c r="AW886" i="1"/>
  <c r="BT886" i="1"/>
  <c r="BX886" i="1" s="1"/>
  <c r="BU886" i="1"/>
  <c r="BV886" i="1"/>
  <c r="BY886" i="1"/>
  <c r="CA886" i="1"/>
  <c r="CE886" i="1"/>
  <c r="CG886" i="1"/>
  <c r="CJ886" i="1"/>
  <c r="CK886" i="1" s="1"/>
  <c r="CM886" i="1"/>
  <c r="CO886" i="1"/>
  <c r="CR886" i="1"/>
  <c r="DH886" i="1"/>
  <c r="U887" i="1"/>
  <c r="Y887" i="1"/>
  <c r="AA887" i="1" s="1"/>
  <c r="AB887" i="1" s="1"/>
  <c r="AP887" i="1"/>
  <c r="AW887" i="1"/>
  <c r="BT887" i="1"/>
  <c r="BU887" i="1"/>
  <c r="BY887" i="1" s="1"/>
  <c r="BV887" i="1"/>
  <c r="BX887" i="1" s="1"/>
  <c r="CA887" i="1"/>
  <c r="CE887" i="1"/>
  <c r="CG887" i="1"/>
  <c r="CJ887" i="1"/>
  <c r="CK887" i="1"/>
  <c r="CM887" i="1"/>
  <c r="CO887" i="1"/>
  <c r="CR887" i="1"/>
  <c r="DH887" i="1"/>
  <c r="DI887" i="1" s="1"/>
  <c r="U888" i="1"/>
  <c r="Y888" i="1"/>
  <c r="AA888" i="1"/>
  <c r="AB888" i="1" s="1"/>
  <c r="AP888" i="1"/>
  <c r="AW888" i="1"/>
  <c r="BT888" i="1"/>
  <c r="BU888" i="1"/>
  <c r="BV888" i="1"/>
  <c r="BX888" i="1"/>
  <c r="BY888" i="1"/>
  <c r="CA888" i="1"/>
  <c r="CE888" i="1"/>
  <c r="CG888" i="1"/>
  <c r="CJ888" i="1"/>
  <c r="CK888" i="1" s="1"/>
  <c r="CM888" i="1"/>
  <c r="CO888" i="1"/>
  <c r="CR888" i="1"/>
  <c r="DH888" i="1"/>
  <c r="DI888" i="1"/>
  <c r="U889" i="1"/>
  <c r="Y889" i="1"/>
  <c r="AA889" i="1" s="1"/>
  <c r="AB889" i="1" s="1"/>
  <c r="AP889" i="1"/>
  <c r="AW889" i="1"/>
  <c r="BT889" i="1"/>
  <c r="BU889" i="1"/>
  <c r="BV889" i="1"/>
  <c r="BX889" i="1" s="1"/>
  <c r="CA889" i="1"/>
  <c r="CE889" i="1"/>
  <c r="CG889" i="1"/>
  <c r="CJ889" i="1"/>
  <c r="CK889" i="1"/>
  <c r="CM889" i="1"/>
  <c r="CO889" i="1"/>
  <c r="CR889" i="1"/>
  <c r="DH889" i="1"/>
  <c r="DI889" i="1" s="1"/>
  <c r="U890" i="1"/>
  <c r="Y890" i="1"/>
  <c r="AA890" i="1"/>
  <c r="AB890" i="1" s="1"/>
  <c r="AP890" i="1"/>
  <c r="DI890" i="1" s="1"/>
  <c r="AW890" i="1"/>
  <c r="BT890" i="1"/>
  <c r="BX890" i="1" s="1"/>
  <c r="BU890" i="1"/>
  <c r="BY890" i="1" s="1"/>
  <c r="BV890" i="1"/>
  <c r="CA890" i="1"/>
  <c r="CE890" i="1"/>
  <c r="CG890" i="1"/>
  <c r="CJ890" i="1"/>
  <c r="CK890" i="1" s="1"/>
  <c r="CM890" i="1"/>
  <c r="CO890" i="1"/>
  <c r="CR890" i="1"/>
  <c r="DH890" i="1"/>
  <c r="U891" i="1"/>
  <c r="Y891" i="1"/>
  <c r="AA891" i="1" s="1"/>
  <c r="AB891" i="1" s="1"/>
  <c r="AP891" i="1"/>
  <c r="AW891" i="1"/>
  <c r="BT891" i="1"/>
  <c r="BU891" i="1"/>
  <c r="BY891" i="1" s="1"/>
  <c r="BV891" i="1"/>
  <c r="BX891" i="1" s="1"/>
  <c r="CA891" i="1"/>
  <c r="CE891" i="1"/>
  <c r="CG891" i="1"/>
  <c r="CJ891" i="1"/>
  <c r="CK891" i="1" s="1"/>
  <c r="CM891" i="1"/>
  <c r="CO891" i="1"/>
  <c r="CR891" i="1"/>
  <c r="DH891" i="1"/>
  <c r="DI891" i="1" s="1"/>
  <c r="U892" i="1"/>
  <c r="Y892" i="1"/>
  <c r="AA892" i="1"/>
  <c r="AB892" i="1" s="1"/>
  <c r="AP892" i="1"/>
  <c r="AW892" i="1"/>
  <c r="BT892" i="1"/>
  <c r="BU892" i="1"/>
  <c r="BV892" i="1"/>
  <c r="BX892" i="1"/>
  <c r="BY892" i="1"/>
  <c r="CA892" i="1"/>
  <c r="CE892" i="1"/>
  <c r="CG892" i="1"/>
  <c r="CJ892" i="1"/>
  <c r="CK892" i="1" s="1"/>
  <c r="CM892" i="1"/>
  <c r="CO892" i="1"/>
  <c r="CR892" i="1"/>
  <c r="DH892" i="1"/>
  <c r="DI892" i="1" s="1"/>
  <c r="U893" i="1"/>
  <c r="Y893" i="1"/>
  <c r="AA893" i="1" s="1"/>
  <c r="AB893" i="1" s="1"/>
  <c r="AP893" i="1"/>
  <c r="AW893" i="1"/>
  <c r="BT893" i="1"/>
  <c r="BU893" i="1"/>
  <c r="BY893" i="1" s="1"/>
  <c r="BV893" i="1"/>
  <c r="BX893" i="1" s="1"/>
  <c r="CA893" i="1"/>
  <c r="CE893" i="1"/>
  <c r="CG893" i="1"/>
  <c r="CJ893" i="1"/>
  <c r="CK893" i="1"/>
  <c r="CM893" i="1"/>
  <c r="CO893" i="1"/>
  <c r="CR893" i="1"/>
  <c r="DH893" i="1"/>
  <c r="DI893" i="1" s="1"/>
  <c r="U894" i="1"/>
  <c r="Y894" i="1"/>
  <c r="AA894" i="1"/>
  <c r="AB894" i="1" s="1"/>
  <c r="AP894" i="1"/>
  <c r="DI894" i="1" s="1"/>
  <c r="AW894" i="1"/>
  <c r="BT894" i="1"/>
  <c r="BX894" i="1" s="1"/>
  <c r="BU894" i="1"/>
  <c r="BV894" i="1"/>
  <c r="BY894" i="1"/>
  <c r="CA894" i="1"/>
  <c r="CE894" i="1"/>
  <c r="CG894" i="1"/>
  <c r="CJ894" i="1"/>
  <c r="CK894" i="1" s="1"/>
  <c r="CM894" i="1"/>
  <c r="CO894" i="1"/>
  <c r="CR894" i="1"/>
  <c r="DH894" i="1"/>
  <c r="U895" i="1"/>
  <c r="Y895" i="1"/>
  <c r="AA895" i="1" s="1"/>
  <c r="AB895" i="1" s="1"/>
  <c r="AP895" i="1"/>
  <c r="AW895" i="1"/>
  <c r="BT895" i="1"/>
  <c r="BU895" i="1"/>
  <c r="BY895" i="1" s="1"/>
  <c r="BV895" i="1"/>
  <c r="BX895" i="1" s="1"/>
  <c r="CA895" i="1"/>
  <c r="CE895" i="1"/>
  <c r="CG895" i="1"/>
  <c r="CJ895" i="1"/>
  <c r="CK895" i="1" s="1"/>
  <c r="CM895" i="1"/>
  <c r="CO895" i="1"/>
  <c r="CR895" i="1"/>
  <c r="DH895" i="1"/>
  <c r="DI895" i="1"/>
  <c r="U896" i="1"/>
  <c r="Y896" i="1"/>
  <c r="AA896" i="1"/>
  <c r="AB896" i="1" s="1"/>
  <c r="AP896" i="1"/>
  <c r="AW896" i="1"/>
  <c r="BT896" i="1"/>
  <c r="BU896" i="1"/>
  <c r="BV896" i="1"/>
  <c r="BX896" i="1"/>
  <c r="BY896" i="1"/>
  <c r="CA896" i="1"/>
  <c r="CE896" i="1"/>
  <c r="CG896" i="1"/>
  <c r="CJ896" i="1"/>
  <c r="CK896" i="1" s="1"/>
  <c r="CM896" i="1"/>
  <c r="CO896" i="1"/>
  <c r="CR896" i="1"/>
  <c r="DH896" i="1"/>
  <c r="DI896" i="1"/>
  <c r="U897" i="1"/>
  <c r="Y897" i="1"/>
  <c r="AA897" i="1" s="1"/>
  <c r="AB897" i="1" s="1"/>
  <c r="AP897" i="1"/>
  <c r="AW897" i="1"/>
  <c r="BT897" i="1"/>
  <c r="BU897" i="1"/>
  <c r="BY897" i="1" s="1"/>
  <c r="BV897" i="1"/>
  <c r="BX897" i="1" s="1"/>
  <c r="CA897" i="1"/>
  <c r="CE897" i="1"/>
  <c r="CG897" i="1"/>
  <c r="CJ897" i="1"/>
  <c r="CK897" i="1"/>
  <c r="CM897" i="1"/>
  <c r="CO897" i="1"/>
  <c r="CR897" i="1"/>
  <c r="DH897" i="1"/>
  <c r="DI897" i="1" s="1"/>
  <c r="U898" i="1"/>
  <c r="Y898" i="1"/>
  <c r="AA898" i="1"/>
  <c r="AB898" i="1" s="1"/>
  <c r="AP898" i="1"/>
  <c r="DI898" i="1" s="1"/>
  <c r="AW898" i="1"/>
  <c r="BT898" i="1"/>
  <c r="BX898" i="1" s="1"/>
  <c r="BU898" i="1"/>
  <c r="BV898" i="1"/>
  <c r="BY898" i="1"/>
  <c r="CA898" i="1"/>
  <c r="CE898" i="1"/>
  <c r="CG898" i="1"/>
  <c r="CJ898" i="1"/>
  <c r="CK898" i="1" s="1"/>
  <c r="CM898" i="1"/>
  <c r="CO898" i="1"/>
  <c r="CR898" i="1"/>
  <c r="DH898" i="1"/>
  <c r="AI778" i="1" l="1"/>
  <c r="BM778" i="1"/>
  <c r="BN778" i="1" s="1"/>
  <c r="CS778" i="1" s="1"/>
  <c r="AH848" i="1"/>
  <c r="AK848" i="1"/>
  <c r="AD848" i="1"/>
  <c r="AL848" i="1"/>
  <c r="BJ848" i="1" s="1"/>
  <c r="BC836" i="1"/>
  <c r="AJ836" i="1"/>
  <c r="AY836" i="1" s="1"/>
  <c r="AZ836" i="1" s="1"/>
  <c r="BA836" i="1" s="1"/>
  <c r="CB836" i="1" s="1"/>
  <c r="AE836" i="1"/>
  <c r="BE836" i="1"/>
  <c r="BF836" i="1" s="1"/>
  <c r="CH836" i="1" s="1"/>
  <c r="AK820" i="1"/>
  <c r="AL820" i="1"/>
  <c r="BJ820" i="1" s="1"/>
  <c r="AH820" i="1"/>
  <c r="AD820" i="1"/>
  <c r="AD797" i="1"/>
  <c r="AL797" i="1"/>
  <c r="BJ797" i="1" s="1"/>
  <c r="AH797" i="1"/>
  <c r="AK797" i="1"/>
  <c r="AD721" i="1"/>
  <c r="AL721" i="1"/>
  <c r="BJ721" i="1" s="1"/>
  <c r="AH721" i="1"/>
  <c r="AK721" i="1"/>
  <c r="AM645" i="1"/>
  <c r="AN645" i="1" s="1"/>
  <c r="CP645" i="1" s="1"/>
  <c r="BI645" i="1"/>
  <c r="BK645" i="1" s="1"/>
  <c r="BL645" i="1" s="1"/>
  <c r="CN645" i="1" s="1"/>
  <c r="CQ645" i="1" s="1"/>
  <c r="AH898" i="1"/>
  <c r="AK898" i="1"/>
  <c r="AL898" i="1"/>
  <c r="BJ898" i="1" s="1"/>
  <c r="AD898" i="1"/>
  <c r="AL888" i="1"/>
  <c r="BJ888" i="1" s="1"/>
  <c r="AD888" i="1"/>
  <c r="AK888" i="1"/>
  <c r="AH888" i="1"/>
  <c r="AK875" i="1"/>
  <c r="AH875" i="1"/>
  <c r="AL875" i="1"/>
  <c r="BJ875" i="1" s="1"/>
  <c r="AD875" i="1"/>
  <c r="AL897" i="1"/>
  <c r="BJ897" i="1" s="1"/>
  <c r="AH897" i="1"/>
  <c r="AD897" i="1"/>
  <c r="AK897" i="1"/>
  <c r="AK887" i="1"/>
  <c r="AL887" i="1"/>
  <c r="BJ887" i="1" s="1"/>
  <c r="AH887" i="1"/>
  <c r="AD887" i="1"/>
  <c r="AH886" i="1"/>
  <c r="AK886" i="1"/>
  <c r="AL886" i="1"/>
  <c r="BJ886" i="1" s="1"/>
  <c r="AD886" i="1"/>
  <c r="AH873" i="1"/>
  <c r="AL873" i="1"/>
  <c r="BJ873" i="1" s="1"/>
  <c r="AK873" i="1"/>
  <c r="AD873" i="1"/>
  <c r="AK859" i="1"/>
  <c r="AD859" i="1"/>
  <c r="AL859" i="1"/>
  <c r="BJ859" i="1" s="1"/>
  <c r="AH859" i="1"/>
  <c r="AK857" i="1"/>
  <c r="AD857" i="1"/>
  <c r="AL857" i="1"/>
  <c r="BJ857" i="1" s="1"/>
  <c r="AH857" i="1"/>
  <c r="AH856" i="1"/>
  <c r="AK856" i="1"/>
  <c r="AD856" i="1"/>
  <c r="AL856" i="1"/>
  <c r="BJ856" i="1" s="1"/>
  <c r="AK850" i="1"/>
  <c r="AD850" i="1"/>
  <c r="AL850" i="1"/>
  <c r="BJ850" i="1" s="1"/>
  <c r="AH850" i="1"/>
  <c r="AK841" i="1"/>
  <c r="AD841" i="1"/>
  <c r="AL841" i="1"/>
  <c r="BJ841" i="1" s="1"/>
  <c r="AH841" i="1"/>
  <c r="AK835" i="1"/>
  <c r="AD835" i="1"/>
  <c r="AL835" i="1"/>
  <c r="BJ835" i="1" s="1"/>
  <c r="AH835" i="1"/>
  <c r="AK833" i="1"/>
  <c r="AD833" i="1"/>
  <c r="AL833" i="1"/>
  <c r="BJ833" i="1" s="1"/>
  <c r="AH833" i="1"/>
  <c r="BI805" i="1"/>
  <c r="AE758" i="1"/>
  <c r="BE758" i="1"/>
  <c r="BF758" i="1" s="1"/>
  <c r="CH758" i="1" s="1"/>
  <c r="AJ758" i="1"/>
  <c r="AY758" i="1" s="1"/>
  <c r="AZ758" i="1" s="1"/>
  <c r="BA758" i="1" s="1"/>
  <c r="CB758" i="1" s="1"/>
  <c r="BC758" i="1"/>
  <c r="AI732" i="1"/>
  <c r="BM732" i="1"/>
  <c r="BN732" i="1" s="1"/>
  <c r="CS732" i="1" s="1"/>
  <c r="AE728" i="1"/>
  <c r="BE728" i="1"/>
  <c r="BF728" i="1" s="1"/>
  <c r="CH728" i="1" s="1"/>
  <c r="BC728" i="1"/>
  <c r="AL846" i="1"/>
  <c r="BJ846" i="1" s="1"/>
  <c r="AH846" i="1"/>
  <c r="AK846" i="1"/>
  <c r="AD846" i="1"/>
  <c r="AD819" i="1"/>
  <c r="AL819" i="1"/>
  <c r="BJ819" i="1" s="1"/>
  <c r="AH819" i="1"/>
  <c r="AK819" i="1"/>
  <c r="BD812" i="1"/>
  <c r="CF812" i="1" s="1"/>
  <c r="AL885" i="1"/>
  <c r="BJ885" i="1" s="1"/>
  <c r="AH885" i="1"/>
  <c r="AD885" i="1"/>
  <c r="AK885" i="1"/>
  <c r="AK867" i="1"/>
  <c r="AL867" i="1"/>
  <c r="BJ867" i="1" s="1"/>
  <c r="AD867" i="1"/>
  <c r="AH867" i="1"/>
  <c r="AH866" i="1"/>
  <c r="AK866" i="1"/>
  <c r="AL866" i="1"/>
  <c r="BJ866" i="1" s="1"/>
  <c r="AD866" i="1"/>
  <c r="AK858" i="1"/>
  <c r="AD858" i="1"/>
  <c r="AL858" i="1"/>
  <c r="BJ858" i="1" s="1"/>
  <c r="AH858" i="1"/>
  <c r="AH855" i="1"/>
  <c r="AK855" i="1"/>
  <c r="AD855" i="1"/>
  <c r="AL855" i="1"/>
  <c r="BJ855" i="1" s="1"/>
  <c r="AH854" i="1"/>
  <c r="AD854" i="1"/>
  <c r="AK854" i="1"/>
  <c r="AL854" i="1"/>
  <c r="BJ854" i="1" s="1"/>
  <c r="AK843" i="1"/>
  <c r="AD843" i="1"/>
  <c r="AL843" i="1"/>
  <c r="BJ843" i="1" s="1"/>
  <c r="AH843" i="1"/>
  <c r="AK842" i="1"/>
  <c r="AD842" i="1"/>
  <c r="AL842" i="1"/>
  <c r="BJ842" i="1" s="1"/>
  <c r="AH842" i="1"/>
  <c r="AH840" i="1"/>
  <c r="AK840" i="1"/>
  <c r="AD840" i="1"/>
  <c r="AL840" i="1"/>
  <c r="BJ840" i="1" s="1"/>
  <c r="AK834" i="1"/>
  <c r="AH834" i="1"/>
  <c r="AD834" i="1"/>
  <c r="AL834" i="1"/>
  <c r="BJ834" i="1" s="1"/>
  <c r="BC829" i="1"/>
  <c r="AE829" i="1"/>
  <c r="BE829" i="1"/>
  <c r="BF829" i="1" s="1"/>
  <c r="CH829" i="1" s="1"/>
  <c r="AE790" i="1"/>
  <c r="BE790" i="1"/>
  <c r="BF790" i="1" s="1"/>
  <c r="CH790" i="1" s="1"/>
  <c r="AJ790" i="1"/>
  <c r="AY790" i="1" s="1"/>
  <c r="AZ790" i="1" s="1"/>
  <c r="BA790" i="1" s="1"/>
  <c r="CB790" i="1" s="1"/>
  <c r="BC790" i="1"/>
  <c r="BI757" i="1"/>
  <c r="BI729" i="1"/>
  <c r="BC844" i="1"/>
  <c r="AE844" i="1"/>
  <c r="BE844" i="1"/>
  <c r="BF844" i="1" s="1"/>
  <c r="CH844" i="1" s="1"/>
  <c r="AJ844" i="1"/>
  <c r="AY844" i="1" s="1"/>
  <c r="AZ844" i="1" s="1"/>
  <c r="BA844" i="1" s="1"/>
  <c r="CB844" i="1" s="1"/>
  <c r="AL896" i="1"/>
  <c r="BJ896" i="1" s="1"/>
  <c r="AD896" i="1"/>
  <c r="AH896" i="1"/>
  <c r="AK896" i="1"/>
  <c r="AL872" i="1"/>
  <c r="BJ872" i="1" s="1"/>
  <c r="AD872" i="1"/>
  <c r="AH872" i="1"/>
  <c r="AK872" i="1"/>
  <c r="AK871" i="1"/>
  <c r="AH871" i="1"/>
  <c r="AL871" i="1"/>
  <c r="BJ871" i="1" s="1"/>
  <c r="AD871" i="1"/>
  <c r="AL864" i="1"/>
  <c r="BJ864" i="1" s="1"/>
  <c r="AK864" i="1"/>
  <c r="AD864" i="1"/>
  <c r="AE864" i="1" s="1"/>
  <c r="AG864" i="1" s="1"/>
  <c r="AH862" i="1"/>
  <c r="AL862" i="1"/>
  <c r="BJ862" i="1" s="1"/>
  <c r="AK862" i="1"/>
  <c r="AD862" i="1"/>
  <c r="AH839" i="1"/>
  <c r="AK839" i="1"/>
  <c r="AD839" i="1"/>
  <c r="AL839" i="1"/>
  <c r="BJ839" i="1" s="1"/>
  <c r="AH825" i="1"/>
  <c r="AK825" i="1"/>
  <c r="AD825" i="1"/>
  <c r="AL825" i="1"/>
  <c r="BJ825" i="1" s="1"/>
  <c r="AD823" i="1"/>
  <c r="AH823" i="1"/>
  <c r="AL823" i="1"/>
  <c r="BJ823" i="1" s="1"/>
  <c r="AK823" i="1"/>
  <c r="AK822" i="1"/>
  <c r="AH822" i="1"/>
  <c r="AL822" i="1"/>
  <c r="BJ822" i="1" s="1"/>
  <c r="AD822" i="1"/>
  <c r="AD789" i="1"/>
  <c r="AL789" i="1"/>
  <c r="BJ789" i="1" s="1"/>
  <c r="AH789" i="1"/>
  <c r="AK789" i="1"/>
  <c r="AE782" i="1"/>
  <c r="BE782" i="1"/>
  <c r="BF782" i="1" s="1"/>
  <c r="CH782" i="1" s="1"/>
  <c r="BC782" i="1"/>
  <c r="AI770" i="1"/>
  <c r="BM770" i="1"/>
  <c r="BN770" i="1" s="1"/>
  <c r="CS770" i="1" s="1"/>
  <c r="AE708" i="1"/>
  <c r="BE708" i="1"/>
  <c r="BF708" i="1" s="1"/>
  <c r="CH708" i="1" s="1"/>
  <c r="AJ708" i="1"/>
  <c r="AY708" i="1" s="1"/>
  <c r="AZ708" i="1" s="1"/>
  <c r="BA708" i="1" s="1"/>
  <c r="CB708" i="1" s="1"/>
  <c r="BC708" i="1"/>
  <c r="AD697" i="1"/>
  <c r="AE697" i="1" s="1"/>
  <c r="AG697" i="1" s="1"/>
  <c r="AL697" i="1"/>
  <c r="BJ697" i="1" s="1"/>
  <c r="AK697" i="1"/>
  <c r="AK849" i="1"/>
  <c r="AD849" i="1"/>
  <c r="AL849" i="1"/>
  <c r="BJ849" i="1" s="1"/>
  <c r="AH849" i="1"/>
  <c r="AK879" i="1"/>
  <c r="AL879" i="1"/>
  <c r="BJ879" i="1" s="1"/>
  <c r="AD879" i="1"/>
  <c r="AH879" i="1"/>
  <c r="AH878" i="1"/>
  <c r="AK878" i="1"/>
  <c r="AL878" i="1"/>
  <c r="BJ878" i="1" s="1"/>
  <c r="AD878" i="1"/>
  <c r="AH870" i="1"/>
  <c r="AK870" i="1"/>
  <c r="AL870" i="1"/>
  <c r="BJ870" i="1" s="1"/>
  <c r="AD870" i="1"/>
  <c r="AD861" i="1"/>
  <c r="AK861" i="1"/>
  <c r="AH861" i="1"/>
  <c r="AL861" i="1"/>
  <c r="BJ861" i="1" s="1"/>
  <c r="AH853" i="1"/>
  <c r="AD853" i="1"/>
  <c r="AK853" i="1"/>
  <c r="AL853" i="1"/>
  <c r="BJ853" i="1" s="1"/>
  <c r="AF845" i="1"/>
  <c r="AG845" i="1"/>
  <c r="CK845" i="1" s="1"/>
  <c r="AH838" i="1"/>
  <c r="AD838" i="1"/>
  <c r="AK838" i="1"/>
  <c r="AL838" i="1"/>
  <c r="BJ838" i="1" s="1"/>
  <c r="AK828" i="1"/>
  <c r="AD828" i="1"/>
  <c r="AL828" i="1"/>
  <c r="BJ828" i="1" s="1"/>
  <c r="AH828" i="1"/>
  <c r="AK826" i="1"/>
  <c r="AD826" i="1"/>
  <c r="AL826" i="1"/>
  <c r="BJ826" i="1" s="1"/>
  <c r="AH826" i="1"/>
  <c r="AH824" i="1"/>
  <c r="AK824" i="1"/>
  <c r="AD824" i="1"/>
  <c r="AL824" i="1"/>
  <c r="BJ824" i="1" s="1"/>
  <c r="AE750" i="1"/>
  <c r="BE750" i="1"/>
  <c r="BF750" i="1" s="1"/>
  <c r="CH750" i="1" s="1"/>
  <c r="BC750" i="1"/>
  <c r="AM720" i="1"/>
  <c r="AN720" i="1" s="1"/>
  <c r="CP720" i="1" s="1"/>
  <c r="BI720" i="1"/>
  <c r="AE700" i="1"/>
  <c r="BE700" i="1"/>
  <c r="BF700" i="1" s="1"/>
  <c r="CH700" i="1" s="1"/>
  <c r="AJ700" i="1"/>
  <c r="AY700" i="1" s="1"/>
  <c r="AZ700" i="1" s="1"/>
  <c r="BA700" i="1" s="1"/>
  <c r="CB700" i="1" s="1"/>
  <c r="BC700" i="1"/>
  <c r="AK851" i="1"/>
  <c r="AD851" i="1"/>
  <c r="AL851" i="1"/>
  <c r="BJ851" i="1" s="1"/>
  <c r="AH851" i="1"/>
  <c r="AK831" i="1"/>
  <c r="AD831" i="1"/>
  <c r="AE831" i="1" s="1"/>
  <c r="AG831" i="1" s="1"/>
  <c r="AL831" i="1"/>
  <c r="BJ831" i="1" s="1"/>
  <c r="BI773" i="1"/>
  <c r="AK895" i="1"/>
  <c r="AH895" i="1"/>
  <c r="AL895" i="1"/>
  <c r="BJ895" i="1" s="1"/>
  <c r="AD895" i="1"/>
  <c r="AH894" i="1"/>
  <c r="AK894" i="1"/>
  <c r="AL894" i="1"/>
  <c r="BJ894" i="1" s="1"/>
  <c r="AD894" i="1"/>
  <c r="AL884" i="1"/>
  <c r="BJ884" i="1" s="1"/>
  <c r="AD884" i="1"/>
  <c r="AK884" i="1"/>
  <c r="AH884" i="1"/>
  <c r="AL880" i="1"/>
  <c r="BJ880" i="1" s="1"/>
  <c r="AD880" i="1"/>
  <c r="AH880" i="1"/>
  <c r="AK880" i="1"/>
  <c r="AH893" i="1"/>
  <c r="AL893" i="1"/>
  <c r="BJ893" i="1" s="1"/>
  <c r="AD893" i="1"/>
  <c r="AK893" i="1"/>
  <c r="AH890" i="1"/>
  <c r="AK890" i="1"/>
  <c r="AL890" i="1"/>
  <c r="BJ890" i="1" s="1"/>
  <c r="AD890" i="1"/>
  <c r="AK883" i="1"/>
  <c r="AH883" i="1"/>
  <c r="AL883" i="1"/>
  <c r="BJ883" i="1" s="1"/>
  <c r="AD883" i="1"/>
  <c r="AH882" i="1"/>
  <c r="AK882" i="1"/>
  <c r="AL882" i="1"/>
  <c r="BJ882" i="1" s="1"/>
  <c r="AD882" i="1"/>
  <c r="AD877" i="1"/>
  <c r="AH877" i="1"/>
  <c r="AK877" i="1"/>
  <c r="AL877" i="1"/>
  <c r="BJ877" i="1" s="1"/>
  <c r="CK864" i="1"/>
  <c r="BC852" i="1"/>
  <c r="AJ852" i="1"/>
  <c r="AY852" i="1" s="1"/>
  <c r="AZ852" i="1" s="1"/>
  <c r="BA852" i="1" s="1"/>
  <c r="CB852" i="1" s="1"/>
  <c r="AE852" i="1"/>
  <c r="BE852" i="1"/>
  <c r="BF852" i="1" s="1"/>
  <c r="CH852" i="1" s="1"/>
  <c r="BM845" i="1"/>
  <c r="BN845" i="1" s="1"/>
  <c r="CS845" i="1" s="1"/>
  <c r="AI845" i="1"/>
  <c r="AK827" i="1"/>
  <c r="AD827" i="1"/>
  <c r="AL827" i="1"/>
  <c r="BJ827" i="1" s="1"/>
  <c r="AH827" i="1"/>
  <c r="BC821" i="1"/>
  <c r="AE821" i="1"/>
  <c r="BE821" i="1"/>
  <c r="BF821" i="1" s="1"/>
  <c r="CH821" i="1" s="1"/>
  <c r="BD766" i="1"/>
  <c r="CF766" i="1" s="1"/>
  <c r="BG766" i="1"/>
  <c r="AM737" i="1"/>
  <c r="AN737" i="1" s="1"/>
  <c r="CP737" i="1" s="1"/>
  <c r="BI737" i="1"/>
  <c r="AI881" i="1"/>
  <c r="BM881" i="1"/>
  <c r="BN881" i="1" s="1"/>
  <c r="CS881" i="1" s="1"/>
  <c r="AH874" i="1"/>
  <c r="AK874" i="1"/>
  <c r="AL874" i="1"/>
  <c r="BJ874" i="1" s="1"/>
  <c r="AD874" i="1"/>
  <c r="AL868" i="1"/>
  <c r="BJ868" i="1" s="1"/>
  <c r="AD868" i="1"/>
  <c r="AK868" i="1"/>
  <c r="AH868" i="1"/>
  <c r="AH847" i="1"/>
  <c r="AK847" i="1"/>
  <c r="AD847" i="1"/>
  <c r="AL847" i="1"/>
  <c r="BJ847" i="1" s="1"/>
  <c r="AI704" i="1"/>
  <c r="BM704" i="1"/>
  <c r="BN704" i="1" s="1"/>
  <c r="CS704" i="1" s="1"/>
  <c r="AL892" i="1"/>
  <c r="BJ892" i="1" s="1"/>
  <c r="AD892" i="1"/>
  <c r="AK892" i="1"/>
  <c r="AH892" i="1"/>
  <c r="AK891" i="1"/>
  <c r="AL891" i="1"/>
  <c r="BJ891" i="1" s="1"/>
  <c r="AD891" i="1"/>
  <c r="AH891" i="1"/>
  <c r="AH889" i="1"/>
  <c r="AL889" i="1"/>
  <c r="BJ889" i="1" s="1"/>
  <c r="AD889" i="1"/>
  <c r="AK889" i="1"/>
  <c r="AL876" i="1"/>
  <c r="BJ876" i="1" s="1"/>
  <c r="AD876" i="1"/>
  <c r="AK876" i="1"/>
  <c r="AH876" i="1"/>
  <c r="AH869" i="1"/>
  <c r="AL869" i="1"/>
  <c r="BJ869" i="1" s="1"/>
  <c r="AK869" i="1"/>
  <c r="AD869" i="1"/>
  <c r="BC860" i="1"/>
  <c r="AE860" i="1"/>
  <c r="BE860" i="1"/>
  <c r="BF860" i="1" s="1"/>
  <c r="CH860" i="1" s="1"/>
  <c r="AJ860" i="1"/>
  <c r="AY860" i="1" s="1"/>
  <c r="AZ860" i="1" s="1"/>
  <c r="BA860" i="1" s="1"/>
  <c r="CB860" i="1" s="1"/>
  <c r="AL837" i="1"/>
  <c r="BJ837" i="1" s="1"/>
  <c r="AH837" i="1"/>
  <c r="AD837" i="1"/>
  <c r="AK837" i="1"/>
  <c r="AI724" i="1"/>
  <c r="BM724" i="1"/>
  <c r="BN724" i="1" s="1"/>
  <c r="CS724" i="1" s="1"/>
  <c r="BC845" i="1"/>
  <c r="AH815" i="1"/>
  <c r="AK815" i="1"/>
  <c r="AD815" i="1"/>
  <c r="AL815" i="1"/>
  <c r="BJ815" i="1" s="1"/>
  <c r="AE806" i="1"/>
  <c r="BE806" i="1"/>
  <c r="BF806" i="1" s="1"/>
  <c r="CH806" i="1" s="1"/>
  <c r="AH813" i="1"/>
  <c r="AK813" i="1"/>
  <c r="AD813" i="1"/>
  <c r="AL813" i="1"/>
  <c r="BJ813" i="1" s="1"/>
  <c r="AI802" i="1"/>
  <c r="BM802" i="1"/>
  <c r="BN802" i="1" s="1"/>
  <c r="CS802" i="1" s="1"/>
  <c r="AK794" i="1"/>
  <c r="AD794" i="1"/>
  <c r="AL794" i="1"/>
  <c r="BJ794" i="1" s="1"/>
  <c r="AK762" i="1"/>
  <c r="AD762" i="1"/>
  <c r="AL762" i="1"/>
  <c r="BJ762" i="1" s="1"/>
  <c r="AH759" i="1"/>
  <c r="AK759" i="1"/>
  <c r="AD759" i="1"/>
  <c r="AL759" i="1"/>
  <c r="BJ759" i="1" s="1"/>
  <c r="AD749" i="1"/>
  <c r="AL749" i="1"/>
  <c r="BJ749" i="1" s="1"/>
  <c r="AH749" i="1"/>
  <c r="AQ744" i="1"/>
  <c r="K744" i="1"/>
  <c r="AK730" i="1"/>
  <c r="AD730" i="1"/>
  <c r="AL730" i="1"/>
  <c r="BJ730" i="1" s="1"/>
  <c r="AH730" i="1"/>
  <c r="AE716" i="1"/>
  <c r="BE716" i="1"/>
  <c r="BF716" i="1" s="1"/>
  <c r="CH716" i="1" s="1"/>
  <c r="AJ716" i="1"/>
  <c r="AY716" i="1" s="1"/>
  <c r="AZ716" i="1" s="1"/>
  <c r="BA716" i="1" s="1"/>
  <c r="CB716" i="1" s="1"/>
  <c r="AD715" i="1"/>
  <c r="AL715" i="1"/>
  <c r="BJ715" i="1" s="1"/>
  <c r="AH715" i="1"/>
  <c r="AH695" i="1"/>
  <c r="AK695" i="1"/>
  <c r="AD695" i="1"/>
  <c r="AL695" i="1"/>
  <c r="BJ695" i="1" s="1"/>
  <c r="BI652" i="1"/>
  <c r="AK852" i="1"/>
  <c r="AK803" i="1"/>
  <c r="AD803" i="1"/>
  <c r="AL803" i="1"/>
  <c r="BJ803" i="1" s="1"/>
  <c r="AH803" i="1"/>
  <c r="AK755" i="1"/>
  <c r="AD755" i="1"/>
  <c r="AL755" i="1"/>
  <c r="BJ755" i="1" s="1"/>
  <c r="AH755" i="1"/>
  <c r="AK748" i="1"/>
  <c r="AD748" i="1"/>
  <c r="AL748" i="1"/>
  <c r="BJ748" i="1" s="1"/>
  <c r="AH748" i="1"/>
  <c r="AK723" i="1"/>
  <c r="AD723" i="1"/>
  <c r="AL723" i="1"/>
  <c r="BJ723" i="1" s="1"/>
  <c r="AH723" i="1"/>
  <c r="BI715" i="1"/>
  <c r="BK715" i="1" s="1"/>
  <c r="BL715" i="1" s="1"/>
  <c r="CN715" i="1" s="1"/>
  <c r="AH701" i="1"/>
  <c r="AK701" i="1"/>
  <c r="AD701" i="1"/>
  <c r="AL701" i="1"/>
  <c r="BJ701" i="1" s="1"/>
  <c r="BY889" i="1"/>
  <c r="BY885" i="1"/>
  <c r="BY881" i="1"/>
  <c r="AK881" i="1"/>
  <c r="AM863" i="1"/>
  <c r="AN863" i="1" s="1"/>
  <c r="CP863" i="1" s="1"/>
  <c r="CQ863" i="1" s="1"/>
  <c r="AJ845" i="1"/>
  <c r="AY845" i="1" s="1"/>
  <c r="AZ845" i="1" s="1"/>
  <c r="BA845" i="1" s="1"/>
  <c r="CB845" i="1" s="1"/>
  <c r="BI829" i="1"/>
  <c r="AH807" i="1"/>
  <c r="AK807" i="1"/>
  <c r="AD807" i="1"/>
  <c r="AL807" i="1"/>
  <c r="BJ807" i="1" s="1"/>
  <c r="BX803" i="1"/>
  <c r="AK802" i="1"/>
  <c r="AD802" i="1"/>
  <c r="AL802" i="1"/>
  <c r="BJ802" i="1" s="1"/>
  <c r="AH800" i="1"/>
  <c r="AK800" i="1"/>
  <c r="AD800" i="1"/>
  <c r="AL800" i="1"/>
  <c r="BJ800" i="1" s="1"/>
  <c r="BX795" i="1"/>
  <c r="AK787" i="1"/>
  <c r="AD787" i="1"/>
  <c r="AE787" i="1" s="1"/>
  <c r="AG787" i="1" s="1"/>
  <c r="AL787" i="1"/>
  <c r="BJ787" i="1" s="1"/>
  <c r="AL782" i="1"/>
  <c r="BJ782" i="1" s="1"/>
  <c r="AK771" i="1"/>
  <c r="AD771" i="1"/>
  <c r="AL771" i="1"/>
  <c r="BJ771" i="1" s="1"/>
  <c r="AH771" i="1"/>
  <c r="AK754" i="1"/>
  <c r="AD754" i="1"/>
  <c r="AL754" i="1"/>
  <c r="BJ754" i="1" s="1"/>
  <c r="AL750" i="1"/>
  <c r="BJ750" i="1" s="1"/>
  <c r="R744" i="1"/>
  <c r="J744" i="1"/>
  <c r="AK739" i="1"/>
  <c r="AD739" i="1"/>
  <c r="AL739" i="1"/>
  <c r="BJ739" i="1" s="1"/>
  <c r="AH739" i="1"/>
  <c r="AK738" i="1"/>
  <c r="AD738" i="1"/>
  <c r="AL738" i="1"/>
  <c r="BJ738" i="1" s="1"/>
  <c r="AH738" i="1"/>
  <c r="AH727" i="1"/>
  <c r="AK727" i="1"/>
  <c r="AD727" i="1"/>
  <c r="AL727" i="1"/>
  <c r="BJ727" i="1" s="1"/>
  <c r="BM716" i="1"/>
  <c r="BN716" i="1" s="1"/>
  <c r="CS716" i="1" s="1"/>
  <c r="AI716" i="1"/>
  <c r="AH702" i="1"/>
  <c r="AK702" i="1"/>
  <c r="AD702" i="1"/>
  <c r="AL702" i="1"/>
  <c r="BJ702" i="1" s="1"/>
  <c r="AH692" i="1"/>
  <c r="AK692" i="1"/>
  <c r="AD692" i="1"/>
  <c r="AL692" i="1"/>
  <c r="BJ692" i="1" s="1"/>
  <c r="AJ677" i="1"/>
  <c r="AY677" i="1" s="1"/>
  <c r="AZ677" i="1" s="1"/>
  <c r="BA677" i="1" s="1"/>
  <c r="CB677" i="1" s="1"/>
  <c r="AE677" i="1"/>
  <c r="BC677" i="1"/>
  <c r="BE677" i="1"/>
  <c r="BF677" i="1" s="1"/>
  <c r="CH677" i="1" s="1"/>
  <c r="BE654" i="1"/>
  <c r="BF654" i="1" s="1"/>
  <c r="CH654" i="1" s="1"/>
  <c r="BC654" i="1"/>
  <c r="AE654" i="1"/>
  <c r="AK795" i="1"/>
  <c r="AD795" i="1"/>
  <c r="AL795" i="1"/>
  <c r="BJ795" i="1" s="1"/>
  <c r="AH795" i="1"/>
  <c r="AK740" i="1"/>
  <c r="AD740" i="1"/>
  <c r="AL740" i="1"/>
  <c r="BJ740" i="1" s="1"/>
  <c r="CQ717" i="1"/>
  <c r="AD707" i="1"/>
  <c r="AL707" i="1"/>
  <c r="BJ707" i="1" s="1"/>
  <c r="AH707" i="1"/>
  <c r="AD648" i="1"/>
  <c r="AE648" i="1" s="1"/>
  <c r="AG648" i="1" s="1"/>
  <c r="AL648" i="1"/>
  <c r="BJ648" i="1" s="1"/>
  <c r="AK648" i="1"/>
  <c r="AE557" i="1"/>
  <c r="BE557" i="1"/>
  <c r="BF557" i="1" s="1"/>
  <c r="CH557" i="1" s="1"/>
  <c r="BC557" i="1"/>
  <c r="AH369" i="1"/>
  <c r="AK369" i="1"/>
  <c r="AD369" i="1"/>
  <c r="AL369" i="1"/>
  <c r="BJ369" i="1" s="1"/>
  <c r="AK845" i="1"/>
  <c r="AJ881" i="1"/>
  <c r="AY881" i="1" s="1"/>
  <c r="AZ881" i="1" s="1"/>
  <c r="BA881" i="1" s="1"/>
  <c r="CB881" i="1" s="1"/>
  <c r="AM865" i="1"/>
  <c r="AN865" i="1" s="1"/>
  <c r="CP865" i="1" s="1"/>
  <c r="CQ865" i="1" s="1"/>
  <c r="AH860" i="1"/>
  <c r="BY855" i="1"/>
  <c r="AH852" i="1"/>
  <c r="AH844" i="1"/>
  <c r="AH836" i="1"/>
  <c r="AH829" i="1"/>
  <c r="AH821" i="1"/>
  <c r="AJ821" i="1" s="1"/>
  <c r="AY821" i="1" s="1"/>
  <c r="AZ821" i="1" s="1"/>
  <c r="BA821" i="1" s="1"/>
  <c r="CB821" i="1" s="1"/>
  <c r="AK804" i="1"/>
  <c r="AD804" i="1"/>
  <c r="AL804" i="1"/>
  <c r="BJ804" i="1" s="1"/>
  <c r="AH804" i="1"/>
  <c r="AK796" i="1"/>
  <c r="AD796" i="1"/>
  <c r="AL796" i="1"/>
  <c r="BJ796" i="1" s="1"/>
  <c r="AH796" i="1"/>
  <c r="AH792" i="1"/>
  <c r="AK792" i="1"/>
  <c r="AD792" i="1"/>
  <c r="AL792" i="1"/>
  <c r="BJ792" i="1" s="1"/>
  <c r="BJ788" i="1"/>
  <c r="BK788" i="1" s="1"/>
  <c r="BL788" i="1" s="1"/>
  <c r="CN788" i="1" s="1"/>
  <c r="CQ788" i="1" s="1"/>
  <c r="DI783" i="1"/>
  <c r="BK777" i="1"/>
  <c r="BL777" i="1" s="1"/>
  <c r="CN777" i="1" s="1"/>
  <c r="AH775" i="1"/>
  <c r="AK775" i="1"/>
  <c r="AD775" i="1"/>
  <c r="AL775" i="1"/>
  <c r="BJ775" i="1" s="1"/>
  <c r="AH760" i="1"/>
  <c r="AK760" i="1"/>
  <c r="AD760" i="1"/>
  <c r="AL760" i="1"/>
  <c r="BJ760" i="1" s="1"/>
  <c r="AD757" i="1"/>
  <c r="AL757" i="1"/>
  <c r="BJ757" i="1" s="1"/>
  <c r="AH757" i="1"/>
  <c r="AK756" i="1"/>
  <c r="AD756" i="1"/>
  <c r="AL756" i="1"/>
  <c r="BJ756" i="1" s="1"/>
  <c r="AH756" i="1"/>
  <c r="AO744" i="1"/>
  <c r="AP744" i="1" s="1"/>
  <c r="DI744" i="1" s="1"/>
  <c r="AH735" i="1"/>
  <c r="AK735" i="1"/>
  <c r="AD735" i="1"/>
  <c r="AL735" i="1"/>
  <c r="BJ735" i="1" s="1"/>
  <c r="BK716" i="1"/>
  <c r="BL716" i="1" s="1"/>
  <c r="CN716" i="1" s="1"/>
  <c r="CQ716" i="1" s="1"/>
  <c r="AH708" i="1"/>
  <c r="AK708" i="1"/>
  <c r="AI686" i="1"/>
  <c r="BM686" i="1"/>
  <c r="BN686" i="1" s="1"/>
  <c r="CS686" i="1" s="1"/>
  <c r="AK844" i="1"/>
  <c r="AK836" i="1"/>
  <c r="AH798" i="1"/>
  <c r="AK798" i="1"/>
  <c r="BI781" i="1"/>
  <c r="BK781" i="1" s="1"/>
  <c r="BL781" i="1" s="1"/>
  <c r="CN781" i="1" s="1"/>
  <c r="AE774" i="1"/>
  <c r="BE774" i="1"/>
  <c r="BF774" i="1" s="1"/>
  <c r="CH774" i="1" s="1"/>
  <c r="AH769" i="1"/>
  <c r="AK769" i="1"/>
  <c r="AD769" i="1"/>
  <c r="AL769" i="1"/>
  <c r="BJ769" i="1" s="1"/>
  <c r="BX755" i="1"/>
  <c r="BY755" i="1"/>
  <c r="AI753" i="1"/>
  <c r="BM753" i="1"/>
  <c r="BN753" i="1" s="1"/>
  <c r="CS753" i="1" s="1"/>
  <c r="BI749" i="1"/>
  <c r="BK749" i="1" s="1"/>
  <c r="BL749" i="1" s="1"/>
  <c r="CN749" i="1" s="1"/>
  <c r="AH742" i="1"/>
  <c r="AK742" i="1"/>
  <c r="AD742" i="1"/>
  <c r="AL742" i="1"/>
  <c r="BJ742" i="1" s="1"/>
  <c r="BX694" i="1"/>
  <c r="AH690" i="1"/>
  <c r="AK690" i="1"/>
  <c r="AD690" i="1"/>
  <c r="AL690" i="1"/>
  <c r="BJ690" i="1" s="1"/>
  <c r="AL687" i="1"/>
  <c r="BJ687" i="1" s="1"/>
  <c r="AD687" i="1"/>
  <c r="AH687" i="1"/>
  <c r="AI685" i="1"/>
  <c r="BM685" i="1"/>
  <c r="BN685" i="1" s="1"/>
  <c r="CS685" i="1" s="1"/>
  <c r="AH655" i="1"/>
  <c r="AK655" i="1"/>
  <c r="AD655" i="1"/>
  <c r="AL655" i="1"/>
  <c r="BJ655" i="1" s="1"/>
  <c r="AH799" i="1"/>
  <c r="AK799" i="1"/>
  <c r="AD799" i="1"/>
  <c r="AL799" i="1"/>
  <c r="BJ799" i="1" s="1"/>
  <c r="AH791" i="1"/>
  <c r="AK791" i="1"/>
  <c r="AD791" i="1"/>
  <c r="AL791" i="1"/>
  <c r="BJ791" i="1" s="1"/>
  <c r="AD781" i="1"/>
  <c r="AL781" i="1"/>
  <c r="BJ781" i="1" s="1"/>
  <c r="AH781" i="1"/>
  <c r="AK817" i="1"/>
  <c r="AD817" i="1"/>
  <c r="AL817" i="1"/>
  <c r="BJ817" i="1" s="1"/>
  <c r="AH817" i="1"/>
  <c r="AI816" i="1"/>
  <c r="BM816" i="1"/>
  <c r="BN816" i="1" s="1"/>
  <c r="CS816" i="1" s="1"/>
  <c r="AH814" i="1"/>
  <c r="AK814" i="1"/>
  <c r="AD814" i="1"/>
  <c r="AL814" i="1"/>
  <c r="BJ814" i="1" s="1"/>
  <c r="AH808" i="1"/>
  <c r="AK808" i="1"/>
  <c r="AD808" i="1"/>
  <c r="AL808" i="1"/>
  <c r="BJ808" i="1" s="1"/>
  <c r="BC806" i="1"/>
  <c r="AD805" i="1"/>
  <c r="AL805" i="1"/>
  <c r="BJ805" i="1" s="1"/>
  <c r="AH805" i="1"/>
  <c r="AH785" i="1"/>
  <c r="AK785" i="1"/>
  <c r="AD785" i="1"/>
  <c r="AL785" i="1"/>
  <c r="BJ785" i="1" s="1"/>
  <c r="AH782" i="1"/>
  <c r="AJ782" i="1" s="1"/>
  <c r="AY782" i="1" s="1"/>
  <c r="AZ782" i="1" s="1"/>
  <c r="BA782" i="1" s="1"/>
  <c r="CB782" i="1" s="1"/>
  <c r="AK782" i="1"/>
  <c r="AK779" i="1"/>
  <c r="AD779" i="1"/>
  <c r="AL779" i="1"/>
  <c r="BJ779" i="1" s="1"/>
  <c r="AH779" i="1"/>
  <c r="BC774" i="1"/>
  <c r="BX771" i="1"/>
  <c r="AK770" i="1"/>
  <c r="AD770" i="1"/>
  <c r="AL770" i="1"/>
  <c r="BJ770" i="1" s="1"/>
  <c r="AH750" i="1"/>
  <c r="AK750" i="1"/>
  <c r="P744" i="1"/>
  <c r="H744" i="1"/>
  <c r="AD729" i="1"/>
  <c r="AL729" i="1"/>
  <c r="BJ729" i="1" s="1"/>
  <c r="AH729" i="1"/>
  <c r="AD720" i="1"/>
  <c r="AL720" i="1"/>
  <c r="BJ720" i="1" s="1"/>
  <c r="AH720" i="1"/>
  <c r="CN719" i="1"/>
  <c r="CQ719" i="1" s="1"/>
  <c r="BC716" i="1"/>
  <c r="AI710" i="1"/>
  <c r="BM710" i="1"/>
  <c r="BN710" i="1" s="1"/>
  <c r="CS710" i="1" s="1"/>
  <c r="AH709" i="1"/>
  <c r="AK709" i="1"/>
  <c r="AD709" i="1"/>
  <c r="AL709" i="1"/>
  <c r="BJ709" i="1" s="1"/>
  <c r="AH703" i="1"/>
  <c r="AK703" i="1"/>
  <c r="AD703" i="1"/>
  <c r="AL703" i="1"/>
  <c r="BJ703" i="1" s="1"/>
  <c r="BI699" i="1"/>
  <c r="BK699" i="1" s="1"/>
  <c r="BL699" i="1" s="1"/>
  <c r="CN699" i="1" s="1"/>
  <c r="AH693" i="1"/>
  <c r="AK693" i="1"/>
  <c r="AD693" i="1"/>
  <c r="AL693" i="1"/>
  <c r="BJ693" i="1" s="1"/>
  <c r="AH688" i="1"/>
  <c r="AK688" i="1"/>
  <c r="AD688" i="1"/>
  <c r="AL688" i="1"/>
  <c r="BJ688" i="1" s="1"/>
  <c r="AK659" i="1"/>
  <c r="AD659" i="1"/>
  <c r="AL659" i="1"/>
  <c r="BJ659" i="1" s="1"/>
  <c r="AH659" i="1"/>
  <c r="AI794" i="1"/>
  <c r="BM794" i="1"/>
  <c r="BN794" i="1" s="1"/>
  <c r="CS794" i="1" s="1"/>
  <c r="AE766" i="1"/>
  <c r="BE766" i="1"/>
  <c r="BF766" i="1" s="1"/>
  <c r="CH766" i="1" s="1"/>
  <c r="AH752" i="1"/>
  <c r="AK752" i="1"/>
  <c r="AD752" i="1"/>
  <c r="AL752" i="1"/>
  <c r="BJ752" i="1" s="1"/>
  <c r="AK722" i="1"/>
  <c r="AD722" i="1"/>
  <c r="AL722" i="1"/>
  <c r="BJ722" i="1" s="1"/>
  <c r="AH722" i="1"/>
  <c r="AK706" i="1"/>
  <c r="AD706" i="1"/>
  <c r="AL706" i="1"/>
  <c r="BJ706" i="1" s="1"/>
  <c r="AH706" i="1"/>
  <c r="AJ679" i="1"/>
  <c r="AY679" i="1" s="1"/>
  <c r="AZ679" i="1" s="1"/>
  <c r="BA679" i="1" s="1"/>
  <c r="CB679" i="1" s="1"/>
  <c r="AE679" i="1"/>
  <c r="BC679" i="1"/>
  <c r="BE679" i="1"/>
  <c r="BF679" i="1" s="1"/>
  <c r="CH679" i="1" s="1"/>
  <c r="BY817" i="1"/>
  <c r="AK816" i="1"/>
  <c r="AD816" i="1"/>
  <c r="AL816" i="1"/>
  <c r="BJ816" i="1" s="1"/>
  <c r="AH793" i="1"/>
  <c r="AK793" i="1"/>
  <c r="AD793" i="1"/>
  <c r="AL793" i="1"/>
  <c r="BJ793" i="1" s="1"/>
  <c r="U787" i="1"/>
  <c r="AI777" i="1"/>
  <c r="BM777" i="1"/>
  <c r="BN777" i="1" s="1"/>
  <c r="CS777" i="1" s="1"/>
  <c r="AH776" i="1"/>
  <c r="AK776" i="1"/>
  <c r="AD776" i="1"/>
  <c r="AL776" i="1"/>
  <c r="BJ776" i="1" s="1"/>
  <c r="AD773" i="1"/>
  <c r="AL773" i="1"/>
  <c r="BJ773" i="1" s="1"/>
  <c r="AH773" i="1"/>
  <c r="AK772" i="1"/>
  <c r="AD772" i="1"/>
  <c r="AL772" i="1"/>
  <c r="BJ772" i="1" s="1"/>
  <c r="AH772" i="1"/>
  <c r="AH768" i="1"/>
  <c r="AK768" i="1"/>
  <c r="AD768" i="1"/>
  <c r="AL768" i="1"/>
  <c r="BJ768" i="1" s="1"/>
  <c r="AL758" i="1"/>
  <c r="BJ758" i="1" s="1"/>
  <c r="AK747" i="1"/>
  <c r="AD747" i="1"/>
  <c r="AL747" i="1"/>
  <c r="BJ747" i="1" s="1"/>
  <c r="AH747" i="1"/>
  <c r="O744" i="1"/>
  <c r="G744" i="1"/>
  <c r="AD737" i="1"/>
  <c r="AL737" i="1"/>
  <c r="BJ737" i="1" s="1"/>
  <c r="AH737" i="1"/>
  <c r="AL728" i="1"/>
  <c r="BJ728" i="1" s="1"/>
  <c r="AH725" i="1"/>
  <c r="AK725" i="1"/>
  <c r="AD725" i="1"/>
  <c r="AL725" i="1"/>
  <c r="BJ725" i="1" s="1"/>
  <c r="AH711" i="1"/>
  <c r="AK711" i="1"/>
  <c r="AD711" i="1"/>
  <c r="AL711" i="1"/>
  <c r="BJ711" i="1" s="1"/>
  <c r="AK705" i="1"/>
  <c r="AD705" i="1"/>
  <c r="AL705" i="1"/>
  <c r="BJ705" i="1" s="1"/>
  <c r="AH705" i="1"/>
  <c r="AL700" i="1"/>
  <c r="BJ700" i="1" s="1"/>
  <c r="AD699" i="1"/>
  <c r="AL699" i="1"/>
  <c r="BJ699" i="1" s="1"/>
  <c r="AH699" i="1"/>
  <c r="AH681" i="1"/>
  <c r="AK681" i="1"/>
  <c r="AD681" i="1"/>
  <c r="AL681" i="1"/>
  <c r="BJ681" i="1" s="1"/>
  <c r="BM658" i="1"/>
  <c r="BN658" i="1" s="1"/>
  <c r="CS658" i="1" s="1"/>
  <c r="AI658" i="1"/>
  <c r="AI657" i="1"/>
  <c r="BM657" i="1"/>
  <c r="BN657" i="1" s="1"/>
  <c r="CS657" i="1" s="1"/>
  <c r="AH653" i="1"/>
  <c r="AD653" i="1"/>
  <c r="AK653" i="1"/>
  <c r="AL653" i="1"/>
  <c r="BJ653" i="1" s="1"/>
  <c r="AK651" i="1"/>
  <c r="AD651" i="1"/>
  <c r="AL651" i="1"/>
  <c r="BJ651" i="1" s="1"/>
  <c r="AH651" i="1"/>
  <c r="AD645" i="1"/>
  <c r="AL645" i="1"/>
  <c r="BJ645" i="1" s="1"/>
  <c r="AH645" i="1"/>
  <c r="AM524" i="1"/>
  <c r="AN524" i="1" s="1"/>
  <c r="CP524" i="1" s="1"/>
  <c r="BI524" i="1"/>
  <c r="AK860" i="1"/>
  <c r="AK821" i="1"/>
  <c r="AI762" i="1"/>
  <c r="BM762" i="1"/>
  <c r="BN762" i="1" s="1"/>
  <c r="CS762" i="1" s="1"/>
  <c r="AH736" i="1"/>
  <c r="AK736" i="1"/>
  <c r="AD718" i="1"/>
  <c r="AE718" i="1" s="1"/>
  <c r="AG718" i="1" s="1"/>
  <c r="AL718" i="1"/>
  <c r="BJ718" i="1" s="1"/>
  <c r="AI712" i="1"/>
  <c r="BM712" i="1"/>
  <c r="BN712" i="1" s="1"/>
  <c r="CS712" i="1" s="1"/>
  <c r="AM660" i="1"/>
  <c r="AN660" i="1" s="1"/>
  <c r="CP660" i="1" s="1"/>
  <c r="BI660" i="1"/>
  <c r="BY803" i="1"/>
  <c r="BY795" i="1"/>
  <c r="AH784" i="1"/>
  <c r="AK784" i="1"/>
  <c r="AD784" i="1"/>
  <c r="AL784" i="1"/>
  <c r="BJ784" i="1" s="1"/>
  <c r="AH774" i="1"/>
  <c r="AK774" i="1"/>
  <c r="AH766" i="1"/>
  <c r="AK766" i="1"/>
  <c r="AI754" i="1"/>
  <c r="BM754" i="1"/>
  <c r="BN754" i="1" s="1"/>
  <c r="CS754" i="1" s="1"/>
  <c r="S744" i="1"/>
  <c r="C744" i="1"/>
  <c r="AK731" i="1"/>
  <c r="AD731" i="1"/>
  <c r="AL731" i="1"/>
  <c r="BJ731" i="1" s="1"/>
  <c r="AH731" i="1"/>
  <c r="AK714" i="1"/>
  <c r="AD714" i="1"/>
  <c r="AL714" i="1"/>
  <c r="BJ714" i="1" s="1"/>
  <c r="AH714" i="1"/>
  <c r="AK712" i="1"/>
  <c r="AD712" i="1"/>
  <c r="AL712" i="1"/>
  <c r="BJ712" i="1" s="1"/>
  <c r="AH691" i="1"/>
  <c r="AK691" i="1"/>
  <c r="AD691" i="1"/>
  <c r="AL691" i="1"/>
  <c r="BJ691" i="1" s="1"/>
  <c r="BE845" i="1"/>
  <c r="BF845" i="1" s="1"/>
  <c r="CH845" i="1" s="1"/>
  <c r="AK818" i="1"/>
  <c r="AD818" i="1"/>
  <c r="AL818" i="1"/>
  <c r="BJ818" i="1" s="1"/>
  <c r="AH818" i="1"/>
  <c r="AE812" i="1"/>
  <c r="BE812" i="1"/>
  <c r="BF812" i="1" s="1"/>
  <c r="CH812" i="1" s="1"/>
  <c r="AB810" i="1"/>
  <c r="AH801" i="1"/>
  <c r="AK801" i="1"/>
  <c r="AD801" i="1"/>
  <c r="AL801" i="1"/>
  <c r="BJ801" i="1" s="1"/>
  <c r="AL798" i="1"/>
  <c r="BJ798" i="1" s="1"/>
  <c r="AH790" i="1"/>
  <c r="AK790" i="1"/>
  <c r="AH783" i="1"/>
  <c r="AK783" i="1"/>
  <c r="AD783" i="1"/>
  <c r="AL783" i="1"/>
  <c r="BJ783" i="1" s="1"/>
  <c r="BX779" i="1"/>
  <c r="AH761" i="1"/>
  <c r="AK761" i="1"/>
  <c r="AD761" i="1"/>
  <c r="AL761" i="1"/>
  <c r="BJ761" i="1" s="1"/>
  <c r="AH751" i="1"/>
  <c r="AK751" i="1"/>
  <c r="AD751" i="1"/>
  <c r="AL751" i="1"/>
  <c r="BJ751" i="1" s="1"/>
  <c r="BY747" i="1"/>
  <c r="N744" i="1"/>
  <c r="F744" i="1"/>
  <c r="AL736" i="1"/>
  <c r="BJ736" i="1" s="1"/>
  <c r="AH734" i="1"/>
  <c r="AK734" i="1"/>
  <c r="AD734" i="1"/>
  <c r="AL734" i="1"/>
  <c r="BJ734" i="1" s="1"/>
  <c r="AH733" i="1"/>
  <c r="AK733" i="1"/>
  <c r="AD733" i="1"/>
  <c r="AL733" i="1"/>
  <c r="BJ733" i="1" s="1"/>
  <c r="AH726" i="1"/>
  <c r="AK726" i="1"/>
  <c r="AD726" i="1"/>
  <c r="AL726" i="1"/>
  <c r="BJ726" i="1" s="1"/>
  <c r="AK724" i="1"/>
  <c r="AD724" i="1"/>
  <c r="AL724" i="1"/>
  <c r="BJ724" i="1" s="1"/>
  <c r="Q602" i="1"/>
  <c r="I602" i="1"/>
  <c r="U718" i="1"/>
  <c r="CN698" i="1"/>
  <c r="CQ698" i="1" s="1"/>
  <c r="AH689" i="1"/>
  <c r="AK689" i="1"/>
  <c r="AD689" i="1"/>
  <c r="AL689" i="1"/>
  <c r="BJ689" i="1" s="1"/>
  <c r="AK667" i="1"/>
  <c r="AD667" i="1"/>
  <c r="AL667" i="1"/>
  <c r="BJ667" i="1" s="1"/>
  <c r="AH667" i="1"/>
  <c r="AK650" i="1"/>
  <c r="AD650" i="1"/>
  <c r="AL650" i="1"/>
  <c r="BJ650" i="1" s="1"/>
  <c r="AH650" i="1"/>
  <c r="AI642" i="1"/>
  <c r="BM642" i="1"/>
  <c r="BN642" i="1" s="1"/>
  <c r="CS642" i="1" s="1"/>
  <c r="BC881" i="1"/>
  <c r="AH806" i="1"/>
  <c r="AJ806" i="1" s="1"/>
  <c r="AY806" i="1" s="1"/>
  <c r="AZ806" i="1" s="1"/>
  <c r="BA806" i="1" s="1"/>
  <c r="CB806" i="1" s="1"/>
  <c r="AK806" i="1"/>
  <c r="BE881" i="1"/>
  <c r="BF881" i="1" s="1"/>
  <c r="CH881" i="1" s="1"/>
  <c r="AL860" i="1"/>
  <c r="BJ860" i="1" s="1"/>
  <c r="AL852" i="1"/>
  <c r="BJ852" i="1" s="1"/>
  <c r="AL844" i="1"/>
  <c r="BJ844" i="1" s="1"/>
  <c r="AL836" i="1"/>
  <c r="BJ836" i="1" s="1"/>
  <c r="AL829" i="1"/>
  <c r="BJ829" i="1" s="1"/>
  <c r="AL821" i="1"/>
  <c r="BJ821" i="1" s="1"/>
  <c r="AH812" i="1"/>
  <c r="AJ812" i="1" s="1"/>
  <c r="AK812" i="1"/>
  <c r="AL806" i="1"/>
  <c r="BJ806" i="1" s="1"/>
  <c r="AD798" i="1"/>
  <c r="BX787" i="1"/>
  <c r="BY787" i="1"/>
  <c r="CN786" i="1"/>
  <c r="CQ786" i="1" s="1"/>
  <c r="AK780" i="1"/>
  <c r="AD780" i="1"/>
  <c r="AL780" i="1"/>
  <c r="BJ780" i="1" s="1"/>
  <c r="AH780" i="1"/>
  <c r="AK778" i="1"/>
  <c r="AD778" i="1"/>
  <c r="AL778" i="1"/>
  <c r="BJ778" i="1" s="1"/>
  <c r="AL774" i="1"/>
  <c r="BJ774" i="1" s="1"/>
  <c r="AL766" i="1"/>
  <c r="BJ766" i="1" s="1"/>
  <c r="AB764" i="1"/>
  <c r="AH758" i="1"/>
  <c r="AK758" i="1"/>
  <c r="BX747" i="1"/>
  <c r="AB745" i="1"/>
  <c r="M744" i="1"/>
  <c r="E744" i="1"/>
  <c r="AH741" i="1"/>
  <c r="AK741" i="1"/>
  <c r="AD741" i="1"/>
  <c r="AL741" i="1"/>
  <c r="BJ741" i="1" s="1"/>
  <c r="AH740" i="1"/>
  <c r="AD736" i="1"/>
  <c r="AK732" i="1"/>
  <c r="AD732" i="1"/>
  <c r="AL732" i="1"/>
  <c r="BJ732" i="1" s="1"/>
  <c r="AH728" i="1"/>
  <c r="AJ728" i="1" s="1"/>
  <c r="AY728" i="1" s="1"/>
  <c r="AZ728" i="1" s="1"/>
  <c r="BA728" i="1" s="1"/>
  <c r="AK728" i="1"/>
  <c r="AK718" i="1"/>
  <c r="BX713" i="1"/>
  <c r="BY713" i="1"/>
  <c r="AK713" i="1"/>
  <c r="AD713" i="1"/>
  <c r="AL713" i="1"/>
  <c r="BJ713" i="1" s="1"/>
  <c r="AH713" i="1"/>
  <c r="AK707" i="1"/>
  <c r="BX705" i="1"/>
  <c r="AK704" i="1"/>
  <c r="AD704" i="1"/>
  <c r="AL704" i="1"/>
  <c r="BJ704" i="1" s="1"/>
  <c r="AH700" i="1"/>
  <c r="AK700" i="1"/>
  <c r="BY694" i="1"/>
  <c r="AH694" i="1"/>
  <c r="AK694" i="1"/>
  <c r="AD694" i="1"/>
  <c r="AL694" i="1"/>
  <c r="BJ694" i="1" s="1"/>
  <c r="AK687" i="1"/>
  <c r="AK666" i="1"/>
  <c r="AD666" i="1"/>
  <c r="AL666" i="1"/>
  <c r="BJ666" i="1" s="1"/>
  <c r="AH666" i="1"/>
  <c r="AK643" i="1"/>
  <c r="AD643" i="1"/>
  <c r="AL643" i="1"/>
  <c r="BJ643" i="1" s="1"/>
  <c r="AH643" i="1"/>
  <c r="AL767" i="1"/>
  <c r="AD767" i="1"/>
  <c r="P602" i="1"/>
  <c r="H602" i="1"/>
  <c r="AM717" i="1"/>
  <c r="AN717" i="1" s="1"/>
  <c r="CP717" i="1" s="1"/>
  <c r="BY708" i="1"/>
  <c r="AM696" i="1"/>
  <c r="AN696" i="1" s="1"/>
  <c r="CP696" i="1" s="1"/>
  <c r="CQ696" i="1" s="1"/>
  <c r="AF662" i="1"/>
  <c r="AG662" i="1"/>
  <c r="CK662" i="1" s="1"/>
  <c r="BY643" i="1"/>
  <c r="AK642" i="1"/>
  <c r="AD642" i="1"/>
  <c r="AL642" i="1"/>
  <c r="BJ642" i="1" s="1"/>
  <c r="AH640" i="1"/>
  <c r="AK640" i="1"/>
  <c r="AD640" i="1"/>
  <c r="AL640" i="1"/>
  <c r="BJ640" i="1" s="1"/>
  <c r="AH634" i="1"/>
  <c r="AK634" i="1"/>
  <c r="AD634" i="1"/>
  <c r="AL634" i="1"/>
  <c r="BJ634" i="1" s="1"/>
  <c r="AH632" i="1"/>
  <c r="AK632" i="1"/>
  <c r="AD632" i="1"/>
  <c r="AL632" i="1"/>
  <c r="BJ632" i="1" s="1"/>
  <c r="AH630" i="1"/>
  <c r="AK630" i="1"/>
  <c r="AD630" i="1"/>
  <c r="AL630" i="1"/>
  <c r="BJ630" i="1" s="1"/>
  <c r="AH628" i="1"/>
  <c r="AK628" i="1"/>
  <c r="AD628" i="1"/>
  <c r="AL628" i="1"/>
  <c r="BJ628" i="1" s="1"/>
  <c r="AH626" i="1"/>
  <c r="AK626" i="1"/>
  <c r="AD626" i="1"/>
  <c r="AL626" i="1"/>
  <c r="BJ626" i="1" s="1"/>
  <c r="AH624" i="1"/>
  <c r="AK624" i="1"/>
  <c r="AD624" i="1"/>
  <c r="AL624" i="1"/>
  <c r="BJ624" i="1" s="1"/>
  <c r="AH622" i="1"/>
  <c r="AK622" i="1"/>
  <c r="AD622" i="1"/>
  <c r="AL622" i="1"/>
  <c r="BJ622" i="1" s="1"/>
  <c r="AH620" i="1"/>
  <c r="AK620" i="1"/>
  <c r="AD620" i="1"/>
  <c r="AL620" i="1"/>
  <c r="BJ620" i="1" s="1"/>
  <c r="AH618" i="1"/>
  <c r="AK618" i="1"/>
  <c r="AD618" i="1"/>
  <c r="AL618" i="1"/>
  <c r="BJ618" i="1" s="1"/>
  <c r="AH616" i="1"/>
  <c r="AK616" i="1"/>
  <c r="AD616" i="1"/>
  <c r="AL616" i="1"/>
  <c r="BJ616" i="1" s="1"/>
  <c r="AH614" i="1"/>
  <c r="AK614" i="1"/>
  <c r="AD614" i="1"/>
  <c r="AL614" i="1"/>
  <c r="BJ614" i="1" s="1"/>
  <c r="AH612" i="1"/>
  <c r="AK612" i="1"/>
  <c r="AD612" i="1"/>
  <c r="AL612" i="1"/>
  <c r="BJ612" i="1" s="1"/>
  <c r="AH610" i="1"/>
  <c r="AK610" i="1"/>
  <c r="AD610" i="1"/>
  <c r="AL610" i="1"/>
  <c r="BJ610" i="1" s="1"/>
  <c r="AH608" i="1"/>
  <c r="AK608" i="1"/>
  <c r="AD608" i="1"/>
  <c r="AL608" i="1"/>
  <c r="BJ608" i="1" s="1"/>
  <c r="AQ602" i="1"/>
  <c r="AK591" i="1"/>
  <c r="AD591" i="1"/>
  <c r="AL591" i="1"/>
  <c r="BJ591" i="1" s="1"/>
  <c r="AH591" i="1"/>
  <c r="AD564" i="1"/>
  <c r="AL564" i="1"/>
  <c r="BJ564" i="1" s="1"/>
  <c r="AH564" i="1"/>
  <c r="AK564" i="1"/>
  <c r="AK552" i="1"/>
  <c r="AD552" i="1"/>
  <c r="AL552" i="1"/>
  <c r="BJ552" i="1" s="1"/>
  <c r="AK523" i="1"/>
  <c r="AD523" i="1"/>
  <c r="AL523" i="1"/>
  <c r="BJ523" i="1" s="1"/>
  <c r="AH523" i="1"/>
  <c r="BY791" i="1"/>
  <c r="BY775" i="1"/>
  <c r="AL710" i="1"/>
  <c r="BJ710" i="1" s="1"/>
  <c r="BK710" i="1" s="1"/>
  <c r="BL710" i="1" s="1"/>
  <c r="CN710" i="1" s="1"/>
  <c r="AD710" i="1"/>
  <c r="AH684" i="1"/>
  <c r="AK684" i="1"/>
  <c r="AD684" i="1"/>
  <c r="AL684" i="1"/>
  <c r="BJ684" i="1" s="1"/>
  <c r="AH676" i="1"/>
  <c r="AK676" i="1"/>
  <c r="AD676" i="1"/>
  <c r="AL676" i="1"/>
  <c r="BJ676" i="1" s="1"/>
  <c r="AH675" i="1"/>
  <c r="AK675" i="1"/>
  <c r="AD675" i="1"/>
  <c r="AL675" i="1"/>
  <c r="BJ675" i="1" s="1"/>
  <c r="AH674" i="1"/>
  <c r="AK674" i="1"/>
  <c r="AD674" i="1"/>
  <c r="AL674" i="1"/>
  <c r="BJ674" i="1" s="1"/>
  <c r="AH673" i="1"/>
  <c r="AK673" i="1"/>
  <c r="AD673" i="1"/>
  <c r="AL673" i="1"/>
  <c r="BJ673" i="1" s="1"/>
  <c r="AH672" i="1"/>
  <c r="AK672" i="1"/>
  <c r="AD672" i="1"/>
  <c r="AL672" i="1"/>
  <c r="BJ672" i="1" s="1"/>
  <c r="BE662" i="1"/>
  <c r="BF662" i="1" s="1"/>
  <c r="CH662" i="1" s="1"/>
  <c r="AD660" i="1"/>
  <c r="AL660" i="1"/>
  <c r="BJ660" i="1" s="1"/>
  <c r="AH660" i="1"/>
  <c r="AL654" i="1"/>
  <c r="BJ654" i="1" s="1"/>
  <c r="BX644" i="1"/>
  <c r="AB637" i="1"/>
  <c r="AH605" i="1"/>
  <c r="AK605" i="1"/>
  <c r="AD605" i="1"/>
  <c r="AL605" i="1"/>
  <c r="BJ605" i="1" s="1"/>
  <c r="AK585" i="1"/>
  <c r="AD585" i="1"/>
  <c r="AL585" i="1"/>
  <c r="BJ585" i="1" s="1"/>
  <c r="AH585" i="1"/>
  <c r="AK570" i="1"/>
  <c r="AD570" i="1"/>
  <c r="AL570" i="1"/>
  <c r="BJ570" i="1" s="1"/>
  <c r="AH570" i="1"/>
  <c r="AM556" i="1"/>
  <c r="AN556" i="1" s="1"/>
  <c r="CP556" i="1" s="1"/>
  <c r="BI556" i="1"/>
  <c r="BK556" i="1" s="1"/>
  <c r="BL556" i="1" s="1"/>
  <c r="CN556" i="1" s="1"/>
  <c r="CQ556" i="1" s="1"/>
  <c r="AD547" i="1"/>
  <c r="AL547" i="1"/>
  <c r="BJ547" i="1" s="1"/>
  <c r="AH547" i="1"/>
  <c r="AK547" i="1"/>
  <c r="AL777" i="1"/>
  <c r="BJ777" i="1" s="1"/>
  <c r="AD777" i="1"/>
  <c r="AL753" i="1"/>
  <c r="BJ753" i="1" s="1"/>
  <c r="BK753" i="1" s="1"/>
  <c r="BL753" i="1" s="1"/>
  <c r="CN753" i="1" s="1"/>
  <c r="AD753" i="1"/>
  <c r="U745" i="1"/>
  <c r="W744" i="1"/>
  <c r="BV694" i="1"/>
  <c r="BV693" i="1"/>
  <c r="BX693" i="1" s="1"/>
  <c r="AH671" i="1"/>
  <c r="AK671" i="1"/>
  <c r="AD671" i="1"/>
  <c r="AL671" i="1"/>
  <c r="BJ671" i="1" s="1"/>
  <c r="AI665" i="1"/>
  <c r="BM665" i="1"/>
  <c r="BN665" i="1" s="1"/>
  <c r="CS665" i="1" s="1"/>
  <c r="AH662" i="1"/>
  <c r="AK662" i="1"/>
  <c r="AK644" i="1"/>
  <c r="AD644" i="1"/>
  <c r="AL644" i="1"/>
  <c r="BJ644" i="1" s="1"/>
  <c r="AH644" i="1"/>
  <c r="CP638" i="1"/>
  <c r="AI569" i="1"/>
  <c r="BM569" i="1"/>
  <c r="BN569" i="1" s="1"/>
  <c r="CS569" i="1" s="1"/>
  <c r="BE526" i="1"/>
  <c r="BF526" i="1" s="1"/>
  <c r="CH526" i="1" s="1"/>
  <c r="BC526" i="1"/>
  <c r="AE526" i="1"/>
  <c r="AM786" i="1"/>
  <c r="AN786" i="1" s="1"/>
  <c r="CP786" i="1" s="1"/>
  <c r="AD686" i="1"/>
  <c r="AL686" i="1"/>
  <c r="BJ686" i="1" s="1"/>
  <c r="AK685" i="1"/>
  <c r="AD685" i="1"/>
  <c r="AL685" i="1"/>
  <c r="BJ685" i="1" s="1"/>
  <c r="AH683" i="1"/>
  <c r="AK683" i="1"/>
  <c r="AD683" i="1"/>
  <c r="AL683" i="1"/>
  <c r="BJ683" i="1" s="1"/>
  <c r="AJ680" i="1"/>
  <c r="AY680" i="1" s="1"/>
  <c r="AZ680" i="1" s="1"/>
  <c r="BA680" i="1" s="1"/>
  <c r="CB680" i="1" s="1"/>
  <c r="AE680" i="1"/>
  <c r="BC680" i="1"/>
  <c r="AJ678" i="1"/>
  <c r="AY678" i="1" s="1"/>
  <c r="AZ678" i="1" s="1"/>
  <c r="BA678" i="1" s="1"/>
  <c r="CB678" i="1" s="1"/>
  <c r="AE678" i="1"/>
  <c r="BC678" i="1"/>
  <c r="U669" i="1"/>
  <c r="AM668" i="1"/>
  <c r="AN668" i="1" s="1"/>
  <c r="CP668" i="1" s="1"/>
  <c r="BI668" i="1"/>
  <c r="BK668" i="1" s="1"/>
  <c r="BL668" i="1" s="1"/>
  <c r="CN668" i="1" s="1"/>
  <c r="BC662" i="1"/>
  <c r="AL661" i="1"/>
  <c r="BJ661" i="1" s="1"/>
  <c r="AK657" i="1"/>
  <c r="AD657" i="1"/>
  <c r="AL657" i="1"/>
  <c r="BJ657" i="1" s="1"/>
  <c r="AD652" i="1"/>
  <c r="AL652" i="1"/>
  <c r="BJ652" i="1" s="1"/>
  <c r="AH652" i="1"/>
  <c r="U648" i="1"/>
  <c r="AM646" i="1"/>
  <c r="AN646" i="1" s="1"/>
  <c r="CP646" i="1" s="1"/>
  <c r="BI646" i="1"/>
  <c r="BK646" i="1" s="1"/>
  <c r="BL646" i="1" s="1"/>
  <c r="CN646" i="1" s="1"/>
  <c r="AH641" i="1"/>
  <c r="AK641" i="1"/>
  <c r="AD641" i="1"/>
  <c r="AL641" i="1"/>
  <c r="BJ641" i="1" s="1"/>
  <c r="U637" i="1"/>
  <c r="CN607" i="1"/>
  <c r="CQ607" i="1" s="1"/>
  <c r="AK577" i="1"/>
  <c r="AD577" i="1"/>
  <c r="AL577" i="1"/>
  <c r="BJ577" i="1" s="1"/>
  <c r="AH577" i="1"/>
  <c r="AD510" i="1"/>
  <c r="AL510" i="1"/>
  <c r="BJ510" i="1" s="1"/>
  <c r="AH510" i="1"/>
  <c r="AK510" i="1"/>
  <c r="AB669" i="1"/>
  <c r="AK665" i="1"/>
  <c r="AD665" i="1"/>
  <c r="AL665" i="1"/>
  <c r="BJ665" i="1" s="1"/>
  <c r="AK661" i="1"/>
  <c r="AH656" i="1"/>
  <c r="AK656" i="1"/>
  <c r="AD656" i="1"/>
  <c r="AL656" i="1"/>
  <c r="BJ656" i="1" s="1"/>
  <c r="AH654" i="1"/>
  <c r="AJ654" i="1" s="1"/>
  <c r="AY654" i="1" s="1"/>
  <c r="AZ654" i="1" s="1"/>
  <c r="BA654" i="1" s="1"/>
  <c r="CB654" i="1" s="1"/>
  <c r="AK654" i="1"/>
  <c r="AD646" i="1"/>
  <c r="BI638" i="1"/>
  <c r="BK638" i="1" s="1"/>
  <c r="BL638" i="1" s="1"/>
  <c r="CN638" i="1" s="1"/>
  <c r="CQ638" i="1" s="1"/>
  <c r="AH635" i="1"/>
  <c r="AK635" i="1"/>
  <c r="AD635" i="1"/>
  <c r="AL635" i="1"/>
  <c r="BJ635" i="1" s="1"/>
  <c r="AH633" i="1"/>
  <c r="AK633" i="1"/>
  <c r="AD633" i="1"/>
  <c r="AL633" i="1"/>
  <c r="BJ633" i="1" s="1"/>
  <c r="AH631" i="1"/>
  <c r="AK631" i="1"/>
  <c r="AD631" i="1"/>
  <c r="AL631" i="1"/>
  <c r="BJ631" i="1" s="1"/>
  <c r="AH629" i="1"/>
  <c r="AK629" i="1"/>
  <c r="AD629" i="1"/>
  <c r="AL629" i="1"/>
  <c r="BJ629" i="1" s="1"/>
  <c r="AH627" i="1"/>
  <c r="AK627" i="1"/>
  <c r="AD627" i="1"/>
  <c r="AL627" i="1"/>
  <c r="BJ627" i="1" s="1"/>
  <c r="AH625" i="1"/>
  <c r="AK625" i="1"/>
  <c r="AD625" i="1"/>
  <c r="AL625" i="1"/>
  <c r="BJ625" i="1" s="1"/>
  <c r="AH623" i="1"/>
  <c r="AK623" i="1"/>
  <c r="AD623" i="1"/>
  <c r="AL623" i="1"/>
  <c r="BJ623" i="1" s="1"/>
  <c r="AH621" i="1"/>
  <c r="AK621" i="1"/>
  <c r="AD621" i="1"/>
  <c r="AL621" i="1"/>
  <c r="BJ621" i="1" s="1"/>
  <c r="AH619" i="1"/>
  <c r="AK619" i="1"/>
  <c r="AD619" i="1"/>
  <c r="AL619" i="1"/>
  <c r="BJ619" i="1" s="1"/>
  <c r="AH617" i="1"/>
  <c r="AK617" i="1"/>
  <c r="AD617" i="1"/>
  <c r="AL617" i="1"/>
  <c r="BJ617" i="1" s="1"/>
  <c r="AH615" i="1"/>
  <c r="AK615" i="1"/>
  <c r="AD615" i="1"/>
  <c r="AL615" i="1"/>
  <c r="BJ615" i="1" s="1"/>
  <c r="AH613" i="1"/>
  <c r="AK613" i="1"/>
  <c r="AD613" i="1"/>
  <c r="AL613" i="1"/>
  <c r="BJ613" i="1" s="1"/>
  <c r="AH611" i="1"/>
  <c r="AK611" i="1"/>
  <c r="AD611" i="1"/>
  <c r="AL611" i="1"/>
  <c r="BJ611" i="1" s="1"/>
  <c r="AH609" i="1"/>
  <c r="AK609" i="1"/>
  <c r="AD609" i="1"/>
  <c r="AL609" i="1"/>
  <c r="BJ609" i="1" s="1"/>
  <c r="AF534" i="1"/>
  <c r="AG534" i="1"/>
  <c r="CK534" i="1" s="1"/>
  <c r="U602" i="1"/>
  <c r="AH682" i="1"/>
  <c r="AK682" i="1"/>
  <c r="AD682" i="1"/>
  <c r="AL682" i="1"/>
  <c r="BJ682" i="1" s="1"/>
  <c r="BX671" i="1"/>
  <c r="BY671" i="1"/>
  <c r="AD661" i="1"/>
  <c r="BY658" i="1"/>
  <c r="BM646" i="1"/>
  <c r="BN646" i="1" s="1"/>
  <c r="CS646" i="1" s="1"/>
  <c r="AI646" i="1"/>
  <c r="AH639" i="1"/>
  <c r="AK639" i="1"/>
  <c r="AD639" i="1"/>
  <c r="AL639" i="1"/>
  <c r="BJ639" i="1" s="1"/>
  <c r="AB603" i="1"/>
  <c r="CS602" i="1"/>
  <c r="AH582" i="1"/>
  <c r="AK582" i="1"/>
  <c r="AD582" i="1"/>
  <c r="AL582" i="1"/>
  <c r="BJ582" i="1" s="1"/>
  <c r="AI487" i="1"/>
  <c r="BM487" i="1"/>
  <c r="BN487" i="1" s="1"/>
  <c r="CS487" i="1" s="1"/>
  <c r="BV686" i="1"/>
  <c r="AK686" i="1"/>
  <c r="BX680" i="1"/>
  <c r="AH664" i="1"/>
  <c r="AK664" i="1"/>
  <c r="AD664" i="1"/>
  <c r="AL664" i="1"/>
  <c r="BJ664" i="1" s="1"/>
  <c r="BM661" i="1"/>
  <c r="BN661" i="1" s="1"/>
  <c r="CS661" i="1" s="1"/>
  <c r="AI661" i="1"/>
  <c r="AK658" i="1"/>
  <c r="AD658" i="1"/>
  <c r="AL658" i="1"/>
  <c r="BJ658" i="1" s="1"/>
  <c r="AH606" i="1"/>
  <c r="AK606" i="1"/>
  <c r="AD606" i="1"/>
  <c r="AL606" i="1"/>
  <c r="BJ606" i="1" s="1"/>
  <c r="BX605" i="1"/>
  <c r="BY605" i="1"/>
  <c r="U603" i="1"/>
  <c r="AE565" i="1"/>
  <c r="BE565" i="1"/>
  <c r="BF565" i="1" s="1"/>
  <c r="CH565" i="1" s="1"/>
  <c r="AJ565" i="1"/>
  <c r="AY565" i="1" s="1"/>
  <c r="AZ565" i="1" s="1"/>
  <c r="BA565" i="1" s="1"/>
  <c r="CB565" i="1" s="1"/>
  <c r="BC565" i="1"/>
  <c r="AH533" i="1"/>
  <c r="AD533" i="1"/>
  <c r="AK533" i="1"/>
  <c r="AL533" i="1"/>
  <c r="BJ533" i="1" s="1"/>
  <c r="AI521" i="1"/>
  <c r="BM521" i="1"/>
  <c r="BN521" i="1" s="1"/>
  <c r="CS521" i="1" s="1"/>
  <c r="AH596" i="1"/>
  <c r="AK596" i="1"/>
  <c r="AD596" i="1"/>
  <c r="AL596" i="1"/>
  <c r="BJ596" i="1" s="1"/>
  <c r="AH576" i="1"/>
  <c r="AK576" i="1"/>
  <c r="AD576" i="1"/>
  <c r="AL576" i="1"/>
  <c r="BJ576" i="1" s="1"/>
  <c r="BY570" i="1"/>
  <c r="AH565" i="1"/>
  <c r="AK565" i="1"/>
  <c r="BX562" i="1"/>
  <c r="BY562" i="1"/>
  <c r="AK562" i="1"/>
  <c r="AD562" i="1"/>
  <c r="AL562" i="1"/>
  <c r="BJ562" i="1" s="1"/>
  <c r="AH562" i="1"/>
  <c r="AH557" i="1"/>
  <c r="AK557" i="1"/>
  <c r="BX554" i="1"/>
  <c r="BY554" i="1"/>
  <c r="AK554" i="1"/>
  <c r="AD554" i="1"/>
  <c r="AL554" i="1"/>
  <c r="BJ554" i="1" s="1"/>
  <c r="AH554" i="1"/>
  <c r="AE548" i="1"/>
  <c r="BE548" i="1"/>
  <c r="BF548" i="1" s="1"/>
  <c r="CH548" i="1" s="1"/>
  <c r="AJ548" i="1"/>
  <c r="AY548" i="1" s="1"/>
  <c r="AZ548" i="1" s="1"/>
  <c r="BA548" i="1" s="1"/>
  <c r="CB548" i="1" s="1"/>
  <c r="BM522" i="1"/>
  <c r="BN522" i="1" s="1"/>
  <c r="CS522" i="1" s="1"/>
  <c r="AI522" i="1"/>
  <c r="AD516" i="1"/>
  <c r="AL516" i="1"/>
  <c r="BJ516" i="1" s="1"/>
  <c r="AH516" i="1"/>
  <c r="AK516" i="1"/>
  <c r="BM500" i="1"/>
  <c r="BN500" i="1" s="1"/>
  <c r="CS500" i="1" s="1"/>
  <c r="AI500" i="1"/>
  <c r="AH495" i="1"/>
  <c r="AD495" i="1"/>
  <c r="AK495" i="1"/>
  <c r="AL495" i="1"/>
  <c r="BJ495" i="1" s="1"/>
  <c r="BM478" i="1"/>
  <c r="BN478" i="1" s="1"/>
  <c r="CS478" i="1" s="1"/>
  <c r="AI478" i="1"/>
  <c r="AM677" i="1"/>
  <c r="AN677" i="1" s="1"/>
  <c r="CP677" i="1" s="1"/>
  <c r="AL663" i="1"/>
  <c r="AD663" i="1"/>
  <c r="AE607" i="1"/>
  <c r="AO602" i="1"/>
  <c r="AP602" i="1" s="1"/>
  <c r="DI602" i="1" s="1"/>
  <c r="AH600" i="1"/>
  <c r="AK600" i="1"/>
  <c r="AD600" i="1"/>
  <c r="AL600" i="1"/>
  <c r="BJ600" i="1" s="1"/>
  <c r="AK599" i="1"/>
  <c r="AD599" i="1"/>
  <c r="AL599" i="1"/>
  <c r="BJ599" i="1" s="1"/>
  <c r="AH599" i="1"/>
  <c r="AH590" i="1"/>
  <c r="AK590" i="1"/>
  <c r="AD590" i="1"/>
  <c r="AL590" i="1"/>
  <c r="BJ590" i="1" s="1"/>
  <c r="AH584" i="1"/>
  <c r="AK584" i="1"/>
  <c r="AD584" i="1"/>
  <c r="AL584" i="1"/>
  <c r="BJ584" i="1" s="1"/>
  <c r="AH566" i="1"/>
  <c r="AK566" i="1"/>
  <c r="AD566" i="1"/>
  <c r="AL566" i="1"/>
  <c r="BJ566" i="1" s="1"/>
  <c r="AH560" i="1"/>
  <c r="AK560" i="1"/>
  <c r="AD560" i="1"/>
  <c r="AL560" i="1"/>
  <c r="BJ560" i="1" s="1"/>
  <c r="AI559" i="1"/>
  <c r="BM559" i="1"/>
  <c r="BN559" i="1" s="1"/>
  <c r="CS559" i="1" s="1"/>
  <c r="AH558" i="1"/>
  <c r="AK558" i="1"/>
  <c r="AD558" i="1"/>
  <c r="AL558" i="1"/>
  <c r="BJ558" i="1" s="1"/>
  <c r="U552" i="1"/>
  <c r="AH548" i="1"/>
  <c r="AK548" i="1"/>
  <c r="AD532" i="1"/>
  <c r="AL532" i="1"/>
  <c r="BJ532" i="1" s="1"/>
  <c r="AH532" i="1"/>
  <c r="AK532" i="1"/>
  <c r="BM508" i="1"/>
  <c r="BN508" i="1" s="1"/>
  <c r="CS508" i="1" s="1"/>
  <c r="AI508" i="1"/>
  <c r="AK501" i="1"/>
  <c r="AD501" i="1"/>
  <c r="AL501" i="1"/>
  <c r="BJ501" i="1" s="1"/>
  <c r="AH501" i="1"/>
  <c r="CI496" i="1"/>
  <c r="AD492" i="1"/>
  <c r="AK492" i="1"/>
  <c r="AL492" i="1"/>
  <c r="BJ492" i="1" s="1"/>
  <c r="AL680" i="1"/>
  <c r="BJ680" i="1" s="1"/>
  <c r="BK680" i="1" s="1"/>
  <c r="BL680" i="1" s="1"/>
  <c r="CN680" i="1" s="1"/>
  <c r="AL679" i="1"/>
  <c r="BJ679" i="1" s="1"/>
  <c r="BK679" i="1" s="1"/>
  <c r="BL679" i="1" s="1"/>
  <c r="CN679" i="1" s="1"/>
  <c r="AL678" i="1"/>
  <c r="BJ678" i="1" s="1"/>
  <c r="BK678" i="1" s="1"/>
  <c r="BL678" i="1" s="1"/>
  <c r="CN678" i="1" s="1"/>
  <c r="AL677" i="1"/>
  <c r="BJ677" i="1" s="1"/>
  <c r="BK677" i="1" s="1"/>
  <c r="BL677" i="1" s="1"/>
  <c r="CN677" i="1" s="1"/>
  <c r="CQ677" i="1" s="1"/>
  <c r="BY655" i="1"/>
  <c r="AM636" i="1"/>
  <c r="AN636" i="1" s="1"/>
  <c r="CP636" i="1" s="1"/>
  <c r="CQ636" i="1" s="1"/>
  <c r="AH598" i="1"/>
  <c r="AK598" i="1"/>
  <c r="AD598" i="1"/>
  <c r="AL598" i="1"/>
  <c r="BJ598" i="1" s="1"/>
  <c r="AK593" i="1"/>
  <c r="AD593" i="1"/>
  <c r="AL593" i="1"/>
  <c r="BJ593" i="1" s="1"/>
  <c r="AH593" i="1"/>
  <c r="AK587" i="1"/>
  <c r="AD587" i="1"/>
  <c r="AL587" i="1"/>
  <c r="BJ587" i="1" s="1"/>
  <c r="AH587" i="1"/>
  <c r="AK579" i="1"/>
  <c r="AD579" i="1"/>
  <c r="AL579" i="1"/>
  <c r="BJ579" i="1" s="1"/>
  <c r="AH579" i="1"/>
  <c r="AM571" i="1"/>
  <c r="AN571" i="1" s="1"/>
  <c r="CP571" i="1" s="1"/>
  <c r="BI571" i="1"/>
  <c r="BK571" i="1" s="1"/>
  <c r="BL571" i="1" s="1"/>
  <c r="CN571" i="1" s="1"/>
  <c r="AK569" i="1"/>
  <c r="AD569" i="1"/>
  <c r="AL569" i="1"/>
  <c r="BJ569" i="1" s="1"/>
  <c r="AH567" i="1"/>
  <c r="AK567" i="1"/>
  <c r="AD567" i="1"/>
  <c r="AL567" i="1"/>
  <c r="BJ567" i="1" s="1"/>
  <c r="AK563" i="1"/>
  <c r="AD563" i="1"/>
  <c r="AL563" i="1"/>
  <c r="BJ563" i="1" s="1"/>
  <c r="AH563" i="1"/>
  <c r="AI561" i="1"/>
  <c r="BM561" i="1"/>
  <c r="BN561" i="1" s="1"/>
  <c r="CS561" i="1" s="1"/>
  <c r="CQ551" i="1"/>
  <c r="AH543" i="1"/>
  <c r="AK543" i="1"/>
  <c r="AD543" i="1"/>
  <c r="AL543" i="1"/>
  <c r="BJ543" i="1" s="1"/>
  <c r="AM541" i="1"/>
  <c r="AN541" i="1" s="1"/>
  <c r="CP541" i="1" s="1"/>
  <c r="BI541" i="1"/>
  <c r="AE539" i="1"/>
  <c r="BE539" i="1"/>
  <c r="BF539" i="1" s="1"/>
  <c r="CH539" i="1" s="1"/>
  <c r="BM538" i="1"/>
  <c r="BN538" i="1" s="1"/>
  <c r="CS538" i="1" s="1"/>
  <c r="AI538" i="1"/>
  <c r="AH525" i="1"/>
  <c r="AH512" i="1" s="1"/>
  <c r="AI512" i="1" s="1"/>
  <c r="AD525" i="1"/>
  <c r="AK525" i="1"/>
  <c r="AL525" i="1"/>
  <c r="BJ525" i="1" s="1"/>
  <c r="AH518" i="1"/>
  <c r="AK518" i="1"/>
  <c r="AD518" i="1"/>
  <c r="AL518" i="1"/>
  <c r="BJ518" i="1" s="1"/>
  <c r="AI507" i="1"/>
  <c r="BM507" i="1"/>
  <c r="BN507" i="1" s="1"/>
  <c r="CS507" i="1" s="1"/>
  <c r="AH503" i="1"/>
  <c r="AD503" i="1"/>
  <c r="AK503" i="1"/>
  <c r="AL503" i="1"/>
  <c r="BJ503" i="1" s="1"/>
  <c r="W602" i="1"/>
  <c r="AH592" i="1"/>
  <c r="AK592" i="1"/>
  <c r="AD592" i="1"/>
  <c r="AL592" i="1"/>
  <c r="BJ592" i="1" s="1"/>
  <c r="AH586" i="1"/>
  <c r="AK586" i="1"/>
  <c r="AD586" i="1"/>
  <c r="AL586" i="1"/>
  <c r="BJ586" i="1" s="1"/>
  <c r="AK581" i="1"/>
  <c r="AD581" i="1"/>
  <c r="AL581" i="1"/>
  <c r="BJ581" i="1" s="1"/>
  <c r="AH581" i="1"/>
  <c r="AH578" i="1"/>
  <c r="AK578" i="1"/>
  <c r="AD578" i="1"/>
  <c r="AL578" i="1"/>
  <c r="BJ578" i="1" s="1"/>
  <c r="AK575" i="1"/>
  <c r="AD575" i="1"/>
  <c r="AL575" i="1"/>
  <c r="BJ575" i="1" s="1"/>
  <c r="AH575" i="1"/>
  <c r="AJ561" i="1"/>
  <c r="AY561" i="1" s="1"/>
  <c r="AZ561" i="1" s="1"/>
  <c r="BA561" i="1" s="1"/>
  <c r="CB561" i="1" s="1"/>
  <c r="BC561" i="1"/>
  <c r="AE561" i="1"/>
  <c r="BE561" i="1"/>
  <c r="BF561" i="1" s="1"/>
  <c r="CH561" i="1" s="1"/>
  <c r="AD556" i="1"/>
  <c r="AL556" i="1"/>
  <c r="BJ556" i="1" s="1"/>
  <c r="AH556" i="1"/>
  <c r="AK555" i="1"/>
  <c r="AD555" i="1"/>
  <c r="AL555" i="1"/>
  <c r="BJ555" i="1" s="1"/>
  <c r="AH555" i="1"/>
  <c r="DI552" i="1"/>
  <c r="AH549" i="1"/>
  <c r="AK549" i="1"/>
  <c r="AD549" i="1"/>
  <c r="AL549" i="1"/>
  <c r="BJ549" i="1" s="1"/>
  <c r="AK545" i="1"/>
  <c r="AD545" i="1"/>
  <c r="AL545" i="1"/>
  <c r="BJ545" i="1" s="1"/>
  <c r="AH545" i="1"/>
  <c r="AL541" i="1"/>
  <c r="BJ541" i="1" s="1"/>
  <c r="AD541" i="1"/>
  <c r="AH541" i="1"/>
  <c r="BM530" i="1"/>
  <c r="BN530" i="1" s="1"/>
  <c r="CS530" i="1" s="1"/>
  <c r="AI530" i="1"/>
  <c r="AK529" i="1"/>
  <c r="AD529" i="1"/>
  <c r="AL529" i="1"/>
  <c r="BJ529" i="1" s="1"/>
  <c r="AH529" i="1"/>
  <c r="AD494" i="1"/>
  <c r="AL494" i="1"/>
  <c r="BJ494" i="1" s="1"/>
  <c r="AH494" i="1"/>
  <c r="AK494" i="1"/>
  <c r="BV680" i="1"/>
  <c r="BY680" i="1" s="1"/>
  <c r="BV679" i="1"/>
  <c r="BY679" i="1" s="1"/>
  <c r="BV678" i="1"/>
  <c r="BV677" i="1"/>
  <c r="BV676" i="1"/>
  <c r="BY676" i="1" s="1"/>
  <c r="BV675" i="1"/>
  <c r="BY675" i="1" s="1"/>
  <c r="BV674" i="1"/>
  <c r="BV673" i="1"/>
  <c r="BV672" i="1"/>
  <c r="AK595" i="1"/>
  <c r="AD595" i="1"/>
  <c r="AL595" i="1"/>
  <c r="BJ595" i="1" s="1"/>
  <c r="AH595" i="1"/>
  <c r="F491" i="1"/>
  <c r="U572" i="1"/>
  <c r="BC548" i="1"/>
  <c r="BY545" i="1"/>
  <c r="AD536" i="1"/>
  <c r="AK536" i="1"/>
  <c r="AL536" i="1"/>
  <c r="BJ536" i="1" s="1"/>
  <c r="AD502" i="1"/>
  <c r="AL502" i="1"/>
  <c r="BJ502" i="1" s="1"/>
  <c r="AH502" i="1"/>
  <c r="AK502" i="1"/>
  <c r="AF496" i="1"/>
  <c r="AG496" i="1"/>
  <c r="CK496" i="1" s="1"/>
  <c r="AM484" i="1"/>
  <c r="AN484" i="1" s="1"/>
  <c r="CP484" i="1" s="1"/>
  <c r="BI484" i="1"/>
  <c r="BK484" i="1" s="1"/>
  <c r="BL484" i="1" s="1"/>
  <c r="CN484" i="1" s="1"/>
  <c r="BC482" i="1"/>
  <c r="BE482" i="1"/>
  <c r="BF482" i="1" s="1"/>
  <c r="CH482" i="1" s="1"/>
  <c r="AE482" i="1"/>
  <c r="BE418" i="1"/>
  <c r="BF418" i="1" s="1"/>
  <c r="CH418" i="1" s="1"/>
  <c r="AJ418" i="1"/>
  <c r="AY418" i="1" s="1"/>
  <c r="AZ418" i="1" s="1"/>
  <c r="BA418" i="1" s="1"/>
  <c r="CB418" i="1" s="1"/>
  <c r="AE418" i="1"/>
  <c r="BC418" i="1"/>
  <c r="BK601" i="1"/>
  <c r="BL601" i="1" s="1"/>
  <c r="CN601" i="1" s="1"/>
  <c r="CQ601" i="1" s="1"/>
  <c r="AK589" i="1"/>
  <c r="AD589" i="1"/>
  <c r="AL589" i="1"/>
  <c r="BJ589" i="1" s="1"/>
  <c r="AH589" i="1"/>
  <c r="AK583" i="1"/>
  <c r="AD583" i="1"/>
  <c r="AL583" i="1"/>
  <c r="BJ583" i="1" s="1"/>
  <c r="AH583" i="1"/>
  <c r="AH580" i="1"/>
  <c r="AK580" i="1"/>
  <c r="AD580" i="1"/>
  <c r="AL580" i="1"/>
  <c r="BJ580" i="1" s="1"/>
  <c r="AI574" i="1"/>
  <c r="BM574" i="1"/>
  <c r="BN574" i="1" s="1"/>
  <c r="CS574" i="1" s="1"/>
  <c r="AB572" i="1"/>
  <c r="AB491" i="1" s="1"/>
  <c r="AH568" i="1"/>
  <c r="AK568" i="1"/>
  <c r="AD568" i="1"/>
  <c r="AL568" i="1"/>
  <c r="BJ568" i="1" s="1"/>
  <c r="AH550" i="1"/>
  <c r="AK550" i="1"/>
  <c r="AD550" i="1"/>
  <c r="AL550" i="1"/>
  <c r="BJ550" i="1" s="1"/>
  <c r="AK546" i="1"/>
  <c r="AD546" i="1"/>
  <c r="AL546" i="1"/>
  <c r="BJ546" i="1" s="1"/>
  <c r="AH546" i="1"/>
  <c r="BX545" i="1"/>
  <c r="AI544" i="1"/>
  <c r="BM544" i="1"/>
  <c r="BN544" i="1" s="1"/>
  <c r="CS544" i="1" s="1"/>
  <c r="BE534" i="1"/>
  <c r="BF534" i="1" s="1"/>
  <c r="CH534" i="1" s="1"/>
  <c r="AJ534" i="1"/>
  <c r="AY534" i="1" s="1"/>
  <c r="AZ534" i="1" s="1"/>
  <c r="BA534" i="1" s="1"/>
  <c r="CB534" i="1" s="1"/>
  <c r="BC534" i="1"/>
  <c r="AD524" i="1"/>
  <c r="AL524" i="1"/>
  <c r="BJ524" i="1" s="1"/>
  <c r="AH524" i="1"/>
  <c r="AH517" i="1"/>
  <c r="AD517" i="1"/>
  <c r="AK517" i="1"/>
  <c r="AK512" i="1"/>
  <c r="AD512" i="1"/>
  <c r="AE512" i="1" s="1"/>
  <c r="AG512" i="1" s="1"/>
  <c r="AL512" i="1"/>
  <c r="BJ512" i="1" s="1"/>
  <c r="AH506" i="1"/>
  <c r="AK506" i="1"/>
  <c r="AD506" i="1"/>
  <c r="AL506" i="1"/>
  <c r="BJ506" i="1" s="1"/>
  <c r="BM486" i="1"/>
  <c r="BN486" i="1" s="1"/>
  <c r="CS486" i="1" s="1"/>
  <c r="AI486" i="1"/>
  <c r="AK597" i="1"/>
  <c r="AD597" i="1"/>
  <c r="AL597" i="1"/>
  <c r="BJ597" i="1" s="1"/>
  <c r="AH597" i="1"/>
  <c r="AH594" i="1"/>
  <c r="AK594" i="1"/>
  <c r="AD594" i="1"/>
  <c r="AL594" i="1"/>
  <c r="BJ594" i="1" s="1"/>
  <c r="AH588" i="1"/>
  <c r="AK588" i="1"/>
  <c r="AD588" i="1"/>
  <c r="AL588" i="1"/>
  <c r="BJ588" i="1" s="1"/>
  <c r="BJ573" i="1"/>
  <c r="BK573" i="1" s="1"/>
  <c r="BL573" i="1" s="1"/>
  <c r="CN573" i="1" s="1"/>
  <c r="CQ573" i="1" s="1"/>
  <c r="AL565" i="1"/>
  <c r="BJ565" i="1" s="1"/>
  <c r="AL557" i="1"/>
  <c r="BJ557" i="1" s="1"/>
  <c r="AK544" i="1"/>
  <c r="AD544" i="1"/>
  <c r="AL544" i="1"/>
  <c r="BJ544" i="1" s="1"/>
  <c r="AH542" i="1"/>
  <c r="AK542" i="1"/>
  <c r="AD542" i="1"/>
  <c r="AL542" i="1"/>
  <c r="BJ542" i="1" s="1"/>
  <c r="AD540" i="1"/>
  <c r="AL540" i="1"/>
  <c r="BJ540" i="1" s="1"/>
  <c r="AH540" i="1"/>
  <c r="AK540" i="1"/>
  <c r="BC539" i="1"/>
  <c r="BM514" i="1"/>
  <c r="BN514" i="1" s="1"/>
  <c r="CS514" i="1" s="1"/>
  <c r="BE504" i="1"/>
  <c r="BF504" i="1" s="1"/>
  <c r="CH504" i="1" s="1"/>
  <c r="BC504" i="1"/>
  <c r="AE504" i="1"/>
  <c r="AK477" i="1"/>
  <c r="AD477" i="1"/>
  <c r="AL477" i="1"/>
  <c r="BJ477" i="1" s="1"/>
  <c r="AH477" i="1"/>
  <c r="AL574" i="1"/>
  <c r="AD574" i="1"/>
  <c r="AK538" i="1"/>
  <c r="AD538" i="1"/>
  <c r="AL538" i="1"/>
  <c r="BJ538" i="1" s="1"/>
  <c r="BY514" i="1"/>
  <c r="CQ513" i="1"/>
  <c r="AM511" i="1"/>
  <c r="AN511" i="1" s="1"/>
  <c r="CP511" i="1" s="1"/>
  <c r="CQ511" i="1" s="1"/>
  <c r="AK508" i="1"/>
  <c r="AD508" i="1"/>
  <c r="AL508" i="1"/>
  <c r="BJ508" i="1" s="1"/>
  <c r="AK499" i="1"/>
  <c r="AD499" i="1"/>
  <c r="AL499" i="1"/>
  <c r="BJ499" i="1" s="1"/>
  <c r="U492" i="1"/>
  <c r="AK486" i="1"/>
  <c r="AD486" i="1"/>
  <c r="AL486" i="1"/>
  <c r="BJ486" i="1" s="1"/>
  <c r="AH480" i="1"/>
  <c r="AK480" i="1"/>
  <c r="AD480" i="1"/>
  <c r="AL480" i="1"/>
  <c r="BJ480" i="1" s="1"/>
  <c r="BI417" i="1"/>
  <c r="BK417" i="1" s="1"/>
  <c r="BL417" i="1" s="1"/>
  <c r="CN417" i="1" s="1"/>
  <c r="AE410" i="1"/>
  <c r="BE410" i="1"/>
  <c r="BF410" i="1" s="1"/>
  <c r="CH410" i="1" s="1"/>
  <c r="BC410" i="1"/>
  <c r="BI387" i="1"/>
  <c r="AL559" i="1"/>
  <c r="BJ559" i="1" s="1"/>
  <c r="BK559" i="1" s="1"/>
  <c r="BL559" i="1" s="1"/>
  <c r="CN559" i="1" s="1"/>
  <c r="AD559" i="1"/>
  <c r="AK539" i="1"/>
  <c r="AH539" i="1"/>
  <c r="AJ539" i="1" s="1"/>
  <c r="AY539" i="1" s="1"/>
  <c r="AZ539" i="1" s="1"/>
  <c r="BA539" i="1" s="1"/>
  <c r="CB539" i="1" s="1"/>
  <c r="AH534" i="1"/>
  <c r="AK534" i="1"/>
  <c r="BY531" i="1"/>
  <c r="BY530" i="1"/>
  <c r="AH528" i="1"/>
  <c r="AK528" i="1"/>
  <c r="AD528" i="1"/>
  <c r="AL528" i="1"/>
  <c r="BJ528" i="1" s="1"/>
  <c r="AK515" i="1"/>
  <c r="AD515" i="1"/>
  <c r="AL515" i="1"/>
  <c r="BJ515" i="1" s="1"/>
  <c r="AH515" i="1"/>
  <c r="AK514" i="1"/>
  <c r="AD514" i="1"/>
  <c r="AL514" i="1"/>
  <c r="BJ514" i="1" s="1"/>
  <c r="AK509" i="1"/>
  <c r="AD509" i="1"/>
  <c r="AL509" i="1"/>
  <c r="BJ509" i="1" s="1"/>
  <c r="AH509" i="1"/>
  <c r="AH498" i="1"/>
  <c r="AK498" i="1"/>
  <c r="AD498" i="1"/>
  <c r="AL498" i="1"/>
  <c r="BJ498" i="1" s="1"/>
  <c r="AQ491" i="1"/>
  <c r="W491" i="1"/>
  <c r="AH489" i="1"/>
  <c r="AK489" i="1"/>
  <c r="AD489" i="1"/>
  <c r="AL489" i="1"/>
  <c r="BJ489" i="1" s="1"/>
  <c r="AK483" i="1"/>
  <c r="AH451" i="1"/>
  <c r="AD451" i="1"/>
  <c r="AL451" i="1"/>
  <c r="BJ451" i="1" s="1"/>
  <c r="AK451" i="1"/>
  <c r="BY598" i="1"/>
  <c r="BY592" i="1"/>
  <c r="BY588" i="1"/>
  <c r="BY586" i="1"/>
  <c r="BY578" i="1"/>
  <c r="S491" i="1"/>
  <c r="K491" i="1"/>
  <c r="C491" i="1"/>
  <c r="AK530" i="1"/>
  <c r="AD530" i="1"/>
  <c r="AL530" i="1"/>
  <c r="BJ530" i="1" s="1"/>
  <c r="AK521" i="1"/>
  <c r="AD521" i="1"/>
  <c r="AL521" i="1"/>
  <c r="BJ521" i="1" s="1"/>
  <c r="DI518" i="1"/>
  <c r="DI512" i="1"/>
  <c r="AH504" i="1"/>
  <c r="AK504" i="1"/>
  <c r="AD483" i="1"/>
  <c r="AL482" i="1"/>
  <c r="BJ482" i="1" s="1"/>
  <c r="AK478" i="1"/>
  <c r="AD478" i="1"/>
  <c r="AL478" i="1"/>
  <c r="BJ478" i="1" s="1"/>
  <c r="AE460" i="1"/>
  <c r="BC460" i="1"/>
  <c r="BE460" i="1"/>
  <c r="BF460" i="1" s="1"/>
  <c r="CH460" i="1" s="1"/>
  <c r="AD457" i="1"/>
  <c r="AL457" i="1"/>
  <c r="BJ457" i="1" s="1"/>
  <c r="AH457" i="1"/>
  <c r="AK457" i="1"/>
  <c r="BM456" i="1"/>
  <c r="BN456" i="1" s="1"/>
  <c r="CS456" i="1" s="1"/>
  <c r="AI456" i="1"/>
  <c r="AD393" i="1"/>
  <c r="AL393" i="1"/>
  <c r="BJ393" i="1" s="1"/>
  <c r="AH393" i="1"/>
  <c r="AK393" i="1"/>
  <c r="AL561" i="1"/>
  <c r="BJ561" i="1" s="1"/>
  <c r="BK561" i="1" s="1"/>
  <c r="BL561" i="1" s="1"/>
  <c r="CN561" i="1" s="1"/>
  <c r="AK531" i="1"/>
  <c r="AD531" i="1"/>
  <c r="AL531" i="1"/>
  <c r="BJ531" i="1" s="1"/>
  <c r="AH531" i="1"/>
  <c r="AK500" i="1"/>
  <c r="AD500" i="1"/>
  <c r="AL500" i="1"/>
  <c r="BJ500" i="1" s="1"/>
  <c r="BE496" i="1"/>
  <c r="BF496" i="1" s="1"/>
  <c r="CH496" i="1" s="1"/>
  <c r="AJ496" i="1"/>
  <c r="AY496" i="1" s="1"/>
  <c r="AZ496" i="1" s="1"/>
  <c r="BA496" i="1" s="1"/>
  <c r="CB496" i="1" s="1"/>
  <c r="CN493" i="1"/>
  <c r="CQ493" i="1" s="1"/>
  <c r="AO491" i="1"/>
  <c r="AP491" i="1" s="1"/>
  <c r="DI491" i="1" s="1"/>
  <c r="AK487" i="1"/>
  <c r="AD487" i="1"/>
  <c r="AL487" i="1"/>
  <c r="BJ487" i="1" s="1"/>
  <c r="AD484" i="1"/>
  <c r="AL484" i="1"/>
  <c r="BJ484" i="1" s="1"/>
  <c r="AH484" i="1"/>
  <c r="AH481" i="1"/>
  <c r="AK481" i="1"/>
  <c r="AD481" i="1"/>
  <c r="AL481" i="1"/>
  <c r="BJ481" i="1" s="1"/>
  <c r="AI479" i="1"/>
  <c r="BM479" i="1"/>
  <c r="BN479" i="1" s="1"/>
  <c r="CS479" i="1" s="1"/>
  <c r="AK463" i="1"/>
  <c r="AD463" i="1"/>
  <c r="AL463" i="1"/>
  <c r="BJ463" i="1" s="1"/>
  <c r="AH463" i="1"/>
  <c r="BE443" i="1"/>
  <c r="BF443" i="1" s="1"/>
  <c r="CH443" i="1" s="1"/>
  <c r="AE443" i="1"/>
  <c r="BC443" i="1"/>
  <c r="BM439" i="1"/>
  <c r="BN439" i="1" s="1"/>
  <c r="CS439" i="1" s="1"/>
  <c r="AI439" i="1"/>
  <c r="AK438" i="1"/>
  <c r="AD438" i="1"/>
  <c r="AL438" i="1"/>
  <c r="BJ438" i="1" s="1"/>
  <c r="AH438" i="1"/>
  <c r="CQ535" i="1"/>
  <c r="DI534" i="1"/>
  <c r="AH526" i="1"/>
  <c r="AK526" i="1"/>
  <c r="BY522" i="1"/>
  <c r="AH520" i="1"/>
  <c r="AK520" i="1"/>
  <c r="AD520" i="1"/>
  <c r="AL520" i="1"/>
  <c r="BJ520" i="1" s="1"/>
  <c r="AH496" i="1"/>
  <c r="AK496" i="1"/>
  <c r="BG468" i="1"/>
  <c r="BD468" i="1"/>
  <c r="CF468" i="1" s="1"/>
  <c r="CI468" i="1" s="1"/>
  <c r="AE466" i="1"/>
  <c r="BE466" i="1"/>
  <c r="BF466" i="1" s="1"/>
  <c r="CH466" i="1" s="1"/>
  <c r="BC466" i="1"/>
  <c r="AJ466" i="1"/>
  <c r="AY466" i="1" s="1"/>
  <c r="AZ466" i="1" s="1"/>
  <c r="BA466" i="1" s="1"/>
  <c r="CB466" i="1" s="1"/>
  <c r="BI459" i="1"/>
  <c r="AL539" i="1"/>
  <c r="BJ539" i="1" s="1"/>
  <c r="AK522" i="1"/>
  <c r="AD522" i="1"/>
  <c r="AL522" i="1"/>
  <c r="BJ522" i="1" s="1"/>
  <c r="U512" i="1"/>
  <c r="AK507" i="1"/>
  <c r="AD507" i="1"/>
  <c r="AL507" i="1"/>
  <c r="BJ507" i="1" s="1"/>
  <c r="DI504" i="1"/>
  <c r="BG496" i="1"/>
  <c r="AK485" i="1"/>
  <c r="AD485" i="1"/>
  <c r="AL485" i="1"/>
  <c r="BJ485" i="1" s="1"/>
  <c r="AH485" i="1"/>
  <c r="AH482" i="1"/>
  <c r="AK482" i="1"/>
  <c r="AK479" i="1"/>
  <c r="AD479" i="1"/>
  <c r="AL479" i="1"/>
  <c r="BJ479" i="1" s="1"/>
  <c r="BM472" i="1"/>
  <c r="BN472" i="1" s="1"/>
  <c r="CS472" i="1" s="1"/>
  <c r="AI472" i="1"/>
  <c r="DI536" i="1"/>
  <c r="U536" i="1"/>
  <c r="AL534" i="1"/>
  <c r="BJ534" i="1" s="1"/>
  <c r="AH499" i="1"/>
  <c r="AH488" i="1"/>
  <c r="AK488" i="1"/>
  <c r="AD488" i="1"/>
  <c r="AL488" i="1"/>
  <c r="BJ488" i="1" s="1"/>
  <c r="BI465" i="1"/>
  <c r="AH461" i="1"/>
  <c r="AK461" i="1"/>
  <c r="AD461" i="1"/>
  <c r="AL461" i="1"/>
  <c r="BJ461" i="1" s="1"/>
  <c r="AH442" i="1"/>
  <c r="AD442" i="1"/>
  <c r="AL442" i="1"/>
  <c r="BJ442" i="1" s="1"/>
  <c r="AK442" i="1"/>
  <c r="AK414" i="1"/>
  <c r="AD414" i="1"/>
  <c r="AL414" i="1"/>
  <c r="BJ414" i="1" s="1"/>
  <c r="AH414" i="1"/>
  <c r="AK472" i="1"/>
  <c r="AD472" i="1"/>
  <c r="AL472" i="1"/>
  <c r="BJ472" i="1" s="1"/>
  <c r="AK470" i="1"/>
  <c r="AD470" i="1"/>
  <c r="AL470" i="1"/>
  <c r="BJ470" i="1" s="1"/>
  <c r="AH467" i="1"/>
  <c r="AD467" i="1"/>
  <c r="AL467" i="1"/>
  <c r="BJ467" i="1" s="1"/>
  <c r="AE458" i="1"/>
  <c r="BE458" i="1"/>
  <c r="BF458" i="1" s="1"/>
  <c r="CH458" i="1" s="1"/>
  <c r="AH443" i="1"/>
  <c r="AK443" i="1"/>
  <c r="BY440" i="1"/>
  <c r="BX440" i="1"/>
  <c r="AK440" i="1"/>
  <c r="AD440" i="1"/>
  <c r="AL440" i="1"/>
  <c r="BJ440" i="1" s="1"/>
  <c r="AH440" i="1"/>
  <c r="BE435" i="1"/>
  <c r="BF435" i="1" s="1"/>
  <c r="CH435" i="1" s="1"/>
  <c r="AJ435" i="1"/>
  <c r="AY435" i="1" s="1"/>
  <c r="AZ435" i="1" s="1"/>
  <c r="BA435" i="1" s="1"/>
  <c r="CB435" i="1" s="1"/>
  <c r="AE435" i="1"/>
  <c r="DI428" i="1"/>
  <c r="BE427" i="1"/>
  <c r="BF427" i="1" s="1"/>
  <c r="CH427" i="1" s="1"/>
  <c r="AE427" i="1"/>
  <c r="AH417" i="1"/>
  <c r="AD417" i="1"/>
  <c r="AL417" i="1"/>
  <c r="BJ417" i="1" s="1"/>
  <c r="AD416" i="1"/>
  <c r="AL416" i="1"/>
  <c r="BJ416" i="1" s="1"/>
  <c r="AH416" i="1"/>
  <c r="AK416" i="1"/>
  <c r="AE329" i="1"/>
  <c r="BC329" i="1"/>
  <c r="BE329" i="1"/>
  <c r="BF329" i="1" s="1"/>
  <c r="CH329" i="1" s="1"/>
  <c r="AJ329" i="1"/>
  <c r="AY329" i="1" s="1"/>
  <c r="AZ329" i="1" s="1"/>
  <c r="BA329" i="1" s="1"/>
  <c r="CB329" i="1" s="1"/>
  <c r="AE316" i="1"/>
  <c r="BC316" i="1"/>
  <c r="BE316" i="1"/>
  <c r="BF316" i="1" s="1"/>
  <c r="CH316" i="1" s="1"/>
  <c r="AM535" i="1"/>
  <c r="AN535" i="1" s="1"/>
  <c r="CP535" i="1" s="1"/>
  <c r="AL527" i="1"/>
  <c r="AD527" i="1"/>
  <c r="AL519" i="1"/>
  <c r="AD519" i="1"/>
  <c r="AL505" i="1"/>
  <c r="AD505" i="1"/>
  <c r="AL497" i="1"/>
  <c r="AD497" i="1"/>
  <c r="BC476" i="1"/>
  <c r="AE476" i="1"/>
  <c r="BE476" i="1"/>
  <c r="BX471" i="1"/>
  <c r="AK471" i="1"/>
  <c r="AD471" i="1"/>
  <c r="AL471" i="1"/>
  <c r="BJ471" i="1" s="1"/>
  <c r="AH471" i="1"/>
  <c r="AL466" i="1"/>
  <c r="BJ466" i="1" s="1"/>
  <c r="AH458" i="1"/>
  <c r="AK458" i="1"/>
  <c r="AH453" i="1"/>
  <c r="AK453" i="1"/>
  <c r="AD453" i="1"/>
  <c r="AL453" i="1"/>
  <c r="BJ453" i="1" s="1"/>
  <c r="AH444" i="1"/>
  <c r="AK444" i="1"/>
  <c r="AD444" i="1"/>
  <c r="AL444" i="1"/>
  <c r="BJ444" i="1" s="1"/>
  <c r="AH436" i="1"/>
  <c r="AK436" i="1"/>
  <c r="AD436" i="1"/>
  <c r="AL436" i="1"/>
  <c r="BJ436" i="1" s="1"/>
  <c r="AH435" i="1"/>
  <c r="AK435" i="1"/>
  <c r="AK430" i="1"/>
  <c r="AD430" i="1"/>
  <c r="AL430" i="1"/>
  <c r="BJ430" i="1" s="1"/>
  <c r="AH430" i="1"/>
  <c r="AH427" i="1"/>
  <c r="AK427" i="1"/>
  <c r="DI419" i="1"/>
  <c r="AH404" i="1"/>
  <c r="AK404" i="1"/>
  <c r="AD404" i="1"/>
  <c r="AL404" i="1"/>
  <c r="BJ404" i="1" s="1"/>
  <c r="AH476" i="1"/>
  <c r="AK476" i="1"/>
  <c r="BX474" i="1"/>
  <c r="AH469" i="1"/>
  <c r="AK469" i="1"/>
  <c r="AD469" i="1"/>
  <c r="AL469" i="1"/>
  <c r="BJ469" i="1" s="1"/>
  <c r="BC458" i="1"/>
  <c r="BX457" i="1"/>
  <c r="BK454" i="1"/>
  <c r="BL454" i="1" s="1"/>
  <c r="CN454" i="1" s="1"/>
  <c r="AH445" i="1"/>
  <c r="AK445" i="1"/>
  <c r="AD445" i="1"/>
  <c r="AL445" i="1"/>
  <c r="BJ445" i="1" s="1"/>
  <c r="AK432" i="1"/>
  <c r="AD432" i="1"/>
  <c r="AL432" i="1"/>
  <c r="BJ432" i="1" s="1"/>
  <c r="AH432" i="1"/>
  <c r="AK421" i="1"/>
  <c r="AD421" i="1"/>
  <c r="AL421" i="1"/>
  <c r="BJ421" i="1" s="1"/>
  <c r="AH421" i="1"/>
  <c r="AL418" i="1"/>
  <c r="BJ418" i="1" s="1"/>
  <c r="AI398" i="1"/>
  <c r="BM398" i="1"/>
  <c r="BN398" i="1" s="1"/>
  <c r="CS398" i="1" s="1"/>
  <c r="AK474" i="1"/>
  <c r="AD474" i="1"/>
  <c r="AE474" i="1" s="1"/>
  <c r="AG474" i="1" s="1"/>
  <c r="AL474" i="1"/>
  <c r="BJ474" i="1" s="1"/>
  <c r="DI461" i="1"/>
  <c r="AH460" i="1"/>
  <c r="AJ460" i="1" s="1"/>
  <c r="AY460" i="1" s="1"/>
  <c r="AZ460" i="1" s="1"/>
  <c r="BA460" i="1" s="1"/>
  <c r="CB460" i="1" s="1"/>
  <c r="AK460" i="1"/>
  <c r="AK456" i="1"/>
  <c r="AD456" i="1"/>
  <c r="AL456" i="1"/>
  <c r="BJ456" i="1" s="1"/>
  <c r="AI454" i="1"/>
  <c r="BM454" i="1"/>
  <c r="BN454" i="1" s="1"/>
  <c r="CS454" i="1" s="1"/>
  <c r="AK448" i="1"/>
  <c r="AD448" i="1"/>
  <c r="AE448" i="1" s="1"/>
  <c r="AG448" i="1" s="1"/>
  <c r="AL448" i="1"/>
  <c r="BJ448" i="1" s="1"/>
  <c r="AD441" i="1"/>
  <c r="AL441" i="1"/>
  <c r="BJ441" i="1" s="1"/>
  <c r="AH441" i="1"/>
  <c r="AK441" i="1"/>
  <c r="AK439" i="1"/>
  <c r="AD439" i="1"/>
  <c r="AL439" i="1"/>
  <c r="BJ439" i="1" s="1"/>
  <c r="AH428" i="1"/>
  <c r="AK428" i="1"/>
  <c r="AD428" i="1"/>
  <c r="AL428" i="1"/>
  <c r="BJ428" i="1" s="1"/>
  <c r="AB424" i="1"/>
  <c r="AK413" i="1"/>
  <c r="AD413" i="1"/>
  <c r="AL413" i="1"/>
  <c r="BJ413" i="1" s="1"/>
  <c r="AH413" i="1"/>
  <c r="AE402" i="1"/>
  <c r="BE402" i="1"/>
  <c r="BF402" i="1" s="1"/>
  <c r="CH402" i="1" s="1"/>
  <c r="BC402" i="1"/>
  <c r="AI390" i="1"/>
  <c r="BM390" i="1"/>
  <c r="BN390" i="1" s="1"/>
  <c r="CS390" i="1" s="1"/>
  <c r="BX379" i="1"/>
  <c r="AH371" i="1"/>
  <c r="AK371" i="1"/>
  <c r="AD371" i="1"/>
  <c r="AL371" i="1"/>
  <c r="BJ371" i="1" s="1"/>
  <c r="AH367" i="1"/>
  <c r="AK367" i="1"/>
  <c r="AD367" i="1"/>
  <c r="AL367" i="1"/>
  <c r="BJ367" i="1" s="1"/>
  <c r="AH466" i="1"/>
  <c r="AK466" i="1"/>
  <c r="AI462" i="1"/>
  <c r="BM462" i="1"/>
  <c r="BN462" i="1" s="1"/>
  <c r="CS462" i="1" s="1"/>
  <c r="AK455" i="1"/>
  <c r="AD455" i="1"/>
  <c r="AL455" i="1"/>
  <c r="BJ455" i="1" s="1"/>
  <c r="AH455" i="1"/>
  <c r="AE452" i="1"/>
  <c r="AD450" i="1"/>
  <c r="AL450" i="1"/>
  <c r="BJ450" i="1" s="1"/>
  <c r="AH450" i="1"/>
  <c r="AK450" i="1"/>
  <c r="U448" i="1"/>
  <c r="AH437" i="1"/>
  <c r="AK437" i="1"/>
  <c r="AD437" i="1"/>
  <c r="AL437" i="1"/>
  <c r="BJ437" i="1" s="1"/>
  <c r="BC435" i="1"/>
  <c r="AM434" i="1"/>
  <c r="AN434" i="1" s="1"/>
  <c r="CP434" i="1" s="1"/>
  <c r="BI434" i="1"/>
  <c r="BK434" i="1" s="1"/>
  <c r="BL434" i="1" s="1"/>
  <c r="CN434" i="1" s="1"/>
  <c r="CQ434" i="1" s="1"/>
  <c r="AD433" i="1"/>
  <c r="AL433" i="1"/>
  <c r="BJ433" i="1" s="1"/>
  <c r="AH433" i="1"/>
  <c r="AK433" i="1"/>
  <c r="BM431" i="1"/>
  <c r="BN431" i="1" s="1"/>
  <c r="CS431" i="1" s="1"/>
  <c r="AI431" i="1"/>
  <c r="BC427" i="1"/>
  <c r="AM426" i="1"/>
  <c r="AN426" i="1" s="1"/>
  <c r="CP426" i="1" s="1"/>
  <c r="BI426" i="1"/>
  <c r="AH419" i="1"/>
  <c r="AK419" i="1"/>
  <c r="AD419" i="1"/>
  <c r="AL419" i="1"/>
  <c r="BJ419" i="1" s="1"/>
  <c r="AH418" i="1"/>
  <c r="AK418" i="1"/>
  <c r="AH374" i="1"/>
  <c r="AK374" i="1"/>
  <c r="AD374" i="1"/>
  <c r="AL374" i="1"/>
  <c r="BJ374" i="1" s="1"/>
  <c r="AJ468" i="1"/>
  <c r="AY468" i="1" s="1"/>
  <c r="AZ468" i="1" s="1"/>
  <c r="BA468" i="1" s="1"/>
  <c r="CB468" i="1" s="1"/>
  <c r="AE468" i="1"/>
  <c r="AD465" i="1"/>
  <c r="AL465" i="1"/>
  <c r="BJ465" i="1" s="1"/>
  <c r="AH465" i="1"/>
  <c r="BM464" i="1"/>
  <c r="BN464" i="1" s="1"/>
  <c r="CS464" i="1" s="1"/>
  <c r="AI464" i="1"/>
  <c r="AH459" i="1"/>
  <c r="AD459" i="1"/>
  <c r="AL459" i="1"/>
  <c r="BJ459" i="1" s="1"/>
  <c r="AJ454" i="1"/>
  <c r="AY454" i="1" s="1"/>
  <c r="AZ454" i="1" s="1"/>
  <c r="BA454" i="1" s="1"/>
  <c r="CB454" i="1" s="1"/>
  <c r="BC454" i="1"/>
  <c r="AE454" i="1"/>
  <c r="DI453" i="1"/>
  <c r="BE452" i="1"/>
  <c r="BF452" i="1" s="1"/>
  <c r="CH452" i="1" s="1"/>
  <c r="AH452" i="1"/>
  <c r="AK452" i="1"/>
  <c r="AK446" i="1"/>
  <c r="AD446" i="1"/>
  <c r="AL446" i="1"/>
  <c r="BJ446" i="1" s="1"/>
  <c r="AH446" i="1"/>
  <c r="AH434" i="1"/>
  <c r="AD434" i="1"/>
  <c r="AL434" i="1"/>
  <c r="BJ434" i="1" s="1"/>
  <c r="AK431" i="1"/>
  <c r="AD431" i="1"/>
  <c r="AL431" i="1"/>
  <c r="BJ431" i="1" s="1"/>
  <c r="AH426" i="1"/>
  <c r="AD426" i="1"/>
  <c r="AL426" i="1"/>
  <c r="BJ426" i="1" s="1"/>
  <c r="BM422" i="1"/>
  <c r="BN422" i="1" s="1"/>
  <c r="CS422" i="1" s="1"/>
  <c r="AI422" i="1"/>
  <c r="AK415" i="1"/>
  <c r="AD415" i="1"/>
  <c r="AL415" i="1"/>
  <c r="BJ415" i="1" s="1"/>
  <c r="AH415" i="1"/>
  <c r="AK412" i="1"/>
  <c r="AD412" i="1"/>
  <c r="AL412" i="1"/>
  <c r="BJ412" i="1" s="1"/>
  <c r="AH412" i="1"/>
  <c r="AE394" i="1"/>
  <c r="BE394" i="1"/>
  <c r="BF394" i="1" s="1"/>
  <c r="CH394" i="1" s="1"/>
  <c r="BC394" i="1"/>
  <c r="AL476" i="1"/>
  <c r="BJ476" i="1" s="1"/>
  <c r="AH470" i="1"/>
  <c r="BE468" i="1"/>
  <c r="BF468" i="1" s="1"/>
  <c r="CH468" i="1" s="1"/>
  <c r="AH468" i="1"/>
  <c r="AK468" i="1"/>
  <c r="AK467" i="1"/>
  <c r="AK464" i="1"/>
  <c r="AD464" i="1"/>
  <c r="AL464" i="1"/>
  <c r="BJ464" i="1" s="1"/>
  <c r="BY463" i="1"/>
  <c r="AK462" i="1"/>
  <c r="AD462" i="1"/>
  <c r="AL462" i="1"/>
  <c r="BJ462" i="1" s="1"/>
  <c r="AL458" i="1"/>
  <c r="BJ458" i="1" s="1"/>
  <c r="BC452" i="1"/>
  <c r="DI444" i="1"/>
  <c r="AL443" i="1"/>
  <c r="BJ443" i="1" s="1"/>
  <c r="DI436" i="1"/>
  <c r="AH429" i="1"/>
  <c r="AK429" i="1"/>
  <c r="AD429" i="1"/>
  <c r="AL429" i="1"/>
  <c r="BJ429" i="1" s="1"/>
  <c r="AK422" i="1"/>
  <c r="AD422" i="1"/>
  <c r="AL422" i="1"/>
  <c r="BJ422" i="1" s="1"/>
  <c r="AH420" i="1"/>
  <c r="AK420" i="1"/>
  <c r="AD420" i="1"/>
  <c r="AL420" i="1"/>
  <c r="BJ420" i="1" s="1"/>
  <c r="AH382" i="1"/>
  <c r="AK382" i="1"/>
  <c r="AD382" i="1"/>
  <c r="AL382" i="1"/>
  <c r="BJ382" i="1" s="1"/>
  <c r="N283" i="1"/>
  <c r="F283" i="1"/>
  <c r="BI447" i="1"/>
  <c r="BK447" i="1" s="1"/>
  <c r="BL447" i="1" s="1"/>
  <c r="CN447" i="1" s="1"/>
  <c r="CQ447" i="1" s="1"/>
  <c r="AD409" i="1"/>
  <c r="AL409" i="1"/>
  <c r="BJ409" i="1" s="1"/>
  <c r="AH409" i="1"/>
  <c r="AK408" i="1"/>
  <c r="AD408" i="1"/>
  <c r="AL408" i="1"/>
  <c r="BJ408" i="1" s="1"/>
  <c r="AH408" i="1"/>
  <c r="AK406" i="1"/>
  <c r="AD406" i="1"/>
  <c r="AL406" i="1"/>
  <c r="BJ406" i="1" s="1"/>
  <c r="AD401" i="1"/>
  <c r="AL401" i="1"/>
  <c r="BJ401" i="1" s="1"/>
  <c r="AH401" i="1"/>
  <c r="AK400" i="1"/>
  <c r="AD400" i="1"/>
  <c r="AL400" i="1"/>
  <c r="BJ400" i="1" s="1"/>
  <c r="AH400" i="1"/>
  <c r="AH396" i="1"/>
  <c r="AK396" i="1"/>
  <c r="AD396" i="1"/>
  <c r="AL396" i="1"/>
  <c r="BJ396" i="1" s="1"/>
  <c r="AK392" i="1"/>
  <c r="AD392" i="1"/>
  <c r="AL392" i="1"/>
  <c r="BJ392" i="1" s="1"/>
  <c r="AH392" i="1"/>
  <c r="AH379" i="1"/>
  <c r="AK379" i="1"/>
  <c r="AD379" i="1"/>
  <c r="AL379" i="1"/>
  <c r="BJ379" i="1" s="1"/>
  <c r="AH373" i="1"/>
  <c r="AK373" i="1"/>
  <c r="AD373" i="1"/>
  <c r="AL373" i="1"/>
  <c r="BJ373" i="1" s="1"/>
  <c r="AH365" i="1"/>
  <c r="AK365" i="1"/>
  <c r="AD365" i="1"/>
  <c r="AL365" i="1"/>
  <c r="BJ365" i="1" s="1"/>
  <c r="BY363" i="1"/>
  <c r="BX362" i="1"/>
  <c r="AE330" i="1"/>
  <c r="BC330" i="1"/>
  <c r="BE330" i="1"/>
  <c r="BF330" i="1" s="1"/>
  <c r="CH330" i="1" s="1"/>
  <c r="AE324" i="1"/>
  <c r="BC324" i="1"/>
  <c r="BE324" i="1"/>
  <c r="BF324" i="1" s="1"/>
  <c r="CH324" i="1" s="1"/>
  <c r="T283" i="1"/>
  <c r="L283" i="1"/>
  <c r="D283" i="1"/>
  <c r="U283" i="1" s="1"/>
  <c r="AM454" i="1"/>
  <c r="AN454" i="1" s="1"/>
  <c r="CP454" i="1" s="1"/>
  <c r="U387" i="1"/>
  <c r="AH385" i="1"/>
  <c r="AK385" i="1"/>
  <c r="AD385" i="1"/>
  <c r="AL385" i="1"/>
  <c r="BJ385" i="1" s="1"/>
  <c r="AH377" i="1"/>
  <c r="AK377" i="1"/>
  <c r="AD377" i="1"/>
  <c r="AL377" i="1"/>
  <c r="BJ377" i="1" s="1"/>
  <c r="BX374" i="1"/>
  <c r="BX371" i="1"/>
  <c r="AK360" i="1"/>
  <c r="AL360" i="1"/>
  <c r="BJ360" i="1" s="1"/>
  <c r="AD360" i="1"/>
  <c r="AH360" i="1"/>
  <c r="AE323" i="1"/>
  <c r="BC323" i="1"/>
  <c r="BE323" i="1"/>
  <c r="BF323" i="1" s="1"/>
  <c r="CH323" i="1" s="1"/>
  <c r="AH397" i="1"/>
  <c r="AK397" i="1"/>
  <c r="AD397" i="1"/>
  <c r="AL397" i="1"/>
  <c r="BJ397" i="1" s="1"/>
  <c r="AH380" i="1"/>
  <c r="AK380" i="1"/>
  <c r="AD380" i="1"/>
  <c r="AL380" i="1"/>
  <c r="BJ380" i="1" s="1"/>
  <c r="BX377" i="1"/>
  <c r="BX364" i="1"/>
  <c r="AH361" i="1"/>
  <c r="AK361" i="1"/>
  <c r="AD361" i="1"/>
  <c r="AL361" i="1"/>
  <c r="BJ361" i="1" s="1"/>
  <c r="AE326" i="1"/>
  <c r="BC326" i="1"/>
  <c r="BE326" i="1"/>
  <c r="BF326" i="1" s="1"/>
  <c r="CH326" i="1" s="1"/>
  <c r="BI290" i="1"/>
  <c r="AH405" i="1"/>
  <c r="AK405" i="1"/>
  <c r="AD405" i="1"/>
  <c r="AL405" i="1"/>
  <c r="BJ405" i="1" s="1"/>
  <c r="AH402" i="1"/>
  <c r="AK402" i="1"/>
  <c r="AH394" i="1"/>
  <c r="AJ394" i="1" s="1"/>
  <c r="AY394" i="1" s="1"/>
  <c r="AZ394" i="1" s="1"/>
  <c r="BA394" i="1" s="1"/>
  <c r="CB394" i="1" s="1"/>
  <c r="AK394" i="1"/>
  <c r="AI389" i="1"/>
  <c r="BM389" i="1"/>
  <c r="BN389" i="1" s="1"/>
  <c r="CS389" i="1" s="1"/>
  <c r="AD387" i="1"/>
  <c r="AE387" i="1" s="1"/>
  <c r="AG387" i="1" s="1"/>
  <c r="AL387" i="1"/>
  <c r="BJ387" i="1" s="1"/>
  <c r="AH383" i="1"/>
  <c r="AK383" i="1"/>
  <c r="AD383" i="1"/>
  <c r="AL383" i="1"/>
  <c r="BJ383" i="1" s="1"/>
  <c r="AH375" i="1"/>
  <c r="AK375" i="1"/>
  <c r="AD375" i="1"/>
  <c r="AL375" i="1"/>
  <c r="BJ375" i="1" s="1"/>
  <c r="AH372" i="1"/>
  <c r="AK372" i="1"/>
  <c r="AD372" i="1"/>
  <c r="AL372" i="1"/>
  <c r="BJ372" i="1" s="1"/>
  <c r="AH362" i="1"/>
  <c r="AK362" i="1"/>
  <c r="AD362" i="1"/>
  <c r="AL362" i="1"/>
  <c r="BJ362" i="1" s="1"/>
  <c r="AE333" i="1"/>
  <c r="BC333" i="1"/>
  <c r="BE333" i="1"/>
  <c r="BF333" i="1" s="1"/>
  <c r="CH333" i="1" s="1"/>
  <c r="AJ333" i="1"/>
  <c r="AY333" i="1" s="1"/>
  <c r="AZ333" i="1" s="1"/>
  <c r="BA333" i="1" s="1"/>
  <c r="CB333" i="1" s="1"/>
  <c r="AE307" i="1"/>
  <c r="BE307" i="1"/>
  <c r="BF307" i="1" s="1"/>
  <c r="CH307" i="1" s="1"/>
  <c r="BC307" i="1"/>
  <c r="AH410" i="1"/>
  <c r="AK410" i="1"/>
  <c r="BX407" i="1"/>
  <c r="BY407" i="1"/>
  <c r="AK407" i="1"/>
  <c r="AD407" i="1"/>
  <c r="AL407" i="1"/>
  <c r="BJ407" i="1" s="1"/>
  <c r="AH407" i="1"/>
  <c r="AK399" i="1"/>
  <c r="AD399" i="1"/>
  <c r="AL399" i="1"/>
  <c r="BJ399" i="1" s="1"/>
  <c r="AH399" i="1"/>
  <c r="AH395" i="1"/>
  <c r="AK395" i="1"/>
  <c r="AD395" i="1"/>
  <c r="AL395" i="1"/>
  <c r="BJ395" i="1" s="1"/>
  <c r="AK391" i="1"/>
  <c r="AD391" i="1"/>
  <c r="AL391" i="1"/>
  <c r="BJ391" i="1" s="1"/>
  <c r="AH391" i="1"/>
  <c r="CS387" i="1"/>
  <c r="AH378" i="1"/>
  <c r="AK378" i="1"/>
  <c r="AD378" i="1"/>
  <c r="AL378" i="1"/>
  <c r="BJ378" i="1" s="1"/>
  <c r="AH370" i="1"/>
  <c r="AK370" i="1"/>
  <c r="AD370" i="1"/>
  <c r="AL370" i="1"/>
  <c r="BJ370" i="1" s="1"/>
  <c r="AH368" i="1"/>
  <c r="AK368" i="1"/>
  <c r="AD368" i="1"/>
  <c r="AL368" i="1"/>
  <c r="BJ368" i="1" s="1"/>
  <c r="AH366" i="1"/>
  <c r="AK366" i="1"/>
  <c r="AD366" i="1"/>
  <c r="AL366" i="1"/>
  <c r="BJ366" i="1" s="1"/>
  <c r="AH363" i="1"/>
  <c r="AK363" i="1"/>
  <c r="AD363" i="1"/>
  <c r="AL363" i="1"/>
  <c r="BJ363" i="1" s="1"/>
  <c r="AE331" i="1"/>
  <c r="BC331" i="1"/>
  <c r="BE331" i="1"/>
  <c r="BF331" i="1" s="1"/>
  <c r="CH331" i="1" s="1"/>
  <c r="AJ331" i="1"/>
  <c r="AY331" i="1" s="1"/>
  <c r="AZ331" i="1" s="1"/>
  <c r="BA331" i="1" s="1"/>
  <c r="CB331" i="1" s="1"/>
  <c r="AE325" i="1"/>
  <c r="BC325" i="1"/>
  <c r="BE325" i="1"/>
  <c r="BF325" i="1" s="1"/>
  <c r="CH325" i="1" s="1"/>
  <c r="AE322" i="1"/>
  <c r="BC322" i="1"/>
  <c r="BE322" i="1"/>
  <c r="BF322" i="1" s="1"/>
  <c r="CH322" i="1" s="1"/>
  <c r="AJ322" i="1"/>
  <c r="AY322" i="1" s="1"/>
  <c r="AZ322" i="1" s="1"/>
  <c r="BA322" i="1" s="1"/>
  <c r="CB322" i="1" s="1"/>
  <c r="AE319" i="1"/>
  <c r="BC319" i="1"/>
  <c r="BE319" i="1"/>
  <c r="BF319" i="1" s="1"/>
  <c r="CH319" i="1" s="1"/>
  <c r="AH403" i="1"/>
  <c r="AK403" i="1"/>
  <c r="AD403" i="1"/>
  <c r="AL403" i="1"/>
  <c r="BJ403" i="1" s="1"/>
  <c r="BY399" i="1"/>
  <c r="BY391" i="1"/>
  <c r="BK386" i="1"/>
  <c r="BL386" i="1" s="1"/>
  <c r="CN386" i="1" s="1"/>
  <c r="AH381" i="1"/>
  <c r="AK381" i="1"/>
  <c r="AD381" i="1"/>
  <c r="AL381" i="1"/>
  <c r="BJ381" i="1" s="1"/>
  <c r="BX378" i="1"/>
  <c r="AH364" i="1"/>
  <c r="AK364" i="1"/>
  <c r="AD364" i="1"/>
  <c r="AL364" i="1"/>
  <c r="BJ364" i="1" s="1"/>
  <c r="BY361" i="1"/>
  <c r="AE332" i="1"/>
  <c r="BC332" i="1"/>
  <c r="BE332" i="1"/>
  <c r="BF332" i="1" s="1"/>
  <c r="CH332" i="1" s="1"/>
  <c r="AD306" i="1"/>
  <c r="AL306" i="1"/>
  <c r="BJ306" i="1" s="1"/>
  <c r="AH306" i="1"/>
  <c r="AK306" i="1"/>
  <c r="AH411" i="1"/>
  <c r="AK411" i="1"/>
  <c r="AD411" i="1"/>
  <c r="AL411" i="1"/>
  <c r="BJ411" i="1" s="1"/>
  <c r="AM409" i="1"/>
  <c r="AN409" i="1" s="1"/>
  <c r="CP409" i="1" s="1"/>
  <c r="BI409" i="1"/>
  <c r="BK409" i="1" s="1"/>
  <c r="BL409" i="1" s="1"/>
  <c r="CN409" i="1" s="1"/>
  <c r="AI406" i="1"/>
  <c r="BM406" i="1"/>
  <c r="BN406" i="1" s="1"/>
  <c r="CS406" i="1" s="1"/>
  <c r="BI401" i="1"/>
  <c r="AK398" i="1"/>
  <c r="AD398" i="1"/>
  <c r="AL398" i="1"/>
  <c r="BJ398" i="1" s="1"/>
  <c r="AK390" i="1"/>
  <c r="AD390" i="1"/>
  <c r="AL390" i="1"/>
  <c r="BJ390" i="1" s="1"/>
  <c r="AH384" i="1"/>
  <c r="AK384" i="1"/>
  <c r="AD384" i="1"/>
  <c r="AL384" i="1"/>
  <c r="BJ384" i="1" s="1"/>
  <c r="AH376" i="1"/>
  <c r="AK376" i="1"/>
  <c r="AD376" i="1"/>
  <c r="AL376" i="1"/>
  <c r="BJ376" i="1" s="1"/>
  <c r="BX361" i="1"/>
  <c r="AE327" i="1"/>
  <c r="BC327" i="1"/>
  <c r="BE327" i="1"/>
  <c r="BF327" i="1" s="1"/>
  <c r="CH327" i="1" s="1"/>
  <c r="AJ327" i="1"/>
  <c r="AY327" i="1" s="1"/>
  <c r="AZ327" i="1" s="1"/>
  <c r="BA327" i="1" s="1"/>
  <c r="CB327" i="1" s="1"/>
  <c r="AE321" i="1"/>
  <c r="BC321" i="1"/>
  <c r="BE321" i="1"/>
  <c r="BF321" i="1" s="1"/>
  <c r="CH321" i="1" s="1"/>
  <c r="AI303" i="1"/>
  <c r="BM303" i="1"/>
  <c r="BN303" i="1" s="1"/>
  <c r="CS303" i="1" s="1"/>
  <c r="AM386" i="1"/>
  <c r="AN386" i="1" s="1"/>
  <c r="CP386" i="1" s="1"/>
  <c r="AH358" i="1"/>
  <c r="AK358" i="1"/>
  <c r="AD358" i="1"/>
  <c r="AL358" i="1"/>
  <c r="BJ358" i="1" s="1"/>
  <c r="AH356" i="1"/>
  <c r="AK356" i="1"/>
  <c r="AD356" i="1"/>
  <c r="AL356" i="1"/>
  <c r="BJ356" i="1" s="1"/>
  <c r="AH344" i="1"/>
  <c r="AK344" i="1"/>
  <c r="AD344" i="1"/>
  <c r="AL344" i="1"/>
  <c r="BJ344" i="1" s="1"/>
  <c r="BM337" i="1"/>
  <c r="BN337" i="1" s="1"/>
  <c r="CS337" i="1" s="1"/>
  <c r="AI337" i="1"/>
  <c r="AE336" i="1"/>
  <c r="BC336" i="1"/>
  <c r="BE336" i="1"/>
  <c r="BF336" i="1" s="1"/>
  <c r="CH336" i="1" s="1"/>
  <c r="AJ336" i="1"/>
  <c r="AY336" i="1" s="1"/>
  <c r="AZ336" i="1" s="1"/>
  <c r="BA336" i="1" s="1"/>
  <c r="CB336" i="1" s="1"/>
  <c r="AL327" i="1"/>
  <c r="BJ327" i="1" s="1"/>
  <c r="AH318" i="1"/>
  <c r="AK318" i="1"/>
  <c r="BI315" i="1"/>
  <c r="BK315" i="1" s="1"/>
  <c r="BL315" i="1" s="1"/>
  <c r="CN315" i="1" s="1"/>
  <c r="CQ315" i="1" s="1"/>
  <c r="BM295" i="1"/>
  <c r="BN295" i="1" s="1"/>
  <c r="CS295" i="1" s="1"/>
  <c r="AI295" i="1"/>
  <c r="CQ278" i="1"/>
  <c r="BD268" i="1"/>
  <c r="CF268" i="1" s="1"/>
  <c r="AH350" i="1"/>
  <c r="AK350" i="1"/>
  <c r="AD350" i="1"/>
  <c r="AL350" i="1"/>
  <c r="BJ350" i="1" s="1"/>
  <c r="AH345" i="1"/>
  <c r="AK345" i="1"/>
  <c r="AD345" i="1"/>
  <c r="AL345" i="1"/>
  <c r="BJ345" i="1" s="1"/>
  <c r="BM336" i="1"/>
  <c r="BN336" i="1" s="1"/>
  <c r="CS336" i="1" s="1"/>
  <c r="AI336" i="1"/>
  <c r="AE335" i="1"/>
  <c r="BC335" i="1"/>
  <c r="BE335" i="1"/>
  <c r="BF335" i="1" s="1"/>
  <c r="CH335" i="1" s="1"/>
  <c r="AJ335" i="1"/>
  <c r="AY335" i="1" s="1"/>
  <c r="AZ335" i="1" s="1"/>
  <c r="BA335" i="1" s="1"/>
  <c r="CB335" i="1" s="1"/>
  <c r="AM334" i="1"/>
  <c r="AN334" i="1" s="1"/>
  <c r="CP334" i="1" s="1"/>
  <c r="AH333" i="1"/>
  <c r="AK333" i="1"/>
  <c r="AL331" i="1"/>
  <c r="BJ331" i="1" s="1"/>
  <c r="AH330" i="1"/>
  <c r="AK330" i="1"/>
  <c r="AH326" i="1"/>
  <c r="AJ326" i="1" s="1"/>
  <c r="AY326" i="1" s="1"/>
  <c r="AZ326" i="1" s="1"/>
  <c r="BA326" i="1" s="1"/>
  <c r="CB326" i="1" s="1"/>
  <c r="AK326" i="1"/>
  <c r="AL323" i="1"/>
  <c r="BJ323" i="1" s="1"/>
  <c r="AH322" i="1"/>
  <c r="AK322" i="1"/>
  <c r="AL319" i="1"/>
  <c r="BJ319" i="1" s="1"/>
  <c r="BX312" i="1"/>
  <c r="AI311" i="1"/>
  <c r="BM311" i="1"/>
  <c r="BN311" i="1" s="1"/>
  <c r="CS311" i="1" s="1"/>
  <c r="AH307" i="1"/>
  <c r="AJ307" i="1" s="1"/>
  <c r="AY307" i="1" s="1"/>
  <c r="AZ307" i="1" s="1"/>
  <c r="BA307" i="1" s="1"/>
  <c r="CB307" i="1" s="1"/>
  <c r="AK307" i="1"/>
  <c r="AH290" i="1"/>
  <c r="AD290" i="1"/>
  <c r="AL290" i="1"/>
  <c r="BJ290" i="1" s="1"/>
  <c r="BV280" i="1"/>
  <c r="BY280" i="1" s="1"/>
  <c r="AW280" i="1"/>
  <c r="BE278" i="1"/>
  <c r="BF278" i="1" s="1"/>
  <c r="CH278" i="1" s="1"/>
  <c r="AJ278" i="1"/>
  <c r="AY278" i="1" s="1"/>
  <c r="AZ278" i="1" s="1"/>
  <c r="BA278" i="1" s="1"/>
  <c r="CB278" i="1" s="1"/>
  <c r="AE278" i="1"/>
  <c r="BC278" i="1"/>
  <c r="AL389" i="1"/>
  <c r="BJ389" i="1" s="1"/>
  <c r="BK389" i="1" s="1"/>
  <c r="BL389" i="1" s="1"/>
  <c r="CN389" i="1" s="1"/>
  <c r="AD389" i="1"/>
  <c r="BV385" i="1"/>
  <c r="BX385" i="1" s="1"/>
  <c r="BV384" i="1"/>
  <c r="BY384" i="1" s="1"/>
  <c r="BV383" i="1"/>
  <c r="BX383" i="1" s="1"/>
  <c r="BV382" i="1"/>
  <c r="BX382" i="1" s="1"/>
  <c r="BV381" i="1"/>
  <c r="BY381" i="1" s="1"/>
  <c r="BV380" i="1"/>
  <c r="BY380" i="1" s="1"/>
  <c r="BV379" i="1"/>
  <c r="BY379" i="1" s="1"/>
  <c r="BV378" i="1"/>
  <c r="BY378" i="1" s="1"/>
  <c r="BV377" i="1"/>
  <c r="BY377" i="1" s="1"/>
  <c r="BV376" i="1"/>
  <c r="BX376" i="1" s="1"/>
  <c r="BV375" i="1"/>
  <c r="BY375" i="1" s="1"/>
  <c r="BV374" i="1"/>
  <c r="BY374" i="1" s="1"/>
  <c r="BV372" i="1"/>
  <c r="BX372" i="1" s="1"/>
  <c r="BV371" i="1"/>
  <c r="BY371" i="1" s="1"/>
  <c r="BV370" i="1"/>
  <c r="BY370" i="1" s="1"/>
  <c r="BV369" i="1"/>
  <c r="BX369" i="1" s="1"/>
  <c r="BV368" i="1"/>
  <c r="BX368" i="1" s="1"/>
  <c r="BV367" i="1"/>
  <c r="BX367" i="1" s="1"/>
  <c r="BV366" i="1"/>
  <c r="BY366" i="1" s="1"/>
  <c r="BV365" i="1"/>
  <c r="BY365" i="1" s="1"/>
  <c r="BV364" i="1"/>
  <c r="BY364" i="1" s="1"/>
  <c r="BX357" i="1"/>
  <c r="AH351" i="1"/>
  <c r="AK351" i="1"/>
  <c r="AD351" i="1"/>
  <c r="AL351" i="1"/>
  <c r="BJ351" i="1" s="1"/>
  <c r="AH346" i="1"/>
  <c r="AK346" i="1"/>
  <c r="AD346" i="1"/>
  <c r="AL346" i="1"/>
  <c r="BJ346" i="1" s="1"/>
  <c r="BM335" i="1"/>
  <c r="BN335" i="1" s="1"/>
  <c r="CS335" i="1" s="1"/>
  <c r="AI335" i="1"/>
  <c r="AE334" i="1"/>
  <c r="BC334" i="1"/>
  <c r="BE334" i="1"/>
  <c r="BF334" i="1" s="1"/>
  <c r="CH334" i="1" s="1"/>
  <c r="AJ334" i="1"/>
  <c r="AY334" i="1" s="1"/>
  <c r="AZ334" i="1" s="1"/>
  <c r="BA334" i="1" s="1"/>
  <c r="CB334" i="1" s="1"/>
  <c r="AH327" i="1"/>
  <c r="AK327" i="1"/>
  <c r="AK314" i="1"/>
  <c r="AD314" i="1"/>
  <c r="AL314" i="1"/>
  <c r="BJ314" i="1" s="1"/>
  <c r="AM313" i="1"/>
  <c r="AN313" i="1" s="1"/>
  <c r="CP313" i="1" s="1"/>
  <c r="BI313" i="1"/>
  <c r="BK313" i="1" s="1"/>
  <c r="BL313" i="1" s="1"/>
  <c r="CN313" i="1" s="1"/>
  <c r="CQ313" i="1" s="1"/>
  <c r="AK311" i="1"/>
  <c r="AD311" i="1"/>
  <c r="AL311" i="1"/>
  <c r="BJ311" i="1" s="1"/>
  <c r="AH308" i="1"/>
  <c r="AK308" i="1"/>
  <c r="AD308" i="1"/>
  <c r="AL308" i="1"/>
  <c r="BJ308" i="1" s="1"/>
  <c r="AD289" i="1"/>
  <c r="AL289" i="1"/>
  <c r="BJ289" i="1" s="1"/>
  <c r="AH289" i="1"/>
  <c r="AK289" i="1"/>
  <c r="BI260" i="1"/>
  <c r="AH352" i="1"/>
  <c r="AK352" i="1"/>
  <c r="AD352" i="1"/>
  <c r="AL352" i="1"/>
  <c r="BJ352" i="1" s="1"/>
  <c r="AH347" i="1"/>
  <c r="AK347" i="1"/>
  <c r="AD347" i="1"/>
  <c r="AL347" i="1"/>
  <c r="BJ347" i="1" s="1"/>
  <c r="BM334" i="1"/>
  <c r="BN334" i="1" s="1"/>
  <c r="CS334" i="1" s="1"/>
  <c r="AI334" i="1"/>
  <c r="AH331" i="1"/>
  <c r="AK331" i="1"/>
  <c r="AE328" i="1"/>
  <c r="BC328" i="1"/>
  <c r="BE328" i="1"/>
  <c r="BF328" i="1" s="1"/>
  <c r="CH328" i="1" s="1"/>
  <c r="AH323" i="1"/>
  <c r="AK323" i="1"/>
  <c r="AH319" i="1"/>
  <c r="AJ319" i="1" s="1"/>
  <c r="AY319" i="1" s="1"/>
  <c r="AZ319" i="1" s="1"/>
  <c r="BA319" i="1" s="1"/>
  <c r="CB319" i="1" s="1"/>
  <c r="AK319" i="1"/>
  <c r="AH309" i="1"/>
  <c r="AK309" i="1"/>
  <c r="AD309" i="1"/>
  <c r="AL309" i="1"/>
  <c r="BJ309" i="1" s="1"/>
  <c r="AK304" i="1"/>
  <c r="AD304" i="1"/>
  <c r="AL304" i="1"/>
  <c r="BJ304" i="1" s="1"/>
  <c r="AH304" i="1"/>
  <c r="AI233" i="1"/>
  <c r="BM233" i="1"/>
  <c r="BN233" i="1" s="1"/>
  <c r="CS233" i="1" s="1"/>
  <c r="AH359" i="1"/>
  <c r="AK359" i="1"/>
  <c r="AD359" i="1"/>
  <c r="AL359" i="1"/>
  <c r="BJ359" i="1" s="1"/>
  <c r="AH357" i="1"/>
  <c r="AK357" i="1"/>
  <c r="AD357" i="1"/>
  <c r="AL357" i="1"/>
  <c r="BJ357" i="1" s="1"/>
  <c r="AH353" i="1"/>
  <c r="AK353" i="1"/>
  <c r="AD353" i="1"/>
  <c r="AL353" i="1"/>
  <c r="BJ353" i="1" s="1"/>
  <c r="AK340" i="1"/>
  <c r="AD340" i="1"/>
  <c r="AE340" i="1" s="1"/>
  <c r="AG340" i="1" s="1"/>
  <c r="AL340" i="1"/>
  <c r="BJ340" i="1" s="1"/>
  <c r="U340" i="1"/>
  <c r="AL329" i="1"/>
  <c r="BJ329" i="1" s="1"/>
  <c r="AH328" i="1"/>
  <c r="AK328" i="1"/>
  <c r="AE320" i="1"/>
  <c r="BC320" i="1"/>
  <c r="BE320" i="1"/>
  <c r="BF320" i="1" s="1"/>
  <c r="CH320" i="1" s="1"/>
  <c r="AL316" i="1"/>
  <c r="BJ316" i="1" s="1"/>
  <c r="BY304" i="1"/>
  <c r="AK303" i="1"/>
  <c r="AD303" i="1"/>
  <c r="AL303" i="1"/>
  <c r="BJ303" i="1" s="1"/>
  <c r="AD263" i="1"/>
  <c r="AE263" i="1" s="1"/>
  <c r="AG263" i="1" s="1"/>
  <c r="AK263" i="1"/>
  <c r="AL263" i="1"/>
  <c r="BJ263" i="1" s="1"/>
  <c r="BV359" i="1"/>
  <c r="AH354" i="1"/>
  <c r="AK354" i="1"/>
  <c r="AD354" i="1"/>
  <c r="AL354" i="1"/>
  <c r="BJ354" i="1" s="1"/>
  <c r="AH348" i="1"/>
  <c r="AK348" i="1"/>
  <c r="AD348" i="1"/>
  <c r="AL348" i="1"/>
  <c r="BJ348" i="1" s="1"/>
  <c r="AL332" i="1"/>
  <c r="BJ332" i="1" s="1"/>
  <c r="AL325" i="1"/>
  <c r="BJ325" i="1" s="1"/>
  <c r="AH324" i="1"/>
  <c r="AK324" i="1"/>
  <c r="AL321" i="1"/>
  <c r="BJ321" i="1" s="1"/>
  <c r="AH320" i="1"/>
  <c r="AJ320" i="1" s="1"/>
  <c r="AY320" i="1" s="1"/>
  <c r="AZ320" i="1" s="1"/>
  <c r="BA320" i="1" s="1"/>
  <c r="CB320" i="1" s="1"/>
  <c r="AK320" i="1"/>
  <c r="AM317" i="1"/>
  <c r="AN317" i="1" s="1"/>
  <c r="CP317" i="1" s="1"/>
  <c r="AK305" i="1"/>
  <c r="AD305" i="1"/>
  <c r="AL305" i="1"/>
  <c r="BJ305" i="1" s="1"/>
  <c r="AH305" i="1"/>
  <c r="BE299" i="1"/>
  <c r="BF299" i="1" s="1"/>
  <c r="CH299" i="1" s="1"/>
  <c r="AE299" i="1"/>
  <c r="BC299" i="1"/>
  <c r="BI252" i="1"/>
  <c r="BX358" i="1"/>
  <c r="AH342" i="1"/>
  <c r="AK342" i="1"/>
  <c r="AD342" i="1"/>
  <c r="AL342" i="1"/>
  <c r="BJ342" i="1" s="1"/>
  <c r="AE338" i="1"/>
  <c r="BC338" i="1"/>
  <c r="BE338" i="1"/>
  <c r="BF338" i="1" s="1"/>
  <c r="CH338" i="1" s="1"/>
  <c r="AJ338" i="1"/>
  <c r="AY338" i="1" s="1"/>
  <c r="AZ338" i="1" s="1"/>
  <c r="BA338" i="1" s="1"/>
  <c r="CB338" i="1" s="1"/>
  <c r="AM337" i="1"/>
  <c r="AN337" i="1" s="1"/>
  <c r="CP337" i="1" s="1"/>
  <c r="AH329" i="1"/>
  <c r="AK329" i="1"/>
  <c r="AE317" i="1"/>
  <c r="BC317" i="1"/>
  <c r="BE317" i="1"/>
  <c r="BF317" i="1" s="1"/>
  <c r="CH317" i="1" s="1"/>
  <c r="AJ317" i="1"/>
  <c r="AY317" i="1" s="1"/>
  <c r="AZ317" i="1" s="1"/>
  <c r="BA317" i="1" s="1"/>
  <c r="CB317" i="1" s="1"/>
  <c r="AH316" i="1"/>
  <c r="AK316" i="1"/>
  <c r="AH310" i="1"/>
  <c r="AK310" i="1"/>
  <c r="AD310" i="1"/>
  <c r="AL310" i="1"/>
  <c r="BJ310" i="1" s="1"/>
  <c r="BE291" i="1"/>
  <c r="BF291" i="1" s="1"/>
  <c r="CH291" i="1" s="1"/>
  <c r="AE291" i="1"/>
  <c r="BC291" i="1"/>
  <c r="AK274" i="1"/>
  <c r="AL274" i="1"/>
  <c r="BJ274" i="1" s="1"/>
  <c r="AD274" i="1"/>
  <c r="AH274" i="1"/>
  <c r="AH355" i="1"/>
  <c r="AK355" i="1"/>
  <c r="AD355" i="1"/>
  <c r="AL355" i="1"/>
  <c r="BJ355" i="1" s="1"/>
  <c r="AH349" i="1"/>
  <c r="AK349" i="1"/>
  <c r="AD349" i="1"/>
  <c r="AL349" i="1"/>
  <c r="BJ349" i="1" s="1"/>
  <c r="AH343" i="1"/>
  <c r="AK343" i="1"/>
  <c r="AD343" i="1"/>
  <c r="AL343" i="1"/>
  <c r="BJ343" i="1" s="1"/>
  <c r="BK341" i="1"/>
  <c r="BL341" i="1" s="1"/>
  <c r="CN341" i="1" s="1"/>
  <c r="CQ341" i="1" s="1"/>
  <c r="BM338" i="1"/>
  <c r="BN338" i="1" s="1"/>
  <c r="CS338" i="1" s="1"/>
  <c r="AI338" i="1"/>
  <c r="AE337" i="1"/>
  <c r="BC337" i="1"/>
  <c r="BE337" i="1"/>
  <c r="BF337" i="1" s="1"/>
  <c r="CH337" i="1" s="1"/>
  <c r="AJ337" i="1"/>
  <c r="AY337" i="1" s="1"/>
  <c r="AZ337" i="1" s="1"/>
  <c r="BA337" i="1" s="1"/>
  <c r="CB337" i="1" s="1"/>
  <c r="AH332" i="1"/>
  <c r="AJ332" i="1" s="1"/>
  <c r="AY332" i="1" s="1"/>
  <c r="AZ332" i="1" s="1"/>
  <c r="BA332" i="1" s="1"/>
  <c r="CB332" i="1" s="1"/>
  <c r="AK332" i="1"/>
  <c r="AH325" i="1"/>
  <c r="AJ325" i="1" s="1"/>
  <c r="AY325" i="1" s="1"/>
  <c r="AZ325" i="1" s="1"/>
  <c r="BA325" i="1" s="1"/>
  <c r="CB325" i="1" s="1"/>
  <c r="AK325" i="1"/>
  <c r="AH321" i="1"/>
  <c r="AK321" i="1"/>
  <c r="AE318" i="1"/>
  <c r="BC318" i="1"/>
  <c r="BE318" i="1"/>
  <c r="BF318" i="1" s="1"/>
  <c r="CH318" i="1" s="1"/>
  <c r="AJ318" i="1"/>
  <c r="AY318" i="1" s="1"/>
  <c r="AZ318" i="1" s="1"/>
  <c r="BA318" i="1" s="1"/>
  <c r="CB318" i="1" s="1"/>
  <c r="CQ317" i="1"/>
  <c r="BM317" i="1"/>
  <c r="BN317" i="1" s="1"/>
  <c r="CS317" i="1" s="1"/>
  <c r="AI317" i="1"/>
  <c r="AK312" i="1"/>
  <c r="AD312" i="1"/>
  <c r="AL312" i="1"/>
  <c r="BJ312" i="1" s="1"/>
  <c r="AH312" i="1"/>
  <c r="AL307" i="1"/>
  <c r="BJ307" i="1" s="1"/>
  <c r="AH302" i="1"/>
  <c r="AK302" i="1"/>
  <c r="AD302" i="1"/>
  <c r="AL302" i="1"/>
  <c r="BJ302" i="1" s="1"/>
  <c r="AH298" i="1"/>
  <c r="AD298" i="1"/>
  <c r="AL298" i="1"/>
  <c r="BJ298" i="1" s="1"/>
  <c r="AK298" i="1"/>
  <c r="BY343" i="1"/>
  <c r="AK294" i="1"/>
  <c r="AD294" i="1"/>
  <c r="AL294" i="1"/>
  <c r="BJ294" i="1" s="1"/>
  <c r="AH294" i="1"/>
  <c r="AO283" i="1"/>
  <c r="AP283" i="1" s="1"/>
  <c r="DI283" i="1" s="1"/>
  <c r="BY281" i="1"/>
  <c r="AD281" i="1"/>
  <c r="AL281" i="1"/>
  <c r="BJ281" i="1" s="1"/>
  <c r="AH281" i="1"/>
  <c r="AK281" i="1"/>
  <c r="BM278" i="1"/>
  <c r="BN278" i="1" s="1"/>
  <c r="CS278" i="1" s="1"/>
  <c r="AI278" i="1"/>
  <c r="BM276" i="1"/>
  <c r="BN276" i="1" s="1"/>
  <c r="CS276" i="1" s="1"/>
  <c r="AI276" i="1"/>
  <c r="AF270" i="1"/>
  <c r="AG270" i="1"/>
  <c r="CK270" i="1" s="1"/>
  <c r="AH265" i="1"/>
  <c r="AD265" i="1"/>
  <c r="AL265" i="1"/>
  <c r="BJ265" i="1" s="1"/>
  <c r="AK265" i="1"/>
  <c r="AD260" i="1"/>
  <c r="AL260" i="1"/>
  <c r="BJ260" i="1" s="1"/>
  <c r="AH260" i="1"/>
  <c r="AD256" i="1"/>
  <c r="AL256" i="1"/>
  <c r="BJ256" i="1" s="1"/>
  <c r="AH256" i="1"/>
  <c r="AK256" i="1"/>
  <c r="AE237" i="1"/>
  <c r="BE237" i="1"/>
  <c r="BF237" i="1" s="1"/>
  <c r="CH237" i="1" s="1"/>
  <c r="AJ237" i="1"/>
  <c r="AY237" i="1" s="1"/>
  <c r="AZ237" i="1" s="1"/>
  <c r="BA237" i="1" s="1"/>
  <c r="CB237" i="1" s="1"/>
  <c r="BC237" i="1"/>
  <c r="BI338" i="1"/>
  <c r="BK338" i="1" s="1"/>
  <c r="BL338" i="1" s="1"/>
  <c r="CN338" i="1" s="1"/>
  <c r="CQ338" i="1" s="1"/>
  <c r="BI337" i="1"/>
  <c r="BK337" i="1" s="1"/>
  <c r="BL337" i="1" s="1"/>
  <c r="CN337" i="1" s="1"/>
  <c r="BI336" i="1"/>
  <c r="BK336" i="1" s="1"/>
  <c r="BL336" i="1" s="1"/>
  <c r="CN336" i="1" s="1"/>
  <c r="CQ336" i="1" s="1"/>
  <c r="BI335" i="1"/>
  <c r="BK335" i="1" s="1"/>
  <c r="BL335" i="1" s="1"/>
  <c r="CN335" i="1" s="1"/>
  <c r="CQ335" i="1" s="1"/>
  <c r="BI334" i="1"/>
  <c r="BK334" i="1" s="1"/>
  <c r="BL334" i="1" s="1"/>
  <c r="CN334" i="1" s="1"/>
  <c r="CQ334" i="1" s="1"/>
  <c r="BV333" i="1"/>
  <c r="BV331" i="1"/>
  <c r="AH299" i="1"/>
  <c r="AJ299" i="1" s="1"/>
  <c r="AY299" i="1" s="1"/>
  <c r="AZ299" i="1" s="1"/>
  <c r="BA299" i="1" s="1"/>
  <c r="CB299" i="1" s="1"/>
  <c r="AK299" i="1"/>
  <c r="BX281" i="1"/>
  <c r="AJ276" i="1"/>
  <c r="AY276" i="1" s="1"/>
  <c r="AZ276" i="1" s="1"/>
  <c r="BA276" i="1" s="1"/>
  <c r="CB276" i="1" s="1"/>
  <c r="AE276" i="1"/>
  <c r="BC276" i="1"/>
  <c r="BE276" i="1"/>
  <c r="BF276" i="1" s="1"/>
  <c r="CH276" i="1" s="1"/>
  <c r="AD273" i="1"/>
  <c r="AL273" i="1"/>
  <c r="BJ273" i="1" s="1"/>
  <c r="AH273" i="1"/>
  <c r="AK273" i="1"/>
  <c r="BI269" i="1"/>
  <c r="BK269" i="1" s="1"/>
  <c r="BL269" i="1" s="1"/>
  <c r="CN269" i="1" s="1"/>
  <c r="AM269" i="1"/>
  <c r="AN269" i="1" s="1"/>
  <c r="CP269" i="1" s="1"/>
  <c r="BY256" i="1"/>
  <c r="BX256" i="1"/>
  <c r="AK243" i="1"/>
  <c r="AD243" i="1"/>
  <c r="AE243" i="1" s="1"/>
  <c r="AG243" i="1" s="1"/>
  <c r="AL243" i="1"/>
  <c r="BJ243" i="1" s="1"/>
  <c r="AI241" i="1"/>
  <c r="BM241" i="1"/>
  <c r="BN241" i="1" s="1"/>
  <c r="CS241" i="1" s="1"/>
  <c r="AK296" i="1"/>
  <c r="AD296" i="1"/>
  <c r="AL296" i="1"/>
  <c r="BJ296" i="1" s="1"/>
  <c r="AH296" i="1"/>
  <c r="BM280" i="1"/>
  <c r="BN280" i="1" s="1"/>
  <c r="CS280" i="1" s="1"/>
  <c r="AI280" i="1"/>
  <c r="AM261" i="1"/>
  <c r="AN261" i="1" s="1"/>
  <c r="CP261" i="1" s="1"/>
  <c r="BI261" i="1"/>
  <c r="BK261" i="1" s="1"/>
  <c r="BL261" i="1" s="1"/>
  <c r="CN261" i="1" s="1"/>
  <c r="BI258" i="1"/>
  <c r="AH301" i="1"/>
  <c r="AK301" i="1"/>
  <c r="AD301" i="1"/>
  <c r="AH300" i="1"/>
  <c r="AK300" i="1"/>
  <c r="AD300" i="1"/>
  <c r="AL300" i="1"/>
  <c r="BJ300" i="1" s="1"/>
  <c r="BY296" i="1"/>
  <c r="AH291" i="1"/>
  <c r="AJ291" i="1" s="1"/>
  <c r="AY291" i="1" s="1"/>
  <c r="AZ291" i="1" s="1"/>
  <c r="BA291" i="1" s="1"/>
  <c r="CB291" i="1" s="1"/>
  <c r="AK291" i="1"/>
  <c r="BC286" i="1"/>
  <c r="AE286" i="1"/>
  <c r="BE286" i="1"/>
  <c r="BF286" i="1" s="1"/>
  <c r="CH286" i="1" s="1"/>
  <c r="AM282" i="1"/>
  <c r="AN282" i="1" s="1"/>
  <c r="CP282" i="1" s="1"/>
  <c r="AJ280" i="1"/>
  <c r="AY280" i="1" s="1"/>
  <c r="AZ280" i="1" s="1"/>
  <c r="BA280" i="1" s="1"/>
  <c r="CB280" i="1" s="1"/>
  <c r="AE280" i="1"/>
  <c r="BC280" i="1"/>
  <c r="BE280" i="1"/>
  <c r="BF280" i="1" s="1"/>
  <c r="CH280" i="1" s="1"/>
  <c r="AH279" i="1"/>
  <c r="AK279" i="1"/>
  <c r="AD279" i="1"/>
  <c r="AL279" i="1"/>
  <c r="BJ279" i="1" s="1"/>
  <c r="AF268" i="1"/>
  <c r="AG268" i="1"/>
  <c r="CK268" i="1" s="1"/>
  <c r="AD255" i="1"/>
  <c r="AL255" i="1"/>
  <c r="BJ255" i="1" s="1"/>
  <c r="AH255" i="1"/>
  <c r="AK255" i="1"/>
  <c r="AK245" i="1"/>
  <c r="AD245" i="1"/>
  <c r="AL245" i="1"/>
  <c r="BJ245" i="1" s="1"/>
  <c r="AH245" i="1"/>
  <c r="AK295" i="1"/>
  <c r="AD295" i="1"/>
  <c r="AL295" i="1"/>
  <c r="BJ295" i="1" s="1"/>
  <c r="AK288" i="1"/>
  <c r="AD288" i="1"/>
  <c r="AL288" i="1"/>
  <c r="BJ288" i="1" s="1"/>
  <c r="AH288" i="1"/>
  <c r="W283" i="1"/>
  <c r="AE275" i="1"/>
  <c r="BC275" i="1"/>
  <c r="AJ275" i="1"/>
  <c r="AY275" i="1" s="1"/>
  <c r="AZ275" i="1" s="1"/>
  <c r="BA275" i="1" s="1"/>
  <c r="CB275" i="1" s="1"/>
  <c r="BE275" i="1"/>
  <c r="BF275" i="1" s="1"/>
  <c r="CH275" i="1" s="1"/>
  <c r="BI253" i="1"/>
  <c r="AD297" i="1"/>
  <c r="AL297" i="1"/>
  <c r="BJ297" i="1" s="1"/>
  <c r="AH297" i="1"/>
  <c r="AK297" i="1"/>
  <c r="AH292" i="1"/>
  <c r="AK292" i="1"/>
  <c r="AD292" i="1"/>
  <c r="AL292" i="1"/>
  <c r="BJ292" i="1" s="1"/>
  <c r="BM287" i="1"/>
  <c r="BN287" i="1" s="1"/>
  <c r="CS287" i="1" s="1"/>
  <c r="AI287" i="1"/>
  <c r="U284" i="1"/>
  <c r="BX280" i="1"/>
  <c r="BV276" i="1"/>
  <c r="BY276" i="1" s="1"/>
  <c r="AW276" i="1"/>
  <c r="AF272" i="1"/>
  <c r="AG272" i="1"/>
  <c r="CK272" i="1" s="1"/>
  <c r="AD267" i="1"/>
  <c r="AL267" i="1"/>
  <c r="BJ267" i="1" s="1"/>
  <c r="AH267" i="1"/>
  <c r="AK267" i="1"/>
  <c r="AD257" i="1"/>
  <c r="AL257" i="1"/>
  <c r="BJ257" i="1" s="1"/>
  <c r="AH257" i="1"/>
  <c r="AK257" i="1"/>
  <c r="AD252" i="1"/>
  <c r="AL252" i="1"/>
  <c r="BJ252" i="1" s="1"/>
  <c r="AH252" i="1"/>
  <c r="AM222" i="1"/>
  <c r="AN222" i="1" s="1"/>
  <c r="CP222" i="1" s="1"/>
  <c r="BI222" i="1"/>
  <c r="AH293" i="1"/>
  <c r="AK293" i="1"/>
  <c r="AD293" i="1"/>
  <c r="AL293" i="1"/>
  <c r="BJ293" i="1" s="1"/>
  <c r="BX288" i="1"/>
  <c r="AK287" i="1"/>
  <c r="AD287" i="1"/>
  <c r="AL287" i="1"/>
  <c r="BJ287" i="1" s="1"/>
  <c r="AQ283" i="1"/>
  <c r="AD277" i="1"/>
  <c r="AL277" i="1"/>
  <c r="BJ277" i="1" s="1"/>
  <c r="AH277" i="1"/>
  <c r="AK277" i="1"/>
  <c r="BD272" i="1"/>
  <c r="CF272" i="1" s="1"/>
  <c r="BG272" i="1"/>
  <c r="AH286" i="1"/>
  <c r="AJ286" i="1" s="1"/>
  <c r="AB284" i="1"/>
  <c r="BI282" i="1"/>
  <c r="BK282" i="1" s="1"/>
  <c r="BL282" i="1" s="1"/>
  <c r="CN282" i="1" s="1"/>
  <c r="CQ282" i="1" s="1"/>
  <c r="AM278" i="1"/>
  <c r="AN278" i="1" s="1"/>
  <c r="CP278" i="1" s="1"/>
  <c r="AH272" i="1"/>
  <c r="BX266" i="1"/>
  <c r="BM261" i="1"/>
  <c r="BN261" i="1" s="1"/>
  <c r="CS261" i="1" s="1"/>
  <c r="AH232" i="1"/>
  <c r="AK232" i="1"/>
  <c r="AD232" i="1"/>
  <c r="AL232" i="1"/>
  <c r="BJ232" i="1" s="1"/>
  <c r="BI208" i="1"/>
  <c r="AH201" i="1"/>
  <c r="AK201" i="1"/>
  <c r="AD201" i="1"/>
  <c r="AL201" i="1"/>
  <c r="BJ201" i="1" s="1"/>
  <c r="AK197" i="1"/>
  <c r="AD197" i="1"/>
  <c r="AL197" i="1"/>
  <c r="BJ197" i="1" s="1"/>
  <c r="AH197" i="1"/>
  <c r="BY273" i="1"/>
  <c r="BE272" i="1"/>
  <c r="BF272" i="1" s="1"/>
  <c r="CH272" i="1" s="1"/>
  <c r="AJ272" i="1"/>
  <c r="AY272" i="1" s="1"/>
  <c r="AZ272" i="1" s="1"/>
  <c r="BA272" i="1" s="1"/>
  <c r="CB272" i="1" s="1"/>
  <c r="BE268" i="1"/>
  <c r="BF268" i="1" s="1"/>
  <c r="CH268" i="1" s="1"/>
  <c r="BY267" i="1"/>
  <c r="U263" i="1"/>
  <c r="AD254" i="1"/>
  <c r="AL254" i="1"/>
  <c r="BJ254" i="1" s="1"/>
  <c r="AH254" i="1"/>
  <c r="BY246" i="1"/>
  <c r="AK246" i="1"/>
  <c r="AD246" i="1"/>
  <c r="AL246" i="1"/>
  <c r="BJ246" i="1" s="1"/>
  <c r="AH246" i="1"/>
  <c r="CQ230" i="1"/>
  <c r="AK223" i="1"/>
  <c r="AH223" i="1"/>
  <c r="AD223" i="1"/>
  <c r="AL223" i="1"/>
  <c r="BJ223" i="1" s="1"/>
  <c r="BV283" i="1"/>
  <c r="BY283" i="1" s="1"/>
  <c r="AL275" i="1"/>
  <c r="BJ275" i="1" s="1"/>
  <c r="AH268" i="1"/>
  <c r="AJ268" i="1" s="1"/>
  <c r="AY268" i="1" s="1"/>
  <c r="AZ268" i="1" s="1"/>
  <c r="BA268" i="1" s="1"/>
  <c r="CB268" i="1" s="1"/>
  <c r="AK268" i="1"/>
  <c r="AE261" i="1"/>
  <c r="AJ261" i="1"/>
  <c r="AY261" i="1" s="1"/>
  <c r="AZ261" i="1" s="1"/>
  <c r="BA261" i="1" s="1"/>
  <c r="CB261" i="1" s="1"/>
  <c r="BI259" i="1"/>
  <c r="AD253" i="1"/>
  <c r="AL253" i="1"/>
  <c r="BJ253" i="1" s="1"/>
  <c r="AH253" i="1"/>
  <c r="BI251" i="1"/>
  <c r="BX248" i="1"/>
  <c r="BY248" i="1"/>
  <c r="BY247" i="1"/>
  <c r="AK247" i="1"/>
  <c r="AD247" i="1"/>
  <c r="AL247" i="1"/>
  <c r="BJ247" i="1" s="1"/>
  <c r="AH247" i="1"/>
  <c r="AH237" i="1"/>
  <c r="AK237" i="1"/>
  <c r="AD231" i="1"/>
  <c r="AL231" i="1"/>
  <c r="BJ231" i="1" s="1"/>
  <c r="AH231" i="1"/>
  <c r="AK231" i="1"/>
  <c r="AL286" i="1"/>
  <c r="BJ286" i="1" s="1"/>
  <c r="BK286" i="1" s="1"/>
  <c r="BL286" i="1" s="1"/>
  <c r="CN286" i="1" s="1"/>
  <c r="AK275" i="1"/>
  <c r="BY271" i="1"/>
  <c r="BC270" i="1"/>
  <c r="AK266" i="1"/>
  <c r="AD266" i="1"/>
  <c r="AL266" i="1"/>
  <c r="BJ266" i="1" s="1"/>
  <c r="BX249" i="1"/>
  <c r="BY249" i="1"/>
  <c r="AK248" i="1"/>
  <c r="AD248" i="1"/>
  <c r="AL248" i="1"/>
  <c r="BJ248" i="1" s="1"/>
  <c r="AH248" i="1"/>
  <c r="AK241" i="1"/>
  <c r="AD241" i="1"/>
  <c r="AL241" i="1"/>
  <c r="BJ241" i="1" s="1"/>
  <c r="BX234" i="1"/>
  <c r="BY234" i="1"/>
  <c r="AK234" i="1"/>
  <c r="AD234" i="1"/>
  <c r="AL234" i="1"/>
  <c r="BJ234" i="1" s="1"/>
  <c r="AH234" i="1"/>
  <c r="AD222" i="1"/>
  <c r="AL222" i="1"/>
  <c r="BJ222" i="1" s="1"/>
  <c r="AH222" i="1"/>
  <c r="AD214" i="1"/>
  <c r="AL214" i="1"/>
  <c r="BJ214" i="1" s="1"/>
  <c r="AH214" i="1"/>
  <c r="AK214" i="1"/>
  <c r="AL280" i="1"/>
  <c r="BJ280" i="1" s="1"/>
  <c r="BK280" i="1" s="1"/>
  <c r="BL280" i="1" s="1"/>
  <c r="CN280" i="1" s="1"/>
  <c r="AL276" i="1"/>
  <c r="BJ276" i="1" s="1"/>
  <c r="BK276" i="1" s="1"/>
  <c r="BL276" i="1" s="1"/>
  <c r="CN276" i="1" s="1"/>
  <c r="BM275" i="1"/>
  <c r="BN275" i="1" s="1"/>
  <c r="CS275" i="1" s="1"/>
  <c r="AM272" i="1"/>
  <c r="AN272" i="1" s="1"/>
  <c r="CP272" i="1" s="1"/>
  <c r="CQ272" i="1" s="1"/>
  <c r="AD259" i="1"/>
  <c r="AL259" i="1"/>
  <c r="BJ259" i="1" s="1"/>
  <c r="AH259" i="1"/>
  <c r="AD251" i="1"/>
  <c r="AL251" i="1"/>
  <c r="BJ251" i="1" s="1"/>
  <c r="AH251" i="1"/>
  <c r="BX250" i="1"/>
  <c r="BY250" i="1"/>
  <c r="AK249" i="1"/>
  <c r="AD249" i="1"/>
  <c r="AL249" i="1"/>
  <c r="BJ249" i="1" s="1"/>
  <c r="AH249" i="1"/>
  <c r="AI239" i="1"/>
  <c r="BM239" i="1"/>
  <c r="BN239" i="1" s="1"/>
  <c r="CS239" i="1" s="1"/>
  <c r="AH238" i="1"/>
  <c r="AK238" i="1"/>
  <c r="AD238" i="1"/>
  <c r="AL238" i="1"/>
  <c r="BJ238" i="1" s="1"/>
  <c r="BI236" i="1"/>
  <c r="AK233" i="1"/>
  <c r="AD233" i="1"/>
  <c r="AL233" i="1"/>
  <c r="BJ233" i="1" s="1"/>
  <c r="BI216" i="1"/>
  <c r="AD206" i="1"/>
  <c r="AL206" i="1"/>
  <c r="BJ206" i="1" s="1"/>
  <c r="AH206" i="1"/>
  <c r="AK206" i="1"/>
  <c r="AK173" i="1"/>
  <c r="AD173" i="1"/>
  <c r="AL173" i="1"/>
  <c r="BJ173" i="1" s="1"/>
  <c r="AH173" i="1"/>
  <c r="BX274" i="1"/>
  <c r="AD271" i="1"/>
  <c r="AL271" i="1"/>
  <c r="BJ271" i="1" s="1"/>
  <c r="BK271" i="1" s="1"/>
  <c r="BL271" i="1" s="1"/>
  <c r="CN271" i="1" s="1"/>
  <c r="AH271" i="1"/>
  <c r="AJ270" i="1"/>
  <c r="AY270" i="1" s="1"/>
  <c r="AZ270" i="1" s="1"/>
  <c r="BA270" i="1" s="1"/>
  <c r="CB270" i="1" s="1"/>
  <c r="BE270" i="1"/>
  <c r="BF270" i="1" s="1"/>
  <c r="CH270" i="1" s="1"/>
  <c r="AH269" i="1"/>
  <c r="AD269" i="1"/>
  <c r="AL269" i="1"/>
  <c r="BJ269" i="1" s="1"/>
  <c r="BV261" i="1"/>
  <c r="AW261" i="1"/>
  <c r="BY260" i="1"/>
  <c r="AD258" i="1"/>
  <c r="AL258" i="1"/>
  <c r="BJ258" i="1" s="1"/>
  <c r="AH258" i="1"/>
  <c r="BY252" i="1"/>
  <c r="AK250" i="1"/>
  <c r="AD250" i="1"/>
  <c r="AL250" i="1"/>
  <c r="BJ250" i="1" s="1"/>
  <c r="AH250" i="1"/>
  <c r="AD236" i="1"/>
  <c r="AL236" i="1"/>
  <c r="BJ236" i="1" s="1"/>
  <c r="AH236" i="1"/>
  <c r="AK235" i="1"/>
  <c r="AD235" i="1"/>
  <c r="AL235" i="1"/>
  <c r="BJ235" i="1" s="1"/>
  <c r="AH235" i="1"/>
  <c r="AM224" i="1"/>
  <c r="AN224" i="1" s="1"/>
  <c r="CP224" i="1" s="1"/>
  <c r="AI213" i="1"/>
  <c r="BM213" i="1"/>
  <c r="BN213" i="1" s="1"/>
  <c r="CS213" i="1" s="1"/>
  <c r="AH212" i="1"/>
  <c r="AK212" i="1"/>
  <c r="AD212" i="1"/>
  <c r="AL212" i="1"/>
  <c r="BJ212" i="1" s="1"/>
  <c r="AI205" i="1"/>
  <c r="BM205" i="1"/>
  <c r="BN205" i="1" s="1"/>
  <c r="CS205" i="1" s="1"/>
  <c r="AL268" i="1"/>
  <c r="BJ268" i="1" s="1"/>
  <c r="BY266" i="1"/>
  <c r="BX257" i="1"/>
  <c r="AK254" i="1"/>
  <c r="AH240" i="1"/>
  <c r="AK240" i="1"/>
  <c r="AD240" i="1"/>
  <c r="AL240" i="1"/>
  <c r="BJ240" i="1" s="1"/>
  <c r="BK224" i="1"/>
  <c r="BL224" i="1" s="1"/>
  <c r="CN224" i="1" s="1"/>
  <c r="CQ224" i="1" s="1"/>
  <c r="AE225" i="1"/>
  <c r="AI221" i="1"/>
  <c r="BM221" i="1"/>
  <c r="BN221" i="1" s="1"/>
  <c r="CS221" i="1" s="1"/>
  <c r="AK219" i="1"/>
  <c r="AD219" i="1"/>
  <c r="AL219" i="1"/>
  <c r="BJ219" i="1" s="1"/>
  <c r="AH202" i="1"/>
  <c r="AK202" i="1"/>
  <c r="AD202" i="1"/>
  <c r="AL202" i="1"/>
  <c r="BJ202" i="1" s="1"/>
  <c r="BI200" i="1"/>
  <c r="BK200" i="1" s="1"/>
  <c r="BL200" i="1" s="1"/>
  <c r="CN200" i="1" s="1"/>
  <c r="CQ200" i="1" s="1"/>
  <c r="BY197" i="1"/>
  <c r="AK192" i="1"/>
  <c r="AD192" i="1"/>
  <c r="AL192" i="1"/>
  <c r="BJ192" i="1" s="1"/>
  <c r="AH192" i="1"/>
  <c r="AG168" i="1"/>
  <c r="CK168" i="1" s="1"/>
  <c r="AF168" i="1"/>
  <c r="AM262" i="1"/>
  <c r="AN262" i="1" s="1"/>
  <c r="CP262" i="1" s="1"/>
  <c r="CQ262" i="1" s="1"/>
  <c r="AL239" i="1"/>
  <c r="BJ239" i="1" s="1"/>
  <c r="BK239" i="1" s="1"/>
  <c r="BL239" i="1" s="1"/>
  <c r="CN239" i="1" s="1"/>
  <c r="AD239" i="1"/>
  <c r="BE225" i="1"/>
  <c r="BF225" i="1" s="1"/>
  <c r="CH225" i="1" s="1"/>
  <c r="AH225" i="1"/>
  <c r="AJ225" i="1" s="1"/>
  <c r="AY225" i="1" s="1"/>
  <c r="AZ225" i="1" s="1"/>
  <c r="BA225" i="1" s="1"/>
  <c r="CB225" i="1" s="1"/>
  <c r="AK225" i="1"/>
  <c r="AK221" i="1"/>
  <c r="AD221" i="1"/>
  <c r="AL221" i="1"/>
  <c r="BJ221" i="1" s="1"/>
  <c r="BY220" i="1"/>
  <c r="AH218" i="1"/>
  <c r="AK218" i="1"/>
  <c r="AD218" i="1"/>
  <c r="AL218" i="1"/>
  <c r="BJ218" i="1" s="1"/>
  <c r="AH210" i="1"/>
  <c r="AK210" i="1"/>
  <c r="AD210" i="1"/>
  <c r="AL210" i="1"/>
  <c r="BJ210" i="1" s="1"/>
  <c r="BY206" i="1"/>
  <c r="BX197" i="1"/>
  <c r="BM183" i="1"/>
  <c r="BN183" i="1" s="1"/>
  <c r="CS183" i="1" s="1"/>
  <c r="AI183" i="1"/>
  <c r="BD179" i="1"/>
  <c r="CF179" i="1" s="1"/>
  <c r="AH159" i="1"/>
  <c r="AL159" i="1"/>
  <c r="BJ159" i="1" s="1"/>
  <c r="AK159" i="1"/>
  <c r="AD159" i="1"/>
  <c r="AI227" i="1"/>
  <c r="BM227" i="1"/>
  <c r="BN227" i="1" s="1"/>
  <c r="CS227" i="1" s="1"/>
  <c r="BD225" i="1"/>
  <c r="CF225" i="1" s="1"/>
  <c r="AD224" i="1"/>
  <c r="AL224" i="1"/>
  <c r="BJ224" i="1" s="1"/>
  <c r="AH224" i="1"/>
  <c r="AH220" i="1"/>
  <c r="AK220" i="1"/>
  <c r="AD220" i="1"/>
  <c r="AL220" i="1"/>
  <c r="BJ220" i="1" s="1"/>
  <c r="AE207" i="1"/>
  <c r="BE207" i="1"/>
  <c r="BF207" i="1" s="1"/>
  <c r="CH207" i="1" s="1"/>
  <c r="O151" i="1"/>
  <c r="AM198" i="1"/>
  <c r="AN198" i="1" s="1"/>
  <c r="CP198" i="1" s="1"/>
  <c r="BI198" i="1"/>
  <c r="BK198" i="1" s="1"/>
  <c r="BL198" i="1" s="1"/>
  <c r="CN198" i="1" s="1"/>
  <c r="CQ198" i="1" s="1"/>
  <c r="AK229" i="1"/>
  <c r="AD229" i="1"/>
  <c r="AE229" i="1" s="1"/>
  <c r="AG229" i="1" s="1"/>
  <c r="AL229" i="1"/>
  <c r="BJ229" i="1" s="1"/>
  <c r="AE217" i="1"/>
  <c r="AE215" i="1"/>
  <c r="BE215" i="1"/>
  <c r="BF215" i="1" s="1"/>
  <c r="CH215" i="1" s="1"/>
  <c r="BK211" i="1"/>
  <c r="BL211" i="1" s="1"/>
  <c r="CN211" i="1" s="1"/>
  <c r="AE209" i="1"/>
  <c r="AK207" i="1"/>
  <c r="AH207" i="1"/>
  <c r="AJ207" i="1" s="1"/>
  <c r="AY207" i="1" s="1"/>
  <c r="AZ207" i="1" s="1"/>
  <c r="BA207" i="1" s="1"/>
  <c r="CB207" i="1" s="1"/>
  <c r="U199" i="1"/>
  <c r="AH195" i="1"/>
  <c r="AK195" i="1"/>
  <c r="AD195" i="1"/>
  <c r="AL195" i="1"/>
  <c r="BJ195" i="1" s="1"/>
  <c r="BI178" i="1"/>
  <c r="AL152" i="1"/>
  <c r="BJ152" i="1" s="1"/>
  <c r="AK152" i="1"/>
  <c r="AD152" i="1"/>
  <c r="P151" i="1"/>
  <c r="H151" i="1"/>
  <c r="AK227" i="1"/>
  <c r="AD227" i="1"/>
  <c r="AL227" i="1"/>
  <c r="BJ227" i="1" s="1"/>
  <c r="BE217" i="1"/>
  <c r="BF217" i="1" s="1"/>
  <c r="CH217" i="1" s="1"/>
  <c r="AH217" i="1"/>
  <c r="AK217" i="1"/>
  <c r="AK215" i="1"/>
  <c r="AH215" i="1"/>
  <c r="AI211" i="1"/>
  <c r="BM211" i="1"/>
  <c r="BN211" i="1" s="1"/>
  <c r="CS211" i="1" s="1"/>
  <c r="BE209" i="1"/>
  <c r="BF209" i="1" s="1"/>
  <c r="CH209" i="1" s="1"/>
  <c r="AH209" i="1"/>
  <c r="AK209" i="1"/>
  <c r="BC207" i="1"/>
  <c r="AI203" i="1"/>
  <c r="BM203" i="1"/>
  <c r="BN203" i="1" s="1"/>
  <c r="CS203" i="1" s="1"/>
  <c r="AB199" i="1"/>
  <c r="AB151" i="1" s="1"/>
  <c r="AK176" i="1"/>
  <c r="AD176" i="1"/>
  <c r="AE176" i="1" s="1"/>
  <c r="AG176" i="1" s="1"/>
  <c r="AL176" i="1"/>
  <c r="BJ176" i="1" s="1"/>
  <c r="BY222" i="1"/>
  <c r="DI218" i="1"/>
  <c r="BC217" i="1"/>
  <c r="BC215" i="1"/>
  <c r="DI210" i="1"/>
  <c r="BC209" i="1"/>
  <c r="AK205" i="1"/>
  <c r="AD205" i="1"/>
  <c r="AL205" i="1"/>
  <c r="BJ205" i="1" s="1"/>
  <c r="DI202" i="1"/>
  <c r="BI194" i="1"/>
  <c r="BE187" i="1"/>
  <c r="BF187" i="1" s="1"/>
  <c r="CH187" i="1" s="1"/>
  <c r="AE187" i="1"/>
  <c r="BC187" i="1"/>
  <c r="AM164" i="1"/>
  <c r="AN164" i="1" s="1"/>
  <c r="CP164" i="1" s="1"/>
  <c r="BI164" i="1"/>
  <c r="BK164" i="1" s="1"/>
  <c r="BL164" i="1" s="1"/>
  <c r="CN164" i="1" s="1"/>
  <c r="CQ164" i="1" s="1"/>
  <c r="BM163" i="1"/>
  <c r="BN163" i="1" s="1"/>
  <c r="CS163" i="1" s="1"/>
  <c r="AI163" i="1"/>
  <c r="AH226" i="1"/>
  <c r="AK226" i="1"/>
  <c r="AD226" i="1"/>
  <c r="AL226" i="1"/>
  <c r="BJ226" i="1" s="1"/>
  <c r="AI219" i="1"/>
  <c r="BM219" i="1"/>
  <c r="BN219" i="1" s="1"/>
  <c r="CS219" i="1" s="1"/>
  <c r="AD216" i="1"/>
  <c r="AL216" i="1"/>
  <c r="BJ216" i="1" s="1"/>
  <c r="AH216" i="1"/>
  <c r="AK213" i="1"/>
  <c r="AD213" i="1"/>
  <c r="AL213" i="1"/>
  <c r="BJ213" i="1" s="1"/>
  <c r="AJ211" i="1"/>
  <c r="AY211" i="1" s="1"/>
  <c r="AZ211" i="1" s="1"/>
  <c r="BA211" i="1" s="1"/>
  <c r="CB211" i="1" s="1"/>
  <c r="BC211" i="1"/>
  <c r="AE211" i="1"/>
  <c r="AD208" i="1"/>
  <c r="AL208" i="1"/>
  <c r="BJ208" i="1" s="1"/>
  <c r="AH208" i="1"/>
  <c r="AH204" i="1"/>
  <c r="AK204" i="1"/>
  <c r="AD204" i="1"/>
  <c r="AL204" i="1"/>
  <c r="BJ204" i="1" s="1"/>
  <c r="AJ203" i="1"/>
  <c r="AY203" i="1" s="1"/>
  <c r="AZ203" i="1" s="1"/>
  <c r="BA203" i="1" s="1"/>
  <c r="CB203" i="1" s="1"/>
  <c r="BC203" i="1"/>
  <c r="AE203" i="1"/>
  <c r="BY225" i="1"/>
  <c r="BY217" i="1"/>
  <c r="BY209" i="1"/>
  <c r="AH196" i="1"/>
  <c r="AK196" i="1"/>
  <c r="AD196" i="1"/>
  <c r="AL196" i="1"/>
  <c r="BJ196" i="1" s="1"/>
  <c r="AK183" i="1"/>
  <c r="AD183" i="1"/>
  <c r="AL183" i="1"/>
  <c r="BJ183" i="1" s="1"/>
  <c r="AH181" i="1"/>
  <c r="AK181" i="1"/>
  <c r="AD181" i="1"/>
  <c r="AL181" i="1"/>
  <c r="BJ181" i="1" s="1"/>
  <c r="AH180" i="1"/>
  <c r="AK180" i="1"/>
  <c r="AD180" i="1"/>
  <c r="AL180" i="1"/>
  <c r="BJ180" i="1" s="1"/>
  <c r="M151" i="1"/>
  <c r="E151" i="1"/>
  <c r="BX140" i="1"/>
  <c r="BY140" i="1"/>
  <c r="AL211" i="1"/>
  <c r="BJ211" i="1" s="1"/>
  <c r="AL203" i="1"/>
  <c r="AD193" i="1"/>
  <c r="AL193" i="1"/>
  <c r="BJ193" i="1" s="1"/>
  <c r="AH193" i="1"/>
  <c r="AK193" i="1"/>
  <c r="BX192" i="1"/>
  <c r="BM191" i="1"/>
  <c r="BN191" i="1" s="1"/>
  <c r="CS191" i="1" s="1"/>
  <c r="AI191" i="1"/>
  <c r="BI186" i="1"/>
  <c r="AD185" i="1"/>
  <c r="AL185" i="1"/>
  <c r="BJ185" i="1" s="1"/>
  <c r="AH185" i="1"/>
  <c r="AK185" i="1"/>
  <c r="AH167" i="1"/>
  <c r="AL167" i="1"/>
  <c r="BJ167" i="1" s="1"/>
  <c r="AD167" i="1"/>
  <c r="AK167" i="1"/>
  <c r="AH165" i="1"/>
  <c r="AD165" i="1"/>
  <c r="AK165" i="1"/>
  <c r="AK191" i="1"/>
  <c r="AD191" i="1"/>
  <c r="AL191" i="1"/>
  <c r="BJ191" i="1" s="1"/>
  <c r="AH186" i="1"/>
  <c r="AD186" i="1"/>
  <c r="AL186" i="1"/>
  <c r="BJ186" i="1" s="1"/>
  <c r="AH178" i="1"/>
  <c r="AD178" i="1"/>
  <c r="AL178" i="1"/>
  <c r="BJ178" i="1" s="1"/>
  <c r="C151" i="1"/>
  <c r="W151" i="1"/>
  <c r="AH194" i="1"/>
  <c r="AD194" i="1"/>
  <c r="AL194" i="1"/>
  <c r="BJ194" i="1" s="1"/>
  <c r="AK182" i="1"/>
  <c r="AD182" i="1"/>
  <c r="AL182" i="1"/>
  <c r="BJ182" i="1" s="1"/>
  <c r="AH182" i="1"/>
  <c r="CN177" i="1"/>
  <c r="CQ177" i="1" s="1"/>
  <c r="BM174" i="1"/>
  <c r="BN174" i="1" s="1"/>
  <c r="CS174" i="1" s="1"/>
  <c r="AI174" i="1"/>
  <c r="BD162" i="1"/>
  <c r="CF162" i="1" s="1"/>
  <c r="CI162" i="1" s="1"/>
  <c r="BG162" i="1"/>
  <c r="AL187" i="1"/>
  <c r="BJ187" i="1" s="1"/>
  <c r="AK174" i="1"/>
  <c r="AD174" i="1"/>
  <c r="AL174" i="1"/>
  <c r="BJ174" i="1" s="1"/>
  <c r="AH172" i="1"/>
  <c r="AK172" i="1"/>
  <c r="AD172" i="1"/>
  <c r="AL172" i="1"/>
  <c r="BJ172" i="1" s="1"/>
  <c r="AH189" i="1"/>
  <c r="AK189" i="1"/>
  <c r="AD189" i="1"/>
  <c r="AL189" i="1"/>
  <c r="BJ189" i="1" s="1"/>
  <c r="BE179" i="1"/>
  <c r="BF179" i="1" s="1"/>
  <c r="CH179" i="1" s="1"/>
  <c r="AJ179" i="1"/>
  <c r="AY179" i="1" s="1"/>
  <c r="AZ179" i="1" s="1"/>
  <c r="BA179" i="1" s="1"/>
  <c r="CB179" i="1" s="1"/>
  <c r="AE179" i="1"/>
  <c r="BC168" i="1"/>
  <c r="BE168" i="1"/>
  <c r="BF168" i="1" s="1"/>
  <c r="CH168" i="1" s="1"/>
  <c r="AL166" i="1"/>
  <c r="BJ166" i="1" s="1"/>
  <c r="AD166" i="1"/>
  <c r="AH166" i="1"/>
  <c r="AK166" i="1"/>
  <c r="AD164" i="1"/>
  <c r="AL164" i="1"/>
  <c r="BJ164" i="1" s="1"/>
  <c r="AH164" i="1"/>
  <c r="BY148" i="1"/>
  <c r="BX148" i="1"/>
  <c r="BI140" i="1"/>
  <c r="BK140" i="1" s="1"/>
  <c r="BL140" i="1" s="1"/>
  <c r="CN140" i="1" s="1"/>
  <c r="AM140" i="1"/>
  <c r="AN140" i="1" s="1"/>
  <c r="CP140" i="1" s="1"/>
  <c r="AK190" i="1"/>
  <c r="AD190" i="1"/>
  <c r="AL190" i="1"/>
  <c r="BJ190" i="1" s="1"/>
  <c r="AH190" i="1"/>
  <c r="AH187" i="1"/>
  <c r="AK187" i="1"/>
  <c r="AK184" i="1"/>
  <c r="AD184" i="1"/>
  <c r="AL184" i="1"/>
  <c r="BJ184" i="1" s="1"/>
  <c r="AH184" i="1"/>
  <c r="AH179" i="1"/>
  <c r="AK179" i="1"/>
  <c r="G151" i="1"/>
  <c r="CQ175" i="1"/>
  <c r="BM156" i="1"/>
  <c r="BN156" i="1" s="1"/>
  <c r="CS156" i="1" s="1"/>
  <c r="AI156" i="1"/>
  <c r="AE139" i="1"/>
  <c r="BE139" i="1"/>
  <c r="BF139" i="1" s="1"/>
  <c r="CH139" i="1" s="1"/>
  <c r="BC139" i="1"/>
  <c r="AI161" i="1"/>
  <c r="BM161" i="1"/>
  <c r="BN161" i="1" s="1"/>
  <c r="CS161" i="1" s="1"/>
  <c r="AH157" i="1"/>
  <c r="AD157" i="1"/>
  <c r="Q151" i="1"/>
  <c r="I151" i="1"/>
  <c r="BI144" i="1"/>
  <c r="AE143" i="1"/>
  <c r="BC143" i="1"/>
  <c r="AJ143" i="1"/>
  <c r="AY143" i="1" s="1"/>
  <c r="AZ143" i="1" s="1"/>
  <c r="BA143" i="1" s="1"/>
  <c r="CB143" i="1" s="1"/>
  <c r="BE143" i="1"/>
  <c r="BF143" i="1" s="1"/>
  <c r="CH143" i="1" s="1"/>
  <c r="BE129" i="1"/>
  <c r="BF129" i="1" s="1"/>
  <c r="CH129" i="1" s="1"/>
  <c r="AE129" i="1"/>
  <c r="BC129" i="1"/>
  <c r="AL188" i="1"/>
  <c r="AD188" i="1"/>
  <c r="AD171" i="1"/>
  <c r="AD170" i="1"/>
  <c r="BE160" i="1"/>
  <c r="BF160" i="1" s="1"/>
  <c r="CH160" i="1" s="1"/>
  <c r="CI160" i="1" s="1"/>
  <c r="CL160" i="1" s="1"/>
  <c r="AF160" i="1"/>
  <c r="AK149" i="1"/>
  <c r="AL149" i="1"/>
  <c r="BJ149" i="1" s="1"/>
  <c r="AD149" i="1"/>
  <c r="BI148" i="1"/>
  <c r="BK148" i="1" s="1"/>
  <c r="BL148" i="1" s="1"/>
  <c r="CN148" i="1" s="1"/>
  <c r="AI144" i="1"/>
  <c r="BM144" i="1"/>
  <c r="BN144" i="1" s="1"/>
  <c r="CS144" i="1" s="1"/>
  <c r="BE121" i="1"/>
  <c r="BF121" i="1" s="1"/>
  <c r="CH121" i="1" s="1"/>
  <c r="AE121" i="1"/>
  <c r="BC121" i="1"/>
  <c r="AH168" i="1"/>
  <c r="AK168" i="1"/>
  <c r="AK163" i="1"/>
  <c r="AD163" i="1"/>
  <c r="AL163" i="1"/>
  <c r="BJ163" i="1" s="1"/>
  <c r="AD156" i="1"/>
  <c r="AL156" i="1"/>
  <c r="BJ156" i="1" s="1"/>
  <c r="N151" i="1"/>
  <c r="F151" i="1"/>
  <c r="CQ142" i="1"/>
  <c r="BE124" i="1"/>
  <c r="BF124" i="1" s="1"/>
  <c r="CH124" i="1" s="1"/>
  <c r="AE124" i="1"/>
  <c r="BC124" i="1"/>
  <c r="AL171" i="1"/>
  <c r="BI170" i="1"/>
  <c r="BG160" i="1"/>
  <c r="AK158" i="1"/>
  <c r="AL157" i="1"/>
  <c r="BJ157" i="1" s="1"/>
  <c r="AE148" i="1"/>
  <c r="BE148" i="1"/>
  <c r="BF148" i="1" s="1"/>
  <c r="CH148" i="1" s="1"/>
  <c r="AD147" i="1"/>
  <c r="AL147" i="1"/>
  <c r="BJ147" i="1" s="1"/>
  <c r="AK147" i="1"/>
  <c r="AH147" i="1"/>
  <c r="AJ145" i="1"/>
  <c r="AY145" i="1" s="1"/>
  <c r="AZ145" i="1" s="1"/>
  <c r="BA145" i="1" s="1"/>
  <c r="CB145" i="1" s="1"/>
  <c r="AE145" i="1"/>
  <c r="BC145" i="1"/>
  <c r="BE145" i="1"/>
  <c r="BF145" i="1" s="1"/>
  <c r="CH145" i="1" s="1"/>
  <c r="BY171" i="1"/>
  <c r="AL170" i="1"/>
  <c r="BJ170" i="1" s="1"/>
  <c r="AL168" i="1"/>
  <c r="BJ168" i="1" s="1"/>
  <c r="BY167" i="1"/>
  <c r="DI166" i="1"/>
  <c r="DI163" i="1"/>
  <c r="AK157" i="1"/>
  <c r="AH148" i="1"/>
  <c r="AL148" i="1"/>
  <c r="BJ148" i="1" s="1"/>
  <c r="AK146" i="1"/>
  <c r="AD146" i="1"/>
  <c r="AL146" i="1"/>
  <c r="BJ146" i="1" s="1"/>
  <c r="AH134" i="1"/>
  <c r="AD134" i="1"/>
  <c r="AL134" i="1"/>
  <c r="BJ134" i="1" s="1"/>
  <c r="AK134" i="1"/>
  <c r="BE119" i="1"/>
  <c r="BF119" i="1" s="1"/>
  <c r="CH119" i="1" s="1"/>
  <c r="AE119" i="1"/>
  <c r="BC119" i="1"/>
  <c r="DI160" i="1"/>
  <c r="BY159" i="1"/>
  <c r="AH158" i="1"/>
  <c r="AO151" i="1"/>
  <c r="AP151" i="1" s="1"/>
  <c r="DI151" i="1" s="1"/>
  <c r="S151" i="1"/>
  <c r="K151" i="1"/>
  <c r="BC148" i="1"/>
  <c r="AE141" i="1"/>
  <c r="BE141" i="1"/>
  <c r="BF141" i="1" s="1"/>
  <c r="CH141" i="1" s="1"/>
  <c r="BC141" i="1"/>
  <c r="AH133" i="1"/>
  <c r="AK133" i="1"/>
  <c r="AB131" i="1"/>
  <c r="AD133" i="1"/>
  <c r="AL133" i="1"/>
  <c r="BJ133" i="1" s="1"/>
  <c r="BE127" i="1"/>
  <c r="BF127" i="1" s="1"/>
  <c r="CH127" i="1" s="1"/>
  <c r="AE127" i="1"/>
  <c r="BC127" i="1"/>
  <c r="AQ151" i="1"/>
  <c r="AH171" i="1"/>
  <c r="AH170" i="1"/>
  <c r="BM169" i="1"/>
  <c r="BN169" i="1" s="1"/>
  <c r="CS169" i="1" s="1"/>
  <c r="AD169" i="1"/>
  <c r="AL169" i="1"/>
  <c r="AJ162" i="1"/>
  <c r="AY162" i="1" s="1"/>
  <c r="AZ162" i="1" s="1"/>
  <c r="BA162" i="1" s="1"/>
  <c r="CB162" i="1" s="1"/>
  <c r="AE162" i="1"/>
  <c r="AD158" i="1"/>
  <c r="AK156" i="1"/>
  <c r="AH140" i="1"/>
  <c r="AD140" i="1"/>
  <c r="AL140" i="1"/>
  <c r="BJ140" i="1" s="1"/>
  <c r="BY163" i="1"/>
  <c r="AM162" i="1"/>
  <c r="AN162" i="1" s="1"/>
  <c r="CP162" i="1" s="1"/>
  <c r="CQ162" i="1" s="1"/>
  <c r="AH160" i="1"/>
  <c r="AK160" i="1"/>
  <c r="AD154" i="1"/>
  <c r="BX151" i="1"/>
  <c r="BZ151" i="1" s="1"/>
  <c r="BY146" i="1"/>
  <c r="AM145" i="1"/>
  <c r="AN145" i="1" s="1"/>
  <c r="CP145" i="1" s="1"/>
  <c r="AH143" i="1"/>
  <c r="AK143" i="1"/>
  <c r="AE135" i="1"/>
  <c r="BC135" i="1"/>
  <c r="BE135" i="1"/>
  <c r="BF135" i="1" s="1"/>
  <c r="CH135" i="1" s="1"/>
  <c r="AH129" i="1"/>
  <c r="AK129" i="1"/>
  <c r="AL129" i="1"/>
  <c r="BJ129" i="1" s="1"/>
  <c r="AH127" i="1"/>
  <c r="AK127" i="1"/>
  <c r="AL124" i="1"/>
  <c r="BJ124" i="1" s="1"/>
  <c r="BE120" i="1"/>
  <c r="BF120" i="1" s="1"/>
  <c r="CH120" i="1" s="1"/>
  <c r="AJ120" i="1"/>
  <c r="AY120" i="1" s="1"/>
  <c r="AZ120" i="1" s="1"/>
  <c r="BA120" i="1" s="1"/>
  <c r="CB120" i="1" s="1"/>
  <c r="AE120" i="1"/>
  <c r="BC120" i="1"/>
  <c r="AH118" i="1"/>
  <c r="AK118" i="1"/>
  <c r="AD118" i="1"/>
  <c r="AL118" i="1"/>
  <c r="BJ118" i="1" s="1"/>
  <c r="AK110" i="1"/>
  <c r="AD110" i="1"/>
  <c r="AL110" i="1"/>
  <c r="BJ110" i="1" s="1"/>
  <c r="AH110" i="1"/>
  <c r="BI78" i="1"/>
  <c r="BK145" i="1"/>
  <c r="BL145" i="1" s="1"/>
  <c r="CN145" i="1" s="1"/>
  <c r="CQ145" i="1" s="1"/>
  <c r="AM142" i="1"/>
  <c r="AN142" i="1" s="1"/>
  <c r="CP142" i="1" s="1"/>
  <c r="AH141" i="1"/>
  <c r="AK141" i="1"/>
  <c r="BE122" i="1"/>
  <c r="BF122" i="1" s="1"/>
  <c r="CH122" i="1" s="1"/>
  <c r="AE122" i="1"/>
  <c r="BC122" i="1"/>
  <c r="AH81" i="1"/>
  <c r="AK81" i="1"/>
  <c r="AD81" i="1"/>
  <c r="AL81" i="1"/>
  <c r="BJ81" i="1" s="1"/>
  <c r="AH124" i="1"/>
  <c r="AK124" i="1"/>
  <c r="AK108" i="1"/>
  <c r="AD108" i="1"/>
  <c r="AL108" i="1"/>
  <c r="BJ108" i="1" s="1"/>
  <c r="AH108" i="1"/>
  <c r="BM96" i="1"/>
  <c r="BN96" i="1" s="1"/>
  <c r="CS96" i="1" s="1"/>
  <c r="AI96" i="1"/>
  <c r="BM95" i="1"/>
  <c r="BN95" i="1" s="1"/>
  <c r="CS95" i="1" s="1"/>
  <c r="AI95" i="1"/>
  <c r="BM94" i="1"/>
  <c r="BN94" i="1" s="1"/>
  <c r="CS94" i="1" s="1"/>
  <c r="AI94" i="1"/>
  <c r="AK155" i="1"/>
  <c r="AD155" i="1"/>
  <c r="AL155" i="1"/>
  <c r="BJ155" i="1" s="1"/>
  <c r="AL154" i="1"/>
  <c r="BJ154" i="1" s="1"/>
  <c r="BK154" i="1" s="1"/>
  <c r="BL154" i="1" s="1"/>
  <c r="CN154" i="1" s="1"/>
  <c r="T151" i="1"/>
  <c r="L151" i="1"/>
  <c r="D151" i="1"/>
  <c r="DI146" i="1"/>
  <c r="AK136" i="1"/>
  <c r="AD136" i="1"/>
  <c r="AL136" i="1"/>
  <c r="BJ136" i="1" s="1"/>
  <c r="AH136" i="1"/>
  <c r="BE128" i="1"/>
  <c r="BF128" i="1" s="1"/>
  <c r="CH128" i="1" s="1"/>
  <c r="AE128" i="1"/>
  <c r="BC128" i="1"/>
  <c r="AH126" i="1"/>
  <c r="AK126" i="1"/>
  <c r="AD126" i="1"/>
  <c r="AL126" i="1"/>
  <c r="BJ126" i="1" s="1"/>
  <c r="AL119" i="1"/>
  <c r="BJ119" i="1" s="1"/>
  <c r="BE117" i="1"/>
  <c r="BF117" i="1" s="1"/>
  <c r="CH117" i="1" s="1"/>
  <c r="AE117" i="1"/>
  <c r="BC117" i="1"/>
  <c r="AK98" i="1"/>
  <c r="AD98" i="1"/>
  <c r="AL98" i="1"/>
  <c r="BJ98" i="1" s="1"/>
  <c r="AH98" i="1"/>
  <c r="AD161" i="1"/>
  <c r="AL161" i="1"/>
  <c r="DI155" i="1"/>
  <c r="U152" i="1"/>
  <c r="AH145" i="1"/>
  <c r="AD144" i="1"/>
  <c r="AL144" i="1"/>
  <c r="BJ144" i="1" s="1"/>
  <c r="BI138" i="1"/>
  <c r="BK138" i="1" s="1"/>
  <c r="BL138" i="1" s="1"/>
  <c r="CN138" i="1" s="1"/>
  <c r="AD138" i="1"/>
  <c r="AL138" i="1"/>
  <c r="BJ138" i="1" s="1"/>
  <c r="AH138" i="1"/>
  <c r="AK137" i="1"/>
  <c r="AD137" i="1"/>
  <c r="AL137" i="1"/>
  <c r="BJ137" i="1" s="1"/>
  <c r="AH137" i="1"/>
  <c r="AH154" i="1"/>
  <c r="R151" i="1"/>
  <c r="J151" i="1"/>
  <c r="AH121" i="1"/>
  <c r="AK121" i="1"/>
  <c r="AL121" i="1"/>
  <c r="BJ121" i="1" s="1"/>
  <c r="AH119" i="1"/>
  <c r="AJ119" i="1" s="1"/>
  <c r="AY119" i="1" s="1"/>
  <c r="AZ119" i="1" s="1"/>
  <c r="BA119" i="1" s="1"/>
  <c r="CB119" i="1" s="1"/>
  <c r="AK119" i="1"/>
  <c r="AH116" i="1"/>
  <c r="AK116" i="1"/>
  <c r="AD116" i="1"/>
  <c r="AH125" i="1"/>
  <c r="AK125" i="1"/>
  <c r="AD125" i="1"/>
  <c r="AH139" i="1"/>
  <c r="DI134" i="1"/>
  <c r="U131" i="1"/>
  <c r="AH122" i="1"/>
  <c r="AK122" i="1"/>
  <c r="AK106" i="1"/>
  <c r="AD106" i="1"/>
  <c r="AL106" i="1"/>
  <c r="BJ106" i="1" s="1"/>
  <c r="AH106" i="1"/>
  <c r="BM100" i="1"/>
  <c r="BN100" i="1" s="1"/>
  <c r="CS100" i="1" s="1"/>
  <c r="AI100" i="1"/>
  <c r="BM99" i="1"/>
  <c r="BN99" i="1" s="1"/>
  <c r="CS99" i="1" s="1"/>
  <c r="AI99" i="1"/>
  <c r="AH117" i="1"/>
  <c r="AK117" i="1"/>
  <c r="BI115" i="1"/>
  <c r="AH142" i="1"/>
  <c r="AD142" i="1"/>
  <c r="AM139" i="1"/>
  <c r="AN139" i="1" s="1"/>
  <c r="CP139" i="1" s="1"/>
  <c r="BI139" i="1"/>
  <c r="BK139" i="1" s="1"/>
  <c r="BL139" i="1" s="1"/>
  <c r="CN139" i="1" s="1"/>
  <c r="AH135" i="1"/>
  <c r="AK135" i="1"/>
  <c r="AH128" i="1"/>
  <c r="AK128" i="1"/>
  <c r="BE123" i="1"/>
  <c r="BF123" i="1" s="1"/>
  <c r="CH123" i="1" s="1"/>
  <c r="AJ123" i="1"/>
  <c r="AY123" i="1" s="1"/>
  <c r="AZ123" i="1" s="1"/>
  <c r="BA123" i="1" s="1"/>
  <c r="CB123" i="1" s="1"/>
  <c r="AE123" i="1"/>
  <c r="BC123" i="1"/>
  <c r="AH120" i="1"/>
  <c r="AK120" i="1"/>
  <c r="AD115" i="1"/>
  <c r="AL115" i="1"/>
  <c r="BJ115" i="1" s="1"/>
  <c r="AH115" i="1"/>
  <c r="DI136" i="1"/>
  <c r="AH123" i="1"/>
  <c r="AK123" i="1"/>
  <c r="BV97" i="1"/>
  <c r="AW97" i="1"/>
  <c r="AK112" i="1"/>
  <c r="AD112" i="1"/>
  <c r="AL112" i="1"/>
  <c r="BJ112" i="1" s="1"/>
  <c r="AH112" i="1"/>
  <c r="BX112" i="1"/>
  <c r="U103" i="1"/>
  <c r="CQ102" i="1"/>
  <c r="AK101" i="1"/>
  <c r="AD101" i="1"/>
  <c r="AL101" i="1"/>
  <c r="BJ101" i="1" s="1"/>
  <c r="BV100" i="1"/>
  <c r="AW100" i="1"/>
  <c r="AK93" i="1"/>
  <c r="AD93" i="1"/>
  <c r="AL93" i="1"/>
  <c r="BJ93" i="1" s="1"/>
  <c r="AK82" i="1"/>
  <c r="AD82" i="1"/>
  <c r="AL82" i="1"/>
  <c r="BJ82" i="1" s="1"/>
  <c r="AH82" i="1"/>
  <c r="AH61" i="1"/>
  <c r="AD61" i="1"/>
  <c r="AL61" i="1"/>
  <c r="BJ61" i="1" s="1"/>
  <c r="AK61" i="1"/>
  <c r="AK95" i="1"/>
  <c r="AD95" i="1"/>
  <c r="AL95" i="1"/>
  <c r="BJ95" i="1" s="1"/>
  <c r="BV94" i="1"/>
  <c r="BY94" i="1" s="1"/>
  <c r="AW94" i="1"/>
  <c r="U87" i="1"/>
  <c r="AK100" i="1"/>
  <c r="AD100" i="1"/>
  <c r="AL100" i="1"/>
  <c r="BJ100" i="1" s="1"/>
  <c r="BV99" i="1"/>
  <c r="BX99" i="1" s="1"/>
  <c r="AW99" i="1"/>
  <c r="BM97" i="1"/>
  <c r="BN97" i="1" s="1"/>
  <c r="CS97" i="1" s="1"/>
  <c r="AI97" i="1"/>
  <c r="AH91" i="1"/>
  <c r="AL91" i="1"/>
  <c r="BJ91" i="1" s="1"/>
  <c r="AD91" i="1"/>
  <c r="AK91" i="1"/>
  <c r="BX114" i="1"/>
  <c r="AK113" i="1"/>
  <c r="AD113" i="1"/>
  <c r="AL113" i="1"/>
  <c r="BJ113" i="1" s="1"/>
  <c r="AH113" i="1"/>
  <c r="BY111" i="1"/>
  <c r="BZ103" i="1"/>
  <c r="BX98" i="1"/>
  <c r="AK97" i="1"/>
  <c r="AD97" i="1"/>
  <c r="AL97" i="1"/>
  <c r="BJ97" i="1" s="1"/>
  <c r="BV96" i="1"/>
  <c r="BY96" i="1" s="1"/>
  <c r="AW96" i="1"/>
  <c r="BF89" i="1"/>
  <c r="CH89" i="1" s="1"/>
  <c r="AK109" i="1"/>
  <c r="AD109" i="1"/>
  <c r="AL109" i="1"/>
  <c r="BJ109" i="1" s="1"/>
  <c r="AH109" i="1"/>
  <c r="AK107" i="1"/>
  <c r="AD107" i="1"/>
  <c r="AL107" i="1"/>
  <c r="BJ107" i="1" s="1"/>
  <c r="AH107" i="1"/>
  <c r="AK105" i="1"/>
  <c r="AD105" i="1"/>
  <c r="AL105" i="1"/>
  <c r="BJ105" i="1" s="1"/>
  <c r="AB103" i="1"/>
  <c r="AH105" i="1"/>
  <c r="BV101" i="1"/>
  <c r="BY101" i="1" s="1"/>
  <c r="AW101" i="1"/>
  <c r="BY100" i="1"/>
  <c r="BX95" i="1"/>
  <c r="AK94" i="1"/>
  <c r="AD94" i="1"/>
  <c r="AL94" i="1"/>
  <c r="BJ94" i="1" s="1"/>
  <c r="BV93" i="1"/>
  <c r="BY93" i="1" s="1"/>
  <c r="AW93" i="1"/>
  <c r="AH92" i="1"/>
  <c r="AK92" i="1"/>
  <c r="AL92" i="1"/>
  <c r="BJ92" i="1" s="1"/>
  <c r="AD92" i="1"/>
  <c r="AD77" i="1"/>
  <c r="AL77" i="1"/>
  <c r="BJ77" i="1" s="1"/>
  <c r="AH77" i="1"/>
  <c r="AK77" i="1"/>
  <c r="BM76" i="1"/>
  <c r="BN76" i="1" s="1"/>
  <c r="CS76" i="1" s="1"/>
  <c r="AI76" i="1"/>
  <c r="AK114" i="1"/>
  <c r="AD114" i="1"/>
  <c r="AL114" i="1"/>
  <c r="BJ114" i="1" s="1"/>
  <c r="AH114" i="1"/>
  <c r="AK111" i="1"/>
  <c r="AD111" i="1"/>
  <c r="AL111" i="1"/>
  <c r="BJ111" i="1" s="1"/>
  <c r="AH111" i="1"/>
  <c r="BX100" i="1"/>
  <c r="AK99" i="1"/>
  <c r="AD99" i="1"/>
  <c r="AL99" i="1"/>
  <c r="BJ99" i="1" s="1"/>
  <c r="BV98" i="1"/>
  <c r="BY98" i="1" s="1"/>
  <c r="AW98" i="1"/>
  <c r="BY97" i="1"/>
  <c r="AK84" i="1"/>
  <c r="AH84" i="1"/>
  <c r="AL84" i="1"/>
  <c r="BJ84" i="1" s="1"/>
  <c r="AD84" i="1"/>
  <c r="BM101" i="1"/>
  <c r="BN101" i="1" s="1"/>
  <c r="CS101" i="1" s="1"/>
  <c r="AI101" i="1"/>
  <c r="BX97" i="1"/>
  <c r="AK96" i="1"/>
  <c r="AD96" i="1"/>
  <c r="AL96" i="1"/>
  <c r="BJ96" i="1" s="1"/>
  <c r="BV95" i="1"/>
  <c r="BY95" i="1" s="1"/>
  <c r="AW95" i="1"/>
  <c r="BM93" i="1"/>
  <c r="BN93" i="1" s="1"/>
  <c r="CS93" i="1" s="1"/>
  <c r="AI93" i="1"/>
  <c r="AD83" i="1"/>
  <c r="AL83" i="1"/>
  <c r="BJ83" i="1" s="1"/>
  <c r="AK83" i="1"/>
  <c r="AH83" i="1"/>
  <c r="AH47" i="1"/>
  <c r="AD47" i="1"/>
  <c r="AL47" i="1"/>
  <c r="BJ47" i="1" s="1"/>
  <c r="AB44" i="1"/>
  <c r="AK47" i="1"/>
  <c r="AB87" i="1"/>
  <c r="AH89" i="1"/>
  <c r="AD87" i="1"/>
  <c r="BJ74" i="1"/>
  <c r="AM74" i="1"/>
  <c r="AN74" i="1" s="1"/>
  <c r="CP74" i="1" s="1"/>
  <c r="AJ73" i="1"/>
  <c r="AY73" i="1" s="1"/>
  <c r="AZ73" i="1" s="1"/>
  <c r="BA73" i="1" s="1"/>
  <c r="CB73" i="1" s="1"/>
  <c r="BC73" i="1"/>
  <c r="BE73" i="1"/>
  <c r="BF73" i="1" s="1"/>
  <c r="CH73" i="1" s="1"/>
  <c r="AE73" i="1"/>
  <c r="AH71" i="1"/>
  <c r="AD71" i="1"/>
  <c r="AK71" i="1"/>
  <c r="BY87" i="1"/>
  <c r="BI86" i="1"/>
  <c r="BK86" i="1" s="1"/>
  <c r="BL86" i="1" s="1"/>
  <c r="CN86" i="1" s="1"/>
  <c r="CQ86" i="1" s="1"/>
  <c r="AM86" i="1"/>
  <c r="AN86" i="1" s="1"/>
  <c r="CP86" i="1" s="1"/>
  <c r="AM80" i="1"/>
  <c r="AN80" i="1" s="1"/>
  <c r="CP80" i="1" s="1"/>
  <c r="AK76" i="1"/>
  <c r="AD66" i="1"/>
  <c r="AL66" i="1"/>
  <c r="BJ66" i="1" s="1"/>
  <c r="AK66" i="1"/>
  <c r="AH66" i="1"/>
  <c r="AH60" i="1"/>
  <c r="AK60" i="1"/>
  <c r="AL60" i="1"/>
  <c r="BJ60" i="1" s="1"/>
  <c r="AD60" i="1"/>
  <c r="AD30" i="1"/>
  <c r="AL30" i="1"/>
  <c r="BJ30" i="1" s="1"/>
  <c r="AH30" i="1"/>
  <c r="AK30" i="1"/>
  <c r="AL90" i="1"/>
  <c r="BJ90" i="1" s="1"/>
  <c r="BX87" i="1"/>
  <c r="BZ87" i="1" s="1"/>
  <c r="AD85" i="1"/>
  <c r="AL85" i="1"/>
  <c r="BJ85" i="1" s="1"/>
  <c r="AH85" i="1"/>
  <c r="AK85" i="1"/>
  <c r="BX81" i="1"/>
  <c r="AL79" i="1"/>
  <c r="BJ79" i="1" s="1"/>
  <c r="AK90" i="1"/>
  <c r="AL89" i="1"/>
  <c r="BJ89" i="1" s="1"/>
  <c r="CS87" i="1"/>
  <c r="BY84" i="1"/>
  <c r="BK80" i="1"/>
  <c r="BL80" i="1" s="1"/>
  <c r="CN80" i="1" s="1"/>
  <c r="CQ80" i="1" s="1"/>
  <c r="AK79" i="1"/>
  <c r="DI77" i="1"/>
  <c r="BY90" i="1"/>
  <c r="BI89" i="1"/>
  <c r="BK89" i="1" s="1"/>
  <c r="BL89" i="1" s="1"/>
  <c r="CN89" i="1" s="1"/>
  <c r="CQ89" i="1" s="1"/>
  <c r="AM89" i="1"/>
  <c r="AN89" i="1" s="1"/>
  <c r="CP89" i="1" s="1"/>
  <c r="BX84" i="1"/>
  <c r="AD76" i="1"/>
  <c r="AL76" i="1"/>
  <c r="BJ76" i="1" s="1"/>
  <c r="AH49" i="1"/>
  <c r="AK49" i="1"/>
  <c r="AL49" i="1"/>
  <c r="BJ49" i="1" s="1"/>
  <c r="AD49" i="1"/>
  <c r="AD90" i="1"/>
  <c r="AG80" i="1"/>
  <c r="CK80" i="1" s="1"/>
  <c r="AF80" i="1"/>
  <c r="BE79" i="1"/>
  <c r="BF79" i="1" s="1"/>
  <c r="CH79" i="1" s="1"/>
  <c r="AJ79" i="1"/>
  <c r="AY79" i="1" s="1"/>
  <c r="AZ79" i="1" s="1"/>
  <c r="BA79" i="1" s="1"/>
  <c r="CB79" i="1" s="1"/>
  <c r="AE79" i="1"/>
  <c r="AK75" i="1"/>
  <c r="AD75" i="1"/>
  <c r="AL75" i="1"/>
  <c r="BJ75" i="1" s="1"/>
  <c r="AH75" i="1"/>
  <c r="CI72" i="1"/>
  <c r="CL72" i="1" s="1"/>
  <c r="AB68" i="1"/>
  <c r="AH70" i="1"/>
  <c r="AD70" i="1"/>
  <c r="AL70" i="1"/>
  <c r="BJ70" i="1" s="1"/>
  <c r="AK70" i="1"/>
  <c r="BI69" i="1"/>
  <c r="BK69" i="1" s="1"/>
  <c r="BL69" i="1" s="1"/>
  <c r="CN69" i="1" s="1"/>
  <c r="AM69" i="1"/>
  <c r="AN69" i="1" s="1"/>
  <c r="CP69" i="1" s="1"/>
  <c r="BM90" i="1"/>
  <c r="BN90" i="1" s="1"/>
  <c r="CS90" i="1" s="1"/>
  <c r="AI90" i="1"/>
  <c r="AE89" i="1"/>
  <c r="BC89" i="1"/>
  <c r="AJ80" i="1"/>
  <c r="AY80" i="1" s="1"/>
  <c r="AZ80" i="1" s="1"/>
  <c r="BA80" i="1" s="1"/>
  <c r="CB80" i="1" s="1"/>
  <c r="BE80" i="1"/>
  <c r="BF80" i="1" s="1"/>
  <c r="CH80" i="1" s="1"/>
  <c r="CI80" i="1" s="1"/>
  <c r="CL80" i="1" s="1"/>
  <c r="BC79" i="1"/>
  <c r="AI79" i="1"/>
  <c r="BM79" i="1"/>
  <c r="BN79" i="1" s="1"/>
  <c r="CS79" i="1" s="1"/>
  <c r="AH78" i="1"/>
  <c r="AD78" i="1"/>
  <c r="AL78" i="1"/>
  <c r="BJ78" i="1" s="1"/>
  <c r="AF55" i="1"/>
  <c r="AG55" i="1"/>
  <c r="CK55" i="1" s="1"/>
  <c r="BY75" i="1"/>
  <c r="BK74" i="1"/>
  <c r="BL74" i="1" s="1"/>
  <c r="CN74" i="1" s="1"/>
  <c r="CQ74" i="1" s="1"/>
  <c r="AE62" i="1"/>
  <c r="BC62" i="1"/>
  <c r="BE62" i="1"/>
  <c r="BF62" i="1" s="1"/>
  <c r="CH62" i="1" s="1"/>
  <c r="AD58" i="1"/>
  <c r="AL58" i="1"/>
  <c r="BJ58" i="1" s="1"/>
  <c r="AH58" i="1"/>
  <c r="AK58" i="1"/>
  <c r="AK56" i="1"/>
  <c r="AD56" i="1"/>
  <c r="AL56" i="1"/>
  <c r="BJ56" i="1" s="1"/>
  <c r="AH56" i="1"/>
  <c r="AK53" i="1"/>
  <c r="AD53" i="1"/>
  <c r="AL53" i="1"/>
  <c r="BJ53" i="1" s="1"/>
  <c r="AH53" i="1"/>
  <c r="BG74" i="1"/>
  <c r="AJ74" i="1"/>
  <c r="AY74" i="1" s="1"/>
  <c r="AZ74" i="1" s="1"/>
  <c r="BA74" i="1" s="1"/>
  <c r="CB74" i="1" s="1"/>
  <c r="AJ72" i="1"/>
  <c r="AY72" i="1" s="1"/>
  <c r="AZ72" i="1" s="1"/>
  <c r="BA72" i="1" s="1"/>
  <c r="CB72" i="1" s="1"/>
  <c r="BE72" i="1"/>
  <c r="BF72" i="1" s="1"/>
  <c r="CH72" i="1" s="1"/>
  <c r="AD63" i="1"/>
  <c r="AL63" i="1"/>
  <c r="BJ63" i="1" s="1"/>
  <c r="AH63" i="1"/>
  <c r="AK63" i="1"/>
  <c r="AG33" i="1"/>
  <c r="CK33" i="1" s="1"/>
  <c r="AF33" i="1"/>
  <c r="BK73" i="1"/>
  <c r="BL73" i="1" s="1"/>
  <c r="CN73" i="1" s="1"/>
  <c r="CQ73" i="1" s="1"/>
  <c r="AK65" i="1"/>
  <c r="AD65" i="1"/>
  <c r="AH65" i="1"/>
  <c r="AL65" i="1"/>
  <c r="BJ65" i="1" s="1"/>
  <c r="AI64" i="1"/>
  <c r="AH40" i="1"/>
  <c r="AK40" i="1"/>
  <c r="AD40" i="1"/>
  <c r="AL40" i="1"/>
  <c r="BJ40" i="1" s="1"/>
  <c r="AH59" i="1"/>
  <c r="AK59" i="1"/>
  <c r="AL59" i="1"/>
  <c r="BJ59" i="1" s="1"/>
  <c r="AD59" i="1"/>
  <c r="AK57" i="1"/>
  <c r="AD57" i="1"/>
  <c r="AL57" i="1"/>
  <c r="BJ57" i="1" s="1"/>
  <c r="AH57" i="1"/>
  <c r="AH48" i="1"/>
  <c r="AK48" i="1"/>
  <c r="AL48" i="1"/>
  <c r="BJ48" i="1" s="1"/>
  <c r="AD48" i="1"/>
  <c r="BX74" i="1"/>
  <c r="AM72" i="1"/>
  <c r="AN72" i="1" s="1"/>
  <c r="CP72" i="1" s="1"/>
  <c r="CQ72" i="1" s="1"/>
  <c r="BX53" i="1"/>
  <c r="AH62" i="1"/>
  <c r="AK62" i="1"/>
  <c r="BM54" i="1"/>
  <c r="BN54" i="1" s="1"/>
  <c r="CS54" i="1" s="1"/>
  <c r="AI54" i="1"/>
  <c r="BY53" i="1"/>
  <c r="AE50" i="1"/>
  <c r="BC50" i="1"/>
  <c r="BE50" i="1"/>
  <c r="BF50" i="1" s="1"/>
  <c r="CH50" i="1" s="1"/>
  <c r="AK41" i="1"/>
  <c r="AL41" i="1"/>
  <c r="BJ41" i="1" s="1"/>
  <c r="AD41" i="1"/>
  <c r="AH41" i="1"/>
  <c r="AQ8" i="1"/>
  <c r="AQ6" i="1" s="1"/>
  <c r="BC33" i="1"/>
  <c r="BE33" i="1"/>
  <c r="BF33" i="1" s="1"/>
  <c r="CH33" i="1" s="1"/>
  <c r="AL62" i="1"/>
  <c r="BJ62" i="1" s="1"/>
  <c r="AD29" i="1"/>
  <c r="AL29" i="1"/>
  <c r="BJ29" i="1" s="1"/>
  <c r="AH29" i="1"/>
  <c r="AK29" i="1"/>
  <c r="BX64" i="1"/>
  <c r="DI60" i="1"/>
  <c r="BX59" i="1"/>
  <c r="CQ45" i="1"/>
  <c r="CP45" i="1"/>
  <c r="AK32" i="1"/>
  <c r="AH32" i="1"/>
  <c r="AL32" i="1"/>
  <c r="BJ32" i="1" s="1"/>
  <c r="AD32" i="1"/>
  <c r="AD64" i="1"/>
  <c r="BY56" i="1"/>
  <c r="AJ42" i="1"/>
  <c r="AY42" i="1" s="1"/>
  <c r="AZ42" i="1" s="1"/>
  <c r="BA42" i="1" s="1"/>
  <c r="CB42" i="1" s="1"/>
  <c r="BC42" i="1"/>
  <c r="BE42" i="1"/>
  <c r="BF42" i="1" s="1"/>
  <c r="CH42" i="1" s="1"/>
  <c r="AE42" i="1"/>
  <c r="BE37" i="1"/>
  <c r="AE37" i="1"/>
  <c r="BC37" i="1"/>
  <c r="AM31" i="1"/>
  <c r="AN31" i="1" s="1"/>
  <c r="CP31" i="1" s="1"/>
  <c r="BI31" i="1"/>
  <c r="BK31" i="1" s="1"/>
  <c r="BL31" i="1" s="1"/>
  <c r="CN31" i="1" s="1"/>
  <c r="CQ31" i="1" s="1"/>
  <c r="AM64" i="1"/>
  <c r="AN64" i="1" s="1"/>
  <c r="CP64" i="1" s="1"/>
  <c r="CQ64" i="1" s="1"/>
  <c r="BX56" i="1"/>
  <c r="AJ55" i="1"/>
  <c r="AY55" i="1" s="1"/>
  <c r="AZ55" i="1" s="1"/>
  <c r="BA55" i="1" s="1"/>
  <c r="CB55" i="1" s="1"/>
  <c r="BC55" i="1"/>
  <c r="BE55" i="1"/>
  <c r="BF55" i="1" s="1"/>
  <c r="CH55" i="1" s="1"/>
  <c r="AM54" i="1"/>
  <c r="AN54" i="1" s="1"/>
  <c r="CP54" i="1" s="1"/>
  <c r="BI54" i="1"/>
  <c r="AJ51" i="1"/>
  <c r="AY51" i="1" s="1"/>
  <c r="AZ51" i="1" s="1"/>
  <c r="BA51" i="1" s="1"/>
  <c r="CB51" i="1" s="1"/>
  <c r="BC51" i="1"/>
  <c r="AE51" i="1"/>
  <c r="BE51" i="1"/>
  <c r="BF51" i="1" s="1"/>
  <c r="CH51" i="1" s="1"/>
  <c r="DI48" i="1"/>
  <c r="U44" i="1"/>
  <c r="AH33" i="1"/>
  <c r="AJ33" i="1" s="1"/>
  <c r="AY33" i="1" s="1"/>
  <c r="AZ33" i="1" s="1"/>
  <c r="BA33" i="1" s="1"/>
  <c r="CB33" i="1" s="1"/>
  <c r="AK33" i="1"/>
  <c r="AL33" i="1"/>
  <c r="BJ33" i="1" s="1"/>
  <c r="AD18" i="1"/>
  <c r="AL18" i="1"/>
  <c r="BJ18" i="1" s="1"/>
  <c r="AH18" i="1"/>
  <c r="AK18" i="1"/>
  <c r="BX13" i="1"/>
  <c r="BY13" i="1"/>
  <c r="AL55" i="1"/>
  <c r="AH42" i="1"/>
  <c r="AK42" i="1"/>
  <c r="AL42" i="1"/>
  <c r="BJ42" i="1" s="1"/>
  <c r="BM38" i="1"/>
  <c r="BN38" i="1" s="1"/>
  <c r="CS38" i="1" s="1"/>
  <c r="AE31" i="1"/>
  <c r="BE31" i="1"/>
  <c r="BF31" i="1" s="1"/>
  <c r="CH31" i="1" s="1"/>
  <c r="BC31" i="1"/>
  <c r="AH26" i="1"/>
  <c r="AK26" i="1"/>
  <c r="AD26" i="1"/>
  <c r="AL26" i="1"/>
  <c r="BJ26" i="1" s="1"/>
  <c r="AD54" i="1"/>
  <c r="AL54" i="1"/>
  <c r="BJ54" i="1" s="1"/>
  <c r="AK38" i="1"/>
  <c r="AD38" i="1"/>
  <c r="AL38" i="1"/>
  <c r="BJ38" i="1" s="1"/>
  <c r="AK37" i="1"/>
  <c r="AH37" i="1"/>
  <c r="AB35" i="1"/>
  <c r="AL37" i="1"/>
  <c r="BJ37" i="1" s="1"/>
  <c r="AE23" i="1"/>
  <c r="BE23" i="1"/>
  <c r="BF23" i="1" s="1"/>
  <c r="CH23" i="1" s="1"/>
  <c r="BC23" i="1"/>
  <c r="AH50" i="1"/>
  <c r="AK50" i="1"/>
  <c r="BI43" i="1"/>
  <c r="BK43" i="1" s="1"/>
  <c r="BL43" i="1" s="1"/>
  <c r="CN43" i="1" s="1"/>
  <c r="AM43" i="1"/>
  <c r="AN43" i="1" s="1"/>
  <c r="CP43" i="1" s="1"/>
  <c r="AD39" i="1"/>
  <c r="AL39" i="1"/>
  <c r="BJ39" i="1" s="1"/>
  <c r="AH39" i="1"/>
  <c r="AK39" i="1"/>
  <c r="AH24" i="1"/>
  <c r="AK24" i="1"/>
  <c r="AD24" i="1"/>
  <c r="AL24" i="1"/>
  <c r="BJ24" i="1" s="1"/>
  <c r="AK52" i="1"/>
  <c r="AD52" i="1"/>
  <c r="AL52" i="1"/>
  <c r="BJ52" i="1" s="1"/>
  <c r="BI46" i="1"/>
  <c r="AL51" i="1"/>
  <c r="AM36" i="1"/>
  <c r="AN36" i="1" s="1"/>
  <c r="CP36" i="1" s="1"/>
  <c r="O8" i="1"/>
  <c r="O6" i="1" s="1"/>
  <c r="G8" i="1"/>
  <c r="G6" i="1" s="1"/>
  <c r="BX33" i="1"/>
  <c r="AH31" i="1"/>
  <c r="AJ31" i="1" s="1"/>
  <c r="AY31" i="1" s="1"/>
  <c r="AZ31" i="1" s="1"/>
  <c r="BA31" i="1" s="1"/>
  <c r="CB31" i="1" s="1"/>
  <c r="AK28" i="1"/>
  <c r="AD28" i="1"/>
  <c r="AL28" i="1"/>
  <c r="BJ28" i="1" s="1"/>
  <c r="AH28" i="1"/>
  <c r="AH46" i="1"/>
  <c r="AD46" i="1"/>
  <c r="DI43" i="1"/>
  <c r="BK36" i="1"/>
  <c r="BL36" i="1" s="1"/>
  <c r="CN36" i="1" s="1"/>
  <c r="CQ36" i="1" s="1"/>
  <c r="N8" i="1"/>
  <c r="N6" i="1" s="1"/>
  <c r="F8" i="1"/>
  <c r="BY32" i="1"/>
  <c r="AI27" i="1"/>
  <c r="BM27" i="1"/>
  <c r="BN27" i="1" s="1"/>
  <c r="CS27" i="1" s="1"/>
  <c r="BY42" i="1"/>
  <c r="W8" i="1"/>
  <c r="W6" i="1" s="1"/>
  <c r="AL46" i="1"/>
  <c r="BJ46" i="1" s="1"/>
  <c r="BY38" i="1"/>
  <c r="BY37" i="1"/>
  <c r="U35" i="1"/>
  <c r="BI34" i="1"/>
  <c r="BK34" i="1" s="1"/>
  <c r="BL34" i="1" s="1"/>
  <c r="CN34" i="1" s="1"/>
  <c r="AM34" i="1"/>
  <c r="AN34" i="1" s="1"/>
  <c r="CP34" i="1" s="1"/>
  <c r="P8" i="1"/>
  <c r="P6" i="1" s="1"/>
  <c r="BI27" i="1"/>
  <c r="BK27" i="1" s="1"/>
  <c r="BL27" i="1" s="1"/>
  <c r="CN27" i="1" s="1"/>
  <c r="AM27" i="1"/>
  <c r="AN27" i="1" s="1"/>
  <c r="CP27" i="1" s="1"/>
  <c r="AK22" i="1"/>
  <c r="AL22" i="1"/>
  <c r="BJ22" i="1" s="1"/>
  <c r="AD22" i="1"/>
  <c r="AH22" i="1"/>
  <c r="AH15" i="1"/>
  <c r="AD15" i="1"/>
  <c r="AK15" i="1"/>
  <c r="AL15" i="1"/>
  <c r="BJ15" i="1" s="1"/>
  <c r="AD13" i="1"/>
  <c r="AL13" i="1"/>
  <c r="BJ13" i="1" s="1"/>
  <c r="AH13" i="1"/>
  <c r="AK13" i="1"/>
  <c r="R8" i="1"/>
  <c r="R6" i="1" s="1"/>
  <c r="J8" i="1"/>
  <c r="J6" i="1" s="1"/>
  <c r="AD20" i="1"/>
  <c r="AL20" i="1"/>
  <c r="BJ20" i="1" s="1"/>
  <c r="AH20" i="1"/>
  <c r="AK20" i="1"/>
  <c r="AH12" i="1"/>
  <c r="AD12" i="1"/>
  <c r="AK12" i="1"/>
  <c r="AL12" i="1"/>
  <c r="BJ12" i="1" s="1"/>
  <c r="H8" i="1"/>
  <c r="AH25" i="1"/>
  <c r="AK25" i="1"/>
  <c r="AD25" i="1"/>
  <c r="AL25" i="1"/>
  <c r="BJ25" i="1" s="1"/>
  <c r="BI14" i="1"/>
  <c r="BK14" i="1" s="1"/>
  <c r="BL14" i="1" s="1"/>
  <c r="CN14" i="1" s="1"/>
  <c r="AL23" i="1"/>
  <c r="BJ23" i="1" s="1"/>
  <c r="AD21" i="1"/>
  <c r="AH21" i="1"/>
  <c r="AK21" i="1"/>
  <c r="AL21" i="1"/>
  <c r="BJ21" i="1" s="1"/>
  <c r="BM19" i="1"/>
  <c r="BN19" i="1" s="1"/>
  <c r="CS19" i="1" s="1"/>
  <c r="AI19" i="1"/>
  <c r="AH16" i="1"/>
  <c r="AD16" i="1"/>
  <c r="AL16" i="1"/>
  <c r="BJ16" i="1" s="1"/>
  <c r="AK16" i="1"/>
  <c r="AH11" i="1"/>
  <c r="AD11" i="1"/>
  <c r="AB9" i="1"/>
  <c r="AK11" i="1"/>
  <c r="AL11" i="1"/>
  <c r="BJ11" i="1" s="1"/>
  <c r="M8" i="1"/>
  <c r="M6" i="1" s="1"/>
  <c r="E8" i="1"/>
  <c r="AH23" i="1"/>
  <c r="AK23" i="1"/>
  <c r="AK19" i="1"/>
  <c r="AL19" i="1"/>
  <c r="BJ19" i="1" s="1"/>
  <c r="AD19" i="1"/>
  <c r="AJ27" i="1"/>
  <c r="AY27" i="1" s="1"/>
  <c r="AZ27" i="1" s="1"/>
  <c r="BA27" i="1" s="1"/>
  <c r="CB27" i="1" s="1"/>
  <c r="AE27" i="1"/>
  <c r="BE27" i="1"/>
  <c r="DI18" i="1"/>
  <c r="AL17" i="1"/>
  <c r="BJ17" i="1" s="1"/>
  <c r="T8" i="1"/>
  <c r="T6" i="1" s="1"/>
  <c r="L8" i="1"/>
  <c r="L6" i="1" s="1"/>
  <c r="U9" i="1"/>
  <c r="D8" i="1"/>
  <c r="BY8" i="1"/>
  <c r="BY11" i="1"/>
  <c r="S8" i="1"/>
  <c r="S6" i="1" s="1"/>
  <c r="K8" i="1"/>
  <c r="K6" i="1" s="1"/>
  <c r="C8" i="1"/>
  <c r="BX8" i="1"/>
  <c r="AW8" i="1"/>
  <c r="AV6" i="1"/>
  <c r="DI20" i="1"/>
  <c r="AH17" i="1"/>
  <c r="CF15" i="1"/>
  <c r="AD14" i="1"/>
  <c r="BM14" i="1"/>
  <c r="BN14" i="1" s="1"/>
  <c r="CS14" i="1" s="1"/>
  <c r="AI14" i="1"/>
  <c r="Q8" i="1"/>
  <c r="Q6" i="1" s="1"/>
  <c r="I8" i="1"/>
  <c r="I6" i="1" s="1"/>
  <c r="BM6" i="1"/>
  <c r="X6" i="1"/>
  <c r="CQ10" i="1"/>
  <c r="AD17" i="1"/>
  <c r="BY12" i="1"/>
  <c r="BI17" i="1"/>
  <c r="BK17" i="1" s="1"/>
  <c r="BL17" i="1" s="1"/>
  <c r="CN17" i="1" s="1"/>
  <c r="AM17" i="1"/>
  <c r="AN17" i="1" s="1"/>
  <c r="CP17" i="1" s="1"/>
  <c r="AL14" i="1"/>
  <c r="BJ14" i="1" s="1"/>
  <c r="AO8" i="1"/>
  <c r="AY286" i="1" l="1"/>
  <c r="AZ286" i="1" s="1"/>
  <c r="AK491" i="1"/>
  <c r="AL491" i="1"/>
  <c r="BJ491" i="1" s="1"/>
  <c r="AL151" i="1"/>
  <c r="BJ151" i="1" s="1"/>
  <c r="AK151" i="1"/>
  <c r="AY812" i="1"/>
  <c r="AZ812" i="1" s="1"/>
  <c r="CQ389" i="1"/>
  <c r="AJ16" i="1"/>
  <c r="AY16" i="1" s="1"/>
  <c r="AZ16" i="1" s="1"/>
  <c r="BA16" i="1" s="1"/>
  <c r="CB16" i="1" s="1"/>
  <c r="BC16" i="1"/>
  <c r="AE16" i="1"/>
  <c r="BE16" i="1"/>
  <c r="BF16" i="1" s="1"/>
  <c r="CH16" i="1" s="1"/>
  <c r="AE29" i="1"/>
  <c r="AJ29" i="1"/>
  <c r="AY29" i="1" s="1"/>
  <c r="AZ29" i="1" s="1"/>
  <c r="BA29" i="1" s="1"/>
  <c r="CB29" i="1" s="1"/>
  <c r="BC29" i="1"/>
  <c r="BE29" i="1"/>
  <c r="BF29" i="1" s="1"/>
  <c r="CH29" i="1" s="1"/>
  <c r="AI49" i="1"/>
  <c r="BM49" i="1"/>
  <c r="BN49" i="1" s="1"/>
  <c r="CS49" i="1" s="1"/>
  <c r="BM83" i="1"/>
  <c r="BN83" i="1" s="1"/>
  <c r="CS83" i="1" s="1"/>
  <c r="AI83" i="1"/>
  <c r="BI105" i="1"/>
  <c r="BK105" i="1" s="1"/>
  <c r="BL105" i="1" s="1"/>
  <c r="CN105" i="1" s="1"/>
  <c r="CQ105" i="1" s="1"/>
  <c r="AM105" i="1"/>
  <c r="AN105" i="1" s="1"/>
  <c r="CP105" i="1" s="1"/>
  <c r="BM139" i="1"/>
  <c r="BN139" i="1" s="1"/>
  <c r="CS139" i="1" s="1"/>
  <c r="AI139" i="1"/>
  <c r="BE140" i="1"/>
  <c r="BF140" i="1" s="1"/>
  <c r="CH140" i="1" s="1"/>
  <c r="AJ140" i="1"/>
  <c r="AY140" i="1" s="1"/>
  <c r="AZ140" i="1" s="1"/>
  <c r="BA140" i="1" s="1"/>
  <c r="CB140" i="1" s="1"/>
  <c r="BC140" i="1"/>
  <c r="AE140" i="1"/>
  <c r="BI158" i="1"/>
  <c r="BK158" i="1" s="1"/>
  <c r="BL158" i="1" s="1"/>
  <c r="CN158" i="1" s="1"/>
  <c r="CQ158" i="1" s="1"/>
  <c r="AM158" i="1"/>
  <c r="AN158" i="1" s="1"/>
  <c r="CP158" i="1" s="1"/>
  <c r="BM312" i="1"/>
  <c r="BN312" i="1" s="1"/>
  <c r="CS312" i="1" s="1"/>
  <c r="AI312" i="1"/>
  <c r="AM316" i="1"/>
  <c r="AN316" i="1" s="1"/>
  <c r="CP316" i="1" s="1"/>
  <c r="BI316" i="1"/>
  <c r="BK316" i="1" s="1"/>
  <c r="BL316" i="1" s="1"/>
  <c r="CN316" i="1" s="1"/>
  <c r="AF320" i="1"/>
  <c r="AG320" i="1"/>
  <c r="CK320" i="1" s="1"/>
  <c r="BM344" i="1"/>
  <c r="BN344" i="1" s="1"/>
  <c r="CS344" i="1" s="1"/>
  <c r="AI344" i="1"/>
  <c r="BX375" i="1"/>
  <c r="BY383" i="1"/>
  <c r="BM401" i="1"/>
  <c r="BN401" i="1" s="1"/>
  <c r="CS401" i="1" s="1"/>
  <c r="AI401" i="1"/>
  <c r="AM412" i="1"/>
  <c r="AN412" i="1" s="1"/>
  <c r="CP412" i="1" s="1"/>
  <c r="BI412" i="1"/>
  <c r="BK412" i="1" s="1"/>
  <c r="BL412" i="1" s="1"/>
  <c r="CN412" i="1" s="1"/>
  <c r="BM374" i="1"/>
  <c r="BN374" i="1" s="1"/>
  <c r="CS374" i="1" s="1"/>
  <c r="AI374" i="1"/>
  <c r="AJ404" i="1"/>
  <c r="AY404" i="1" s="1"/>
  <c r="AZ404" i="1" s="1"/>
  <c r="BA404" i="1" s="1"/>
  <c r="CB404" i="1" s="1"/>
  <c r="BC404" i="1"/>
  <c r="AE404" i="1"/>
  <c r="BE404" i="1"/>
  <c r="BF404" i="1" s="1"/>
  <c r="CH404" i="1" s="1"/>
  <c r="BC416" i="1"/>
  <c r="AE416" i="1"/>
  <c r="BE416" i="1"/>
  <c r="BF416" i="1" s="1"/>
  <c r="CH416" i="1" s="1"/>
  <c r="AJ416" i="1"/>
  <c r="AY416" i="1" s="1"/>
  <c r="AZ416" i="1" s="1"/>
  <c r="BA416" i="1" s="1"/>
  <c r="CB416" i="1" s="1"/>
  <c r="AJ479" i="1"/>
  <c r="AY479" i="1" s="1"/>
  <c r="AZ479" i="1" s="1"/>
  <c r="BA479" i="1" s="1"/>
  <c r="BC479" i="1"/>
  <c r="AE479" i="1"/>
  <c r="BE479" i="1"/>
  <c r="BF479" i="1" s="1"/>
  <c r="CH479" i="1" s="1"/>
  <c r="AI481" i="1"/>
  <c r="BM481" i="1"/>
  <c r="BN481" i="1" s="1"/>
  <c r="CS481" i="1" s="1"/>
  <c r="AE517" i="1"/>
  <c r="BE517" i="1"/>
  <c r="BF517" i="1" s="1"/>
  <c r="CH517" i="1" s="1"/>
  <c r="AJ517" i="1"/>
  <c r="AY517" i="1" s="1"/>
  <c r="AZ517" i="1" s="1"/>
  <c r="BA517" i="1" s="1"/>
  <c r="CB517" i="1" s="1"/>
  <c r="BC517" i="1"/>
  <c r="AM536" i="1"/>
  <c r="AN536" i="1" s="1"/>
  <c r="CP536" i="1" s="1"/>
  <c r="BI536" i="1"/>
  <c r="BK536" i="1" s="1"/>
  <c r="BL536" i="1" s="1"/>
  <c r="CN536" i="1" s="1"/>
  <c r="AM575" i="1"/>
  <c r="AN575" i="1" s="1"/>
  <c r="CP575" i="1" s="1"/>
  <c r="BI575" i="1"/>
  <c r="BK575" i="1" s="1"/>
  <c r="BL575" i="1" s="1"/>
  <c r="CN575" i="1" s="1"/>
  <c r="BM563" i="1"/>
  <c r="BN563" i="1" s="1"/>
  <c r="CS563" i="1" s="1"/>
  <c r="AI563" i="1"/>
  <c r="AI582" i="1"/>
  <c r="BM582" i="1"/>
  <c r="BN582" i="1" s="1"/>
  <c r="CS582" i="1" s="1"/>
  <c r="AM577" i="1"/>
  <c r="AN577" i="1" s="1"/>
  <c r="CP577" i="1" s="1"/>
  <c r="BI577" i="1"/>
  <c r="BK577" i="1" s="1"/>
  <c r="BL577" i="1" s="1"/>
  <c r="CN577" i="1" s="1"/>
  <c r="AJ672" i="1"/>
  <c r="AY672" i="1" s="1"/>
  <c r="AZ672" i="1" s="1"/>
  <c r="BA672" i="1" s="1"/>
  <c r="CB672" i="1" s="1"/>
  <c r="AE672" i="1"/>
  <c r="BC672" i="1"/>
  <c r="BE672" i="1"/>
  <c r="BF672" i="1" s="1"/>
  <c r="CH672" i="1" s="1"/>
  <c r="BI616" i="1"/>
  <c r="BK616" i="1" s="1"/>
  <c r="BL616" i="1" s="1"/>
  <c r="CN616" i="1" s="1"/>
  <c r="AM616" i="1"/>
  <c r="AN616" i="1" s="1"/>
  <c r="CP616" i="1" s="1"/>
  <c r="AM780" i="1"/>
  <c r="AN780" i="1" s="1"/>
  <c r="CP780" i="1" s="1"/>
  <c r="BI780" i="1"/>
  <c r="BK780" i="1" s="1"/>
  <c r="BL780" i="1" s="1"/>
  <c r="CN780" i="1" s="1"/>
  <c r="AJ734" i="1"/>
  <c r="AY734" i="1" s="1"/>
  <c r="AZ734" i="1" s="1"/>
  <c r="BA734" i="1" s="1"/>
  <c r="BC734" i="1"/>
  <c r="AE734" i="1"/>
  <c r="BE734" i="1"/>
  <c r="BF734" i="1" s="1"/>
  <c r="CH734" i="1" s="1"/>
  <c r="BM773" i="1"/>
  <c r="BN773" i="1" s="1"/>
  <c r="CS773" i="1" s="1"/>
  <c r="AI773" i="1"/>
  <c r="BI752" i="1"/>
  <c r="BK752" i="1" s="1"/>
  <c r="BL752" i="1" s="1"/>
  <c r="CN752" i="1" s="1"/>
  <c r="CQ752" i="1" s="1"/>
  <c r="AM752" i="1"/>
  <c r="AN752" i="1" s="1"/>
  <c r="CP752" i="1" s="1"/>
  <c r="BD716" i="1"/>
  <c r="CF716" i="1" s="1"/>
  <c r="CI716" i="1" s="1"/>
  <c r="BG716" i="1"/>
  <c r="AJ808" i="1"/>
  <c r="AY808" i="1" s="1"/>
  <c r="AZ808" i="1" s="1"/>
  <c r="BA808" i="1" s="1"/>
  <c r="CB808" i="1" s="1"/>
  <c r="BC808" i="1"/>
  <c r="AE808" i="1"/>
  <c r="BE808" i="1"/>
  <c r="BF808" i="1" s="1"/>
  <c r="CH808" i="1" s="1"/>
  <c r="BM872" i="1"/>
  <c r="BN872" i="1" s="1"/>
  <c r="CS872" i="1" s="1"/>
  <c r="AI872" i="1"/>
  <c r="BI856" i="1"/>
  <c r="BK856" i="1" s="1"/>
  <c r="BL856" i="1" s="1"/>
  <c r="CN856" i="1" s="1"/>
  <c r="CQ856" i="1" s="1"/>
  <c r="AM856" i="1"/>
  <c r="AN856" i="1" s="1"/>
  <c r="CP856" i="1" s="1"/>
  <c r="AJ886" i="1"/>
  <c r="AY886" i="1" s="1"/>
  <c r="AZ886" i="1" s="1"/>
  <c r="BA886" i="1" s="1"/>
  <c r="CB886" i="1" s="1"/>
  <c r="BE886" i="1"/>
  <c r="BF886" i="1" s="1"/>
  <c r="CH886" i="1" s="1"/>
  <c r="BC886" i="1"/>
  <c r="AE886" i="1"/>
  <c r="AF886" i="1" s="1"/>
  <c r="BZ8" i="1"/>
  <c r="BM16" i="1"/>
  <c r="BN16" i="1" s="1"/>
  <c r="CS16" i="1" s="1"/>
  <c r="AI16" i="1"/>
  <c r="AM12" i="1"/>
  <c r="AN12" i="1" s="1"/>
  <c r="CP12" i="1" s="1"/>
  <c r="BI12" i="1"/>
  <c r="BK12" i="1" s="1"/>
  <c r="BL12" i="1" s="1"/>
  <c r="CN12" i="1" s="1"/>
  <c r="CQ12" i="1" s="1"/>
  <c r="BM15" i="1"/>
  <c r="BN15" i="1" s="1"/>
  <c r="CS15" i="1" s="1"/>
  <c r="AI15" i="1"/>
  <c r="AF23" i="1"/>
  <c r="AG23" i="1"/>
  <c r="CK23" i="1" s="1"/>
  <c r="AF31" i="1"/>
  <c r="AG31" i="1"/>
  <c r="CK31" i="1" s="1"/>
  <c r="BD37" i="1"/>
  <c r="CF37" i="1" s="1"/>
  <c r="BG37" i="1"/>
  <c r="AM41" i="1"/>
  <c r="AN41" i="1" s="1"/>
  <c r="CP41" i="1" s="1"/>
  <c r="BI41" i="1"/>
  <c r="BK41" i="1" s="1"/>
  <c r="BL41" i="1" s="1"/>
  <c r="CN41" i="1" s="1"/>
  <c r="CQ41" i="1" s="1"/>
  <c r="BI62" i="1"/>
  <c r="BK62" i="1" s="1"/>
  <c r="BL62" i="1" s="1"/>
  <c r="CN62" i="1" s="1"/>
  <c r="CQ62" i="1" s="1"/>
  <c r="AM62" i="1"/>
  <c r="AN62" i="1" s="1"/>
  <c r="CP62" i="1" s="1"/>
  <c r="AI48" i="1"/>
  <c r="BM48" i="1"/>
  <c r="BN48" i="1" s="1"/>
  <c r="CS48" i="1" s="1"/>
  <c r="AM59" i="1"/>
  <c r="AN59" i="1" s="1"/>
  <c r="CP59" i="1" s="1"/>
  <c r="BI59" i="1"/>
  <c r="BK59" i="1" s="1"/>
  <c r="BL59" i="1" s="1"/>
  <c r="CN59" i="1" s="1"/>
  <c r="AI63" i="1"/>
  <c r="BM63" i="1"/>
  <c r="BN63" i="1" s="1"/>
  <c r="CS63" i="1" s="1"/>
  <c r="BM53" i="1"/>
  <c r="BN53" i="1" s="1"/>
  <c r="CS53" i="1" s="1"/>
  <c r="AI53" i="1"/>
  <c r="AM58" i="1"/>
  <c r="AN58" i="1" s="1"/>
  <c r="CP58" i="1" s="1"/>
  <c r="BI58" i="1"/>
  <c r="BK58" i="1" s="1"/>
  <c r="BL58" i="1" s="1"/>
  <c r="CN58" i="1" s="1"/>
  <c r="BM85" i="1"/>
  <c r="BN85" i="1" s="1"/>
  <c r="CS85" i="1" s="1"/>
  <c r="AI85" i="1"/>
  <c r="BC30" i="1"/>
  <c r="AE30" i="1"/>
  <c r="BE30" i="1"/>
  <c r="BF30" i="1" s="1"/>
  <c r="CH30" i="1" s="1"/>
  <c r="AJ30" i="1"/>
  <c r="AY30" i="1" s="1"/>
  <c r="AZ30" i="1" s="1"/>
  <c r="BA30" i="1" s="1"/>
  <c r="CB30" i="1" s="1"/>
  <c r="BC66" i="1"/>
  <c r="AE66" i="1"/>
  <c r="BE66" i="1"/>
  <c r="BF66" i="1" s="1"/>
  <c r="CH66" i="1" s="1"/>
  <c r="AJ66" i="1"/>
  <c r="AY66" i="1" s="1"/>
  <c r="AZ66" i="1" s="1"/>
  <c r="BA66" i="1" s="1"/>
  <c r="CB66" i="1" s="1"/>
  <c r="AI71" i="1"/>
  <c r="BM71" i="1"/>
  <c r="BN71" i="1" s="1"/>
  <c r="CS71" i="1" s="1"/>
  <c r="BM89" i="1"/>
  <c r="BN89" i="1" s="1"/>
  <c r="CS89" i="1" s="1"/>
  <c r="AI89" i="1"/>
  <c r="AH87" i="1"/>
  <c r="AI87" i="1" s="1"/>
  <c r="AM83" i="1"/>
  <c r="AN83" i="1" s="1"/>
  <c r="CP83" i="1" s="1"/>
  <c r="BI83" i="1"/>
  <c r="BK83" i="1" s="1"/>
  <c r="BL83" i="1" s="1"/>
  <c r="CN83" i="1" s="1"/>
  <c r="CQ83" i="1" s="1"/>
  <c r="AJ96" i="1"/>
  <c r="AY96" i="1" s="1"/>
  <c r="AZ96" i="1" s="1"/>
  <c r="BA96" i="1" s="1"/>
  <c r="CB96" i="1" s="1"/>
  <c r="AE96" i="1"/>
  <c r="BC96" i="1"/>
  <c r="BE96" i="1"/>
  <c r="BF96" i="1" s="1"/>
  <c r="CH96" i="1" s="1"/>
  <c r="AM84" i="1"/>
  <c r="AN84" i="1" s="1"/>
  <c r="CP84" i="1" s="1"/>
  <c r="BI84" i="1"/>
  <c r="BK84" i="1" s="1"/>
  <c r="BL84" i="1" s="1"/>
  <c r="CN84" i="1" s="1"/>
  <c r="CQ84" i="1" s="1"/>
  <c r="BM111" i="1"/>
  <c r="BN111" i="1" s="1"/>
  <c r="CS111" i="1" s="1"/>
  <c r="AI111" i="1"/>
  <c r="BI92" i="1"/>
  <c r="BK92" i="1" s="1"/>
  <c r="BL92" i="1" s="1"/>
  <c r="CN92" i="1" s="1"/>
  <c r="CQ92" i="1" s="1"/>
  <c r="AM92" i="1"/>
  <c r="AN92" i="1" s="1"/>
  <c r="CP92" i="1" s="1"/>
  <c r="AI107" i="1"/>
  <c r="BM107" i="1"/>
  <c r="BN107" i="1" s="1"/>
  <c r="CS107" i="1" s="1"/>
  <c r="AE91" i="1"/>
  <c r="BC91" i="1"/>
  <c r="BE91" i="1"/>
  <c r="BF91" i="1" s="1"/>
  <c r="CH91" i="1" s="1"/>
  <c r="AJ91" i="1"/>
  <c r="AY91" i="1" s="1"/>
  <c r="AZ91" i="1" s="1"/>
  <c r="BA91" i="1" s="1"/>
  <c r="CB91" i="1" s="1"/>
  <c r="AJ61" i="1"/>
  <c r="AY61" i="1" s="1"/>
  <c r="AZ61" i="1" s="1"/>
  <c r="BA61" i="1" s="1"/>
  <c r="CB61" i="1" s="1"/>
  <c r="BC61" i="1"/>
  <c r="BE61" i="1"/>
  <c r="BF61" i="1" s="1"/>
  <c r="CH61" i="1" s="1"/>
  <c r="AE61" i="1"/>
  <c r="AJ93" i="1"/>
  <c r="AY93" i="1" s="1"/>
  <c r="AZ93" i="1" s="1"/>
  <c r="BA93" i="1" s="1"/>
  <c r="CB93" i="1" s="1"/>
  <c r="AE93" i="1"/>
  <c r="BC93" i="1"/>
  <c r="BE93" i="1"/>
  <c r="BF93" i="1" s="1"/>
  <c r="CH93" i="1" s="1"/>
  <c r="BI101" i="1"/>
  <c r="BK101" i="1" s="1"/>
  <c r="BL101" i="1" s="1"/>
  <c r="CN101" i="1" s="1"/>
  <c r="CQ101" i="1" s="1"/>
  <c r="AM101" i="1"/>
  <c r="AN101" i="1" s="1"/>
  <c r="CP101" i="1" s="1"/>
  <c r="BI112" i="1"/>
  <c r="BK112" i="1" s="1"/>
  <c r="BL112" i="1" s="1"/>
  <c r="CN112" i="1" s="1"/>
  <c r="AM112" i="1"/>
  <c r="AN112" i="1" s="1"/>
  <c r="CP112" i="1" s="1"/>
  <c r="AE115" i="1"/>
  <c r="BE115" i="1"/>
  <c r="BF115" i="1" s="1"/>
  <c r="CH115" i="1" s="1"/>
  <c r="AJ115" i="1"/>
  <c r="AY115" i="1" s="1"/>
  <c r="AZ115" i="1" s="1"/>
  <c r="BA115" i="1" s="1"/>
  <c r="CB115" i="1" s="1"/>
  <c r="BC115" i="1"/>
  <c r="BM128" i="1"/>
  <c r="BN128" i="1" s="1"/>
  <c r="CS128" i="1" s="1"/>
  <c r="AI128" i="1"/>
  <c r="BK115" i="1"/>
  <c r="BL115" i="1" s="1"/>
  <c r="CN115" i="1" s="1"/>
  <c r="BE125" i="1"/>
  <c r="BF125" i="1" s="1"/>
  <c r="CH125" i="1" s="1"/>
  <c r="AJ125" i="1"/>
  <c r="AY125" i="1" s="1"/>
  <c r="AZ125" i="1" s="1"/>
  <c r="BA125" i="1" s="1"/>
  <c r="CB125" i="1" s="1"/>
  <c r="AE125" i="1"/>
  <c r="BC125" i="1"/>
  <c r="BC137" i="1"/>
  <c r="AE137" i="1"/>
  <c r="AJ137" i="1"/>
  <c r="AY137" i="1" s="1"/>
  <c r="AZ137" i="1" s="1"/>
  <c r="BA137" i="1" s="1"/>
  <c r="CB137" i="1" s="1"/>
  <c r="BE137" i="1"/>
  <c r="BF137" i="1" s="1"/>
  <c r="CH137" i="1" s="1"/>
  <c r="BM145" i="1"/>
  <c r="BN145" i="1" s="1"/>
  <c r="CS145" i="1" s="1"/>
  <c r="AI145" i="1"/>
  <c r="BI98" i="1"/>
  <c r="BK98" i="1" s="1"/>
  <c r="BL98" i="1" s="1"/>
  <c r="CN98" i="1" s="1"/>
  <c r="CQ98" i="1" s="1"/>
  <c r="AM98" i="1"/>
  <c r="AN98" i="1" s="1"/>
  <c r="CP98" i="1" s="1"/>
  <c r="BI126" i="1"/>
  <c r="BK126" i="1" s="1"/>
  <c r="BL126" i="1" s="1"/>
  <c r="CN126" i="1" s="1"/>
  <c r="CQ126" i="1" s="1"/>
  <c r="AM126" i="1"/>
  <c r="AN126" i="1" s="1"/>
  <c r="CP126" i="1" s="1"/>
  <c r="AJ136" i="1"/>
  <c r="AY136" i="1" s="1"/>
  <c r="AZ136" i="1" s="1"/>
  <c r="BA136" i="1" s="1"/>
  <c r="CB136" i="1" s="1"/>
  <c r="BC136" i="1"/>
  <c r="BE136" i="1"/>
  <c r="BF136" i="1" s="1"/>
  <c r="CH136" i="1" s="1"/>
  <c r="AE136" i="1"/>
  <c r="BC155" i="1"/>
  <c r="BE155" i="1"/>
  <c r="BF155" i="1" s="1"/>
  <c r="CH155" i="1" s="1"/>
  <c r="AE155" i="1"/>
  <c r="AJ155" i="1"/>
  <c r="AY155" i="1" s="1"/>
  <c r="AZ155" i="1" s="1"/>
  <c r="BA155" i="1" s="1"/>
  <c r="CB155" i="1" s="1"/>
  <c r="AI108" i="1"/>
  <c r="BM108" i="1"/>
  <c r="BN108" i="1" s="1"/>
  <c r="CS108" i="1" s="1"/>
  <c r="BI81" i="1"/>
  <c r="BK81" i="1" s="1"/>
  <c r="BL81" i="1" s="1"/>
  <c r="CN81" i="1" s="1"/>
  <c r="CQ81" i="1" s="1"/>
  <c r="AM81" i="1"/>
  <c r="AN81" i="1" s="1"/>
  <c r="CP81" i="1" s="1"/>
  <c r="AI141" i="1"/>
  <c r="BM141" i="1"/>
  <c r="BN141" i="1" s="1"/>
  <c r="CS141" i="1" s="1"/>
  <c r="AJ110" i="1"/>
  <c r="AY110" i="1" s="1"/>
  <c r="AZ110" i="1" s="1"/>
  <c r="BA110" i="1" s="1"/>
  <c r="CB110" i="1" s="1"/>
  <c r="AE110" i="1"/>
  <c r="BC110" i="1"/>
  <c r="BE110" i="1"/>
  <c r="BF110" i="1" s="1"/>
  <c r="CH110" i="1" s="1"/>
  <c r="AI140" i="1"/>
  <c r="BM140" i="1"/>
  <c r="BN140" i="1" s="1"/>
  <c r="CS140" i="1" s="1"/>
  <c r="AG141" i="1"/>
  <c r="CK141" i="1" s="1"/>
  <c r="AF141" i="1"/>
  <c r="BD119" i="1"/>
  <c r="CF119" i="1" s="1"/>
  <c r="CI119" i="1" s="1"/>
  <c r="BG119" i="1"/>
  <c r="BM147" i="1"/>
  <c r="BN147" i="1" s="1"/>
  <c r="CS147" i="1" s="1"/>
  <c r="AI147" i="1"/>
  <c r="AI168" i="1"/>
  <c r="BM168" i="1"/>
  <c r="BN168" i="1" s="1"/>
  <c r="CS168" i="1" s="1"/>
  <c r="BE171" i="1"/>
  <c r="BF171" i="1" s="1"/>
  <c r="CH171" i="1" s="1"/>
  <c r="BC171" i="1"/>
  <c r="AJ171" i="1"/>
  <c r="AY171" i="1" s="1"/>
  <c r="AZ171" i="1" s="1"/>
  <c r="BA171" i="1" s="1"/>
  <c r="CB171" i="1" s="1"/>
  <c r="AE171" i="1"/>
  <c r="BM157" i="1"/>
  <c r="BN157" i="1" s="1"/>
  <c r="CS157" i="1" s="1"/>
  <c r="AI157" i="1"/>
  <c r="AM184" i="1"/>
  <c r="AN184" i="1" s="1"/>
  <c r="CP184" i="1" s="1"/>
  <c r="BI184" i="1"/>
  <c r="BK184" i="1" s="1"/>
  <c r="BL184" i="1" s="1"/>
  <c r="CN184" i="1" s="1"/>
  <c r="CQ184" i="1" s="1"/>
  <c r="CQ140" i="1"/>
  <c r="AI166" i="1"/>
  <c r="BM166" i="1"/>
  <c r="BN166" i="1" s="1"/>
  <c r="CS166" i="1" s="1"/>
  <c r="AI172" i="1"/>
  <c r="BM172" i="1"/>
  <c r="BN172" i="1" s="1"/>
  <c r="CS172" i="1" s="1"/>
  <c r="AE194" i="1"/>
  <c r="BE194" i="1"/>
  <c r="BF194" i="1" s="1"/>
  <c r="CH194" i="1" s="1"/>
  <c r="AJ194" i="1"/>
  <c r="AY194" i="1" s="1"/>
  <c r="AZ194" i="1" s="1"/>
  <c r="BA194" i="1" s="1"/>
  <c r="CB194" i="1" s="1"/>
  <c r="BC194" i="1"/>
  <c r="BM165" i="1"/>
  <c r="BN165" i="1" s="1"/>
  <c r="CS165" i="1" s="1"/>
  <c r="AI165" i="1"/>
  <c r="BC185" i="1"/>
  <c r="AE185" i="1"/>
  <c r="BE185" i="1"/>
  <c r="BF185" i="1" s="1"/>
  <c r="CH185" i="1" s="1"/>
  <c r="AJ185" i="1"/>
  <c r="AY185" i="1" s="1"/>
  <c r="AZ185" i="1" s="1"/>
  <c r="BA185" i="1" s="1"/>
  <c r="CB185" i="1" s="1"/>
  <c r="AI181" i="1"/>
  <c r="BM181" i="1"/>
  <c r="BN181" i="1" s="1"/>
  <c r="CS181" i="1" s="1"/>
  <c r="AJ204" i="1"/>
  <c r="AY204" i="1" s="1"/>
  <c r="AZ204" i="1" s="1"/>
  <c r="BA204" i="1" s="1"/>
  <c r="CB204" i="1" s="1"/>
  <c r="BC204" i="1"/>
  <c r="AE204" i="1"/>
  <c r="BE204" i="1"/>
  <c r="BF204" i="1" s="1"/>
  <c r="CH204" i="1" s="1"/>
  <c r="AM209" i="1"/>
  <c r="AN209" i="1" s="1"/>
  <c r="CP209" i="1" s="1"/>
  <c r="BI209" i="1"/>
  <c r="BK209" i="1" s="1"/>
  <c r="BL209" i="1" s="1"/>
  <c r="CN209" i="1" s="1"/>
  <c r="BM217" i="1"/>
  <c r="BN217" i="1" s="1"/>
  <c r="CS217" i="1" s="1"/>
  <c r="AI217" i="1"/>
  <c r="AM152" i="1"/>
  <c r="AN152" i="1" s="1"/>
  <c r="CP152" i="1" s="1"/>
  <c r="BI152" i="1"/>
  <c r="BK152" i="1" s="1"/>
  <c r="BL152" i="1" s="1"/>
  <c r="CN152" i="1" s="1"/>
  <c r="AI195" i="1"/>
  <c r="BM195" i="1"/>
  <c r="BN195" i="1" s="1"/>
  <c r="CS195" i="1" s="1"/>
  <c r="AI224" i="1"/>
  <c r="BM224" i="1"/>
  <c r="BN224" i="1" s="1"/>
  <c r="CS224" i="1" s="1"/>
  <c r="AM159" i="1"/>
  <c r="AN159" i="1" s="1"/>
  <c r="CP159" i="1" s="1"/>
  <c r="BI159" i="1"/>
  <c r="BK159" i="1" s="1"/>
  <c r="BL159" i="1" s="1"/>
  <c r="CN159" i="1" s="1"/>
  <c r="AI218" i="1"/>
  <c r="BM218" i="1"/>
  <c r="BN218" i="1" s="1"/>
  <c r="CS218" i="1" s="1"/>
  <c r="AJ239" i="1"/>
  <c r="AY239" i="1" s="1"/>
  <c r="AZ239" i="1" s="1"/>
  <c r="BA239" i="1" s="1"/>
  <c r="CB239" i="1" s="1"/>
  <c r="BC239" i="1"/>
  <c r="AE239" i="1"/>
  <c r="BE239" i="1"/>
  <c r="BF239" i="1" s="1"/>
  <c r="CH239" i="1" s="1"/>
  <c r="AM192" i="1"/>
  <c r="AN192" i="1" s="1"/>
  <c r="CP192" i="1" s="1"/>
  <c r="BI192" i="1"/>
  <c r="BK192" i="1" s="1"/>
  <c r="BL192" i="1" s="1"/>
  <c r="CN192" i="1" s="1"/>
  <c r="AJ219" i="1"/>
  <c r="AY219" i="1" s="1"/>
  <c r="AZ219" i="1" s="1"/>
  <c r="BA219" i="1" s="1"/>
  <c r="CB219" i="1" s="1"/>
  <c r="BC219" i="1"/>
  <c r="AE219" i="1"/>
  <c r="BE219" i="1"/>
  <c r="BF219" i="1" s="1"/>
  <c r="CH219" i="1" s="1"/>
  <c r="BM250" i="1"/>
  <c r="BN250" i="1" s="1"/>
  <c r="CS250" i="1" s="1"/>
  <c r="AI250" i="1"/>
  <c r="AI271" i="1"/>
  <c r="BM271" i="1"/>
  <c r="BN271" i="1" s="1"/>
  <c r="CS271" i="1" s="1"/>
  <c r="AM206" i="1"/>
  <c r="AN206" i="1" s="1"/>
  <c r="CP206" i="1" s="1"/>
  <c r="BI206" i="1"/>
  <c r="BK206" i="1" s="1"/>
  <c r="BL206" i="1" s="1"/>
  <c r="CN206" i="1" s="1"/>
  <c r="BI233" i="1"/>
  <c r="BK233" i="1" s="1"/>
  <c r="BL233" i="1" s="1"/>
  <c r="CN233" i="1" s="1"/>
  <c r="AM233" i="1"/>
  <c r="AN233" i="1" s="1"/>
  <c r="CP233" i="1" s="1"/>
  <c r="BM234" i="1"/>
  <c r="BN234" i="1" s="1"/>
  <c r="CS234" i="1" s="1"/>
  <c r="AI234" i="1"/>
  <c r="BI241" i="1"/>
  <c r="BK241" i="1" s="1"/>
  <c r="BL241" i="1" s="1"/>
  <c r="CN241" i="1" s="1"/>
  <c r="CQ241" i="1" s="1"/>
  <c r="AM241" i="1"/>
  <c r="AN241" i="1" s="1"/>
  <c r="CP241" i="1" s="1"/>
  <c r="AJ266" i="1"/>
  <c r="AY266" i="1" s="1"/>
  <c r="AZ266" i="1" s="1"/>
  <c r="BA266" i="1" s="1"/>
  <c r="CB266" i="1" s="1"/>
  <c r="BE266" i="1"/>
  <c r="BF266" i="1" s="1"/>
  <c r="CH266" i="1" s="1"/>
  <c r="BC266" i="1"/>
  <c r="AE266" i="1"/>
  <c r="AM231" i="1"/>
  <c r="AN231" i="1" s="1"/>
  <c r="CP231" i="1" s="1"/>
  <c r="BI231" i="1"/>
  <c r="BK231" i="1" s="1"/>
  <c r="BL231" i="1" s="1"/>
  <c r="CN231" i="1" s="1"/>
  <c r="BM246" i="1"/>
  <c r="BN246" i="1" s="1"/>
  <c r="CS246" i="1" s="1"/>
  <c r="AI246" i="1"/>
  <c r="AE254" i="1"/>
  <c r="BC254" i="1"/>
  <c r="AJ254" i="1"/>
  <c r="AY254" i="1" s="1"/>
  <c r="AZ254" i="1" s="1"/>
  <c r="BA254" i="1" s="1"/>
  <c r="CB254" i="1" s="1"/>
  <c r="BE254" i="1"/>
  <c r="BF254" i="1" s="1"/>
  <c r="CH254" i="1" s="1"/>
  <c r="AM201" i="1"/>
  <c r="AN201" i="1" s="1"/>
  <c r="CP201" i="1" s="1"/>
  <c r="BI201" i="1"/>
  <c r="BK201" i="1" s="1"/>
  <c r="BL201" i="1" s="1"/>
  <c r="CN201" i="1" s="1"/>
  <c r="CI272" i="1"/>
  <c r="CL272" i="1" s="1"/>
  <c r="AM287" i="1"/>
  <c r="AN287" i="1" s="1"/>
  <c r="CP287" i="1" s="1"/>
  <c r="BI287" i="1"/>
  <c r="BK287" i="1" s="1"/>
  <c r="BL287" i="1" s="1"/>
  <c r="CN287" i="1" s="1"/>
  <c r="CQ287" i="1" s="1"/>
  <c r="BM252" i="1"/>
  <c r="BN252" i="1" s="1"/>
  <c r="CS252" i="1" s="1"/>
  <c r="AI252" i="1"/>
  <c r="BM267" i="1"/>
  <c r="BN267" i="1" s="1"/>
  <c r="CS267" i="1" s="1"/>
  <c r="AI267" i="1"/>
  <c r="BM297" i="1"/>
  <c r="BN297" i="1" s="1"/>
  <c r="CS297" i="1" s="1"/>
  <c r="AI297" i="1"/>
  <c r="BD275" i="1"/>
  <c r="CF275" i="1" s="1"/>
  <c r="CI275" i="1" s="1"/>
  <c r="BG275" i="1"/>
  <c r="AJ295" i="1"/>
  <c r="AY295" i="1" s="1"/>
  <c r="AZ295" i="1" s="1"/>
  <c r="BA295" i="1" s="1"/>
  <c r="CB295" i="1" s="1"/>
  <c r="BC295" i="1"/>
  <c r="AE295" i="1"/>
  <c r="BE295" i="1"/>
  <c r="BF295" i="1" s="1"/>
  <c r="CH295" i="1" s="1"/>
  <c r="CH284" i="1" s="1"/>
  <c r="AI279" i="1"/>
  <c r="BM279" i="1"/>
  <c r="BN279" i="1" s="1"/>
  <c r="CS279" i="1" s="1"/>
  <c r="BD286" i="1"/>
  <c r="CF286" i="1" s="1"/>
  <c r="BG286" i="1"/>
  <c r="AI300" i="1"/>
  <c r="BM300" i="1"/>
  <c r="BN300" i="1" s="1"/>
  <c r="CS300" i="1" s="1"/>
  <c r="CQ269" i="1"/>
  <c r="BX333" i="1"/>
  <c r="BY333" i="1"/>
  <c r="AE260" i="1"/>
  <c r="BC260" i="1"/>
  <c r="BE260" i="1"/>
  <c r="BF260" i="1" s="1"/>
  <c r="CH260" i="1" s="1"/>
  <c r="AJ260" i="1"/>
  <c r="AY260" i="1" s="1"/>
  <c r="AZ260" i="1" s="1"/>
  <c r="BA260" i="1" s="1"/>
  <c r="CB260" i="1" s="1"/>
  <c r="AE298" i="1"/>
  <c r="BE298" i="1"/>
  <c r="BF298" i="1" s="1"/>
  <c r="CH298" i="1" s="1"/>
  <c r="AJ298" i="1"/>
  <c r="AY298" i="1" s="1"/>
  <c r="AZ298" i="1" s="1"/>
  <c r="BA298" i="1" s="1"/>
  <c r="CB298" i="1" s="1"/>
  <c r="BC298" i="1"/>
  <c r="BD318" i="1"/>
  <c r="CF318" i="1" s="1"/>
  <c r="CI318" i="1" s="1"/>
  <c r="BG318" i="1"/>
  <c r="BE343" i="1"/>
  <c r="BF343" i="1" s="1"/>
  <c r="CH343" i="1" s="1"/>
  <c r="AJ343" i="1"/>
  <c r="AY343" i="1" s="1"/>
  <c r="AZ343" i="1" s="1"/>
  <c r="BA343" i="1" s="1"/>
  <c r="CB343" i="1" s="1"/>
  <c r="AE343" i="1"/>
  <c r="BC343" i="1"/>
  <c r="BE355" i="1"/>
  <c r="BF355" i="1" s="1"/>
  <c r="CH355" i="1" s="1"/>
  <c r="AJ355" i="1"/>
  <c r="AY355" i="1" s="1"/>
  <c r="AZ355" i="1" s="1"/>
  <c r="BA355" i="1" s="1"/>
  <c r="CB355" i="1" s="1"/>
  <c r="AE355" i="1"/>
  <c r="BC355" i="1"/>
  <c r="AF291" i="1"/>
  <c r="AG291" i="1"/>
  <c r="CK291" i="1" s="1"/>
  <c r="AH314" i="1"/>
  <c r="AI314" i="1" s="1"/>
  <c r="BM316" i="1"/>
  <c r="BN316" i="1" s="1"/>
  <c r="CS316" i="1" s="1"/>
  <c r="AI316" i="1"/>
  <c r="BM324" i="1"/>
  <c r="BN324" i="1" s="1"/>
  <c r="CS324" i="1" s="1"/>
  <c r="AI324" i="1"/>
  <c r="BE354" i="1"/>
  <c r="BF354" i="1" s="1"/>
  <c r="CH354" i="1" s="1"/>
  <c r="AJ354" i="1"/>
  <c r="AY354" i="1" s="1"/>
  <c r="AZ354" i="1" s="1"/>
  <c r="BA354" i="1" s="1"/>
  <c r="CB354" i="1" s="1"/>
  <c r="AE354" i="1"/>
  <c r="BC354" i="1"/>
  <c r="AJ303" i="1"/>
  <c r="AY303" i="1" s="1"/>
  <c r="AZ303" i="1" s="1"/>
  <c r="BA303" i="1" s="1"/>
  <c r="CB303" i="1" s="1"/>
  <c r="BC303" i="1"/>
  <c r="AE303" i="1"/>
  <c r="BE303" i="1"/>
  <c r="BF303" i="1" s="1"/>
  <c r="CH303" i="1" s="1"/>
  <c r="AM328" i="1"/>
  <c r="AN328" i="1" s="1"/>
  <c r="CP328" i="1" s="1"/>
  <c r="BI328" i="1"/>
  <c r="BK328" i="1" s="1"/>
  <c r="BL328" i="1" s="1"/>
  <c r="CN328" i="1" s="1"/>
  <c r="BE353" i="1"/>
  <c r="BF353" i="1" s="1"/>
  <c r="CH353" i="1" s="1"/>
  <c r="AJ353" i="1"/>
  <c r="AY353" i="1" s="1"/>
  <c r="AZ353" i="1" s="1"/>
  <c r="BA353" i="1" s="1"/>
  <c r="CB353" i="1" s="1"/>
  <c r="BC353" i="1"/>
  <c r="AE353" i="1"/>
  <c r="BE359" i="1"/>
  <c r="BF359" i="1" s="1"/>
  <c r="CH359" i="1" s="1"/>
  <c r="BC359" i="1"/>
  <c r="AE359" i="1"/>
  <c r="AJ359" i="1"/>
  <c r="AY359" i="1" s="1"/>
  <c r="AZ359" i="1" s="1"/>
  <c r="BA359" i="1" s="1"/>
  <c r="CB359" i="1" s="1"/>
  <c r="AM304" i="1"/>
  <c r="AN304" i="1" s="1"/>
  <c r="CP304" i="1" s="1"/>
  <c r="BI304" i="1"/>
  <c r="BK304" i="1" s="1"/>
  <c r="BL304" i="1" s="1"/>
  <c r="CN304" i="1" s="1"/>
  <c r="CQ304" i="1" s="1"/>
  <c r="BM323" i="1"/>
  <c r="BN323" i="1" s="1"/>
  <c r="CS323" i="1" s="1"/>
  <c r="AI323" i="1"/>
  <c r="BM352" i="1"/>
  <c r="BN352" i="1" s="1"/>
  <c r="CS352" i="1" s="1"/>
  <c r="AI352" i="1"/>
  <c r="BD334" i="1"/>
  <c r="CF334" i="1" s="1"/>
  <c r="CI334" i="1" s="1"/>
  <c r="BG334" i="1"/>
  <c r="AM330" i="1"/>
  <c r="AN330" i="1" s="1"/>
  <c r="CP330" i="1" s="1"/>
  <c r="BI330" i="1"/>
  <c r="BK330" i="1" s="1"/>
  <c r="BL330" i="1" s="1"/>
  <c r="CN330" i="1" s="1"/>
  <c r="CQ330" i="1" s="1"/>
  <c r="BD335" i="1"/>
  <c r="CF335" i="1" s="1"/>
  <c r="CI335" i="1" s="1"/>
  <c r="CL335" i="1" s="1"/>
  <c r="BG335" i="1"/>
  <c r="BD336" i="1"/>
  <c r="CF336" i="1" s="1"/>
  <c r="CI336" i="1" s="1"/>
  <c r="BG336" i="1"/>
  <c r="BY376" i="1"/>
  <c r="AJ390" i="1"/>
  <c r="AY390" i="1" s="1"/>
  <c r="AZ390" i="1" s="1"/>
  <c r="BA390" i="1" s="1"/>
  <c r="CB390" i="1" s="1"/>
  <c r="BC390" i="1"/>
  <c r="AE390" i="1"/>
  <c r="BE390" i="1"/>
  <c r="BF390" i="1" s="1"/>
  <c r="CH390" i="1" s="1"/>
  <c r="BM306" i="1"/>
  <c r="BN306" i="1" s="1"/>
  <c r="CS306" i="1" s="1"/>
  <c r="AI306" i="1"/>
  <c r="BM368" i="1"/>
  <c r="BN368" i="1" s="1"/>
  <c r="CS368" i="1" s="1"/>
  <c r="AI368" i="1"/>
  <c r="BM375" i="1"/>
  <c r="BN375" i="1" s="1"/>
  <c r="CS375" i="1" s="1"/>
  <c r="AI375" i="1"/>
  <c r="BM402" i="1"/>
  <c r="BN402" i="1" s="1"/>
  <c r="CS402" i="1" s="1"/>
  <c r="AI402" i="1"/>
  <c r="BI397" i="1"/>
  <c r="BK397" i="1" s="1"/>
  <c r="BL397" i="1" s="1"/>
  <c r="CN397" i="1" s="1"/>
  <c r="AM397" i="1"/>
  <c r="AN397" i="1" s="1"/>
  <c r="CP397" i="1" s="1"/>
  <c r="BC360" i="1"/>
  <c r="AE360" i="1"/>
  <c r="BE360" i="1"/>
  <c r="BF360" i="1" s="1"/>
  <c r="CH360" i="1" s="1"/>
  <c r="AJ360" i="1"/>
  <c r="AY360" i="1" s="1"/>
  <c r="AZ360" i="1" s="1"/>
  <c r="BA360" i="1" s="1"/>
  <c r="CB360" i="1" s="1"/>
  <c r="BE385" i="1"/>
  <c r="BF385" i="1" s="1"/>
  <c r="CH385" i="1" s="1"/>
  <c r="AJ385" i="1"/>
  <c r="AY385" i="1" s="1"/>
  <c r="AZ385" i="1" s="1"/>
  <c r="BA385" i="1" s="1"/>
  <c r="CB385" i="1" s="1"/>
  <c r="BC385" i="1"/>
  <c r="AE385" i="1"/>
  <c r="BD330" i="1"/>
  <c r="CF330" i="1" s="1"/>
  <c r="CI330" i="1" s="1"/>
  <c r="BG330" i="1"/>
  <c r="BM379" i="1"/>
  <c r="BN379" i="1" s="1"/>
  <c r="CS379" i="1" s="1"/>
  <c r="AI379" i="1"/>
  <c r="AJ396" i="1"/>
  <c r="AY396" i="1" s="1"/>
  <c r="AZ396" i="1" s="1"/>
  <c r="BA396" i="1" s="1"/>
  <c r="CB396" i="1" s="1"/>
  <c r="BC396" i="1"/>
  <c r="AE396" i="1"/>
  <c r="BE396" i="1"/>
  <c r="BF396" i="1" s="1"/>
  <c r="CH396" i="1" s="1"/>
  <c r="AM408" i="1"/>
  <c r="AN408" i="1" s="1"/>
  <c r="CP408" i="1" s="1"/>
  <c r="BI408" i="1"/>
  <c r="BK408" i="1" s="1"/>
  <c r="BL408" i="1" s="1"/>
  <c r="CN408" i="1" s="1"/>
  <c r="CQ408" i="1" s="1"/>
  <c r="BE382" i="1"/>
  <c r="BF382" i="1" s="1"/>
  <c r="CH382" i="1" s="1"/>
  <c r="AJ382" i="1"/>
  <c r="AY382" i="1" s="1"/>
  <c r="AZ382" i="1" s="1"/>
  <c r="BA382" i="1" s="1"/>
  <c r="CB382" i="1" s="1"/>
  <c r="BC382" i="1"/>
  <c r="AE382" i="1"/>
  <c r="AJ422" i="1"/>
  <c r="AY422" i="1" s="1"/>
  <c r="AZ422" i="1" s="1"/>
  <c r="BA422" i="1" s="1"/>
  <c r="CB422" i="1" s="1"/>
  <c r="BC422" i="1"/>
  <c r="AE422" i="1"/>
  <c r="BE422" i="1"/>
  <c r="BF422" i="1" s="1"/>
  <c r="CH422" i="1" s="1"/>
  <c r="BC464" i="1"/>
  <c r="AE464" i="1"/>
  <c r="BE464" i="1"/>
  <c r="BF464" i="1" s="1"/>
  <c r="CH464" i="1" s="1"/>
  <c r="AJ464" i="1"/>
  <c r="AY464" i="1" s="1"/>
  <c r="AZ464" i="1" s="1"/>
  <c r="BA464" i="1" s="1"/>
  <c r="CB464" i="1" s="1"/>
  <c r="BD394" i="1"/>
  <c r="CF394" i="1" s="1"/>
  <c r="CI394" i="1" s="1"/>
  <c r="BG394" i="1"/>
  <c r="BM415" i="1"/>
  <c r="BN415" i="1" s="1"/>
  <c r="CS415" i="1" s="1"/>
  <c r="AI415" i="1"/>
  <c r="BM426" i="1"/>
  <c r="BN426" i="1" s="1"/>
  <c r="CS426" i="1" s="1"/>
  <c r="AI426" i="1"/>
  <c r="AH424" i="1"/>
  <c r="AI424" i="1" s="1"/>
  <c r="BD454" i="1"/>
  <c r="CF454" i="1" s="1"/>
  <c r="CI454" i="1" s="1"/>
  <c r="CL454" i="1" s="1"/>
  <c r="BG454" i="1"/>
  <c r="BI418" i="1"/>
  <c r="BK418" i="1" s="1"/>
  <c r="BL418" i="1" s="1"/>
  <c r="CN418" i="1" s="1"/>
  <c r="AM418" i="1"/>
  <c r="AN418" i="1" s="1"/>
  <c r="CP418" i="1" s="1"/>
  <c r="BG427" i="1"/>
  <c r="BD427" i="1"/>
  <c r="CF427" i="1" s="1"/>
  <c r="CI427" i="1" s="1"/>
  <c r="AH448" i="1"/>
  <c r="AI448" i="1" s="1"/>
  <c r="BM450" i="1"/>
  <c r="BN450" i="1" s="1"/>
  <c r="CS450" i="1" s="1"/>
  <c r="AI450" i="1"/>
  <c r="AM455" i="1"/>
  <c r="AN455" i="1" s="1"/>
  <c r="CP455" i="1" s="1"/>
  <c r="BI455" i="1"/>
  <c r="BK455" i="1" s="1"/>
  <c r="BL455" i="1" s="1"/>
  <c r="CN455" i="1" s="1"/>
  <c r="CQ455" i="1" s="1"/>
  <c r="BI367" i="1"/>
  <c r="BK367" i="1" s="1"/>
  <c r="BL367" i="1" s="1"/>
  <c r="CN367" i="1" s="1"/>
  <c r="CQ367" i="1" s="1"/>
  <c r="AM367" i="1"/>
  <c r="AN367" i="1" s="1"/>
  <c r="CP367" i="1" s="1"/>
  <c r="AJ413" i="1"/>
  <c r="AY413" i="1" s="1"/>
  <c r="AZ413" i="1" s="1"/>
  <c r="BA413" i="1" s="1"/>
  <c r="CB413" i="1" s="1"/>
  <c r="BC413" i="1"/>
  <c r="AE413" i="1"/>
  <c r="BE413" i="1"/>
  <c r="BF413" i="1" s="1"/>
  <c r="CH413" i="1" s="1"/>
  <c r="AJ439" i="1"/>
  <c r="AY439" i="1" s="1"/>
  <c r="AZ439" i="1" s="1"/>
  <c r="BA439" i="1" s="1"/>
  <c r="CB439" i="1" s="1"/>
  <c r="BC439" i="1"/>
  <c r="AE439" i="1"/>
  <c r="BE439" i="1"/>
  <c r="BF439" i="1" s="1"/>
  <c r="CH439" i="1" s="1"/>
  <c r="BI448" i="1"/>
  <c r="BK448" i="1" s="1"/>
  <c r="BL448" i="1" s="1"/>
  <c r="CN448" i="1" s="1"/>
  <c r="CQ448" i="1" s="1"/>
  <c r="AM448" i="1"/>
  <c r="AN448" i="1" s="1"/>
  <c r="CP448" i="1" s="1"/>
  <c r="AI421" i="1"/>
  <c r="BM421" i="1"/>
  <c r="BN421" i="1" s="1"/>
  <c r="CS421" i="1" s="1"/>
  <c r="AJ469" i="1"/>
  <c r="AY469" i="1" s="1"/>
  <c r="AZ469" i="1" s="1"/>
  <c r="BA469" i="1" s="1"/>
  <c r="CB469" i="1" s="1"/>
  <c r="BC469" i="1"/>
  <c r="BE469" i="1"/>
  <c r="BF469" i="1" s="1"/>
  <c r="CH469" i="1" s="1"/>
  <c r="AE469" i="1"/>
  <c r="BI404" i="1"/>
  <c r="BK404" i="1" s="1"/>
  <c r="BL404" i="1" s="1"/>
  <c r="CN404" i="1" s="1"/>
  <c r="CQ404" i="1" s="1"/>
  <c r="AM404" i="1"/>
  <c r="AN404" i="1" s="1"/>
  <c r="CP404" i="1" s="1"/>
  <c r="BI430" i="1"/>
  <c r="BK430" i="1" s="1"/>
  <c r="BL430" i="1" s="1"/>
  <c r="CN430" i="1" s="1"/>
  <c r="AM430" i="1"/>
  <c r="AN430" i="1" s="1"/>
  <c r="CP430" i="1" s="1"/>
  <c r="AJ444" i="1"/>
  <c r="AY444" i="1" s="1"/>
  <c r="AZ444" i="1" s="1"/>
  <c r="BA444" i="1" s="1"/>
  <c r="CB444" i="1" s="1"/>
  <c r="BC444" i="1"/>
  <c r="BE444" i="1"/>
  <c r="BF444" i="1" s="1"/>
  <c r="CH444" i="1" s="1"/>
  <c r="AE444" i="1"/>
  <c r="BM458" i="1"/>
  <c r="BN458" i="1" s="1"/>
  <c r="CS458" i="1" s="1"/>
  <c r="AI458" i="1"/>
  <c r="AJ458" i="1"/>
  <c r="AY458" i="1" s="1"/>
  <c r="AZ458" i="1" s="1"/>
  <c r="BA458" i="1" s="1"/>
  <c r="CB458" i="1" s="1"/>
  <c r="AG476" i="1"/>
  <c r="CK476" i="1" s="1"/>
  <c r="AF476" i="1"/>
  <c r="AJ527" i="1"/>
  <c r="AY527" i="1" s="1"/>
  <c r="AZ527" i="1" s="1"/>
  <c r="BA527" i="1" s="1"/>
  <c r="CB527" i="1" s="1"/>
  <c r="BC527" i="1"/>
  <c r="AE527" i="1"/>
  <c r="BE527" i="1"/>
  <c r="BF527" i="1" s="1"/>
  <c r="CH527" i="1" s="1"/>
  <c r="BI443" i="1"/>
  <c r="BK443" i="1" s="1"/>
  <c r="BL443" i="1" s="1"/>
  <c r="CN443" i="1" s="1"/>
  <c r="AM443" i="1"/>
  <c r="AN443" i="1" s="1"/>
  <c r="CP443" i="1" s="1"/>
  <c r="AJ470" i="1"/>
  <c r="AY470" i="1" s="1"/>
  <c r="AZ470" i="1" s="1"/>
  <c r="BA470" i="1" s="1"/>
  <c r="CB470" i="1" s="1"/>
  <c r="BC470" i="1"/>
  <c r="AE470" i="1"/>
  <c r="BE470" i="1"/>
  <c r="BF470" i="1" s="1"/>
  <c r="CH470" i="1" s="1"/>
  <c r="AM414" i="1"/>
  <c r="AN414" i="1" s="1"/>
  <c r="CP414" i="1" s="1"/>
  <c r="BI414" i="1"/>
  <c r="BK414" i="1" s="1"/>
  <c r="BL414" i="1" s="1"/>
  <c r="CN414" i="1" s="1"/>
  <c r="AI461" i="1"/>
  <c r="BM461" i="1"/>
  <c r="BN461" i="1" s="1"/>
  <c r="CS461" i="1" s="1"/>
  <c r="AM479" i="1"/>
  <c r="AN479" i="1" s="1"/>
  <c r="CP479" i="1" s="1"/>
  <c r="BI479" i="1"/>
  <c r="BK479" i="1" s="1"/>
  <c r="BL479" i="1" s="1"/>
  <c r="CN479" i="1" s="1"/>
  <c r="BI526" i="1"/>
  <c r="BK526" i="1" s="1"/>
  <c r="BL526" i="1" s="1"/>
  <c r="CN526" i="1" s="1"/>
  <c r="AM526" i="1"/>
  <c r="AN526" i="1" s="1"/>
  <c r="CP526" i="1" s="1"/>
  <c r="AJ463" i="1"/>
  <c r="AY463" i="1" s="1"/>
  <c r="AZ463" i="1" s="1"/>
  <c r="BA463" i="1" s="1"/>
  <c r="CB463" i="1" s="1"/>
  <c r="BC463" i="1"/>
  <c r="AE463" i="1"/>
  <c r="BE463" i="1"/>
  <c r="BF463" i="1" s="1"/>
  <c r="CH463" i="1" s="1"/>
  <c r="BM484" i="1"/>
  <c r="BN484" i="1" s="1"/>
  <c r="CS484" i="1" s="1"/>
  <c r="AI484" i="1"/>
  <c r="AG460" i="1"/>
  <c r="CK460" i="1" s="1"/>
  <c r="AF460" i="1"/>
  <c r="AI504" i="1"/>
  <c r="BM504" i="1"/>
  <c r="BN504" i="1" s="1"/>
  <c r="CS504" i="1" s="1"/>
  <c r="AM530" i="1"/>
  <c r="AN530" i="1" s="1"/>
  <c r="CP530" i="1" s="1"/>
  <c r="BI530" i="1"/>
  <c r="BK530" i="1" s="1"/>
  <c r="BL530" i="1" s="1"/>
  <c r="CN530" i="1" s="1"/>
  <c r="CQ530" i="1" s="1"/>
  <c r="AJ489" i="1"/>
  <c r="AY489" i="1" s="1"/>
  <c r="AZ489" i="1" s="1"/>
  <c r="BA489" i="1" s="1"/>
  <c r="BC489" i="1"/>
  <c r="BE489" i="1"/>
  <c r="BF489" i="1" s="1"/>
  <c r="CH489" i="1" s="1"/>
  <c r="AE489" i="1"/>
  <c r="AI498" i="1"/>
  <c r="BM498" i="1"/>
  <c r="BN498" i="1" s="1"/>
  <c r="CS498" i="1" s="1"/>
  <c r="AM514" i="1"/>
  <c r="AN514" i="1" s="1"/>
  <c r="CP514" i="1" s="1"/>
  <c r="BI514" i="1"/>
  <c r="BK514" i="1" s="1"/>
  <c r="BL514" i="1" s="1"/>
  <c r="CN514" i="1" s="1"/>
  <c r="CQ514" i="1" s="1"/>
  <c r="AI528" i="1"/>
  <c r="BM528" i="1"/>
  <c r="BN528" i="1" s="1"/>
  <c r="CS528" i="1" s="1"/>
  <c r="AM417" i="1"/>
  <c r="AN417" i="1" s="1"/>
  <c r="CP417" i="1" s="1"/>
  <c r="BM477" i="1"/>
  <c r="BN477" i="1" s="1"/>
  <c r="CS477" i="1" s="1"/>
  <c r="AI477" i="1"/>
  <c r="AJ542" i="1"/>
  <c r="AY542" i="1" s="1"/>
  <c r="AZ542" i="1" s="1"/>
  <c r="BA542" i="1" s="1"/>
  <c r="CB542" i="1" s="1"/>
  <c r="BC542" i="1"/>
  <c r="AE542" i="1"/>
  <c r="BE542" i="1"/>
  <c r="BF542" i="1" s="1"/>
  <c r="CH542" i="1" s="1"/>
  <c r="AI594" i="1"/>
  <c r="BM594" i="1"/>
  <c r="BN594" i="1" s="1"/>
  <c r="CS594" i="1" s="1"/>
  <c r="AJ506" i="1"/>
  <c r="AY506" i="1" s="1"/>
  <c r="AZ506" i="1" s="1"/>
  <c r="BA506" i="1" s="1"/>
  <c r="CB506" i="1" s="1"/>
  <c r="BC506" i="1"/>
  <c r="AE506" i="1"/>
  <c r="BE506" i="1"/>
  <c r="BF506" i="1" s="1"/>
  <c r="CH506" i="1" s="1"/>
  <c r="BM517" i="1"/>
  <c r="BN517" i="1" s="1"/>
  <c r="CS517" i="1" s="1"/>
  <c r="AI517" i="1"/>
  <c r="BI550" i="1"/>
  <c r="BK550" i="1" s="1"/>
  <c r="BL550" i="1" s="1"/>
  <c r="CN550" i="1" s="1"/>
  <c r="AM550" i="1"/>
  <c r="AN550" i="1" s="1"/>
  <c r="CP550" i="1" s="1"/>
  <c r="AM583" i="1"/>
  <c r="AN583" i="1" s="1"/>
  <c r="CP583" i="1" s="1"/>
  <c r="BI583" i="1"/>
  <c r="BK583" i="1" s="1"/>
  <c r="BL583" i="1" s="1"/>
  <c r="CN583" i="1" s="1"/>
  <c r="AE536" i="1"/>
  <c r="AG536" i="1" s="1"/>
  <c r="BC536" i="1"/>
  <c r="BD536" i="1" s="1"/>
  <c r="BE536" i="1"/>
  <c r="BF536" i="1" s="1"/>
  <c r="AM595" i="1"/>
  <c r="AN595" i="1" s="1"/>
  <c r="CP595" i="1" s="1"/>
  <c r="BI595" i="1"/>
  <c r="BK595" i="1" s="1"/>
  <c r="BL595" i="1" s="1"/>
  <c r="CN595" i="1" s="1"/>
  <c r="AJ529" i="1"/>
  <c r="AY529" i="1" s="1"/>
  <c r="AZ529" i="1" s="1"/>
  <c r="BA529" i="1" s="1"/>
  <c r="CB529" i="1" s="1"/>
  <c r="BC529" i="1"/>
  <c r="AE529" i="1"/>
  <c r="BE529" i="1"/>
  <c r="BF529" i="1" s="1"/>
  <c r="CH529" i="1" s="1"/>
  <c r="BM555" i="1"/>
  <c r="BN555" i="1" s="1"/>
  <c r="CS555" i="1" s="1"/>
  <c r="AI555" i="1"/>
  <c r="AF561" i="1"/>
  <c r="AG561" i="1"/>
  <c r="CK561" i="1" s="1"/>
  <c r="AJ569" i="1"/>
  <c r="AY569" i="1" s="1"/>
  <c r="AZ569" i="1" s="1"/>
  <c r="BA569" i="1" s="1"/>
  <c r="CB569" i="1" s="1"/>
  <c r="BC569" i="1"/>
  <c r="AE569" i="1"/>
  <c r="BE569" i="1"/>
  <c r="BF569" i="1" s="1"/>
  <c r="CH569" i="1" s="1"/>
  <c r="BM587" i="1"/>
  <c r="BN587" i="1" s="1"/>
  <c r="CS587" i="1" s="1"/>
  <c r="AI587" i="1"/>
  <c r="BC532" i="1"/>
  <c r="AE532" i="1"/>
  <c r="BE532" i="1"/>
  <c r="BF532" i="1" s="1"/>
  <c r="CH532" i="1" s="1"/>
  <c r="AJ532" i="1"/>
  <c r="AY532" i="1" s="1"/>
  <c r="AZ532" i="1" s="1"/>
  <c r="BA532" i="1" s="1"/>
  <c r="CB532" i="1" s="1"/>
  <c r="BE566" i="1"/>
  <c r="BF566" i="1" s="1"/>
  <c r="CH566" i="1" s="1"/>
  <c r="AJ566" i="1"/>
  <c r="AY566" i="1" s="1"/>
  <c r="AZ566" i="1" s="1"/>
  <c r="BA566" i="1" s="1"/>
  <c r="CB566" i="1" s="1"/>
  <c r="BC566" i="1"/>
  <c r="AE566" i="1"/>
  <c r="AJ590" i="1"/>
  <c r="AY590" i="1" s="1"/>
  <c r="AZ590" i="1" s="1"/>
  <c r="BA590" i="1" s="1"/>
  <c r="CB590" i="1" s="1"/>
  <c r="BC590" i="1"/>
  <c r="BE590" i="1"/>
  <c r="BF590" i="1" s="1"/>
  <c r="CH590" i="1" s="1"/>
  <c r="AE590" i="1"/>
  <c r="AJ600" i="1"/>
  <c r="AY600" i="1" s="1"/>
  <c r="AZ600" i="1" s="1"/>
  <c r="BA600" i="1" s="1"/>
  <c r="CB600" i="1" s="1"/>
  <c r="BC600" i="1"/>
  <c r="BE600" i="1"/>
  <c r="BF600" i="1" s="1"/>
  <c r="CH600" i="1" s="1"/>
  <c r="AE600" i="1"/>
  <c r="AM678" i="1"/>
  <c r="AN678" i="1" s="1"/>
  <c r="CP678" i="1" s="1"/>
  <c r="CQ678" i="1" s="1"/>
  <c r="AE533" i="1"/>
  <c r="BE533" i="1"/>
  <c r="BF533" i="1" s="1"/>
  <c r="CH533" i="1" s="1"/>
  <c r="AJ533" i="1"/>
  <c r="AY533" i="1" s="1"/>
  <c r="AZ533" i="1" s="1"/>
  <c r="BA533" i="1" s="1"/>
  <c r="CB533" i="1" s="1"/>
  <c r="BC533" i="1"/>
  <c r="AM658" i="1"/>
  <c r="AN658" i="1" s="1"/>
  <c r="CP658" i="1" s="1"/>
  <c r="BI658" i="1"/>
  <c r="BK658" i="1" s="1"/>
  <c r="BL658" i="1" s="1"/>
  <c r="CN658" i="1" s="1"/>
  <c r="CQ658" i="1" s="1"/>
  <c r="AM686" i="1"/>
  <c r="AN686" i="1" s="1"/>
  <c r="CP686" i="1" s="1"/>
  <c r="BI686" i="1"/>
  <c r="BK686" i="1" s="1"/>
  <c r="BL686" i="1" s="1"/>
  <c r="CN686" i="1" s="1"/>
  <c r="CQ686" i="1" s="1"/>
  <c r="AJ611" i="1"/>
  <c r="AY611" i="1" s="1"/>
  <c r="AZ611" i="1" s="1"/>
  <c r="BA611" i="1" s="1"/>
  <c r="CB611" i="1" s="1"/>
  <c r="AE611" i="1"/>
  <c r="BC611" i="1"/>
  <c r="BE611" i="1"/>
  <c r="BF611" i="1" s="1"/>
  <c r="CH611" i="1" s="1"/>
  <c r="AJ615" i="1"/>
  <c r="AY615" i="1" s="1"/>
  <c r="AZ615" i="1" s="1"/>
  <c r="BA615" i="1" s="1"/>
  <c r="CB615" i="1" s="1"/>
  <c r="AE615" i="1"/>
  <c r="BC615" i="1"/>
  <c r="BE615" i="1"/>
  <c r="BF615" i="1" s="1"/>
  <c r="CH615" i="1" s="1"/>
  <c r="AJ619" i="1"/>
  <c r="AY619" i="1" s="1"/>
  <c r="AZ619" i="1" s="1"/>
  <c r="BA619" i="1" s="1"/>
  <c r="CB619" i="1" s="1"/>
  <c r="AE619" i="1"/>
  <c r="BC619" i="1"/>
  <c r="BE619" i="1"/>
  <c r="BF619" i="1" s="1"/>
  <c r="CH619" i="1" s="1"/>
  <c r="AJ623" i="1"/>
  <c r="AY623" i="1" s="1"/>
  <c r="AZ623" i="1" s="1"/>
  <c r="BA623" i="1" s="1"/>
  <c r="CB623" i="1" s="1"/>
  <c r="AE623" i="1"/>
  <c r="BC623" i="1"/>
  <c r="BE623" i="1"/>
  <c r="BF623" i="1" s="1"/>
  <c r="CH623" i="1" s="1"/>
  <c r="AJ627" i="1"/>
  <c r="AY627" i="1" s="1"/>
  <c r="AZ627" i="1" s="1"/>
  <c r="BA627" i="1" s="1"/>
  <c r="CB627" i="1" s="1"/>
  <c r="AE627" i="1"/>
  <c r="BC627" i="1"/>
  <c r="BE627" i="1"/>
  <c r="BF627" i="1" s="1"/>
  <c r="CH627" i="1" s="1"/>
  <c r="AJ631" i="1"/>
  <c r="AY631" i="1" s="1"/>
  <c r="AZ631" i="1" s="1"/>
  <c r="BA631" i="1" s="1"/>
  <c r="CB631" i="1" s="1"/>
  <c r="AE631" i="1"/>
  <c r="BC631" i="1"/>
  <c r="BE631" i="1"/>
  <c r="BF631" i="1" s="1"/>
  <c r="CH631" i="1" s="1"/>
  <c r="AJ635" i="1"/>
  <c r="AY635" i="1" s="1"/>
  <c r="AZ635" i="1" s="1"/>
  <c r="BA635" i="1" s="1"/>
  <c r="CB635" i="1" s="1"/>
  <c r="AE635" i="1"/>
  <c r="BC635" i="1"/>
  <c r="BE635" i="1"/>
  <c r="BF635" i="1" s="1"/>
  <c r="CH635" i="1" s="1"/>
  <c r="AJ656" i="1"/>
  <c r="AY656" i="1" s="1"/>
  <c r="AZ656" i="1" s="1"/>
  <c r="BA656" i="1" s="1"/>
  <c r="CB656" i="1" s="1"/>
  <c r="BC656" i="1"/>
  <c r="AE656" i="1"/>
  <c r="BE656" i="1"/>
  <c r="BF656" i="1" s="1"/>
  <c r="CH656" i="1" s="1"/>
  <c r="AM510" i="1"/>
  <c r="AN510" i="1" s="1"/>
  <c r="CP510" i="1" s="1"/>
  <c r="BI510" i="1"/>
  <c r="BK510" i="1" s="1"/>
  <c r="BL510" i="1" s="1"/>
  <c r="CN510" i="1" s="1"/>
  <c r="BG662" i="1"/>
  <c r="BD662" i="1"/>
  <c r="CF662" i="1" s="1"/>
  <c r="CI662" i="1" s="1"/>
  <c r="CL662" i="1" s="1"/>
  <c r="AI683" i="1"/>
  <c r="BM683" i="1"/>
  <c r="BN683" i="1" s="1"/>
  <c r="CS683" i="1" s="1"/>
  <c r="BG526" i="1"/>
  <c r="BD526" i="1"/>
  <c r="CF526" i="1" s="1"/>
  <c r="CI526" i="1" s="1"/>
  <c r="CL526" i="1" s="1"/>
  <c r="AJ671" i="1"/>
  <c r="AE671" i="1"/>
  <c r="BC671" i="1"/>
  <c r="BE671" i="1"/>
  <c r="BF671" i="1" s="1"/>
  <c r="CH671" i="1" s="1"/>
  <c r="AJ585" i="1"/>
  <c r="AY585" i="1" s="1"/>
  <c r="AZ585" i="1" s="1"/>
  <c r="BA585" i="1" s="1"/>
  <c r="CB585" i="1" s="1"/>
  <c r="BC585" i="1"/>
  <c r="AE585" i="1"/>
  <c r="BE585" i="1"/>
  <c r="BF585" i="1" s="1"/>
  <c r="CH585" i="1" s="1"/>
  <c r="BI672" i="1"/>
  <c r="BK672" i="1" s="1"/>
  <c r="BL672" i="1" s="1"/>
  <c r="CN672" i="1" s="1"/>
  <c r="CQ672" i="1" s="1"/>
  <c r="AM672" i="1"/>
  <c r="AN672" i="1" s="1"/>
  <c r="CP672" i="1" s="1"/>
  <c r="BI674" i="1"/>
  <c r="BK674" i="1" s="1"/>
  <c r="BL674" i="1" s="1"/>
  <c r="CN674" i="1" s="1"/>
  <c r="AM674" i="1"/>
  <c r="AN674" i="1" s="1"/>
  <c r="CP674" i="1" s="1"/>
  <c r="BI676" i="1"/>
  <c r="BK676" i="1" s="1"/>
  <c r="BL676" i="1" s="1"/>
  <c r="CN676" i="1" s="1"/>
  <c r="CQ676" i="1" s="1"/>
  <c r="AM676" i="1"/>
  <c r="AN676" i="1" s="1"/>
  <c r="CP676" i="1" s="1"/>
  <c r="BM591" i="1"/>
  <c r="BN591" i="1" s="1"/>
  <c r="CS591" i="1" s="1"/>
  <c r="AI591" i="1"/>
  <c r="AI608" i="1"/>
  <c r="BM608" i="1"/>
  <c r="BN608" i="1" s="1"/>
  <c r="CS608" i="1" s="1"/>
  <c r="AI612" i="1"/>
  <c r="BM612" i="1"/>
  <c r="BN612" i="1" s="1"/>
  <c r="CS612" i="1" s="1"/>
  <c r="AI616" i="1"/>
  <c r="BM616" i="1"/>
  <c r="BN616" i="1" s="1"/>
  <c r="CS616" i="1" s="1"/>
  <c r="AI620" i="1"/>
  <c r="BM620" i="1"/>
  <c r="BN620" i="1" s="1"/>
  <c r="CS620" i="1" s="1"/>
  <c r="AI624" i="1"/>
  <c r="BM624" i="1"/>
  <c r="BN624" i="1" s="1"/>
  <c r="CS624" i="1" s="1"/>
  <c r="AI628" i="1"/>
  <c r="BM628" i="1"/>
  <c r="BN628" i="1" s="1"/>
  <c r="CS628" i="1" s="1"/>
  <c r="AI632" i="1"/>
  <c r="BM632" i="1"/>
  <c r="BN632" i="1" s="1"/>
  <c r="CS632" i="1" s="1"/>
  <c r="BI640" i="1"/>
  <c r="BK640" i="1" s="1"/>
  <c r="BL640" i="1" s="1"/>
  <c r="CN640" i="1" s="1"/>
  <c r="AM640" i="1"/>
  <c r="AN640" i="1" s="1"/>
  <c r="CP640" i="1" s="1"/>
  <c r="BJ767" i="1"/>
  <c r="BK767" i="1" s="1"/>
  <c r="BL767" i="1" s="1"/>
  <c r="CN767" i="1" s="1"/>
  <c r="CQ767" i="1" s="1"/>
  <c r="AM767" i="1"/>
  <c r="AN767" i="1" s="1"/>
  <c r="CP767" i="1" s="1"/>
  <c r="AM666" i="1"/>
  <c r="AN666" i="1" s="1"/>
  <c r="CP666" i="1" s="1"/>
  <c r="BI666" i="1"/>
  <c r="BK666" i="1" s="1"/>
  <c r="BL666" i="1" s="1"/>
  <c r="CN666" i="1" s="1"/>
  <c r="CQ666" i="1" s="1"/>
  <c r="BM700" i="1"/>
  <c r="BN700" i="1" s="1"/>
  <c r="CS700" i="1" s="1"/>
  <c r="AI700" i="1"/>
  <c r="AJ713" i="1"/>
  <c r="AY713" i="1" s="1"/>
  <c r="AZ713" i="1" s="1"/>
  <c r="BA713" i="1" s="1"/>
  <c r="CB713" i="1" s="1"/>
  <c r="BC713" i="1"/>
  <c r="AE713" i="1"/>
  <c r="BE713" i="1"/>
  <c r="BF713" i="1" s="1"/>
  <c r="CH713" i="1" s="1"/>
  <c r="AJ732" i="1"/>
  <c r="AY732" i="1" s="1"/>
  <c r="AZ732" i="1" s="1"/>
  <c r="BA732" i="1" s="1"/>
  <c r="BC732" i="1"/>
  <c r="AE732" i="1"/>
  <c r="BE732" i="1"/>
  <c r="BF732" i="1" s="1"/>
  <c r="CH732" i="1" s="1"/>
  <c r="BG881" i="1"/>
  <c r="BD881" i="1"/>
  <c r="CF881" i="1" s="1"/>
  <c r="CI881" i="1" s="1"/>
  <c r="CL881" i="1" s="1"/>
  <c r="BI726" i="1"/>
  <c r="BK726" i="1" s="1"/>
  <c r="BL726" i="1" s="1"/>
  <c r="CN726" i="1" s="1"/>
  <c r="CQ726" i="1" s="1"/>
  <c r="AM726" i="1"/>
  <c r="AN726" i="1" s="1"/>
  <c r="CP726" i="1" s="1"/>
  <c r="BI734" i="1"/>
  <c r="BK734" i="1" s="1"/>
  <c r="BL734" i="1" s="1"/>
  <c r="CN734" i="1" s="1"/>
  <c r="CQ734" i="1" s="1"/>
  <c r="AM734" i="1"/>
  <c r="AN734" i="1" s="1"/>
  <c r="CP734" i="1" s="1"/>
  <c r="BI751" i="1"/>
  <c r="BK751" i="1" s="1"/>
  <c r="BL751" i="1" s="1"/>
  <c r="CN751" i="1" s="1"/>
  <c r="CQ751" i="1" s="1"/>
  <c r="AM751" i="1"/>
  <c r="AN751" i="1" s="1"/>
  <c r="CP751" i="1" s="1"/>
  <c r="AJ801" i="1"/>
  <c r="AY801" i="1" s="1"/>
  <c r="AZ801" i="1" s="1"/>
  <c r="BA801" i="1" s="1"/>
  <c r="CB801" i="1" s="1"/>
  <c r="BC801" i="1"/>
  <c r="AE801" i="1"/>
  <c r="BE801" i="1"/>
  <c r="BF801" i="1" s="1"/>
  <c r="CH801" i="1" s="1"/>
  <c r="AH764" i="1"/>
  <c r="AI764" i="1" s="1"/>
  <c r="BM766" i="1"/>
  <c r="BN766" i="1" s="1"/>
  <c r="CS766" i="1" s="1"/>
  <c r="AI766" i="1"/>
  <c r="AM736" i="1"/>
  <c r="AN736" i="1" s="1"/>
  <c r="CP736" i="1" s="1"/>
  <c r="BI736" i="1"/>
  <c r="BK736" i="1" s="1"/>
  <c r="BL736" i="1" s="1"/>
  <c r="CN736" i="1" s="1"/>
  <c r="CQ736" i="1" s="1"/>
  <c r="BM645" i="1"/>
  <c r="BN645" i="1" s="1"/>
  <c r="CS645" i="1" s="1"/>
  <c r="AI645" i="1"/>
  <c r="AM653" i="1"/>
  <c r="AN653" i="1" s="1"/>
  <c r="CP653" i="1" s="1"/>
  <c r="BI653" i="1"/>
  <c r="BK653" i="1" s="1"/>
  <c r="BL653" i="1" s="1"/>
  <c r="CN653" i="1" s="1"/>
  <c r="CQ653" i="1" s="1"/>
  <c r="AJ681" i="1"/>
  <c r="AY681" i="1" s="1"/>
  <c r="AZ681" i="1" s="1"/>
  <c r="BA681" i="1" s="1"/>
  <c r="CB681" i="1" s="1"/>
  <c r="AE681" i="1"/>
  <c r="BC681" i="1"/>
  <c r="BE681" i="1"/>
  <c r="BF681" i="1" s="1"/>
  <c r="CH681" i="1" s="1"/>
  <c r="BM705" i="1"/>
  <c r="BN705" i="1" s="1"/>
  <c r="CS705" i="1" s="1"/>
  <c r="AI705" i="1"/>
  <c r="AJ768" i="1"/>
  <c r="AY768" i="1" s="1"/>
  <c r="AZ768" i="1" s="1"/>
  <c r="BA768" i="1" s="1"/>
  <c r="CB768" i="1" s="1"/>
  <c r="BC768" i="1"/>
  <c r="AE768" i="1"/>
  <c r="BE768" i="1"/>
  <c r="BF768" i="1" s="1"/>
  <c r="CH768" i="1" s="1"/>
  <c r="AM706" i="1"/>
  <c r="AN706" i="1" s="1"/>
  <c r="CP706" i="1" s="1"/>
  <c r="BI706" i="1"/>
  <c r="BK706" i="1" s="1"/>
  <c r="BL706" i="1" s="1"/>
  <c r="CN706" i="1" s="1"/>
  <c r="CQ706" i="1" s="1"/>
  <c r="AI752" i="1"/>
  <c r="BM752" i="1"/>
  <c r="BN752" i="1" s="1"/>
  <c r="CS752" i="1" s="1"/>
  <c r="BC659" i="1"/>
  <c r="AE659" i="1"/>
  <c r="BE659" i="1"/>
  <c r="BF659" i="1" s="1"/>
  <c r="CH659" i="1" s="1"/>
  <c r="AJ659" i="1"/>
  <c r="AY659" i="1" s="1"/>
  <c r="AZ659" i="1" s="1"/>
  <c r="BA659" i="1" s="1"/>
  <c r="CB659" i="1" s="1"/>
  <c r="BI693" i="1"/>
  <c r="BK693" i="1" s="1"/>
  <c r="BL693" i="1" s="1"/>
  <c r="CN693" i="1" s="1"/>
  <c r="AM693" i="1"/>
  <c r="AN693" i="1" s="1"/>
  <c r="CP693" i="1" s="1"/>
  <c r="AI703" i="1"/>
  <c r="BM703" i="1"/>
  <c r="BN703" i="1" s="1"/>
  <c r="CS703" i="1" s="1"/>
  <c r="BM779" i="1"/>
  <c r="BN779" i="1" s="1"/>
  <c r="CS779" i="1" s="1"/>
  <c r="AI779" i="1"/>
  <c r="BI785" i="1"/>
  <c r="BK785" i="1" s="1"/>
  <c r="BL785" i="1" s="1"/>
  <c r="CN785" i="1" s="1"/>
  <c r="CQ785" i="1" s="1"/>
  <c r="AM785" i="1"/>
  <c r="AN785" i="1" s="1"/>
  <c r="CP785" i="1" s="1"/>
  <c r="BI808" i="1"/>
  <c r="BK808" i="1" s="1"/>
  <c r="BL808" i="1" s="1"/>
  <c r="CN808" i="1" s="1"/>
  <c r="AM808" i="1"/>
  <c r="AN808" i="1" s="1"/>
  <c r="CP808" i="1" s="1"/>
  <c r="BM817" i="1"/>
  <c r="BN817" i="1" s="1"/>
  <c r="CS817" i="1" s="1"/>
  <c r="AI817" i="1"/>
  <c r="BE791" i="1"/>
  <c r="BF791" i="1" s="1"/>
  <c r="CH791" i="1" s="1"/>
  <c r="AJ791" i="1"/>
  <c r="AY791" i="1" s="1"/>
  <c r="AZ791" i="1" s="1"/>
  <c r="BA791" i="1" s="1"/>
  <c r="CB791" i="1" s="1"/>
  <c r="BC791" i="1"/>
  <c r="AE791" i="1"/>
  <c r="AJ655" i="1"/>
  <c r="AY655" i="1" s="1"/>
  <c r="AZ655" i="1" s="1"/>
  <c r="BA655" i="1" s="1"/>
  <c r="CB655" i="1" s="1"/>
  <c r="BC655" i="1"/>
  <c r="AE655" i="1"/>
  <c r="BE655" i="1"/>
  <c r="BF655" i="1" s="1"/>
  <c r="CH655" i="1" s="1"/>
  <c r="BC687" i="1"/>
  <c r="AE687" i="1"/>
  <c r="BE687" i="1"/>
  <c r="BF687" i="1" s="1"/>
  <c r="CH687" i="1" s="1"/>
  <c r="AJ687" i="1"/>
  <c r="AY687" i="1" s="1"/>
  <c r="AZ687" i="1" s="1"/>
  <c r="BA687" i="1" s="1"/>
  <c r="CB687" i="1" s="1"/>
  <c r="AJ742" i="1"/>
  <c r="AY742" i="1" s="1"/>
  <c r="AZ742" i="1" s="1"/>
  <c r="BA742" i="1" s="1"/>
  <c r="BC742" i="1"/>
  <c r="AE742" i="1"/>
  <c r="BE742" i="1"/>
  <c r="BF742" i="1" s="1"/>
  <c r="CH742" i="1" s="1"/>
  <c r="AM708" i="1"/>
  <c r="AN708" i="1" s="1"/>
  <c r="CP708" i="1" s="1"/>
  <c r="BI708" i="1"/>
  <c r="BK708" i="1" s="1"/>
  <c r="BL708" i="1" s="1"/>
  <c r="CN708" i="1" s="1"/>
  <c r="CQ708" i="1" s="1"/>
  <c r="BM756" i="1"/>
  <c r="BN756" i="1" s="1"/>
  <c r="CS756" i="1" s="1"/>
  <c r="AI756" i="1"/>
  <c r="AJ760" i="1"/>
  <c r="AY760" i="1" s="1"/>
  <c r="AZ760" i="1" s="1"/>
  <c r="BA760" i="1" s="1"/>
  <c r="CB760" i="1" s="1"/>
  <c r="BC760" i="1"/>
  <c r="AE760" i="1"/>
  <c r="BE760" i="1"/>
  <c r="BF760" i="1" s="1"/>
  <c r="CH760" i="1" s="1"/>
  <c r="BC796" i="1"/>
  <c r="AE796" i="1"/>
  <c r="BE796" i="1"/>
  <c r="BF796" i="1" s="1"/>
  <c r="CH796" i="1" s="1"/>
  <c r="AJ796" i="1"/>
  <c r="AY796" i="1" s="1"/>
  <c r="AZ796" i="1" s="1"/>
  <c r="BA796" i="1" s="1"/>
  <c r="CB796" i="1" s="1"/>
  <c r="BM836" i="1"/>
  <c r="BN836" i="1" s="1"/>
  <c r="CS836" i="1" s="1"/>
  <c r="AI836" i="1"/>
  <c r="AM648" i="1"/>
  <c r="AN648" i="1" s="1"/>
  <c r="CP648" i="1" s="1"/>
  <c r="BI648" i="1"/>
  <c r="BK648" i="1" s="1"/>
  <c r="BL648" i="1" s="1"/>
  <c r="CN648" i="1" s="1"/>
  <c r="CQ648" i="1" s="1"/>
  <c r="AF654" i="1"/>
  <c r="AG654" i="1"/>
  <c r="CK654" i="1" s="1"/>
  <c r="BI702" i="1"/>
  <c r="BK702" i="1" s="1"/>
  <c r="BL702" i="1" s="1"/>
  <c r="CN702" i="1" s="1"/>
  <c r="CQ702" i="1" s="1"/>
  <c r="AM702" i="1"/>
  <c r="AN702" i="1" s="1"/>
  <c r="CP702" i="1" s="1"/>
  <c r="AI727" i="1"/>
  <c r="BM727" i="1"/>
  <c r="BN727" i="1" s="1"/>
  <c r="CS727" i="1" s="1"/>
  <c r="AM739" i="1"/>
  <c r="AN739" i="1" s="1"/>
  <c r="CP739" i="1" s="1"/>
  <c r="BI739" i="1"/>
  <c r="BK739" i="1" s="1"/>
  <c r="BL739" i="1" s="1"/>
  <c r="CN739" i="1" s="1"/>
  <c r="CQ739" i="1" s="1"/>
  <c r="BM771" i="1"/>
  <c r="BN771" i="1" s="1"/>
  <c r="CS771" i="1" s="1"/>
  <c r="AI771" i="1"/>
  <c r="AM881" i="1"/>
  <c r="AN881" i="1" s="1"/>
  <c r="CP881" i="1" s="1"/>
  <c r="BI881" i="1"/>
  <c r="BK881" i="1" s="1"/>
  <c r="BL881" i="1" s="1"/>
  <c r="CN881" i="1" s="1"/>
  <c r="CQ881" i="1" s="1"/>
  <c r="BC748" i="1"/>
  <c r="AE748" i="1"/>
  <c r="BE748" i="1"/>
  <c r="BF748" i="1" s="1"/>
  <c r="CH748" i="1" s="1"/>
  <c r="AJ748" i="1"/>
  <c r="AY748" i="1" s="1"/>
  <c r="AZ748" i="1" s="1"/>
  <c r="BA748" i="1" s="1"/>
  <c r="CB748" i="1" s="1"/>
  <c r="AJ803" i="1"/>
  <c r="AY803" i="1" s="1"/>
  <c r="AZ803" i="1" s="1"/>
  <c r="BA803" i="1" s="1"/>
  <c r="CB803" i="1" s="1"/>
  <c r="BC803" i="1"/>
  <c r="AE803" i="1"/>
  <c r="BE803" i="1"/>
  <c r="BF803" i="1" s="1"/>
  <c r="CH803" i="1" s="1"/>
  <c r="BM695" i="1"/>
  <c r="BN695" i="1" s="1"/>
  <c r="CS695" i="1" s="1"/>
  <c r="AI695" i="1"/>
  <c r="AJ794" i="1"/>
  <c r="AY794" i="1" s="1"/>
  <c r="AZ794" i="1" s="1"/>
  <c r="BA794" i="1" s="1"/>
  <c r="CB794" i="1" s="1"/>
  <c r="BC794" i="1"/>
  <c r="AE794" i="1"/>
  <c r="BE794" i="1"/>
  <c r="BF794" i="1" s="1"/>
  <c r="CH794" i="1" s="1"/>
  <c r="AF860" i="1"/>
  <c r="AG860" i="1"/>
  <c r="CK860" i="1" s="1"/>
  <c r="BC876" i="1"/>
  <c r="AJ876" i="1"/>
  <c r="AY876" i="1" s="1"/>
  <c r="AZ876" i="1" s="1"/>
  <c r="BA876" i="1" s="1"/>
  <c r="CB876" i="1" s="1"/>
  <c r="AE876" i="1"/>
  <c r="AF876" i="1" s="1"/>
  <c r="BE876" i="1"/>
  <c r="BF876" i="1" s="1"/>
  <c r="CH876" i="1" s="1"/>
  <c r="AE874" i="1"/>
  <c r="AF874" i="1" s="1"/>
  <c r="BE874" i="1"/>
  <c r="BF874" i="1" s="1"/>
  <c r="CH874" i="1" s="1"/>
  <c r="AJ874" i="1"/>
  <c r="AY874" i="1" s="1"/>
  <c r="AZ874" i="1" s="1"/>
  <c r="BA874" i="1" s="1"/>
  <c r="CB874" i="1" s="1"/>
  <c r="BC874" i="1"/>
  <c r="AJ827" i="1"/>
  <c r="AY827" i="1" s="1"/>
  <c r="AZ827" i="1" s="1"/>
  <c r="BA827" i="1" s="1"/>
  <c r="CB827" i="1" s="1"/>
  <c r="BC827" i="1"/>
  <c r="AE827" i="1"/>
  <c r="BE827" i="1"/>
  <c r="BF827" i="1" s="1"/>
  <c r="CH827" i="1" s="1"/>
  <c r="AI882" i="1"/>
  <c r="BM882" i="1"/>
  <c r="BN882" i="1" s="1"/>
  <c r="CS882" i="1" s="1"/>
  <c r="AI890" i="1"/>
  <c r="BM890" i="1"/>
  <c r="BN890" i="1" s="1"/>
  <c r="CS890" i="1" s="1"/>
  <c r="AI894" i="1"/>
  <c r="BM894" i="1"/>
  <c r="BN894" i="1" s="1"/>
  <c r="CS894" i="1" s="1"/>
  <c r="AI828" i="1"/>
  <c r="BM828" i="1"/>
  <c r="BN828" i="1" s="1"/>
  <c r="CS828" i="1" s="1"/>
  <c r="AM861" i="1"/>
  <c r="AN861" i="1" s="1"/>
  <c r="CP861" i="1" s="1"/>
  <c r="BI861" i="1"/>
  <c r="BK861" i="1" s="1"/>
  <c r="BL861" i="1" s="1"/>
  <c r="CN861" i="1" s="1"/>
  <c r="CQ861" i="1" s="1"/>
  <c r="BI878" i="1"/>
  <c r="BK878" i="1" s="1"/>
  <c r="BL878" i="1" s="1"/>
  <c r="CN878" i="1" s="1"/>
  <c r="AM878" i="1"/>
  <c r="AN878" i="1" s="1"/>
  <c r="CP878" i="1" s="1"/>
  <c r="AJ849" i="1"/>
  <c r="AY849" i="1" s="1"/>
  <c r="AZ849" i="1" s="1"/>
  <c r="BA849" i="1" s="1"/>
  <c r="CB849" i="1" s="1"/>
  <c r="BC849" i="1"/>
  <c r="AE849" i="1"/>
  <c r="BE849" i="1"/>
  <c r="BF849" i="1" s="1"/>
  <c r="CH849" i="1" s="1"/>
  <c r="AF708" i="1"/>
  <c r="AG708" i="1"/>
  <c r="CK708" i="1" s="1"/>
  <c r="AH787" i="1"/>
  <c r="AI787" i="1" s="1"/>
  <c r="BM789" i="1"/>
  <c r="BN789" i="1" s="1"/>
  <c r="CS789" i="1" s="1"/>
  <c r="AI789" i="1"/>
  <c r="BE839" i="1"/>
  <c r="BF839" i="1" s="1"/>
  <c r="CH839" i="1" s="1"/>
  <c r="AE839" i="1"/>
  <c r="AJ839" i="1"/>
  <c r="AY839" i="1" s="1"/>
  <c r="AZ839" i="1" s="1"/>
  <c r="BA839" i="1" s="1"/>
  <c r="CB839" i="1" s="1"/>
  <c r="BC839" i="1"/>
  <c r="AM864" i="1"/>
  <c r="AN864" i="1" s="1"/>
  <c r="CP864" i="1" s="1"/>
  <c r="BI864" i="1"/>
  <c r="BK864" i="1" s="1"/>
  <c r="BL864" i="1" s="1"/>
  <c r="CN864" i="1" s="1"/>
  <c r="CQ864" i="1" s="1"/>
  <c r="BC872" i="1"/>
  <c r="AE872" i="1"/>
  <c r="AF872" i="1" s="1"/>
  <c r="BE872" i="1"/>
  <c r="BF872" i="1" s="1"/>
  <c r="CH872" i="1" s="1"/>
  <c r="AJ872" i="1"/>
  <c r="AY872" i="1" s="1"/>
  <c r="AZ872" i="1" s="1"/>
  <c r="BA872" i="1" s="1"/>
  <c r="CB872" i="1" s="1"/>
  <c r="AF844" i="1"/>
  <c r="AG844" i="1"/>
  <c r="CK844" i="1" s="1"/>
  <c r="AI834" i="1"/>
  <c r="BM834" i="1"/>
  <c r="BN834" i="1" s="1"/>
  <c r="CS834" i="1" s="1"/>
  <c r="AJ842" i="1"/>
  <c r="AY842" i="1" s="1"/>
  <c r="AZ842" i="1" s="1"/>
  <c r="BA842" i="1" s="1"/>
  <c r="CB842" i="1" s="1"/>
  <c r="BC842" i="1"/>
  <c r="AE842" i="1"/>
  <c r="BE842" i="1"/>
  <c r="BF842" i="1" s="1"/>
  <c r="CH842" i="1" s="1"/>
  <c r="BE854" i="1"/>
  <c r="BF854" i="1" s="1"/>
  <c r="CH854" i="1" s="1"/>
  <c r="BC854" i="1"/>
  <c r="AJ854" i="1"/>
  <c r="AY854" i="1" s="1"/>
  <c r="AZ854" i="1" s="1"/>
  <c r="BA854" i="1" s="1"/>
  <c r="CB854" i="1" s="1"/>
  <c r="AE854" i="1"/>
  <c r="AJ858" i="1"/>
  <c r="AY858" i="1" s="1"/>
  <c r="AZ858" i="1" s="1"/>
  <c r="BA858" i="1" s="1"/>
  <c r="CB858" i="1" s="1"/>
  <c r="BC858" i="1"/>
  <c r="AE858" i="1"/>
  <c r="BE858" i="1"/>
  <c r="BF858" i="1" s="1"/>
  <c r="CH858" i="1" s="1"/>
  <c r="AM819" i="1"/>
  <c r="AN819" i="1" s="1"/>
  <c r="CP819" i="1" s="1"/>
  <c r="BI819" i="1"/>
  <c r="BK819" i="1" s="1"/>
  <c r="BL819" i="1" s="1"/>
  <c r="CN819" i="1" s="1"/>
  <c r="BD728" i="1"/>
  <c r="CF728" i="1" s="1"/>
  <c r="CI728" i="1" s="1"/>
  <c r="BG728" i="1"/>
  <c r="BI833" i="1"/>
  <c r="BK833" i="1" s="1"/>
  <c r="BL833" i="1" s="1"/>
  <c r="CN833" i="1" s="1"/>
  <c r="AM833" i="1"/>
  <c r="AN833" i="1" s="1"/>
  <c r="CP833" i="1" s="1"/>
  <c r="BI841" i="1"/>
  <c r="BK841" i="1" s="1"/>
  <c r="BL841" i="1" s="1"/>
  <c r="CN841" i="1" s="1"/>
  <c r="AM841" i="1"/>
  <c r="AN841" i="1" s="1"/>
  <c r="CP841" i="1" s="1"/>
  <c r="AI856" i="1"/>
  <c r="BM856" i="1"/>
  <c r="BN856" i="1" s="1"/>
  <c r="CS856" i="1" s="1"/>
  <c r="AM859" i="1"/>
  <c r="AN859" i="1" s="1"/>
  <c r="CP859" i="1" s="1"/>
  <c r="BI859" i="1"/>
  <c r="BK859" i="1" s="1"/>
  <c r="BL859" i="1" s="1"/>
  <c r="CN859" i="1" s="1"/>
  <c r="AE897" i="1"/>
  <c r="AF897" i="1" s="1"/>
  <c r="BE897" i="1"/>
  <c r="BF897" i="1" s="1"/>
  <c r="CH897" i="1" s="1"/>
  <c r="BC897" i="1"/>
  <c r="AJ897" i="1"/>
  <c r="AY897" i="1" s="1"/>
  <c r="AZ897" i="1" s="1"/>
  <c r="BA897" i="1" s="1"/>
  <c r="CB897" i="1" s="1"/>
  <c r="AM888" i="1"/>
  <c r="AN888" i="1" s="1"/>
  <c r="CP888" i="1" s="1"/>
  <c r="BI888" i="1"/>
  <c r="BK888" i="1" s="1"/>
  <c r="BL888" i="1" s="1"/>
  <c r="CN888" i="1" s="1"/>
  <c r="CQ888" i="1" s="1"/>
  <c r="BC797" i="1"/>
  <c r="AE797" i="1"/>
  <c r="BE797" i="1"/>
  <c r="BF797" i="1" s="1"/>
  <c r="CH797" i="1" s="1"/>
  <c r="AJ797" i="1"/>
  <c r="AY797" i="1" s="1"/>
  <c r="AZ797" i="1" s="1"/>
  <c r="BA797" i="1" s="1"/>
  <c r="CB797" i="1" s="1"/>
  <c r="BD836" i="1"/>
  <c r="CF836" i="1" s="1"/>
  <c r="CI836" i="1" s="1"/>
  <c r="BG836" i="1"/>
  <c r="AF27" i="1"/>
  <c r="AG27" i="1"/>
  <c r="CK27" i="1" s="1"/>
  <c r="AM52" i="1"/>
  <c r="AN52" i="1" s="1"/>
  <c r="CP52" i="1" s="1"/>
  <c r="BI52" i="1"/>
  <c r="BK52" i="1" s="1"/>
  <c r="BL52" i="1" s="1"/>
  <c r="CN52" i="1" s="1"/>
  <c r="CQ52" i="1" s="1"/>
  <c r="BI114" i="1"/>
  <c r="BK114" i="1" s="1"/>
  <c r="BL114" i="1" s="1"/>
  <c r="CN114" i="1" s="1"/>
  <c r="AM114" i="1"/>
  <c r="AN114" i="1" s="1"/>
  <c r="CP114" i="1" s="1"/>
  <c r="AM115" i="1"/>
  <c r="AN115" i="1" s="1"/>
  <c r="CP115" i="1" s="1"/>
  <c r="BE126" i="1"/>
  <c r="BF126" i="1" s="1"/>
  <c r="CH126" i="1" s="1"/>
  <c r="AJ126" i="1"/>
  <c r="AY126" i="1" s="1"/>
  <c r="AZ126" i="1" s="1"/>
  <c r="BA126" i="1" s="1"/>
  <c r="CB126" i="1" s="1"/>
  <c r="AE126" i="1"/>
  <c r="BC126" i="1"/>
  <c r="AF120" i="1"/>
  <c r="AG120" i="1"/>
  <c r="CK120" i="1" s="1"/>
  <c r="BC184" i="1"/>
  <c r="AE184" i="1"/>
  <c r="BE184" i="1"/>
  <c r="BF184" i="1" s="1"/>
  <c r="CH184" i="1" s="1"/>
  <c r="AJ184" i="1"/>
  <c r="AY184" i="1" s="1"/>
  <c r="AZ184" i="1" s="1"/>
  <c r="BA184" i="1" s="1"/>
  <c r="CB184" i="1" s="1"/>
  <c r="BI181" i="1"/>
  <c r="BK181" i="1" s="1"/>
  <c r="BL181" i="1" s="1"/>
  <c r="CN181" i="1" s="1"/>
  <c r="CQ181" i="1" s="1"/>
  <c r="AM181" i="1"/>
  <c r="AN181" i="1" s="1"/>
  <c r="CP181" i="1" s="1"/>
  <c r="BI195" i="1"/>
  <c r="BK195" i="1" s="1"/>
  <c r="BL195" i="1" s="1"/>
  <c r="CN195" i="1" s="1"/>
  <c r="AM195" i="1"/>
  <c r="AN195" i="1" s="1"/>
  <c r="CP195" i="1" s="1"/>
  <c r="AJ222" i="1"/>
  <c r="AY222" i="1" s="1"/>
  <c r="AZ222" i="1" s="1"/>
  <c r="BA222" i="1" s="1"/>
  <c r="CB222" i="1" s="1"/>
  <c r="BC222" i="1"/>
  <c r="AE222" i="1"/>
  <c r="BE222" i="1"/>
  <c r="BF222" i="1" s="1"/>
  <c r="CH222" i="1" s="1"/>
  <c r="BM255" i="1"/>
  <c r="BN255" i="1" s="1"/>
  <c r="CS255" i="1" s="1"/>
  <c r="AI255" i="1"/>
  <c r="BG291" i="1"/>
  <c r="BD291" i="1"/>
  <c r="CF291" i="1" s="1"/>
  <c r="CI291" i="1" s="1"/>
  <c r="CL291" i="1" s="1"/>
  <c r="BI352" i="1"/>
  <c r="BK352" i="1" s="1"/>
  <c r="BL352" i="1" s="1"/>
  <c r="CN352" i="1" s="1"/>
  <c r="CQ352" i="1" s="1"/>
  <c r="AM352" i="1"/>
  <c r="AN352" i="1" s="1"/>
  <c r="CP352" i="1" s="1"/>
  <c r="BM399" i="1"/>
  <c r="BN399" i="1" s="1"/>
  <c r="CS399" i="1" s="1"/>
  <c r="AI399" i="1"/>
  <c r="AJ595" i="1"/>
  <c r="AY595" i="1" s="1"/>
  <c r="AZ595" i="1" s="1"/>
  <c r="BA595" i="1" s="1"/>
  <c r="CB595" i="1" s="1"/>
  <c r="BC595" i="1"/>
  <c r="AE595" i="1"/>
  <c r="BE595" i="1"/>
  <c r="BF595" i="1" s="1"/>
  <c r="CH595" i="1" s="1"/>
  <c r="AM581" i="1"/>
  <c r="AN581" i="1" s="1"/>
  <c r="CP581" i="1" s="1"/>
  <c r="BI581" i="1"/>
  <c r="BK581" i="1" s="1"/>
  <c r="BL581" i="1" s="1"/>
  <c r="CN581" i="1" s="1"/>
  <c r="AM593" i="1"/>
  <c r="AN593" i="1" s="1"/>
  <c r="CP593" i="1" s="1"/>
  <c r="BI593" i="1"/>
  <c r="BK593" i="1" s="1"/>
  <c r="BL593" i="1" s="1"/>
  <c r="CN593" i="1" s="1"/>
  <c r="AI576" i="1"/>
  <c r="BM576" i="1"/>
  <c r="BN576" i="1" s="1"/>
  <c r="CS576" i="1" s="1"/>
  <c r="BI683" i="1"/>
  <c r="BK683" i="1" s="1"/>
  <c r="BL683" i="1" s="1"/>
  <c r="CN683" i="1" s="1"/>
  <c r="AM683" i="1"/>
  <c r="AN683" i="1" s="1"/>
  <c r="CP683" i="1" s="1"/>
  <c r="AJ676" i="1"/>
  <c r="AY676" i="1" s="1"/>
  <c r="AZ676" i="1" s="1"/>
  <c r="BA676" i="1" s="1"/>
  <c r="CB676" i="1" s="1"/>
  <c r="AE676" i="1"/>
  <c r="BC676" i="1"/>
  <c r="BE676" i="1"/>
  <c r="BF676" i="1" s="1"/>
  <c r="CH676" i="1" s="1"/>
  <c r="BI624" i="1"/>
  <c r="BK624" i="1" s="1"/>
  <c r="BL624" i="1" s="1"/>
  <c r="CN624" i="1" s="1"/>
  <c r="CQ624" i="1" s="1"/>
  <c r="AM624" i="1"/>
  <c r="AN624" i="1" s="1"/>
  <c r="CP624" i="1" s="1"/>
  <c r="BE767" i="1"/>
  <c r="BF767" i="1" s="1"/>
  <c r="CH767" i="1" s="1"/>
  <c r="AJ767" i="1"/>
  <c r="AY767" i="1" s="1"/>
  <c r="AZ767" i="1" s="1"/>
  <c r="BA767" i="1" s="1"/>
  <c r="CB767" i="1" s="1"/>
  <c r="BC767" i="1"/>
  <c r="AE767" i="1"/>
  <c r="AJ785" i="1"/>
  <c r="AY785" i="1" s="1"/>
  <c r="AZ785" i="1" s="1"/>
  <c r="BA785" i="1" s="1"/>
  <c r="CB785" i="1" s="1"/>
  <c r="BC785" i="1"/>
  <c r="AE785" i="1"/>
  <c r="BE785" i="1"/>
  <c r="BF785" i="1" s="1"/>
  <c r="CH785" i="1" s="1"/>
  <c r="AI687" i="1"/>
  <c r="BM687" i="1"/>
  <c r="BN687" i="1" s="1"/>
  <c r="CS687" i="1" s="1"/>
  <c r="AM845" i="1"/>
  <c r="AN845" i="1" s="1"/>
  <c r="CP845" i="1" s="1"/>
  <c r="BI845" i="1"/>
  <c r="BK845" i="1" s="1"/>
  <c r="BL845" i="1" s="1"/>
  <c r="CN845" i="1" s="1"/>
  <c r="BM730" i="1"/>
  <c r="BN730" i="1" s="1"/>
  <c r="CS730" i="1" s="1"/>
  <c r="AI730" i="1"/>
  <c r="BM838" i="1"/>
  <c r="BN838" i="1" s="1"/>
  <c r="CS838" i="1" s="1"/>
  <c r="AI838" i="1"/>
  <c r="C6" i="1"/>
  <c r="U8" i="1"/>
  <c r="AE19" i="1"/>
  <c r="BC19" i="1"/>
  <c r="AJ19" i="1"/>
  <c r="AY19" i="1" s="1"/>
  <c r="AZ19" i="1" s="1"/>
  <c r="BA19" i="1" s="1"/>
  <c r="CB19" i="1" s="1"/>
  <c r="BE19" i="1"/>
  <c r="BF19" i="1" s="1"/>
  <c r="CH19" i="1" s="1"/>
  <c r="AM11" i="1"/>
  <c r="AN11" i="1" s="1"/>
  <c r="CP11" i="1" s="1"/>
  <c r="BI11" i="1"/>
  <c r="BK11" i="1" s="1"/>
  <c r="BL11" i="1" s="1"/>
  <c r="CN11" i="1" s="1"/>
  <c r="AM14" i="1"/>
  <c r="AN14" i="1" s="1"/>
  <c r="CP14" i="1" s="1"/>
  <c r="AE12" i="1"/>
  <c r="BO12" i="1"/>
  <c r="AJ12" i="1"/>
  <c r="AY12" i="1" s="1"/>
  <c r="AZ12" i="1" s="1"/>
  <c r="BA12" i="1" s="1"/>
  <c r="CB12" i="1" s="1"/>
  <c r="BC12" i="1"/>
  <c r="BE12" i="1"/>
  <c r="BF12" i="1" s="1"/>
  <c r="CH12" i="1" s="1"/>
  <c r="BI13" i="1"/>
  <c r="BK13" i="1" s="1"/>
  <c r="BL13" i="1" s="1"/>
  <c r="CN13" i="1" s="1"/>
  <c r="CQ13" i="1" s="1"/>
  <c r="AM13" i="1"/>
  <c r="AN13" i="1" s="1"/>
  <c r="CP13" i="1" s="1"/>
  <c r="BM22" i="1"/>
  <c r="BN22" i="1" s="1"/>
  <c r="CS22" i="1" s="1"/>
  <c r="AI22" i="1"/>
  <c r="CQ34" i="1"/>
  <c r="AI46" i="1"/>
  <c r="AH44" i="1"/>
  <c r="AI44" i="1" s="1"/>
  <c r="BM46" i="1"/>
  <c r="BN46" i="1" s="1"/>
  <c r="CS46" i="1" s="1"/>
  <c r="BE24" i="1"/>
  <c r="BF24" i="1" s="1"/>
  <c r="CH24" i="1" s="1"/>
  <c r="AJ24" i="1"/>
  <c r="AY24" i="1" s="1"/>
  <c r="AZ24" i="1" s="1"/>
  <c r="BA24" i="1" s="1"/>
  <c r="CB24" i="1" s="1"/>
  <c r="BC24" i="1"/>
  <c r="AE24" i="1"/>
  <c r="CQ43" i="1"/>
  <c r="BC54" i="1"/>
  <c r="AE54" i="1"/>
  <c r="AJ54" i="1"/>
  <c r="AY54" i="1" s="1"/>
  <c r="AZ54" i="1" s="1"/>
  <c r="BA54" i="1" s="1"/>
  <c r="CB54" i="1" s="1"/>
  <c r="BE54" i="1"/>
  <c r="BF54" i="1" s="1"/>
  <c r="CH54" i="1" s="1"/>
  <c r="AM18" i="1"/>
  <c r="AN18" i="1" s="1"/>
  <c r="CP18" i="1" s="1"/>
  <c r="BI18" i="1"/>
  <c r="BK18" i="1" s="1"/>
  <c r="BL18" i="1" s="1"/>
  <c r="CN18" i="1" s="1"/>
  <c r="CQ18" i="1" s="1"/>
  <c r="BD55" i="1"/>
  <c r="CF55" i="1" s="1"/>
  <c r="CI55" i="1" s="1"/>
  <c r="CL55" i="1" s="1"/>
  <c r="BG55" i="1"/>
  <c r="AF37" i="1"/>
  <c r="AG37" i="1"/>
  <c r="CK37" i="1" s="1"/>
  <c r="AJ64" i="1"/>
  <c r="AY64" i="1" s="1"/>
  <c r="AZ64" i="1" s="1"/>
  <c r="BA64" i="1" s="1"/>
  <c r="CB64" i="1" s="1"/>
  <c r="AE64" i="1"/>
  <c r="BC64" i="1"/>
  <c r="BE64" i="1"/>
  <c r="BF64" i="1" s="1"/>
  <c r="CH64" i="1" s="1"/>
  <c r="AI62" i="1"/>
  <c r="BM62" i="1"/>
  <c r="BN62" i="1" s="1"/>
  <c r="CS62" i="1" s="1"/>
  <c r="BM59" i="1"/>
  <c r="BN59" i="1" s="1"/>
  <c r="CS59" i="1" s="1"/>
  <c r="AI59" i="1"/>
  <c r="BM65" i="1"/>
  <c r="BN65" i="1" s="1"/>
  <c r="CS65" i="1" s="1"/>
  <c r="AI65" i="1"/>
  <c r="BM58" i="1"/>
  <c r="BN58" i="1" s="1"/>
  <c r="CS58" i="1" s="1"/>
  <c r="AI58" i="1"/>
  <c r="BG79" i="1"/>
  <c r="BD79" i="1"/>
  <c r="CF79" i="1" s="1"/>
  <c r="CI79" i="1" s="1"/>
  <c r="AI75" i="1"/>
  <c r="BM75" i="1"/>
  <c r="BN75" i="1" s="1"/>
  <c r="CS75" i="1" s="1"/>
  <c r="AE76" i="1"/>
  <c r="AJ76" i="1"/>
  <c r="AY76" i="1" s="1"/>
  <c r="AZ76" i="1" s="1"/>
  <c r="BA76" i="1" s="1"/>
  <c r="CB76" i="1" s="1"/>
  <c r="BE76" i="1"/>
  <c r="BF76" i="1" s="1"/>
  <c r="CH76" i="1" s="1"/>
  <c r="BC76" i="1"/>
  <c r="BE60" i="1"/>
  <c r="BF60" i="1" s="1"/>
  <c r="CH60" i="1" s="1"/>
  <c r="AE60" i="1"/>
  <c r="AJ60" i="1"/>
  <c r="AY60" i="1" s="1"/>
  <c r="AZ60" i="1" s="1"/>
  <c r="BA60" i="1" s="1"/>
  <c r="CB60" i="1" s="1"/>
  <c r="BC60" i="1"/>
  <c r="AM76" i="1"/>
  <c r="AN76" i="1" s="1"/>
  <c r="CP76" i="1" s="1"/>
  <c r="BI76" i="1"/>
  <c r="BK76" i="1" s="1"/>
  <c r="BL76" i="1" s="1"/>
  <c r="CN76" i="1" s="1"/>
  <c r="CQ76" i="1" s="1"/>
  <c r="AG73" i="1"/>
  <c r="CK73" i="1" s="1"/>
  <c r="AF73" i="1"/>
  <c r="AK87" i="1"/>
  <c r="AL87" i="1"/>
  <c r="BJ87" i="1" s="1"/>
  <c r="BI96" i="1"/>
  <c r="BK96" i="1" s="1"/>
  <c r="BL96" i="1" s="1"/>
  <c r="CN96" i="1" s="1"/>
  <c r="CQ96" i="1" s="1"/>
  <c r="AM96" i="1"/>
  <c r="AN96" i="1" s="1"/>
  <c r="CP96" i="1" s="1"/>
  <c r="AI92" i="1"/>
  <c r="BM92" i="1"/>
  <c r="BN92" i="1" s="1"/>
  <c r="CS92" i="1" s="1"/>
  <c r="AI61" i="1"/>
  <c r="BM61" i="1"/>
  <c r="BN61" i="1" s="1"/>
  <c r="CS61" i="1" s="1"/>
  <c r="BI93" i="1"/>
  <c r="BK93" i="1" s="1"/>
  <c r="BL93" i="1" s="1"/>
  <c r="CN93" i="1" s="1"/>
  <c r="CQ93" i="1" s="1"/>
  <c r="AM93" i="1"/>
  <c r="AN93" i="1" s="1"/>
  <c r="CP93" i="1" s="1"/>
  <c r="BI120" i="1"/>
  <c r="BK120" i="1" s="1"/>
  <c r="BL120" i="1" s="1"/>
  <c r="CN120" i="1" s="1"/>
  <c r="CQ120" i="1" s="1"/>
  <c r="AM120" i="1"/>
  <c r="AN120" i="1" s="1"/>
  <c r="CP120" i="1" s="1"/>
  <c r="BI135" i="1"/>
  <c r="BK135" i="1" s="1"/>
  <c r="BL135" i="1" s="1"/>
  <c r="CN135" i="1" s="1"/>
  <c r="AM135" i="1"/>
  <c r="AN135" i="1" s="1"/>
  <c r="CP135" i="1" s="1"/>
  <c r="BI117" i="1"/>
  <c r="BK117" i="1" s="1"/>
  <c r="BL117" i="1" s="1"/>
  <c r="CN117" i="1" s="1"/>
  <c r="AM117" i="1"/>
  <c r="AN117" i="1" s="1"/>
  <c r="CP117" i="1" s="1"/>
  <c r="AJ106" i="1"/>
  <c r="AY106" i="1" s="1"/>
  <c r="AZ106" i="1" s="1"/>
  <c r="BA106" i="1" s="1"/>
  <c r="CB106" i="1" s="1"/>
  <c r="AE106" i="1"/>
  <c r="BC106" i="1"/>
  <c r="BE106" i="1"/>
  <c r="BF106" i="1" s="1"/>
  <c r="CH106" i="1" s="1"/>
  <c r="BI125" i="1"/>
  <c r="BK125" i="1" s="1"/>
  <c r="BL125" i="1" s="1"/>
  <c r="CN125" i="1" s="1"/>
  <c r="AM125" i="1"/>
  <c r="AN125" i="1" s="1"/>
  <c r="CP125" i="1" s="1"/>
  <c r="BI121" i="1"/>
  <c r="BK121" i="1" s="1"/>
  <c r="BL121" i="1" s="1"/>
  <c r="CN121" i="1" s="1"/>
  <c r="AM121" i="1"/>
  <c r="AN121" i="1" s="1"/>
  <c r="CP121" i="1" s="1"/>
  <c r="AM137" i="1"/>
  <c r="AN137" i="1" s="1"/>
  <c r="CP137" i="1" s="1"/>
  <c r="BI137" i="1"/>
  <c r="BK137" i="1" s="1"/>
  <c r="BL137" i="1" s="1"/>
  <c r="CN137" i="1" s="1"/>
  <c r="BD117" i="1"/>
  <c r="CF117" i="1" s="1"/>
  <c r="CI117" i="1" s="1"/>
  <c r="BG117" i="1"/>
  <c r="BM126" i="1"/>
  <c r="BN126" i="1" s="1"/>
  <c r="CS126" i="1" s="1"/>
  <c r="AI126" i="1"/>
  <c r="BI136" i="1"/>
  <c r="BK136" i="1" s="1"/>
  <c r="BL136" i="1" s="1"/>
  <c r="CN136" i="1" s="1"/>
  <c r="AM136" i="1"/>
  <c r="AN136" i="1" s="1"/>
  <c r="CP136" i="1" s="1"/>
  <c r="AM155" i="1"/>
  <c r="AN155" i="1" s="1"/>
  <c r="CP155" i="1" s="1"/>
  <c r="BI155" i="1"/>
  <c r="BK155" i="1" s="1"/>
  <c r="BL155" i="1" s="1"/>
  <c r="CN155" i="1" s="1"/>
  <c r="AI81" i="1"/>
  <c r="BM81" i="1"/>
  <c r="BN81" i="1" s="1"/>
  <c r="CS81" i="1" s="1"/>
  <c r="BI110" i="1"/>
  <c r="BK110" i="1" s="1"/>
  <c r="BL110" i="1" s="1"/>
  <c r="CN110" i="1" s="1"/>
  <c r="AM110" i="1"/>
  <c r="AN110" i="1" s="1"/>
  <c r="CP110" i="1" s="1"/>
  <c r="BG135" i="1"/>
  <c r="BD135" i="1"/>
  <c r="CF135" i="1" s="1"/>
  <c r="CI135" i="1" s="1"/>
  <c r="CL135" i="1" s="1"/>
  <c r="AJ154" i="1"/>
  <c r="AE154" i="1"/>
  <c r="BE154" i="1"/>
  <c r="BC154" i="1"/>
  <c r="BM170" i="1"/>
  <c r="BN170" i="1" s="1"/>
  <c r="CS170" i="1" s="1"/>
  <c r="AI170" i="1"/>
  <c r="AD131" i="1"/>
  <c r="BE133" i="1"/>
  <c r="AE133" i="1"/>
  <c r="BC133" i="1"/>
  <c r="AJ133" i="1"/>
  <c r="BD148" i="1"/>
  <c r="CF148" i="1" s="1"/>
  <c r="CI148" i="1" s="1"/>
  <c r="BG148" i="1"/>
  <c r="AF119" i="1"/>
  <c r="AG119" i="1"/>
  <c r="CK119" i="1" s="1"/>
  <c r="BC146" i="1"/>
  <c r="BE146" i="1"/>
  <c r="BF146" i="1" s="1"/>
  <c r="CH146" i="1" s="1"/>
  <c r="AJ146" i="1"/>
  <c r="AY146" i="1" s="1"/>
  <c r="AZ146" i="1" s="1"/>
  <c r="BA146" i="1" s="1"/>
  <c r="CB146" i="1" s="1"/>
  <c r="AE146" i="1"/>
  <c r="AM147" i="1"/>
  <c r="AN147" i="1" s="1"/>
  <c r="CP147" i="1" s="1"/>
  <c r="BI147" i="1"/>
  <c r="BK147" i="1" s="1"/>
  <c r="BL147" i="1" s="1"/>
  <c r="CN147" i="1" s="1"/>
  <c r="CQ147" i="1" s="1"/>
  <c r="BK170" i="1"/>
  <c r="BL170" i="1" s="1"/>
  <c r="CN170" i="1" s="1"/>
  <c r="AM170" i="1"/>
  <c r="AN170" i="1" s="1"/>
  <c r="CP170" i="1" s="1"/>
  <c r="AM148" i="1"/>
  <c r="AN148" i="1" s="1"/>
  <c r="CP148" i="1" s="1"/>
  <c r="CQ148" i="1" s="1"/>
  <c r="AJ188" i="1"/>
  <c r="AY188" i="1" s="1"/>
  <c r="AZ188" i="1" s="1"/>
  <c r="BA188" i="1" s="1"/>
  <c r="CB188" i="1" s="1"/>
  <c r="BC188" i="1"/>
  <c r="BE188" i="1"/>
  <c r="BF188" i="1" s="1"/>
  <c r="CH188" i="1" s="1"/>
  <c r="AE188" i="1"/>
  <c r="BG143" i="1"/>
  <c r="BD143" i="1"/>
  <c r="CF143" i="1" s="1"/>
  <c r="CI143" i="1" s="1"/>
  <c r="BI187" i="1"/>
  <c r="BK187" i="1" s="1"/>
  <c r="BL187" i="1" s="1"/>
  <c r="CN187" i="1" s="1"/>
  <c r="AM187" i="1"/>
  <c r="AN187" i="1" s="1"/>
  <c r="CP187" i="1" s="1"/>
  <c r="BE166" i="1"/>
  <c r="BF166" i="1" s="1"/>
  <c r="CH166" i="1" s="1"/>
  <c r="AE166" i="1"/>
  <c r="AJ166" i="1"/>
  <c r="AY166" i="1" s="1"/>
  <c r="AZ166" i="1" s="1"/>
  <c r="BA166" i="1" s="1"/>
  <c r="CB166" i="1" s="1"/>
  <c r="BC166" i="1"/>
  <c r="BM194" i="1"/>
  <c r="BN194" i="1" s="1"/>
  <c r="CS194" i="1" s="1"/>
  <c r="AI194" i="1"/>
  <c r="AE186" i="1"/>
  <c r="BE186" i="1"/>
  <c r="BF186" i="1" s="1"/>
  <c r="CH186" i="1" s="1"/>
  <c r="AJ186" i="1"/>
  <c r="AY186" i="1" s="1"/>
  <c r="AZ186" i="1" s="1"/>
  <c r="BA186" i="1" s="1"/>
  <c r="CB186" i="1" s="1"/>
  <c r="BC186" i="1"/>
  <c r="AM167" i="1"/>
  <c r="AN167" i="1" s="1"/>
  <c r="CP167" i="1" s="1"/>
  <c r="BI167" i="1"/>
  <c r="BK167" i="1" s="1"/>
  <c r="BL167" i="1" s="1"/>
  <c r="CN167" i="1" s="1"/>
  <c r="CQ167" i="1" s="1"/>
  <c r="BK186" i="1"/>
  <c r="BL186" i="1" s="1"/>
  <c r="CN186" i="1" s="1"/>
  <c r="BC193" i="1"/>
  <c r="AE193" i="1"/>
  <c r="BE193" i="1"/>
  <c r="BF193" i="1" s="1"/>
  <c r="CH193" i="1" s="1"/>
  <c r="AJ193" i="1"/>
  <c r="AY193" i="1" s="1"/>
  <c r="AZ193" i="1" s="1"/>
  <c r="BA193" i="1" s="1"/>
  <c r="CB193" i="1" s="1"/>
  <c r="AM211" i="1"/>
  <c r="AN211" i="1" s="1"/>
  <c r="CP211" i="1" s="1"/>
  <c r="AM204" i="1"/>
  <c r="AN204" i="1" s="1"/>
  <c r="CP204" i="1" s="1"/>
  <c r="BI204" i="1"/>
  <c r="BK204" i="1" s="1"/>
  <c r="BL204" i="1" s="1"/>
  <c r="CN204" i="1" s="1"/>
  <c r="CQ204" i="1" s="1"/>
  <c r="BG187" i="1"/>
  <c r="BD187" i="1"/>
  <c r="CF187" i="1" s="1"/>
  <c r="CI187" i="1" s="1"/>
  <c r="BC205" i="1"/>
  <c r="AE205" i="1"/>
  <c r="BE205" i="1"/>
  <c r="BF205" i="1" s="1"/>
  <c r="CH205" i="1" s="1"/>
  <c r="AJ205" i="1"/>
  <c r="AY205" i="1" s="1"/>
  <c r="AZ205" i="1" s="1"/>
  <c r="BA205" i="1" s="1"/>
  <c r="CB205" i="1" s="1"/>
  <c r="BM209" i="1"/>
  <c r="BN209" i="1" s="1"/>
  <c r="CS209" i="1" s="1"/>
  <c r="AI209" i="1"/>
  <c r="AF215" i="1"/>
  <c r="AG215" i="1"/>
  <c r="CK215" i="1" s="1"/>
  <c r="BI219" i="1"/>
  <c r="BK219" i="1" s="1"/>
  <c r="BL219" i="1" s="1"/>
  <c r="CN219" i="1" s="1"/>
  <c r="AM219" i="1"/>
  <c r="AN219" i="1" s="1"/>
  <c r="CP219" i="1" s="1"/>
  <c r="AJ240" i="1"/>
  <c r="AY240" i="1" s="1"/>
  <c r="AZ240" i="1" s="1"/>
  <c r="BA240" i="1" s="1"/>
  <c r="CB240" i="1" s="1"/>
  <c r="BC240" i="1"/>
  <c r="AE240" i="1"/>
  <c r="BE240" i="1"/>
  <c r="BF240" i="1" s="1"/>
  <c r="CH240" i="1" s="1"/>
  <c r="BM235" i="1"/>
  <c r="BN235" i="1" s="1"/>
  <c r="CS235" i="1" s="1"/>
  <c r="AI235" i="1"/>
  <c r="BM206" i="1"/>
  <c r="BN206" i="1" s="1"/>
  <c r="CS206" i="1" s="1"/>
  <c r="AI206" i="1"/>
  <c r="BK236" i="1"/>
  <c r="BL236" i="1" s="1"/>
  <c r="CN236" i="1" s="1"/>
  <c r="BM249" i="1"/>
  <c r="BN249" i="1" s="1"/>
  <c r="CS249" i="1" s="1"/>
  <c r="AI249" i="1"/>
  <c r="AE251" i="1"/>
  <c r="BC251" i="1"/>
  <c r="BE251" i="1"/>
  <c r="BF251" i="1" s="1"/>
  <c r="CH251" i="1" s="1"/>
  <c r="AJ251" i="1"/>
  <c r="AY251" i="1" s="1"/>
  <c r="AZ251" i="1" s="1"/>
  <c r="BA251" i="1" s="1"/>
  <c r="CB251" i="1" s="1"/>
  <c r="AM214" i="1"/>
  <c r="AN214" i="1" s="1"/>
  <c r="CP214" i="1" s="1"/>
  <c r="BI214" i="1"/>
  <c r="BK214" i="1" s="1"/>
  <c r="BL214" i="1" s="1"/>
  <c r="CN214" i="1" s="1"/>
  <c r="BM248" i="1"/>
  <c r="BN248" i="1" s="1"/>
  <c r="CS248" i="1" s="1"/>
  <c r="AI248" i="1"/>
  <c r="BI266" i="1"/>
  <c r="BK266" i="1" s="1"/>
  <c r="BL266" i="1" s="1"/>
  <c r="CN266" i="1" s="1"/>
  <c r="CQ266" i="1" s="1"/>
  <c r="AM266" i="1"/>
  <c r="AN266" i="1" s="1"/>
  <c r="CP266" i="1" s="1"/>
  <c r="AH229" i="1"/>
  <c r="AI229" i="1" s="1"/>
  <c r="BM231" i="1"/>
  <c r="BN231" i="1" s="1"/>
  <c r="CS231" i="1" s="1"/>
  <c r="AI231" i="1"/>
  <c r="AE247" i="1"/>
  <c r="BC247" i="1"/>
  <c r="BE247" i="1"/>
  <c r="BF247" i="1" s="1"/>
  <c r="CH247" i="1" s="1"/>
  <c r="AJ247" i="1"/>
  <c r="AY247" i="1" s="1"/>
  <c r="AZ247" i="1" s="1"/>
  <c r="BA247" i="1" s="1"/>
  <c r="CB247" i="1" s="1"/>
  <c r="AE253" i="1"/>
  <c r="BC253" i="1"/>
  <c r="BE253" i="1"/>
  <c r="BF253" i="1" s="1"/>
  <c r="CH253" i="1" s="1"/>
  <c r="AJ253" i="1"/>
  <c r="AY253" i="1" s="1"/>
  <c r="AZ253" i="1" s="1"/>
  <c r="BA253" i="1" s="1"/>
  <c r="CB253" i="1" s="1"/>
  <c r="AM286" i="1"/>
  <c r="AN286" i="1" s="1"/>
  <c r="CP286" i="1" s="1"/>
  <c r="CQ286" i="1" s="1"/>
  <c r="AM259" i="1"/>
  <c r="AN259" i="1" s="1"/>
  <c r="CP259" i="1" s="1"/>
  <c r="BM201" i="1"/>
  <c r="BN201" i="1" s="1"/>
  <c r="CS201" i="1" s="1"/>
  <c r="AI201" i="1"/>
  <c r="AH199" i="1"/>
  <c r="AI199" i="1" s="1"/>
  <c r="AM277" i="1"/>
  <c r="AN277" i="1" s="1"/>
  <c r="CP277" i="1" s="1"/>
  <c r="BI277" i="1"/>
  <c r="BK277" i="1" s="1"/>
  <c r="BL277" i="1" s="1"/>
  <c r="CN277" i="1" s="1"/>
  <c r="CQ277" i="1" s="1"/>
  <c r="AG275" i="1"/>
  <c r="CK275" i="1" s="1"/>
  <c r="AF275" i="1"/>
  <c r="AM295" i="1"/>
  <c r="AN295" i="1" s="1"/>
  <c r="CP295" i="1" s="1"/>
  <c r="BI295" i="1"/>
  <c r="BK295" i="1" s="1"/>
  <c r="BL295" i="1" s="1"/>
  <c r="CN295" i="1" s="1"/>
  <c r="CQ295" i="1" s="1"/>
  <c r="AE255" i="1"/>
  <c r="BC255" i="1"/>
  <c r="AJ255" i="1"/>
  <c r="AY255" i="1" s="1"/>
  <c r="AZ255" i="1" s="1"/>
  <c r="BA255" i="1" s="1"/>
  <c r="CB255" i="1" s="1"/>
  <c r="BE255" i="1"/>
  <c r="BF255" i="1" s="1"/>
  <c r="CH255" i="1" s="1"/>
  <c r="AE301" i="1"/>
  <c r="BC301" i="1"/>
  <c r="AJ301" i="1"/>
  <c r="AY301" i="1" s="1"/>
  <c r="AZ301" i="1" s="1"/>
  <c r="BA301" i="1" s="1"/>
  <c r="CB301" i="1" s="1"/>
  <c r="BE301" i="1"/>
  <c r="BF301" i="1" s="1"/>
  <c r="CH301" i="1" s="1"/>
  <c r="AM273" i="1"/>
  <c r="AN273" i="1" s="1"/>
  <c r="CP273" i="1" s="1"/>
  <c r="BI273" i="1"/>
  <c r="BK273" i="1" s="1"/>
  <c r="BL273" i="1" s="1"/>
  <c r="CN273" i="1" s="1"/>
  <c r="CQ273" i="1" s="1"/>
  <c r="AF237" i="1"/>
  <c r="AG237" i="1"/>
  <c r="CK237" i="1" s="1"/>
  <c r="BI265" i="1"/>
  <c r="BK265" i="1" s="1"/>
  <c r="BL265" i="1" s="1"/>
  <c r="CN265" i="1" s="1"/>
  <c r="CQ265" i="1" s="1"/>
  <c r="AM265" i="1"/>
  <c r="AN265" i="1" s="1"/>
  <c r="CP265" i="1" s="1"/>
  <c r="AI294" i="1"/>
  <c r="BM294" i="1"/>
  <c r="BN294" i="1" s="1"/>
  <c r="CS294" i="1" s="1"/>
  <c r="BM298" i="1"/>
  <c r="BN298" i="1" s="1"/>
  <c r="CS298" i="1" s="1"/>
  <c r="AI298" i="1"/>
  <c r="AJ312" i="1"/>
  <c r="AY312" i="1" s="1"/>
  <c r="AZ312" i="1" s="1"/>
  <c r="BA312" i="1" s="1"/>
  <c r="CB312" i="1" s="1"/>
  <c r="BC312" i="1"/>
  <c r="AE312" i="1"/>
  <c r="BE312" i="1"/>
  <c r="BF312" i="1" s="1"/>
  <c r="CH312" i="1" s="1"/>
  <c r="AF318" i="1"/>
  <c r="AG318" i="1"/>
  <c r="CK318" i="1" s="1"/>
  <c r="BI343" i="1"/>
  <c r="BK343" i="1" s="1"/>
  <c r="BL343" i="1" s="1"/>
  <c r="CN343" i="1" s="1"/>
  <c r="CQ343" i="1" s="1"/>
  <c r="AM343" i="1"/>
  <c r="AN343" i="1" s="1"/>
  <c r="CP343" i="1" s="1"/>
  <c r="BI355" i="1"/>
  <c r="BK355" i="1" s="1"/>
  <c r="BL355" i="1" s="1"/>
  <c r="CN355" i="1" s="1"/>
  <c r="AM355" i="1"/>
  <c r="AN355" i="1" s="1"/>
  <c r="CP355" i="1" s="1"/>
  <c r="BK252" i="1"/>
  <c r="BL252" i="1" s="1"/>
  <c r="CN252" i="1" s="1"/>
  <c r="CQ252" i="1" s="1"/>
  <c r="BC305" i="1"/>
  <c r="AE305" i="1"/>
  <c r="BE305" i="1"/>
  <c r="BF305" i="1" s="1"/>
  <c r="CH305" i="1" s="1"/>
  <c r="AJ305" i="1"/>
  <c r="AY305" i="1" s="1"/>
  <c r="AZ305" i="1" s="1"/>
  <c r="BA305" i="1" s="1"/>
  <c r="CB305" i="1" s="1"/>
  <c r="BI354" i="1"/>
  <c r="BK354" i="1" s="1"/>
  <c r="BL354" i="1" s="1"/>
  <c r="CN354" i="1" s="1"/>
  <c r="AM354" i="1"/>
  <c r="AN354" i="1" s="1"/>
  <c r="CP354" i="1" s="1"/>
  <c r="BI303" i="1"/>
  <c r="BK303" i="1" s="1"/>
  <c r="BL303" i="1" s="1"/>
  <c r="CN303" i="1" s="1"/>
  <c r="AM303" i="1"/>
  <c r="AN303" i="1" s="1"/>
  <c r="CP303" i="1" s="1"/>
  <c r="BM328" i="1"/>
  <c r="BN328" i="1" s="1"/>
  <c r="CS328" i="1" s="1"/>
  <c r="AI328" i="1"/>
  <c r="BI353" i="1"/>
  <c r="BK353" i="1" s="1"/>
  <c r="BL353" i="1" s="1"/>
  <c r="CN353" i="1" s="1"/>
  <c r="AM353" i="1"/>
  <c r="AN353" i="1" s="1"/>
  <c r="CP353" i="1" s="1"/>
  <c r="BI359" i="1"/>
  <c r="BK359" i="1" s="1"/>
  <c r="BL359" i="1" s="1"/>
  <c r="CN359" i="1" s="1"/>
  <c r="CQ359" i="1" s="1"/>
  <c r="AM359" i="1"/>
  <c r="AN359" i="1" s="1"/>
  <c r="CP359" i="1" s="1"/>
  <c r="AJ328" i="1"/>
  <c r="AY328" i="1" s="1"/>
  <c r="AZ328" i="1" s="1"/>
  <c r="BA328" i="1" s="1"/>
  <c r="CB328" i="1" s="1"/>
  <c r="BK260" i="1"/>
  <c r="BL260" i="1" s="1"/>
  <c r="CN260" i="1" s="1"/>
  <c r="BE308" i="1"/>
  <c r="BF308" i="1" s="1"/>
  <c r="CH308" i="1" s="1"/>
  <c r="AJ308" i="1"/>
  <c r="AY308" i="1" s="1"/>
  <c r="AZ308" i="1" s="1"/>
  <c r="BA308" i="1" s="1"/>
  <c r="CB308" i="1" s="1"/>
  <c r="BC308" i="1"/>
  <c r="AE308" i="1"/>
  <c r="AF334" i="1"/>
  <c r="AG334" i="1"/>
  <c r="CK334" i="1" s="1"/>
  <c r="BE351" i="1"/>
  <c r="BF351" i="1" s="1"/>
  <c r="CH351" i="1" s="1"/>
  <c r="AJ351" i="1"/>
  <c r="AY351" i="1" s="1"/>
  <c r="AZ351" i="1" s="1"/>
  <c r="BA351" i="1" s="1"/>
  <c r="CB351" i="1" s="1"/>
  <c r="BC351" i="1"/>
  <c r="AE351" i="1"/>
  <c r="BM330" i="1"/>
  <c r="BN330" i="1" s="1"/>
  <c r="CS330" i="1" s="1"/>
  <c r="AI330" i="1"/>
  <c r="AF335" i="1"/>
  <c r="AG335" i="1"/>
  <c r="CK335" i="1" s="1"/>
  <c r="BE350" i="1"/>
  <c r="BF350" i="1" s="1"/>
  <c r="CH350" i="1" s="1"/>
  <c r="AJ350" i="1"/>
  <c r="AY350" i="1" s="1"/>
  <c r="AZ350" i="1" s="1"/>
  <c r="BA350" i="1" s="1"/>
  <c r="CB350" i="1" s="1"/>
  <c r="BC350" i="1"/>
  <c r="AE350" i="1"/>
  <c r="AF336" i="1"/>
  <c r="AG336" i="1"/>
  <c r="CK336" i="1" s="1"/>
  <c r="BE356" i="1"/>
  <c r="BF356" i="1" s="1"/>
  <c r="CH356" i="1" s="1"/>
  <c r="AE356" i="1"/>
  <c r="AJ356" i="1"/>
  <c r="AY356" i="1" s="1"/>
  <c r="AZ356" i="1" s="1"/>
  <c r="BA356" i="1" s="1"/>
  <c r="CB356" i="1" s="1"/>
  <c r="BC356" i="1"/>
  <c r="BD327" i="1"/>
  <c r="CF327" i="1" s="1"/>
  <c r="CI327" i="1" s="1"/>
  <c r="BG327" i="1"/>
  <c r="BX381" i="1"/>
  <c r="BI390" i="1"/>
  <c r="BK390" i="1" s="1"/>
  <c r="BL390" i="1" s="1"/>
  <c r="CN390" i="1" s="1"/>
  <c r="CQ390" i="1" s="1"/>
  <c r="AM390" i="1"/>
  <c r="AN390" i="1" s="1"/>
  <c r="CP390" i="1" s="1"/>
  <c r="CQ409" i="1"/>
  <c r="AE364" i="1"/>
  <c r="BC364" i="1"/>
  <c r="BE364" i="1"/>
  <c r="BF364" i="1" s="1"/>
  <c r="CH364" i="1" s="1"/>
  <c r="AJ364" i="1"/>
  <c r="AY364" i="1" s="1"/>
  <c r="AZ364" i="1" s="1"/>
  <c r="BA364" i="1" s="1"/>
  <c r="CB364" i="1" s="1"/>
  <c r="BE381" i="1"/>
  <c r="BF381" i="1" s="1"/>
  <c r="CH381" i="1" s="1"/>
  <c r="AJ381" i="1"/>
  <c r="AY381" i="1" s="1"/>
  <c r="AZ381" i="1" s="1"/>
  <c r="BA381" i="1" s="1"/>
  <c r="CB381" i="1" s="1"/>
  <c r="AE381" i="1"/>
  <c r="BC381" i="1"/>
  <c r="BE403" i="1"/>
  <c r="BF403" i="1" s="1"/>
  <c r="CH403" i="1" s="1"/>
  <c r="AJ403" i="1"/>
  <c r="AY403" i="1" s="1"/>
  <c r="AZ403" i="1" s="1"/>
  <c r="BA403" i="1" s="1"/>
  <c r="CB403" i="1" s="1"/>
  <c r="BC403" i="1"/>
  <c r="AE403" i="1"/>
  <c r="BE366" i="1"/>
  <c r="BF366" i="1" s="1"/>
  <c r="CH366" i="1" s="1"/>
  <c r="AJ366" i="1"/>
  <c r="AY366" i="1" s="1"/>
  <c r="AZ366" i="1" s="1"/>
  <c r="BA366" i="1" s="1"/>
  <c r="CB366" i="1" s="1"/>
  <c r="AE366" i="1"/>
  <c r="BC366" i="1"/>
  <c r="BY368" i="1"/>
  <c r="BE378" i="1"/>
  <c r="BF378" i="1" s="1"/>
  <c r="CH378" i="1" s="1"/>
  <c r="AJ378" i="1"/>
  <c r="AY378" i="1" s="1"/>
  <c r="AZ378" i="1" s="1"/>
  <c r="BA378" i="1" s="1"/>
  <c r="CB378" i="1" s="1"/>
  <c r="AE378" i="1"/>
  <c r="BC378" i="1"/>
  <c r="AJ391" i="1"/>
  <c r="AY391" i="1" s="1"/>
  <c r="AZ391" i="1" s="1"/>
  <c r="BA391" i="1" s="1"/>
  <c r="CB391" i="1" s="1"/>
  <c r="BC391" i="1"/>
  <c r="AE391" i="1"/>
  <c r="BE391" i="1"/>
  <c r="BF391" i="1" s="1"/>
  <c r="CH391" i="1" s="1"/>
  <c r="AJ399" i="1"/>
  <c r="AY399" i="1" s="1"/>
  <c r="AZ399" i="1" s="1"/>
  <c r="BA399" i="1" s="1"/>
  <c r="CB399" i="1" s="1"/>
  <c r="BC399" i="1"/>
  <c r="AE399" i="1"/>
  <c r="BE399" i="1"/>
  <c r="BF399" i="1" s="1"/>
  <c r="CH399" i="1" s="1"/>
  <c r="AM410" i="1"/>
  <c r="AN410" i="1" s="1"/>
  <c r="CP410" i="1" s="1"/>
  <c r="BI410" i="1"/>
  <c r="BK410" i="1" s="1"/>
  <c r="BL410" i="1" s="1"/>
  <c r="CN410" i="1" s="1"/>
  <c r="BE372" i="1"/>
  <c r="BF372" i="1" s="1"/>
  <c r="CH372" i="1" s="1"/>
  <c r="AJ372" i="1"/>
  <c r="AY372" i="1" s="1"/>
  <c r="AZ372" i="1" s="1"/>
  <c r="BA372" i="1" s="1"/>
  <c r="CB372" i="1" s="1"/>
  <c r="BC372" i="1"/>
  <c r="AE372" i="1"/>
  <c r="BD326" i="1"/>
  <c r="CF326" i="1" s="1"/>
  <c r="CI326" i="1" s="1"/>
  <c r="BG326" i="1"/>
  <c r="AI397" i="1"/>
  <c r="BM397" i="1"/>
  <c r="BN397" i="1" s="1"/>
  <c r="CS397" i="1" s="1"/>
  <c r="BI385" i="1"/>
  <c r="BK385" i="1" s="1"/>
  <c r="BL385" i="1" s="1"/>
  <c r="CN385" i="1" s="1"/>
  <c r="AM385" i="1"/>
  <c r="AN385" i="1" s="1"/>
  <c r="CP385" i="1" s="1"/>
  <c r="AF330" i="1"/>
  <c r="AG330" i="1"/>
  <c r="CK330" i="1" s="1"/>
  <c r="BE373" i="1"/>
  <c r="BF373" i="1" s="1"/>
  <c r="CH373" i="1" s="1"/>
  <c r="AJ373" i="1"/>
  <c r="AY373" i="1" s="1"/>
  <c r="AZ373" i="1" s="1"/>
  <c r="BA373" i="1" s="1"/>
  <c r="CB373" i="1" s="1"/>
  <c r="AE373" i="1"/>
  <c r="BC373" i="1"/>
  <c r="BI396" i="1"/>
  <c r="BK396" i="1" s="1"/>
  <c r="BL396" i="1" s="1"/>
  <c r="CN396" i="1" s="1"/>
  <c r="AM396" i="1"/>
  <c r="AN396" i="1" s="1"/>
  <c r="CP396" i="1" s="1"/>
  <c r="BC401" i="1"/>
  <c r="AE401" i="1"/>
  <c r="BE401" i="1"/>
  <c r="BF401" i="1" s="1"/>
  <c r="CH401" i="1" s="1"/>
  <c r="AJ401" i="1"/>
  <c r="AY401" i="1" s="1"/>
  <c r="AZ401" i="1" s="1"/>
  <c r="BA401" i="1" s="1"/>
  <c r="CB401" i="1" s="1"/>
  <c r="BM409" i="1"/>
  <c r="BN409" i="1" s="1"/>
  <c r="CS409" i="1" s="1"/>
  <c r="AI409" i="1"/>
  <c r="BI382" i="1"/>
  <c r="BK382" i="1" s="1"/>
  <c r="BL382" i="1" s="1"/>
  <c r="CN382" i="1" s="1"/>
  <c r="AM382" i="1"/>
  <c r="AN382" i="1" s="1"/>
  <c r="CP382" i="1" s="1"/>
  <c r="AM422" i="1"/>
  <c r="AN422" i="1" s="1"/>
  <c r="CP422" i="1" s="1"/>
  <c r="BI422" i="1"/>
  <c r="BK422" i="1" s="1"/>
  <c r="BL422" i="1" s="1"/>
  <c r="CN422" i="1" s="1"/>
  <c r="BG452" i="1"/>
  <c r="BD452" i="1"/>
  <c r="CF452" i="1" s="1"/>
  <c r="CI452" i="1" s="1"/>
  <c r="AM464" i="1"/>
  <c r="AN464" i="1" s="1"/>
  <c r="CP464" i="1" s="1"/>
  <c r="BI464" i="1"/>
  <c r="BK464" i="1" s="1"/>
  <c r="BL464" i="1" s="1"/>
  <c r="CN464" i="1" s="1"/>
  <c r="CQ464" i="1" s="1"/>
  <c r="AJ446" i="1"/>
  <c r="AY446" i="1" s="1"/>
  <c r="AZ446" i="1" s="1"/>
  <c r="BA446" i="1" s="1"/>
  <c r="CB446" i="1" s="1"/>
  <c r="BC446" i="1"/>
  <c r="AE446" i="1"/>
  <c r="BE446" i="1"/>
  <c r="BF446" i="1" s="1"/>
  <c r="CH446" i="1" s="1"/>
  <c r="BC465" i="1"/>
  <c r="AE465" i="1"/>
  <c r="BE465" i="1"/>
  <c r="BF465" i="1" s="1"/>
  <c r="CH465" i="1" s="1"/>
  <c r="AJ465" i="1"/>
  <c r="AY465" i="1" s="1"/>
  <c r="AZ465" i="1" s="1"/>
  <c r="BA465" i="1" s="1"/>
  <c r="CB465" i="1" s="1"/>
  <c r="AI418" i="1"/>
  <c r="BM418" i="1"/>
  <c r="BN418" i="1" s="1"/>
  <c r="CS418" i="1" s="1"/>
  <c r="BG435" i="1"/>
  <c r="BD435" i="1"/>
  <c r="CF435" i="1" s="1"/>
  <c r="CI435" i="1" s="1"/>
  <c r="BM367" i="1"/>
  <c r="BN367" i="1" s="1"/>
  <c r="CS367" i="1" s="1"/>
  <c r="AI367" i="1"/>
  <c r="BI413" i="1"/>
  <c r="BK413" i="1" s="1"/>
  <c r="BL413" i="1" s="1"/>
  <c r="CN413" i="1" s="1"/>
  <c r="CQ413" i="1" s="1"/>
  <c r="AM413" i="1"/>
  <c r="AN413" i="1" s="1"/>
  <c r="CP413" i="1" s="1"/>
  <c r="AM439" i="1"/>
  <c r="AN439" i="1" s="1"/>
  <c r="CP439" i="1" s="1"/>
  <c r="BI439" i="1"/>
  <c r="BK439" i="1" s="1"/>
  <c r="BL439" i="1" s="1"/>
  <c r="CN439" i="1" s="1"/>
  <c r="CQ439" i="1" s="1"/>
  <c r="AJ445" i="1"/>
  <c r="AY445" i="1" s="1"/>
  <c r="AZ445" i="1" s="1"/>
  <c r="BA445" i="1" s="1"/>
  <c r="CB445" i="1" s="1"/>
  <c r="BC445" i="1"/>
  <c r="AE445" i="1"/>
  <c r="BE445" i="1"/>
  <c r="BF445" i="1" s="1"/>
  <c r="CH445" i="1" s="1"/>
  <c r="BI469" i="1"/>
  <c r="BK469" i="1" s="1"/>
  <c r="BL469" i="1" s="1"/>
  <c r="CN469" i="1" s="1"/>
  <c r="CQ469" i="1" s="1"/>
  <c r="AM469" i="1"/>
  <c r="AN469" i="1" s="1"/>
  <c r="CP469" i="1" s="1"/>
  <c r="AI404" i="1"/>
  <c r="BM404" i="1"/>
  <c r="BN404" i="1" s="1"/>
  <c r="CS404" i="1" s="1"/>
  <c r="BI435" i="1"/>
  <c r="BK435" i="1" s="1"/>
  <c r="BL435" i="1" s="1"/>
  <c r="CN435" i="1" s="1"/>
  <c r="CQ435" i="1" s="1"/>
  <c r="AM435" i="1"/>
  <c r="AN435" i="1" s="1"/>
  <c r="CP435" i="1" s="1"/>
  <c r="BI444" i="1"/>
  <c r="BK444" i="1" s="1"/>
  <c r="BL444" i="1" s="1"/>
  <c r="CN444" i="1" s="1"/>
  <c r="CQ444" i="1" s="1"/>
  <c r="AM444" i="1"/>
  <c r="AN444" i="1" s="1"/>
  <c r="CP444" i="1" s="1"/>
  <c r="BD476" i="1"/>
  <c r="CF476" i="1" s="1"/>
  <c r="BG476" i="1"/>
  <c r="BJ527" i="1"/>
  <c r="BK527" i="1" s="1"/>
  <c r="BL527" i="1" s="1"/>
  <c r="CN527" i="1" s="1"/>
  <c r="AM527" i="1"/>
  <c r="AN527" i="1" s="1"/>
  <c r="CP527" i="1" s="1"/>
  <c r="BD329" i="1"/>
  <c r="CF329" i="1" s="1"/>
  <c r="CI329" i="1" s="1"/>
  <c r="BG329" i="1"/>
  <c r="AE417" i="1"/>
  <c r="BE417" i="1"/>
  <c r="BF417" i="1" s="1"/>
  <c r="CH417" i="1" s="1"/>
  <c r="AJ417" i="1"/>
  <c r="AY417" i="1" s="1"/>
  <c r="AZ417" i="1" s="1"/>
  <c r="BA417" i="1" s="1"/>
  <c r="CB417" i="1" s="1"/>
  <c r="BC417" i="1"/>
  <c r="AI443" i="1"/>
  <c r="BM443" i="1"/>
  <c r="BN443" i="1" s="1"/>
  <c r="CS443" i="1" s="1"/>
  <c r="BI470" i="1"/>
  <c r="BK470" i="1" s="1"/>
  <c r="BL470" i="1" s="1"/>
  <c r="CN470" i="1" s="1"/>
  <c r="CQ470" i="1" s="1"/>
  <c r="AM470" i="1"/>
  <c r="AN470" i="1" s="1"/>
  <c r="CP470" i="1" s="1"/>
  <c r="AM442" i="1"/>
  <c r="AN442" i="1" s="1"/>
  <c r="CP442" i="1" s="1"/>
  <c r="BI442" i="1"/>
  <c r="BK442" i="1" s="1"/>
  <c r="BL442" i="1" s="1"/>
  <c r="CN442" i="1" s="1"/>
  <c r="CQ442" i="1" s="1"/>
  <c r="BK465" i="1"/>
  <c r="BL465" i="1" s="1"/>
  <c r="CN465" i="1" s="1"/>
  <c r="BI482" i="1"/>
  <c r="BK482" i="1" s="1"/>
  <c r="BL482" i="1" s="1"/>
  <c r="CN482" i="1" s="1"/>
  <c r="AM482" i="1"/>
  <c r="AN482" i="1" s="1"/>
  <c r="CP482" i="1" s="1"/>
  <c r="AM459" i="1"/>
  <c r="AN459" i="1" s="1"/>
  <c r="CP459" i="1" s="1"/>
  <c r="BI496" i="1"/>
  <c r="BK496" i="1" s="1"/>
  <c r="BL496" i="1" s="1"/>
  <c r="CN496" i="1" s="1"/>
  <c r="CQ496" i="1" s="1"/>
  <c r="AM496" i="1"/>
  <c r="AN496" i="1" s="1"/>
  <c r="CP496" i="1" s="1"/>
  <c r="AI526" i="1"/>
  <c r="BM526" i="1"/>
  <c r="BN526" i="1" s="1"/>
  <c r="CS526" i="1" s="1"/>
  <c r="AM463" i="1"/>
  <c r="AN463" i="1" s="1"/>
  <c r="CP463" i="1" s="1"/>
  <c r="BI463" i="1"/>
  <c r="BK463" i="1" s="1"/>
  <c r="BL463" i="1" s="1"/>
  <c r="CN463" i="1" s="1"/>
  <c r="CQ463" i="1" s="1"/>
  <c r="BC531" i="1"/>
  <c r="AE531" i="1"/>
  <c r="BE531" i="1"/>
  <c r="BF531" i="1" s="1"/>
  <c r="CH531" i="1" s="1"/>
  <c r="AJ531" i="1"/>
  <c r="AY531" i="1" s="1"/>
  <c r="AZ531" i="1" s="1"/>
  <c r="BA531" i="1" s="1"/>
  <c r="CB531" i="1" s="1"/>
  <c r="AM561" i="1"/>
  <c r="AN561" i="1" s="1"/>
  <c r="CP561" i="1" s="1"/>
  <c r="CQ561" i="1" s="1"/>
  <c r="BI489" i="1"/>
  <c r="BK489" i="1" s="1"/>
  <c r="BL489" i="1" s="1"/>
  <c r="CN489" i="1" s="1"/>
  <c r="CQ489" i="1" s="1"/>
  <c r="AM489" i="1"/>
  <c r="AN489" i="1" s="1"/>
  <c r="CP489" i="1" s="1"/>
  <c r="BM515" i="1"/>
  <c r="BN515" i="1" s="1"/>
  <c r="CS515" i="1" s="1"/>
  <c r="AI515" i="1"/>
  <c r="BK387" i="1"/>
  <c r="BL387" i="1" s="1"/>
  <c r="CN387" i="1" s="1"/>
  <c r="CQ387" i="1" s="1"/>
  <c r="BI542" i="1"/>
  <c r="BK542" i="1" s="1"/>
  <c r="BL542" i="1" s="1"/>
  <c r="CN542" i="1" s="1"/>
  <c r="CQ542" i="1" s="1"/>
  <c r="AM542" i="1"/>
  <c r="AN542" i="1" s="1"/>
  <c r="CP542" i="1" s="1"/>
  <c r="BM597" i="1"/>
  <c r="BN597" i="1" s="1"/>
  <c r="CS597" i="1" s="1"/>
  <c r="AI597" i="1"/>
  <c r="BI506" i="1"/>
  <c r="BK506" i="1" s="1"/>
  <c r="BL506" i="1" s="1"/>
  <c r="CN506" i="1" s="1"/>
  <c r="CQ506" i="1" s="1"/>
  <c r="AM506" i="1"/>
  <c r="AN506" i="1" s="1"/>
  <c r="CP506" i="1" s="1"/>
  <c r="BM524" i="1"/>
  <c r="BN524" i="1" s="1"/>
  <c r="CS524" i="1" s="1"/>
  <c r="AI524" i="1"/>
  <c r="AI550" i="1"/>
  <c r="BM550" i="1"/>
  <c r="BN550" i="1" s="1"/>
  <c r="CS550" i="1" s="1"/>
  <c r="BM589" i="1"/>
  <c r="BN589" i="1" s="1"/>
  <c r="CS589" i="1" s="1"/>
  <c r="AI589" i="1"/>
  <c r="BX672" i="1"/>
  <c r="BY672" i="1"/>
  <c r="BI529" i="1"/>
  <c r="BK529" i="1" s="1"/>
  <c r="BL529" i="1" s="1"/>
  <c r="CN529" i="1" s="1"/>
  <c r="AM529" i="1"/>
  <c r="AN529" i="1" s="1"/>
  <c r="CP529" i="1" s="1"/>
  <c r="AJ545" i="1"/>
  <c r="AY545" i="1" s="1"/>
  <c r="AZ545" i="1" s="1"/>
  <c r="BA545" i="1" s="1"/>
  <c r="CB545" i="1" s="1"/>
  <c r="BC545" i="1"/>
  <c r="AE545" i="1"/>
  <c r="BE545" i="1"/>
  <c r="BF545" i="1" s="1"/>
  <c r="CH545" i="1" s="1"/>
  <c r="BD561" i="1"/>
  <c r="CF561" i="1" s="1"/>
  <c r="CI561" i="1" s="1"/>
  <c r="CL561" i="1" s="1"/>
  <c r="BG561" i="1"/>
  <c r="AJ578" i="1"/>
  <c r="AY578" i="1" s="1"/>
  <c r="AZ578" i="1" s="1"/>
  <c r="BA578" i="1" s="1"/>
  <c r="CB578" i="1" s="1"/>
  <c r="BC578" i="1"/>
  <c r="AE578" i="1"/>
  <c r="BE578" i="1"/>
  <c r="BF578" i="1" s="1"/>
  <c r="CH578" i="1" s="1"/>
  <c r="AJ586" i="1"/>
  <c r="AY586" i="1" s="1"/>
  <c r="AZ586" i="1" s="1"/>
  <c r="BA586" i="1" s="1"/>
  <c r="CB586" i="1" s="1"/>
  <c r="BC586" i="1"/>
  <c r="AE586" i="1"/>
  <c r="BE586" i="1"/>
  <c r="BF586" i="1" s="1"/>
  <c r="CH586" i="1" s="1"/>
  <c r="BE518" i="1"/>
  <c r="BF518" i="1" s="1"/>
  <c r="CH518" i="1" s="1"/>
  <c r="AJ518" i="1"/>
  <c r="AY518" i="1" s="1"/>
  <c r="AZ518" i="1" s="1"/>
  <c r="BA518" i="1" s="1"/>
  <c r="CB518" i="1" s="1"/>
  <c r="AE518" i="1"/>
  <c r="BC518" i="1"/>
  <c r="AJ543" i="1"/>
  <c r="AY543" i="1" s="1"/>
  <c r="AZ543" i="1" s="1"/>
  <c r="BA543" i="1" s="1"/>
  <c r="CB543" i="1" s="1"/>
  <c r="BC543" i="1"/>
  <c r="AE543" i="1"/>
  <c r="BE543" i="1"/>
  <c r="BF543" i="1" s="1"/>
  <c r="CH543" i="1" s="1"/>
  <c r="BC563" i="1"/>
  <c r="AE563" i="1"/>
  <c r="BE563" i="1"/>
  <c r="BF563" i="1" s="1"/>
  <c r="CH563" i="1" s="1"/>
  <c r="AJ563" i="1"/>
  <c r="AY563" i="1" s="1"/>
  <c r="AZ563" i="1" s="1"/>
  <c r="BA563" i="1" s="1"/>
  <c r="CB563" i="1" s="1"/>
  <c r="BI569" i="1"/>
  <c r="BK569" i="1" s="1"/>
  <c r="BL569" i="1" s="1"/>
  <c r="CN569" i="1" s="1"/>
  <c r="CQ569" i="1" s="1"/>
  <c r="AM569" i="1"/>
  <c r="AN569" i="1" s="1"/>
  <c r="CP569" i="1" s="1"/>
  <c r="AJ598" i="1"/>
  <c r="AY598" i="1" s="1"/>
  <c r="AZ598" i="1" s="1"/>
  <c r="BA598" i="1" s="1"/>
  <c r="CB598" i="1" s="1"/>
  <c r="BC598" i="1"/>
  <c r="BE598" i="1"/>
  <c r="BF598" i="1" s="1"/>
  <c r="CH598" i="1" s="1"/>
  <c r="AE598" i="1"/>
  <c r="BC501" i="1"/>
  <c r="AE501" i="1"/>
  <c r="BE501" i="1"/>
  <c r="BF501" i="1" s="1"/>
  <c r="CH501" i="1" s="1"/>
  <c r="AJ501" i="1"/>
  <c r="AY501" i="1" s="1"/>
  <c r="AZ501" i="1" s="1"/>
  <c r="BA501" i="1" s="1"/>
  <c r="CB501" i="1" s="1"/>
  <c r="AM548" i="1"/>
  <c r="AN548" i="1" s="1"/>
  <c r="CP548" i="1" s="1"/>
  <c r="BI548" i="1"/>
  <c r="BK548" i="1" s="1"/>
  <c r="BL548" i="1" s="1"/>
  <c r="CN548" i="1" s="1"/>
  <c r="CQ548" i="1" s="1"/>
  <c r="BI566" i="1"/>
  <c r="BK566" i="1" s="1"/>
  <c r="BL566" i="1" s="1"/>
  <c r="CN566" i="1" s="1"/>
  <c r="AM566" i="1"/>
  <c r="AN566" i="1" s="1"/>
  <c r="CP566" i="1" s="1"/>
  <c r="BI590" i="1"/>
  <c r="BK590" i="1" s="1"/>
  <c r="BL590" i="1" s="1"/>
  <c r="CN590" i="1" s="1"/>
  <c r="CQ590" i="1" s="1"/>
  <c r="AM590" i="1"/>
  <c r="AN590" i="1" s="1"/>
  <c r="CP590" i="1" s="1"/>
  <c r="BI600" i="1"/>
  <c r="BK600" i="1" s="1"/>
  <c r="BL600" i="1" s="1"/>
  <c r="CN600" i="1" s="1"/>
  <c r="CQ600" i="1" s="1"/>
  <c r="AM600" i="1"/>
  <c r="AN600" i="1" s="1"/>
  <c r="CP600" i="1" s="1"/>
  <c r="AM679" i="1"/>
  <c r="AN679" i="1" s="1"/>
  <c r="CP679" i="1" s="1"/>
  <c r="CQ679" i="1" s="1"/>
  <c r="AM557" i="1"/>
  <c r="AN557" i="1" s="1"/>
  <c r="CP557" i="1" s="1"/>
  <c r="BI557" i="1"/>
  <c r="BK557" i="1" s="1"/>
  <c r="BL557" i="1" s="1"/>
  <c r="CN557" i="1" s="1"/>
  <c r="CQ557" i="1" s="1"/>
  <c r="AM565" i="1"/>
  <c r="AN565" i="1" s="1"/>
  <c r="CP565" i="1" s="1"/>
  <c r="BI565" i="1"/>
  <c r="BK565" i="1" s="1"/>
  <c r="BL565" i="1" s="1"/>
  <c r="CN565" i="1" s="1"/>
  <c r="AJ596" i="1"/>
  <c r="AY596" i="1" s="1"/>
  <c r="AZ596" i="1" s="1"/>
  <c r="BA596" i="1" s="1"/>
  <c r="CB596" i="1" s="1"/>
  <c r="BC596" i="1"/>
  <c r="BE596" i="1"/>
  <c r="BF596" i="1" s="1"/>
  <c r="CH596" i="1" s="1"/>
  <c r="AE596" i="1"/>
  <c r="BM533" i="1"/>
  <c r="BN533" i="1" s="1"/>
  <c r="CS533" i="1" s="1"/>
  <c r="AI533" i="1"/>
  <c r="BY686" i="1"/>
  <c r="BX686" i="1"/>
  <c r="AB602" i="1"/>
  <c r="AK603" i="1"/>
  <c r="AD603" i="1"/>
  <c r="AL603" i="1"/>
  <c r="BJ603" i="1" s="1"/>
  <c r="AE661" i="1"/>
  <c r="BE661" i="1"/>
  <c r="BF661" i="1" s="1"/>
  <c r="CH661" i="1" s="1"/>
  <c r="AJ661" i="1"/>
  <c r="AY661" i="1" s="1"/>
  <c r="AZ661" i="1" s="1"/>
  <c r="BA661" i="1" s="1"/>
  <c r="CB661" i="1" s="1"/>
  <c r="BC661" i="1"/>
  <c r="BI611" i="1"/>
  <c r="BK611" i="1" s="1"/>
  <c r="BL611" i="1" s="1"/>
  <c r="CN611" i="1" s="1"/>
  <c r="CQ611" i="1" s="1"/>
  <c r="AM611" i="1"/>
  <c r="AN611" i="1" s="1"/>
  <c r="CP611" i="1" s="1"/>
  <c r="BI615" i="1"/>
  <c r="BK615" i="1" s="1"/>
  <c r="BL615" i="1" s="1"/>
  <c r="CN615" i="1" s="1"/>
  <c r="CQ615" i="1" s="1"/>
  <c r="AM615" i="1"/>
  <c r="AN615" i="1" s="1"/>
  <c r="CP615" i="1" s="1"/>
  <c r="BI619" i="1"/>
  <c r="BK619" i="1" s="1"/>
  <c r="BL619" i="1" s="1"/>
  <c r="CN619" i="1" s="1"/>
  <c r="AM619" i="1"/>
  <c r="AN619" i="1" s="1"/>
  <c r="CP619" i="1" s="1"/>
  <c r="BI623" i="1"/>
  <c r="BK623" i="1" s="1"/>
  <c r="BL623" i="1" s="1"/>
  <c r="CN623" i="1" s="1"/>
  <c r="CQ623" i="1" s="1"/>
  <c r="AM623" i="1"/>
  <c r="AN623" i="1" s="1"/>
  <c r="CP623" i="1" s="1"/>
  <c r="BI627" i="1"/>
  <c r="BK627" i="1" s="1"/>
  <c r="BL627" i="1" s="1"/>
  <c r="CN627" i="1" s="1"/>
  <c r="CQ627" i="1" s="1"/>
  <c r="AM627" i="1"/>
  <c r="AN627" i="1" s="1"/>
  <c r="CP627" i="1" s="1"/>
  <c r="BI631" i="1"/>
  <c r="BK631" i="1" s="1"/>
  <c r="BL631" i="1" s="1"/>
  <c r="CN631" i="1" s="1"/>
  <c r="CQ631" i="1" s="1"/>
  <c r="AM631" i="1"/>
  <c r="AN631" i="1" s="1"/>
  <c r="CP631" i="1" s="1"/>
  <c r="BI635" i="1"/>
  <c r="BK635" i="1" s="1"/>
  <c r="BL635" i="1" s="1"/>
  <c r="CN635" i="1" s="1"/>
  <c r="AM635" i="1"/>
  <c r="AN635" i="1" s="1"/>
  <c r="CP635" i="1" s="1"/>
  <c r="BI656" i="1"/>
  <c r="BK656" i="1" s="1"/>
  <c r="BL656" i="1" s="1"/>
  <c r="CN656" i="1" s="1"/>
  <c r="CQ656" i="1" s="1"/>
  <c r="AM656" i="1"/>
  <c r="AN656" i="1" s="1"/>
  <c r="CP656" i="1" s="1"/>
  <c r="BM510" i="1"/>
  <c r="BN510" i="1" s="1"/>
  <c r="CS510" i="1" s="1"/>
  <c r="AI510" i="1"/>
  <c r="BM652" i="1"/>
  <c r="BN652" i="1" s="1"/>
  <c r="CS652" i="1" s="1"/>
  <c r="AI652" i="1"/>
  <c r="CQ668" i="1"/>
  <c r="BX679" i="1"/>
  <c r="AJ526" i="1"/>
  <c r="AY526" i="1" s="1"/>
  <c r="AZ526" i="1" s="1"/>
  <c r="BA526" i="1" s="1"/>
  <c r="CB526" i="1" s="1"/>
  <c r="BC644" i="1"/>
  <c r="AE644" i="1"/>
  <c r="BE644" i="1"/>
  <c r="BF644" i="1" s="1"/>
  <c r="CH644" i="1" s="1"/>
  <c r="AJ644" i="1"/>
  <c r="AY644" i="1" s="1"/>
  <c r="AZ644" i="1" s="1"/>
  <c r="BA644" i="1" s="1"/>
  <c r="CB644" i="1" s="1"/>
  <c r="BI671" i="1"/>
  <c r="BK671" i="1" s="1"/>
  <c r="BL671" i="1" s="1"/>
  <c r="CN671" i="1" s="1"/>
  <c r="AM671" i="1"/>
  <c r="AN671" i="1" s="1"/>
  <c r="CP671" i="1" s="1"/>
  <c r="AJ777" i="1"/>
  <c r="AY777" i="1" s="1"/>
  <c r="AZ777" i="1" s="1"/>
  <c r="BA777" i="1" s="1"/>
  <c r="CB777" i="1" s="1"/>
  <c r="BC777" i="1"/>
  <c r="AE777" i="1"/>
  <c r="BE777" i="1"/>
  <c r="BF777" i="1" s="1"/>
  <c r="CH777" i="1" s="1"/>
  <c r="BM570" i="1"/>
  <c r="BN570" i="1" s="1"/>
  <c r="CS570" i="1" s="1"/>
  <c r="AI570" i="1"/>
  <c r="AM585" i="1"/>
  <c r="AN585" i="1" s="1"/>
  <c r="CP585" i="1" s="1"/>
  <c r="BI585" i="1"/>
  <c r="BK585" i="1" s="1"/>
  <c r="BL585" i="1" s="1"/>
  <c r="CN585" i="1" s="1"/>
  <c r="CQ585" i="1" s="1"/>
  <c r="BM660" i="1"/>
  <c r="BN660" i="1" s="1"/>
  <c r="CS660" i="1" s="1"/>
  <c r="AI660" i="1"/>
  <c r="AI672" i="1"/>
  <c r="BM672" i="1"/>
  <c r="BN672" i="1" s="1"/>
  <c r="CS672" i="1" s="1"/>
  <c r="AI674" i="1"/>
  <c r="BM674" i="1"/>
  <c r="BN674" i="1" s="1"/>
  <c r="CS674" i="1" s="1"/>
  <c r="AI676" i="1"/>
  <c r="BM676" i="1"/>
  <c r="BN676" i="1" s="1"/>
  <c r="CS676" i="1" s="1"/>
  <c r="BC552" i="1"/>
  <c r="BD552" i="1" s="1"/>
  <c r="BE552" i="1"/>
  <c r="BF552" i="1" s="1"/>
  <c r="AE552" i="1"/>
  <c r="AG552" i="1" s="1"/>
  <c r="AI640" i="1"/>
  <c r="BM640" i="1"/>
  <c r="BN640" i="1" s="1"/>
  <c r="CS640" i="1" s="1"/>
  <c r="BM643" i="1"/>
  <c r="BN643" i="1" s="1"/>
  <c r="CS643" i="1" s="1"/>
  <c r="AI643" i="1"/>
  <c r="AM687" i="1"/>
  <c r="AN687" i="1" s="1"/>
  <c r="CP687" i="1" s="1"/>
  <c r="BI687" i="1"/>
  <c r="BK687" i="1" s="1"/>
  <c r="BL687" i="1" s="1"/>
  <c r="CN687" i="1" s="1"/>
  <c r="CQ687" i="1" s="1"/>
  <c r="AM713" i="1"/>
  <c r="AN713" i="1" s="1"/>
  <c r="CP713" i="1" s="1"/>
  <c r="BI713" i="1"/>
  <c r="BK713" i="1" s="1"/>
  <c r="BL713" i="1" s="1"/>
  <c r="CN713" i="1" s="1"/>
  <c r="BI732" i="1"/>
  <c r="BK732" i="1" s="1"/>
  <c r="BL732" i="1" s="1"/>
  <c r="CN732" i="1" s="1"/>
  <c r="AM732" i="1"/>
  <c r="AN732" i="1" s="1"/>
  <c r="CP732" i="1" s="1"/>
  <c r="BC667" i="1"/>
  <c r="AE667" i="1"/>
  <c r="BE667" i="1"/>
  <c r="BF667" i="1" s="1"/>
  <c r="CH667" i="1" s="1"/>
  <c r="AJ667" i="1"/>
  <c r="AY667" i="1" s="1"/>
  <c r="AZ667" i="1" s="1"/>
  <c r="BA667" i="1" s="1"/>
  <c r="CB667" i="1" s="1"/>
  <c r="AI726" i="1"/>
  <c r="BM726" i="1"/>
  <c r="BN726" i="1" s="1"/>
  <c r="CS726" i="1" s="1"/>
  <c r="AI734" i="1"/>
  <c r="BM734" i="1"/>
  <c r="BN734" i="1" s="1"/>
  <c r="CS734" i="1" s="1"/>
  <c r="AI751" i="1"/>
  <c r="BM751" i="1"/>
  <c r="BN751" i="1" s="1"/>
  <c r="CS751" i="1" s="1"/>
  <c r="BE783" i="1"/>
  <c r="BF783" i="1" s="1"/>
  <c r="CH783" i="1" s="1"/>
  <c r="AJ783" i="1"/>
  <c r="AY783" i="1" s="1"/>
  <c r="AZ783" i="1" s="1"/>
  <c r="BA783" i="1" s="1"/>
  <c r="CB783" i="1" s="1"/>
  <c r="BC783" i="1"/>
  <c r="AE783" i="1"/>
  <c r="BI801" i="1"/>
  <c r="BK801" i="1" s="1"/>
  <c r="BL801" i="1" s="1"/>
  <c r="CN801" i="1" s="1"/>
  <c r="AM801" i="1"/>
  <c r="AN801" i="1" s="1"/>
  <c r="CP801" i="1" s="1"/>
  <c r="BC818" i="1"/>
  <c r="AE818" i="1"/>
  <c r="BE818" i="1"/>
  <c r="BF818" i="1" s="1"/>
  <c r="CH818" i="1" s="1"/>
  <c r="AJ818" i="1"/>
  <c r="AY818" i="1" s="1"/>
  <c r="AZ818" i="1" s="1"/>
  <c r="BA818" i="1" s="1"/>
  <c r="CB818" i="1" s="1"/>
  <c r="AJ712" i="1"/>
  <c r="AY712" i="1" s="1"/>
  <c r="AZ712" i="1" s="1"/>
  <c r="BA712" i="1" s="1"/>
  <c r="CB712" i="1" s="1"/>
  <c r="BC712" i="1"/>
  <c r="AE712" i="1"/>
  <c r="BE712" i="1"/>
  <c r="BF712" i="1" s="1"/>
  <c r="CH712" i="1" s="1"/>
  <c r="AJ731" i="1"/>
  <c r="AY731" i="1" s="1"/>
  <c r="AZ731" i="1" s="1"/>
  <c r="BA731" i="1" s="1"/>
  <c r="BC731" i="1"/>
  <c r="AE731" i="1"/>
  <c r="BE731" i="1"/>
  <c r="BF731" i="1" s="1"/>
  <c r="CH731" i="1" s="1"/>
  <c r="AM774" i="1"/>
  <c r="AN774" i="1" s="1"/>
  <c r="CP774" i="1" s="1"/>
  <c r="BI774" i="1"/>
  <c r="BK774" i="1" s="1"/>
  <c r="BL774" i="1" s="1"/>
  <c r="CN774" i="1" s="1"/>
  <c r="BY367" i="1"/>
  <c r="BM736" i="1"/>
  <c r="BN736" i="1" s="1"/>
  <c r="CS736" i="1" s="1"/>
  <c r="AI736" i="1"/>
  <c r="AE653" i="1"/>
  <c r="BE653" i="1"/>
  <c r="BF653" i="1" s="1"/>
  <c r="CH653" i="1" s="1"/>
  <c r="AJ653" i="1"/>
  <c r="AY653" i="1" s="1"/>
  <c r="AZ653" i="1" s="1"/>
  <c r="BA653" i="1" s="1"/>
  <c r="CB653" i="1" s="1"/>
  <c r="BC653" i="1"/>
  <c r="BI681" i="1"/>
  <c r="BK681" i="1" s="1"/>
  <c r="BL681" i="1" s="1"/>
  <c r="CN681" i="1" s="1"/>
  <c r="CQ681" i="1" s="1"/>
  <c r="AM681" i="1"/>
  <c r="AN681" i="1" s="1"/>
  <c r="CP681" i="1" s="1"/>
  <c r="AJ725" i="1"/>
  <c r="AY725" i="1" s="1"/>
  <c r="AZ725" i="1" s="1"/>
  <c r="BA725" i="1" s="1"/>
  <c r="BC725" i="1"/>
  <c r="AE725" i="1"/>
  <c r="BE725" i="1"/>
  <c r="BF725" i="1" s="1"/>
  <c r="CH725" i="1" s="1"/>
  <c r="BI768" i="1"/>
  <c r="BK768" i="1" s="1"/>
  <c r="BL768" i="1" s="1"/>
  <c r="CN768" i="1" s="1"/>
  <c r="AM768" i="1"/>
  <c r="AN768" i="1" s="1"/>
  <c r="CP768" i="1" s="1"/>
  <c r="BC773" i="1"/>
  <c r="AE773" i="1"/>
  <c r="BE773" i="1"/>
  <c r="BF773" i="1" s="1"/>
  <c r="CH773" i="1" s="1"/>
  <c r="AJ773" i="1"/>
  <c r="AY773" i="1" s="1"/>
  <c r="AZ773" i="1" s="1"/>
  <c r="BA773" i="1" s="1"/>
  <c r="CB773" i="1" s="1"/>
  <c r="BM722" i="1"/>
  <c r="BN722" i="1" s="1"/>
  <c r="CS722" i="1" s="1"/>
  <c r="AI722" i="1"/>
  <c r="AJ766" i="1"/>
  <c r="AM659" i="1"/>
  <c r="AN659" i="1" s="1"/>
  <c r="CP659" i="1" s="1"/>
  <c r="BI659" i="1"/>
  <c r="BK659" i="1" s="1"/>
  <c r="BL659" i="1" s="1"/>
  <c r="CN659" i="1" s="1"/>
  <c r="BM693" i="1"/>
  <c r="BN693" i="1" s="1"/>
  <c r="CS693" i="1" s="1"/>
  <c r="AI693" i="1"/>
  <c r="BM720" i="1"/>
  <c r="BN720" i="1" s="1"/>
  <c r="CS720" i="1" s="1"/>
  <c r="AH718" i="1"/>
  <c r="AI718" i="1" s="1"/>
  <c r="AI720" i="1"/>
  <c r="AM750" i="1"/>
  <c r="AN750" i="1" s="1"/>
  <c r="CP750" i="1" s="1"/>
  <c r="BI750" i="1"/>
  <c r="BK750" i="1" s="1"/>
  <c r="BL750" i="1" s="1"/>
  <c r="CN750" i="1" s="1"/>
  <c r="CQ750" i="1" s="1"/>
  <c r="AI785" i="1"/>
  <c r="BM785" i="1"/>
  <c r="BN785" i="1" s="1"/>
  <c r="CS785" i="1" s="1"/>
  <c r="AI808" i="1"/>
  <c r="BM808" i="1"/>
  <c r="BN808" i="1" s="1"/>
  <c r="CS808" i="1" s="1"/>
  <c r="BI791" i="1"/>
  <c r="BK791" i="1" s="1"/>
  <c r="BL791" i="1" s="1"/>
  <c r="CN791" i="1" s="1"/>
  <c r="CQ791" i="1" s="1"/>
  <c r="AM791" i="1"/>
  <c r="AN791" i="1" s="1"/>
  <c r="CP791" i="1" s="1"/>
  <c r="BI655" i="1"/>
  <c r="BK655" i="1" s="1"/>
  <c r="BL655" i="1" s="1"/>
  <c r="CN655" i="1" s="1"/>
  <c r="AM655" i="1"/>
  <c r="AN655" i="1" s="1"/>
  <c r="CP655" i="1" s="1"/>
  <c r="BI742" i="1"/>
  <c r="BK742" i="1" s="1"/>
  <c r="BL742" i="1" s="1"/>
  <c r="CN742" i="1" s="1"/>
  <c r="CQ742" i="1" s="1"/>
  <c r="AM742" i="1"/>
  <c r="AN742" i="1" s="1"/>
  <c r="CP742" i="1" s="1"/>
  <c r="AM781" i="1"/>
  <c r="AN781" i="1" s="1"/>
  <c r="CP781" i="1" s="1"/>
  <c r="CQ781" i="1" s="1"/>
  <c r="BM708" i="1"/>
  <c r="BN708" i="1" s="1"/>
  <c r="CS708" i="1" s="1"/>
  <c r="AI708" i="1"/>
  <c r="BI760" i="1"/>
  <c r="BK760" i="1" s="1"/>
  <c r="BL760" i="1" s="1"/>
  <c r="CN760" i="1" s="1"/>
  <c r="AM760" i="1"/>
  <c r="AN760" i="1" s="1"/>
  <c r="CP760" i="1" s="1"/>
  <c r="AM796" i="1"/>
  <c r="AN796" i="1" s="1"/>
  <c r="CP796" i="1" s="1"/>
  <c r="BI796" i="1"/>
  <c r="BK796" i="1" s="1"/>
  <c r="BL796" i="1" s="1"/>
  <c r="CN796" i="1" s="1"/>
  <c r="BM844" i="1"/>
  <c r="BN844" i="1" s="1"/>
  <c r="CS844" i="1" s="1"/>
  <c r="AI844" i="1"/>
  <c r="BE369" i="1"/>
  <c r="BF369" i="1" s="1"/>
  <c r="CH369" i="1" s="1"/>
  <c r="AJ369" i="1"/>
  <c r="AY369" i="1" s="1"/>
  <c r="AZ369" i="1" s="1"/>
  <c r="BA369" i="1" s="1"/>
  <c r="CB369" i="1" s="1"/>
  <c r="BC369" i="1"/>
  <c r="AE369" i="1"/>
  <c r="AJ740" i="1"/>
  <c r="AY740" i="1" s="1"/>
  <c r="AZ740" i="1" s="1"/>
  <c r="BA740" i="1" s="1"/>
  <c r="BC740" i="1"/>
  <c r="AE740" i="1"/>
  <c r="BE740" i="1"/>
  <c r="BF740" i="1" s="1"/>
  <c r="CH740" i="1" s="1"/>
  <c r="BG654" i="1"/>
  <c r="BD654" i="1"/>
  <c r="CF654" i="1" s="1"/>
  <c r="CI654" i="1" s="1"/>
  <c r="CL654" i="1" s="1"/>
  <c r="AI702" i="1"/>
  <c r="BM702" i="1"/>
  <c r="BN702" i="1" s="1"/>
  <c r="CS702" i="1" s="1"/>
  <c r="BM738" i="1"/>
  <c r="BN738" i="1" s="1"/>
  <c r="CS738" i="1" s="1"/>
  <c r="AI738" i="1"/>
  <c r="AM715" i="1"/>
  <c r="AN715" i="1" s="1"/>
  <c r="CP715" i="1" s="1"/>
  <c r="CQ715" i="1" s="1"/>
  <c r="AM748" i="1"/>
  <c r="AN748" i="1" s="1"/>
  <c r="CP748" i="1" s="1"/>
  <c r="BI748" i="1"/>
  <c r="BK748" i="1" s="1"/>
  <c r="BL748" i="1" s="1"/>
  <c r="CN748" i="1" s="1"/>
  <c r="CQ748" i="1" s="1"/>
  <c r="AM803" i="1"/>
  <c r="AN803" i="1" s="1"/>
  <c r="CP803" i="1" s="1"/>
  <c r="BI803" i="1"/>
  <c r="BK803" i="1" s="1"/>
  <c r="BL803" i="1" s="1"/>
  <c r="CN803" i="1" s="1"/>
  <c r="BM715" i="1"/>
  <c r="BN715" i="1" s="1"/>
  <c r="CS715" i="1" s="1"/>
  <c r="AI715" i="1"/>
  <c r="BC730" i="1"/>
  <c r="AE730" i="1"/>
  <c r="BE730" i="1"/>
  <c r="BF730" i="1" s="1"/>
  <c r="CH730" i="1" s="1"/>
  <c r="AJ730" i="1"/>
  <c r="AY730" i="1" s="1"/>
  <c r="AZ730" i="1" s="1"/>
  <c r="BA730" i="1" s="1"/>
  <c r="BE759" i="1"/>
  <c r="BF759" i="1" s="1"/>
  <c r="CH759" i="1" s="1"/>
  <c r="AJ759" i="1"/>
  <c r="AY759" i="1" s="1"/>
  <c r="AZ759" i="1" s="1"/>
  <c r="BA759" i="1" s="1"/>
  <c r="CB759" i="1" s="1"/>
  <c r="BC759" i="1"/>
  <c r="AE759" i="1"/>
  <c r="BI794" i="1"/>
  <c r="BK794" i="1" s="1"/>
  <c r="BL794" i="1" s="1"/>
  <c r="CN794" i="1" s="1"/>
  <c r="AM794" i="1"/>
  <c r="AN794" i="1" s="1"/>
  <c r="CP794" i="1" s="1"/>
  <c r="BD860" i="1"/>
  <c r="CF860" i="1" s="1"/>
  <c r="CI860" i="1" s="1"/>
  <c r="CL860" i="1" s="1"/>
  <c r="BG860" i="1"/>
  <c r="BI891" i="1"/>
  <c r="BK891" i="1" s="1"/>
  <c r="BL891" i="1" s="1"/>
  <c r="CN891" i="1" s="1"/>
  <c r="CQ891" i="1" s="1"/>
  <c r="AM891" i="1"/>
  <c r="AN891" i="1" s="1"/>
  <c r="CP891" i="1" s="1"/>
  <c r="AE847" i="1"/>
  <c r="BE847" i="1"/>
  <c r="BF847" i="1" s="1"/>
  <c r="CH847" i="1" s="1"/>
  <c r="AJ847" i="1"/>
  <c r="AY847" i="1" s="1"/>
  <c r="AZ847" i="1" s="1"/>
  <c r="BA847" i="1" s="1"/>
  <c r="CB847" i="1" s="1"/>
  <c r="BC847" i="1"/>
  <c r="CI766" i="1"/>
  <c r="AM827" i="1"/>
  <c r="AN827" i="1" s="1"/>
  <c r="CP827" i="1" s="1"/>
  <c r="BI827" i="1"/>
  <c r="BK827" i="1" s="1"/>
  <c r="BL827" i="1" s="1"/>
  <c r="CN827" i="1" s="1"/>
  <c r="CQ827" i="1" s="1"/>
  <c r="AJ883" i="1"/>
  <c r="AY883" i="1" s="1"/>
  <c r="AZ883" i="1" s="1"/>
  <c r="BA883" i="1" s="1"/>
  <c r="CB883" i="1" s="1"/>
  <c r="BC883" i="1"/>
  <c r="AE883" i="1"/>
  <c r="AF883" i="1" s="1"/>
  <c r="BE883" i="1"/>
  <c r="BF883" i="1" s="1"/>
  <c r="CH883" i="1" s="1"/>
  <c r="AM893" i="1"/>
  <c r="AN893" i="1" s="1"/>
  <c r="CP893" i="1" s="1"/>
  <c r="BI893" i="1"/>
  <c r="BK893" i="1" s="1"/>
  <c r="BL893" i="1" s="1"/>
  <c r="CN893" i="1" s="1"/>
  <c r="BM884" i="1"/>
  <c r="BN884" i="1" s="1"/>
  <c r="CS884" i="1" s="1"/>
  <c r="AI884" i="1"/>
  <c r="AJ895" i="1"/>
  <c r="AY895" i="1" s="1"/>
  <c r="AZ895" i="1" s="1"/>
  <c r="BA895" i="1" s="1"/>
  <c r="CB895" i="1" s="1"/>
  <c r="BC895" i="1"/>
  <c r="AE895" i="1"/>
  <c r="AF895" i="1" s="1"/>
  <c r="BE895" i="1"/>
  <c r="BF895" i="1" s="1"/>
  <c r="CH895" i="1" s="1"/>
  <c r="AM831" i="1"/>
  <c r="AN831" i="1" s="1"/>
  <c r="CP831" i="1" s="1"/>
  <c r="BI831" i="1"/>
  <c r="BK831" i="1" s="1"/>
  <c r="BL831" i="1" s="1"/>
  <c r="CN831" i="1" s="1"/>
  <c r="CQ831" i="1" s="1"/>
  <c r="AF700" i="1"/>
  <c r="AG700" i="1"/>
  <c r="CK700" i="1" s="1"/>
  <c r="AE824" i="1"/>
  <c r="AJ824" i="1"/>
  <c r="AY824" i="1" s="1"/>
  <c r="AZ824" i="1" s="1"/>
  <c r="BA824" i="1" s="1"/>
  <c r="CB824" i="1" s="1"/>
  <c r="BC824" i="1"/>
  <c r="BE824" i="1"/>
  <c r="BF824" i="1" s="1"/>
  <c r="CH824" i="1" s="1"/>
  <c r="AE861" i="1"/>
  <c r="BE861" i="1"/>
  <c r="BF861" i="1" s="1"/>
  <c r="CH861" i="1" s="1"/>
  <c r="AJ861" i="1"/>
  <c r="AY861" i="1" s="1"/>
  <c r="AZ861" i="1" s="1"/>
  <c r="BA861" i="1" s="1"/>
  <c r="CB861" i="1" s="1"/>
  <c r="BC861" i="1"/>
  <c r="AI878" i="1"/>
  <c r="BM878" i="1"/>
  <c r="BN878" i="1" s="1"/>
  <c r="CS878" i="1" s="1"/>
  <c r="BI849" i="1"/>
  <c r="BK849" i="1" s="1"/>
  <c r="BL849" i="1" s="1"/>
  <c r="CN849" i="1" s="1"/>
  <c r="CQ849" i="1" s="1"/>
  <c r="AM849" i="1"/>
  <c r="AN849" i="1" s="1"/>
  <c r="CP849" i="1" s="1"/>
  <c r="AI823" i="1"/>
  <c r="BM823" i="1"/>
  <c r="BN823" i="1" s="1"/>
  <c r="CS823" i="1" s="1"/>
  <c r="BI839" i="1"/>
  <c r="BK839" i="1" s="1"/>
  <c r="BL839" i="1" s="1"/>
  <c r="CN839" i="1" s="1"/>
  <c r="CQ839" i="1" s="1"/>
  <c r="AM839" i="1"/>
  <c r="AN839" i="1" s="1"/>
  <c r="CP839" i="1" s="1"/>
  <c r="BD844" i="1"/>
  <c r="CF844" i="1" s="1"/>
  <c r="CI844" i="1" s="1"/>
  <c r="CL844" i="1" s="1"/>
  <c r="BG844" i="1"/>
  <c r="AF790" i="1"/>
  <c r="AG790" i="1"/>
  <c r="CK790" i="1" s="1"/>
  <c r="BI834" i="1"/>
  <c r="BK834" i="1" s="1"/>
  <c r="BL834" i="1" s="1"/>
  <c r="CN834" i="1" s="1"/>
  <c r="AM834" i="1"/>
  <c r="AN834" i="1" s="1"/>
  <c r="CP834" i="1" s="1"/>
  <c r="BI842" i="1"/>
  <c r="BK842" i="1" s="1"/>
  <c r="BL842" i="1" s="1"/>
  <c r="CN842" i="1" s="1"/>
  <c r="CQ842" i="1" s="1"/>
  <c r="AM842" i="1"/>
  <c r="AN842" i="1" s="1"/>
  <c r="CP842" i="1" s="1"/>
  <c r="BM854" i="1"/>
  <c r="BN854" i="1" s="1"/>
  <c r="CS854" i="1" s="1"/>
  <c r="AI854" i="1"/>
  <c r="AM858" i="1"/>
  <c r="AN858" i="1" s="1"/>
  <c r="CP858" i="1" s="1"/>
  <c r="BI858" i="1"/>
  <c r="BK858" i="1" s="1"/>
  <c r="BL858" i="1" s="1"/>
  <c r="CN858" i="1" s="1"/>
  <c r="CQ858" i="1" s="1"/>
  <c r="BI867" i="1"/>
  <c r="BK867" i="1" s="1"/>
  <c r="BL867" i="1" s="1"/>
  <c r="CN867" i="1" s="1"/>
  <c r="CQ867" i="1" s="1"/>
  <c r="AM867" i="1"/>
  <c r="AN867" i="1" s="1"/>
  <c r="CP867" i="1" s="1"/>
  <c r="BM819" i="1"/>
  <c r="BN819" i="1" s="1"/>
  <c r="CS819" i="1" s="1"/>
  <c r="AI819" i="1"/>
  <c r="AF758" i="1"/>
  <c r="AG758" i="1"/>
  <c r="CK758" i="1" s="1"/>
  <c r="AI835" i="1"/>
  <c r="BM835" i="1"/>
  <c r="BN835" i="1" s="1"/>
  <c r="CS835" i="1" s="1"/>
  <c r="BM850" i="1"/>
  <c r="BN850" i="1" s="1"/>
  <c r="CS850" i="1" s="1"/>
  <c r="AI850" i="1"/>
  <c r="AI857" i="1"/>
  <c r="BM857" i="1"/>
  <c r="BN857" i="1" s="1"/>
  <c r="CS857" i="1" s="1"/>
  <c r="BI886" i="1"/>
  <c r="BK886" i="1" s="1"/>
  <c r="BL886" i="1" s="1"/>
  <c r="CN886" i="1" s="1"/>
  <c r="AM886" i="1"/>
  <c r="AN886" i="1" s="1"/>
  <c r="CP886" i="1" s="1"/>
  <c r="AI897" i="1"/>
  <c r="BM897" i="1"/>
  <c r="BN897" i="1" s="1"/>
  <c r="CS897" i="1" s="1"/>
  <c r="BC888" i="1"/>
  <c r="AE888" i="1"/>
  <c r="AF888" i="1" s="1"/>
  <c r="BE888" i="1"/>
  <c r="BF888" i="1" s="1"/>
  <c r="CH888" i="1" s="1"/>
  <c r="AJ888" i="1"/>
  <c r="AY888" i="1" s="1"/>
  <c r="AZ888" i="1" s="1"/>
  <c r="BA888" i="1" s="1"/>
  <c r="CB888" i="1" s="1"/>
  <c r="AM721" i="1"/>
  <c r="AN721" i="1" s="1"/>
  <c r="CP721" i="1" s="1"/>
  <c r="BI721" i="1"/>
  <c r="BK721" i="1" s="1"/>
  <c r="BL721" i="1" s="1"/>
  <c r="CN721" i="1" s="1"/>
  <c r="CQ721" i="1" s="1"/>
  <c r="AJ820" i="1"/>
  <c r="AY820" i="1" s="1"/>
  <c r="AZ820" i="1" s="1"/>
  <c r="BA820" i="1" s="1"/>
  <c r="CB820" i="1" s="1"/>
  <c r="BC820" i="1"/>
  <c r="BE820" i="1"/>
  <c r="BF820" i="1" s="1"/>
  <c r="CH820" i="1" s="1"/>
  <c r="AE820" i="1"/>
  <c r="AM38" i="1"/>
  <c r="AN38" i="1" s="1"/>
  <c r="CP38" i="1" s="1"/>
  <c r="BI38" i="1"/>
  <c r="BK38" i="1" s="1"/>
  <c r="BL38" i="1" s="1"/>
  <c r="CN38" i="1" s="1"/>
  <c r="CQ38" i="1" s="1"/>
  <c r="BI63" i="1"/>
  <c r="BK63" i="1" s="1"/>
  <c r="BL63" i="1" s="1"/>
  <c r="CN63" i="1" s="1"/>
  <c r="AM63" i="1"/>
  <c r="AN63" i="1" s="1"/>
  <c r="CP63" i="1" s="1"/>
  <c r="AI106" i="1"/>
  <c r="BM106" i="1"/>
  <c r="BN106" i="1" s="1"/>
  <c r="CS106" i="1" s="1"/>
  <c r="BM129" i="1"/>
  <c r="BN129" i="1" s="1"/>
  <c r="CS129" i="1" s="1"/>
  <c r="AI129" i="1"/>
  <c r="AI134" i="1"/>
  <c r="BM134" i="1"/>
  <c r="BN134" i="1" s="1"/>
  <c r="CS134" i="1" s="1"/>
  <c r="BM193" i="1"/>
  <c r="BN193" i="1" s="1"/>
  <c r="CS193" i="1" s="1"/>
  <c r="AI193" i="1"/>
  <c r="BD211" i="1"/>
  <c r="CF211" i="1" s="1"/>
  <c r="CI211" i="1" s="1"/>
  <c r="BG211" i="1"/>
  <c r="AM217" i="1"/>
  <c r="AN217" i="1" s="1"/>
  <c r="CP217" i="1" s="1"/>
  <c r="BI217" i="1"/>
  <c r="BK217" i="1" s="1"/>
  <c r="BL217" i="1" s="1"/>
  <c r="CN217" i="1" s="1"/>
  <c r="CQ217" i="1" s="1"/>
  <c r="AJ159" i="1"/>
  <c r="AY159" i="1" s="1"/>
  <c r="AZ159" i="1" s="1"/>
  <c r="BA159" i="1" s="1"/>
  <c r="CB159" i="1" s="1"/>
  <c r="AE159" i="1"/>
  <c r="BC159" i="1"/>
  <c r="BE159" i="1"/>
  <c r="BF159" i="1" s="1"/>
  <c r="CH159" i="1" s="1"/>
  <c r="BI173" i="1"/>
  <c r="BK173" i="1" s="1"/>
  <c r="BL173" i="1" s="1"/>
  <c r="CN173" i="1" s="1"/>
  <c r="CQ173" i="1" s="1"/>
  <c r="AM173" i="1"/>
  <c r="AN173" i="1" s="1"/>
  <c r="CP173" i="1" s="1"/>
  <c r="AJ241" i="1"/>
  <c r="AY241" i="1" s="1"/>
  <c r="AZ241" i="1" s="1"/>
  <c r="BA241" i="1" s="1"/>
  <c r="CB241" i="1" s="1"/>
  <c r="BC241" i="1"/>
  <c r="AE241" i="1"/>
  <c r="BE241" i="1"/>
  <c r="BF241" i="1" s="1"/>
  <c r="CH241" i="1" s="1"/>
  <c r="BI300" i="1"/>
  <c r="BK300" i="1" s="1"/>
  <c r="BL300" i="1" s="1"/>
  <c r="CN300" i="1" s="1"/>
  <c r="CQ300" i="1" s="1"/>
  <c r="AM300" i="1"/>
  <c r="AN300" i="1" s="1"/>
  <c r="CP300" i="1" s="1"/>
  <c r="BX331" i="1"/>
  <c r="BY331" i="1"/>
  <c r="BM342" i="1"/>
  <c r="BN342" i="1" s="1"/>
  <c r="CS342" i="1" s="1"/>
  <c r="AI342" i="1"/>
  <c r="AH340" i="1"/>
  <c r="AI340" i="1" s="1"/>
  <c r="BM326" i="1"/>
  <c r="BN326" i="1" s="1"/>
  <c r="CS326" i="1" s="1"/>
  <c r="AI326" i="1"/>
  <c r="BM358" i="1"/>
  <c r="BN358" i="1" s="1"/>
  <c r="CS358" i="1" s="1"/>
  <c r="AI358" i="1"/>
  <c r="BM391" i="1"/>
  <c r="BN391" i="1" s="1"/>
  <c r="CS391" i="1" s="1"/>
  <c r="AI391" i="1"/>
  <c r="AM402" i="1"/>
  <c r="AN402" i="1" s="1"/>
  <c r="CP402" i="1" s="1"/>
  <c r="BI402" i="1"/>
  <c r="BK402" i="1" s="1"/>
  <c r="BL402" i="1" s="1"/>
  <c r="CN402" i="1" s="1"/>
  <c r="CQ402" i="1" s="1"/>
  <c r="BC408" i="1"/>
  <c r="AE408" i="1"/>
  <c r="BE408" i="1"/>
  <c r="BF408" i="1" s="1"/>
  <c r="CH408" i="1" s="1"/>
  <c r="AJ408" i="1"/>
  <c r="AY408" i="1" s="1"/>
  <c r="AZ408" i="1" s="1"/>
  <c r="BA408" i="1" s="1"/>
  <c r="CB408" i="1" s="1"/>
  <c r="AE426" i="1"/>
  <c r="BE426" i="1"/>
  <c r="AJ426" i="1"/>
  <c r="BC426" i="1"/>
  <c r="AM450" i="1"/>
  <c r="AN450" i="1" s="1"/>
  <c r="CP450" i="1" s="1"/>
  <c r="BI450" i="1"/>
  <c r="BK450" i="1" s="1"/>
  <c r="BL450" i="1" s="1"/>
  <c r="CN450" i="1" s="1"/>
  <c r="CQ450" i="1" s="1"/>
  <c r="AI460" i="1"/>
  <c r="BM460" i="1"/>
  <c r="BN460" i="1" s="1"/>
  <c r="CS460" i="1" s="1"/>
  <c r="AM458" i="1"/>
  <c r="AN458" i="1" s="1"/>
  <c r="CP458" i="1" s="1"/>
  <c r="BI458" i="1"/>
  <c r="BK458" i="1" s="1"/>
  <c r="BL458" i="1" s="1"/>
  <c r="CN458" i="1" s="1"/>
  <c r="CQ458" i="1" s="1"/>
  <c r="AM522" i="1"/>
  <c r="AN522" i="1" s="1"/>
  <c r="CP522" i="1" s="1"/>
  <c r="BI522" i="1"/>
  <c r="BK522" i="1" s="1"/>
  <c r="BL522" i="1" s="1"/>
  <c r="CN522" i="1" s="1"/>
  <c r="CQ522" i="1" s="1"/>
  <c r="BM531" i="1"/>
  <c r="BN531" i="1" s="1"/>
  <c r="CS531" i="1" s="1"/>
  <c r="AI531" i="1"/>
  <c r="BI498" i="1"/>
  <c r="BK498" i="1" s="1"/>
  <c r="BL498" i="1" s="1"/>
  <c r="CN498" i="1" s="1"/>
  <c r="CQ498" i="1" s="1"/>
  <c r="AM498" i="1"/>
  <c r="AN498" i="1" s="1"/>
  <c r="CP498" i="1" s="1"/>
  <c r="AM486" i="1"/>
  <c r="AN486" i="1" s="1"/>
  <c r="CP486" i="1" s="1"/>
  <c r="BI486" i="1"/>
  <c r="BK486" i="1" s="1"/>
  <c r="BL486" i="1" s="1"/>
  <c r="CN486" i="1" s="1"/>
  <c r="CQ486" i="1" s="1"/>
  <c r="BI594" i="1"/>
  <c r="BK594" i="1" s="1"/>
  <c r="BL594" i="1" s="1"/>
  <c r="CN594" i="1" s="1"/>
  <c r="AM594" i="1"/>
  <c r="AN594" i="1" s="1"/>
  <c r="CP594" i="1" s="1"/>
  <c r="AJ583" i="1"/>
  <c r="AY583" i="1" s="1"/>
  <c r="AZ583" i="1" s="1"/>
  <c r="BA583" i="1" s="1"/>
  <c r="CB583" i="1" s="1"/>
  <c r="BC583" i="1"/>
  <c r="AE583" i="1"/>
  <c r="BE583" i="1"/>
  <c r="BF583" i="1" s="1"/>
  <c r="CH583" i="1" s="1"/>
  <c r="BM545" i="1"/>
  <c r="BN545" i="1" s="1"/>
  <c r="CS545" i="1" s="1"/>
  <c r="AI545" i="1"/>
  <c r="BM501" i="1"/>
  <c r="BN501" i="1" s="1"/>
  <c r="CS501" i="1" s="1"/>
  <c r="AI501" i="1"/>
  <c r="AI682" i="1"/>
  <c r="BM682" i="1"/>
  <c r="BN682" i="1" s="1"/>
  <c r="CS682" i="1" s="1"/>
  <c r="AJ710" i="1"/>
  <c r="AY710" i="1" s="1"/>
  <c r="AZ710" i="1" s="1"/>
  <c r="BA710" i="1" s="1"/>
  <c r="CB710" i="1" s="1"/>
  <c r="BC710" i="1"/>
  <c r="AE710" i="1"/>
  <c r="BE710" i="1"/>
  <c r="BF710" i="1" s="1"/>
  <c r="CH710" i="1" s="1"/>
  <c r="BI628" i="1"/>
  <c r="BK628" i="1" s="1"/>
  <c r="BL628" i="1" s="1"/>
  <c r="CN628" i="1" s="1"/>
  <c r="AM628" i="1"/>
  <c r="AN628" i="1" s="1"/>
  <c r="CP628" i="1" s="1"/>
  <c r="AJ666" i="1"/>
  <c r="AY666" i="1" s="1"/>
  <c r="AZ666" i="1" s="1"/>
  <c r="BA666" i="1" s="1"/>
  <c r="CB666" i="1" s="1"/>
  <c r="BC666" i="1"/>
  <c r="AE666" i="1"/>
  <c r="BE666" i="1"/>
  <c r="BF666" i="1" s="1"/>
  <c r="CH666" i="1" s="1"/>
  <c r="BM691" i="1"/>
  <c r="BN691" i="1" s="1"/>
  <c r="CS691" i="1" s="1"/>
  <c r="AI691" i="1"/>
  <c r="BI703" i="1"/>
  <c r="BK703" i="1" s="1"/>
  <c r="BL703" i="1" s="1"/>
  <c r="CN703" i="1" s="1"/>
  <c r="AM703" i="1"/>
  <c r="AN703" i="1" s="1"/>
  <c r="CP703" i="1" s="1"/>
  <c r="BM829" i="1"/>
  <c r="BN829" i="1" s="1"/>
  <c r="CS829" i="1" s="1"/>
  <c r="AI829" i="1"/>
  <c r="BI754" i="1"/>
  <c r="BK754" i="1" s="1"/>
  <c r="BL754" i="1" s="1"/>
  <c r="CN754" i="1" s="1"/>
  <c r="CQ754" i="1" s="1"/>
  <c r="AM754" i="1"/>
  <c r="AN754" i="1" s="1"/>
  <c r="CP754" i="1" s="1"/>
  <c r="BI890" i="1"/>
  <c r="BK890" i="1" s="1"/>
  <c r="BL890" i="1" s="1"/>
  <c r="CN890" i="1" s="1"/>
  <c r="CQ890" i="1" s="1"/>
  <c r="AM890" i="1"/>
  <c r="AN890" i="1" s="1"/>
  <c r="CP890" i="1" s="1"/>
  <c r="AM789" i="1"/>
  <c r="AN789" i="1" s="1"/>
  <c r="CP789" i="1" s="1"/>
  <c r="BI789" i="1"/>
  <c r="BK789" i="1" s="1"/>
  <c r="BL789" i="1" s="1"/>
  <c r="CN789" i="1" s="1"/>
  <c r="CQ789" i="1" s="1"/>
  <c r="AE17" i="1"/>
  <c r="BC17" i="1"/>
  <c r="BE17" i="1"/>
  <c r="BF17" i="1" s="1"/>
  <c r="CH17" i="1" s="1"/>
  <c r="AJ17" i="1"/>
  <c r="AY17" i="1" s="1"/>
  <c r="AZ17" i="1" s="1"/>
  <c r="BA17" i="1" s="1"/>
  <c r="CB17" i="1" s="1"/>
  <c r="AE14" i="1"/>
  <c r="AJ14" i="1"/>
  <c r="AY14" i="1" s="1"/>
  <c r="AZ14" i="1" s="1"/>
  <c r="BA14" i="1" s="1"/>
  <c r="CB14" i="1" s="1"/>
  <c r="BC14" i="1"/>
  <c r="BE14" i="1"/>
  <c r="BF14" i="1" s="1"/>
  <c r="CH14" i="1" s="1"/>
  <c r="AB8" i="1"/>
  <c r="AK9" i="1"/>
  <c r="AL9" i="1"/>
  <c r="BJ9" i="1" s="1"/>
  <c r="BM12" i="1"/>
  <c r="BN12" i="1" s="1"/>
  <c r="CS12" i="1" s="1"/>
  <c r="AI12" i="1"/>
  <c r="BM13" i="1"/>
  <c r="BN13" i="1" s="1"/>
  <c r="CS13" i="1" s="1"/>
  <c r="AI13" i="1"/>
  <c r="BE22" i="1"/>
  <c r="BF22" i="1" s="1"/>
  <c r="CH22" i="1" s="1"/>
  <c r="AJ22" i="1"/>
  <c r="AY22" i="1" s="1"/>
  <c r="AZ22" i="1" s="1"/>
  <c r="BA22" i="1" s="1"/>
  <c r="CB22" i="1" s="1"/>
  <c r="AE22" i="1"/>
  <c r="BC22" i="1"/>
  <c r="AI28" i="1"/>
  <c r="BM28" i="1"/>
  <c r="BN28" i="1" s="1"/>
  <c r="CS28" i="1" s="1"/>
  <c r="BI24" i="1"/>
  <c r="BK24" i="1" s="1"/>
  <c r="BL24" i="1" s="1"/>
  <c r="CN24" i="1" s="1"/>
  <c r="CQ24" i="1" s="1"/>
  <c r="AM24" i="1"/>
  <c r="AN24" i="1" s="1"/>
  <c r="CP24" i="1" s="1"/>
  <c r="AM46" i="1"/>
  <c r="AN46" i="1" s="1"/>
  <c r="CP46" i="1" s="1"/>
  <c r="AK35" i="1"/>
  <c r="AL35" i="1"/>
  <c r="BJ35" i="1" s="1"/>
  <c r="AI18" i="1"/>
  <c r="BM18" i="1"/>
  <c r="BN18" i="1" s="1"/>
  <c r="CS18" i="1" s="1"/>
  <c r="BF37" i="1"/>
  <c r="CH37" i="1" s="1"/>
  <c r="BE32" i="1"/>
  <c r="BF32" i="1" s="1"/>
  <c r="CH32" i="1" s="1"/>
  <c r="AJ32" i="1"/>
  <c r="AY32" i="1" s="1"/>
  <c r="AZ32" i="1" s="1"/>
  <c r="BA32" i="1" s="1"/>
  <c r="CB32" i="1" s="1"/>
  <c r="AE32" i="1"/>
  <c r="BC32" i="1"/>
  <c r="BG33" i="1"/>
  <c r="BD33" i="1"/>
  <c r="CF33" i="1" s="1"/>
  <c r="CI33" i="1" s="1"/>
  <c r="CL33" i="1" s="1"/>
  <c r="BG50" i="1"/>
  <c r="BD50" i="1"/>
  <c r="CF50" i="1" s="1"/>
  <c r="CI50" i="1" s="1"/>
  <c r="BM57" i="1"/>
  <c r="BN57" i="1" s="1"/>
  <c r="CS57" i="1" s="1"/>
  <c r="AI57" i="1"/>
  <c r="BE65" i="1"/>
  <c r="BF65" i="1" s="1"/>
  <c r="CH65" i="1" s="1"/>
  <c r="AE65" i="1"/>
  <c r="BC65" i="1"/>
  <c r="AJ65" i="1"/>
  <c r="AY65" i="1" s="1"/>
  <c r="AZ65" i="1" s="1"/>
  <c r="BA65" i="1" s="1"/>
  <c r="CB65" i="1" s="1"/>
  <c r="AJ63" i="1"/>
  <c r="AY63" i="1" s="1"/>
  <c r="AZ63" i="1" s="1"/>
  <c r="BA63" i="1" s="1"/>
  <c r="CB63" i="1" s="1"/>
  <c r="BC63" i="1"/>
  <c r="BE63" i="1"/>
  <c r="BF63" i="1" s="1"/>
  <c r="CH63" i="1" s="1"/>
  <c r="AE63" i="1"/>
  <c r="BC53" i="1"/>
  <c r="AE53" i="1"/>
  <c r="BE53" i="1"/>
  <c r="BF53" i="1" s="1"/>
  <c r="CH53" i="1" s="1"/>
  <c r="AJ53" i="1"/>
  <c r="AY53" i="1" s="1"/>
  <c r="AZ53" i="1" s="1"/>
  <c r="BA53" i="1" s="1"/>
  <c r="CB53" i="1" s="1"/>
  <c r="CQ69" i="1"/>
  <c r="BC85" i="1"/>
  <c r="BE85" i="1"/>
  <c r="BF85" i="1" s="1"/>
  <c r="CH85" i="1" s="1"/>
  <c r="AE85" i="1"/>
  <c r="AJ85" i="1"/>
  <c r="AY85" i="1" s="1"/>
  <c r="AZ85" i="1" s="1"/>
  <c r="BA85" i="1" s="1"/>
  <c r="CB85" i="1" s="1"/>
  <c r="AM47" i="1"/>
  <c r="AN47" i="1" s="1"/>
  <c r="CP47" i="1" s="1"/>
  <c r="BI47" i="1"/>
  <c r="BK47" i="1" s="1"/>
  <c r="BL47" i="1" s="1"/>
  <c r="CN47" i="1" s="1"/>
  <c r="AJ83" i="1"/>
  <c r="AY83" i="1" s="1"/>
  <c r="AZ83" i="1" s="1"/>
  <c r="BA83" i="1" s="1"/>
  <c r="CB83" i="1" s="1"/>
  <c r="BC83" i="1"/>
  <c r="AE83" i="1"/>
  <c r="BE83" i="1"/>
  <c r="BF83" i="1" s="1"/>
  <c r="CH83" i="1" s="1"/>
  <c r="AJ111" i="1"/>
  <c r="AY111" i="1" s="1"/>
  <c r="AZ111" i="1" s="1"/>
  <c r="BA111" i="1" s="1"/>
  <c r="CB111" i="1" s="1"/>
  <c r="AE111" i="1"/>
  <c r="BC111" i="1"/>
  <c r="BE111" i="1"/>
  <c r="BF111" i="1" s="1"/>
  <c r="CH111" i="1" s="1"/>
  <c r="BI77" i="1"/>
  <c r="BK77" i="1" s="1"/>
  <c r="BL77" i="1" s="1"/>
  <c r="CN77" i="1" s="1"/>
  <c r="CQ77" i="1" s="1"/>
  <c r="AM77" i="1"/>
  <c r="AN77" i="1" s="1"/>
  <c r="CP77" i="1" s="1"/>
  <c r="AJ107" i="1"/>
  <c r="AY107" i="1" s="1"/>
  <c r="AZ107" i="1" s="1"/>
  <c r="BA107" i="1" s="1"/>
  <c r="CB107" i="1" s="1"/>
  <c r="AE107" i="1"/>
  <c r="BC107" i="1"/>
  <c r="BE107" i="1"/>
  <c r="BF107" i="1" s="1"/>
  <c r="CH107" i="1" s="1"/>
  <c r="BM113" i="1"/>
  <c r="BN113" i="1" s="1"/>
  <c r="CS113" i="1" s="1"/>
  <c r="AI113" i="1"/>
  <c r="BM91" i="1"/>
  <c r="BN91" i="1" s="1"/>
  <c r="CS91" i="1" s="1"/>
  <c r="AI91" i="1"/>
  <c r="AJ100" i="1"/>
  <c r="AY100" i="1" s="1"/>
  <c r="AZ100" i="1" s="1"/>
  <c r="BA100" i="1" s="1"/>
  <c r="CB100" i="1" s="1"/>
  <c r="AE100" i="1"/>
  <c r="BC100" i="1"/>
  <c r="BE100" i="1"/>
  <c r="BF100" i="1" s="1"/>
  <c r="CH100" i="1" s="1"/>
  <c r="AJ95" i="1"/>
  <c r="AY95" i="1" s="1"/>
  <c r="AZ95" i="1" s="1"/>
  <c r="BA95" i="1" s="1"/>
  <c r="CB95" i="1" s="1"/>
  <c r="AE95" i="1"/>
  <c r="BC95" i="1"/>
  <c r="BE95" i="1"/>
  <c r="BF95" i="1" s="1"/>
  <c r="CH95" i="1" s="1"/>
  <c r="BX94" i="1"/>
  <c r="BM120" i="1"/>
  <c r="BN120" i="1" s="1"/>
  <c r="CS120" i="1" s="1"/>
  <c r="AI120" i="1"/>
  <c r="AI135" i="1"/>
  <c r="BM135" i="1"/>
  <c r="BN135" i="1" s="1"/>
  <c r="CS135" i="1" s="1"/>
  <c r="BM117" i="1"/>
  <c r="BN117" i="1" s="1"/>
  <c r="CS117" i="1" s="1"/>
  <c r="AI117" i="1"/>
  <c r="BI106" i="1"/>
  <c r="BK106" i="1" s="1"/>
  <c r="BL106" i="1" s="1"/>
  <c r="CN106" i="1" s="1"/>
  <c r="CQ106" i="1" s="1"/>
  <c r="AM106" i="1"/>
  <c r="AN106" i="1" s="1"/>
  <c r="CP106" i="1" s="1"/>
  <c r="BM125" i="1"/>
  <c r="BN125" i="1" s="1"/>
  <c r="CS125" i="1" s="1"/>
  <c r="AI125" i="1"/>
  <c r="BM121" i="1"/>
  <c r="BN121" i="1" s="1"/>
  <c r="CS121" i="1" s="1"/>
  <c r="AI121" i="1"/>
  <c r="BM138" i="1"/>
  <c r="BN138" i="1" s="1"/>
  <c r="CS138" i="1" s="1"/>
  <c r="AI138" i="1"/>
  <c r="AF117" i="1"/>
  <c r="AG117" i="1"/>
  <c r="CK117" i="1" s="1"/>
  <c r="BD128" i="1"/>
  <c r="CF128" i="1" s="1"/>
  <c r="CI128" i="1" s="1"/>
  <c r="BG128" i="1"/>
  <c r="AJ108" i="1"/>
  <c r="AY108" i="1" s="1"/>
  <c r="AZ108" i="1" s="1"/>
  <c r="BA108" i="1" s="1"/>
  <c r="CB108" i="1" s="1"/>
  <c r="AE108" i="1"/>
  <c r="BC108" i="1"/>
  <c r="BE108" i="1"/>
  <c r="BF108" i="1" s="1"/>
  <c r="CH108" i="1" s="1"/>
  <c r="BD122" i="1"/>
  <c r="CF122" i="1" s="1"/>
  <c r="CI122" i="1" s="1"/>
  <c r="BG122" i="1"/>
  <c r="AG135" i="1"/>
  <c r="CK135" i="1" s="1"/>
  <c r="AF135" i="1"/>
  <c r="BI160" i="1"/>
  <c r="BK160" i="1" s="1"/>
  <c r="BL160" i="1" s="1"/>
  <c r="CN160" i="1" s="1"/>
  <c r="AM160" i="1"/>
  <c r="AN160" i="1" s="1"/>
  <c r="CP160" i="1" s="1"/>
  <c r="AM156" i="1"/>
  <c r="AN156" i="1" s="1"/>
  <c r="CP156" i="1" s="1"/>
  <c r="BI156" i="1"/>
  <c r="BK156" i="1" s="1"/>
  <c r="BL156" i="1" s="1"/>
  <c r="CN156" i="1" s="1"/>
  <c r="CQ156" i="1" s="1"/>
  <c r="BM171" i="1"/>
  <c r="BN171" i="1" s="1"/>
  <c r="CS171" i="1" s="1"/>
  <c r="AI171" i="1"/>
  <c r="AL131" i="1"/>
  <c r="BJ131" i="1" s="1"/>
  <c r="AK131" i="1"/>
  <c r="AM146" i="1"/>
  <c r="AN146" i="1" s="1"/>
  <c r="CP146" i="1" s="1"/>
  <c r="BI146" i="1"/>
  <c r="BK146" i="1" s="1"/>
  <c r="BL146" i="1" s="1"/>
  <c r="CN146" i="1" s="1"/>
  <c r="CQ146" i="1" s="1"/>
  <c r="AM171" i="1"/>
  <c r="AN171" i="1" s="1"/>
  <c r="CP171" i="1" s="1"/>
  <c r="BJ171" i="1"/>
  <c r="BK171" i="1" s="1"/>
  <c r="BL171" i="1" s="1"/>
  <c r="CN171" i="1" s="1"/>
  <c r="CQ171" i="1" s="1"/>
  <c r="BD121" i="1"/>
  <c r="CF121" i="1" s="1"/>
  <c r="CI121" i="1" s="1"/>
  <c r="BG121" i="1"/>
  <c r="BE149" i="1"/>
  <c r="BF149" i="1" s="1"/>
  <c r="CH149" i="1" s="1"/>
  <c r="AJ149" i="1"/>
  <c r="AY149" i="1" s="1"/>
  <c r="AZ149" i="1" s="1"/>
  <c r="BA149" i="1" s="1"/>
  <c r="CB149" i="1" s="1"/>
  <c r="BC149" i="1"/>
  <c r="AE149" i="1"/>
  <c r="BJ188" i="1"/>
  <c r="BK188" i="1" s="1"/>
  <c r="BL188" i="1" s="1"/>
  <c r="CN188" i="1" s="1"/>
  <c r="CQ188" i="1" s="1"/>
  <c r="AM188" i="1"/>
  <c r="AN188" i="1" s="1"/>
  <c r="CP188" i="1" s="1"/>
  <c r="AF143" i="1"/>
  <c r="AG143" i="1"/>
  <c r="CK143" i="1" s="1"/>
  <c r="AI187" i="1"/>
  <c r="BM187" i="1"/>
  <c r="BN187" i="1" s="1"/>
  <c r="CS187" i="1" s="1"/>
  <c r="AJ189" i="1"/>
  <c r="AY189" i="1" s="1"/>
  <c r="AZ189" i="1" s="1"/>
  <c r="BA189" i="1" s="1"/>
  <c r="CB189" i="1" s="1"/>
  <c r="BC189" i="1"/>
  <c r="AE189" i="1"/>
  <c r="BE189" i="1"/>
  <c r="BF189" i="1" s="1"/>
  <c r="CH189" i="1" s="1"/>
  <c r="AJ174" i="1"/>
  <c r="AY174" i="1" s="1"/>
  <c r="AZ174" i="1" s="1"/>
  <c r="BA174" i="1" s="1"/>
  <c r="CB174" i="1" s="1"/>
  <c r="BC174" i="1"/>
  <c r="AE174" i="1"/>
  <c r="BE174" i="1"/>
  <c r="BF174" i="1" s="1"/>
  <c r="CH174" i="1" s="1"/>
  <c r="BM186" i="1"/>
  <c r="BN186" i="1" s="1"/>
  <c r="CS186" i="1" s="1"/>
  <c r="AI186" i="1"/>
  <c r="AJ167" i="1"/>
  <c r="AY167" i="1" s="1"/>
  <c r="AZ167" i="1" s="1"/>
  <c r="BA167" i="1" s="1"/>
  <c r="CB167" i="1" s="1"/>
  <c r="BE167" i="1"/>
  <c r="BF167" i="1" s="1"/>
  <c r="CH167" i="1" s="1"/>
  <c r="AE167" i="1"/>
  <c r="BC167" i="1"/>
  <c r="AM186" i="1"/>
  <c r="AN186" i="1" s="1"/>
  <c r="CP186" i="1" s="1"/>
  <c r="BJ203" i="1"/>
  <c r="BK203" i="1" s="1"/>
  <c r="BL203" i="1" s="1"/>
  <c r="CN203" i="1" s="1"/>
  <c r="AM203" i="1"/>
  <c r="AN203" i="1" s="1"/>
  <c r="CP203" i="1" s="1"/>
  <c r="AJ180" i="1"/>
  <c r="AY180" i="1" s="1"/>
  <c r="AZ180" i="1" s="1"/>
  <c r="BA180" i="1" s="1"/>
  <c r="CB180" i="1" s="1"/>
  <c r="BC180" i="1"/>
  <c r="BE180" i="1"/>
  <c r="BF180" i="1" s="1"/>
  <c r="CH180" i="1" s="1"/>
  <c r="AE180" i="1"/>
  <c r="AJ183" i="1"/>
  <c r="AY183" i="1" s="1"/>
  <c r="AZ183" i="1" s="1"/>
  <c r="BA183" i="1" s="1"/>
  <c r="CB183" i="1" s="1"/>
  <c r="BC183" i="1"/>
  <c r="AE183" i="1"/>
  <c r="BE183" i="1"/>
  <c r="BF183" i="1" s="1"/>
  <c r="CH183" i="1" s="1"/>
  <c r="BM204" i="1"/>
  <c r="BN204" i="1" s="1"/>
  <c r="CS204" i="1" s="1"/>
  <c r="AI204" i="1"/>
  <c r="BC213" i="1"/>
  <c r="AE213" i="1"/>
  <c r="BE213" i="1"/>
  <c r="BF213" i="1" s="1"/>
  <c r="CH213" i="1" s="1"/>
  <c r="AJ213" i="1"/>
  <c r="AY213" i="1" s="1"/>
  <c r="AZ213" i="1" s="1"/>
  <c r="BA213" i="1" s="1"/>
  <c r="CB213" i="1" s="1"/>
  <c r="BE226" i="1"/>
  <c r="BF226" i="1" s="1"/>
  <c r="CH226" i="1" s="1"/>
  <c r="AJ226" i="1"/>
  <c r="AY226" i="1" s="1"/>
  <c r="AZ226" i="1" s="1"/>
  <c r="BA226" i="1" s="1"/>
  <c r="CB226" i="1" s="1"/>
  <c r="BC226" i="1"/>
  <c r="AE226" i="1"/>
  <c r="AF187" i="1"/>
  <c r="AG187" i="1"/>
  <c r="CK187" i="1" s="1"/>
  <c r="BI205" i="1"/>
  <c r="BK205" i="1" s="1"/>
  <c r="BL205" i="1" s="1"/>
  <c r="CN205" i="1" s="1"/>
  <c r="CQ205" i="1" s="1"/>
  <c r="AM205" i="1"/>
  <c r="AN205" i="1" s="1"/>
  <c r="CP205" i="1" s="1"/>
  <c r="AJ217" i="1"/>
  <c r="AY217" i="1" s="1"/>
  <c r="AZ217" i="1" s="1"/>
  <c r="BA217" i="1" s="1"/>
  <c r="CB217" i="1" s="1"/>
  <c r="BC224" i="1"/>
  <c r="BE224" i="1"/>
  <c r="BF224" i="1" s="1"/>
  <c r="CH224" i="1" s="1"/>
  <c r="AJ224" i="1"/>
  <c r="AY224" i="1" s="1"/>
  <c r="AZ224" i="1" s="1"/>
  <c r="BA224" i="1" s="1"/>
  <c r="CB224" i="1" s="1"/>
  <c r="AE224" i="1"/>
  <c r="AI159" i="1"/>
  <c r="BM159" i="1"/>
  <c r="BN159" i="1" s="1"/>
  <c r="CS159" i="1" s="1"/>
  <c r="BE210" i="1"/>
  <c r="BF210" i="1" s="1"/>
  <c r="CH210" i="1" s="1"/>
  <c r="AJ210" i="1"/>
  <c r="AY210" i="1" s="1"/>
  <c r="AZ210" i="1" s="1"/>
  <c r="BA210" i="1" s="1"/>
  <c r="CB210" i="1" s="1"/>
  <c r="BC210" i="1"/>
  <c r="AE210" i="1"/>
  <c r="BI240" i="1"/>
  <c r="BK240" i="1" s="1"/>
  <c r="BL240" i="1" s="1"/>
  <c r="CN240" i="1" s="1"/>
  <c r="CQ240" i="1" s="1"/>
  <c r="AM240" i="1"/>
  <c r="AN240" i="1" s="1"/>
  <c r="CP240" i="1" s="1"/>
  <c r="AE250" i="1"/>
  <c r="BC250" i="1"/>
  <c r="BE250" i="1"/>
  <c r="BF250" i="1" s="1"/>
  <c r="CH250" i="1" s="1"/>
  <c r="AJ250" i="1"/>
  <c r="AY250" i="1" s="1"/>
  <c r="AZ250" i="1" s="1"/>
  <c r="BA250" i="1" s="1"/>
  <c r="CB250" i="1" s="1"/>
  <c r="BY261" i="1"/>
  <c r="BX261" i="1"/>
  <c r="AE271" i="1"/>
  <c r="BC271" i="1"/>
  <c r="AJ271" i="1"/>
  <c r="AY271" i="1" s="1"/>
  <c r="AZ271" i="1" s="1"/>
  <c r="BA271" i="1" s="1"/>
  <c r="CB271" i="1" s="1"/>
  <c r="BE271" i="1"/>
  <c r="BF271" i="1" s="1"/>
  <c r="CH271" i="1" s="1"/>
  <c r="AM236" i="1"/>
  <c r="AN236" i="1" s="1"/>
  <c r="CP236" i="1" s="1"/>
  <c r="BM259" i="1"/>
  <c r="BN259" i="1" s="1"/>
  <c r="CS259" i="1" s="1"/>
  <c r="AI259" i="1"/>
  <c r="BM214" i="1"/>
  <c r="BN214" i="1" s="1"/>
  <c r="CS214" i="1" s="1"/>
  <c r="AI214" i="1"/>
  <c r="AJ234" i="1"/>
  <c r="AY234" i="1" s="1"/>
  <c r="AZ234" i="1" s="1"/>
  <c r="BA234" i="1" s="1"/>
  <c r="CB234" i="1" s="1"/>
  <c r="BC234" i="1"/>
  <c r="AE234" i="1"/>
  <c r="BE234" i="1"/>
  <c r="BF234" i="1" s="1"/>
  <c r="CH234" i="1" s="1"/>
  <c r="BD270" i="1"/>
  <c r="CF270" i="1" s="1"/>
  <c r="CI270" i="1" s="1"/>
  <c r="CL270" i="1" s="1"/>
  <c r="BG270" i="1"/>
  <c r="AM247" i="1"/>
  <c r="AN247" i="1" s="1"/>
  <c r="CP247" i="1" s="1"/>
  <c r="BI247" i="1"/>
  <c r="BK247" i="1" s="1"/>
  <c r="BL247" i="1" s="1"/>
  <c r="CN247" i="1" s="1"/>
  <c r="BK259" i="1"/>
  <c r="BL259" i="1" s="1"/>
  <c r="CN259" i="1" s="1"/>
  <c r="CQ259" i="1" s="1"/>
  <c r="AE246" i="1"/>
  <c r="BC246" i="1"/>
  <c r="BE246" i="1"/>
  <c r="BF246" i="1" s="1"/>
  <c r="CH246" i="1" s="1"/>
  <c r="AJ246" i="1"/>
  <c r="AY246" i="1" s="1"/>
  <c r="AZ246" i="1" s="1"/>
  <c r="BA246" i="1" s="1"/>
  <c r="CB246" i="1" s="1"/>
  <c r="BM197" i="1"/>
  <c r="BN197" i="1" s="1"/>
  <c r="CS197" i="1" s="1"/>
  <c r="AI197" i="1"/>
  <c r="AM208" i="1"/>
  <c r="AN208" i="1" s="1"/>
  <c r="CP208" i="1" s="1"/>
  <c r="BM272" i="1"/>
  <c r="BN272" i="1" s="1"/>
  <c r="CS272" i="1" s="1"/>
  <c r="AI272" i="1"/>
  <c r="BM277" i="1"/>
  <c r="BN277" i="1" s="1"/>
  <c r="CS277" i="1" s="1"/>
  <c r="AI277" i="1"/>
  <c r="AE252" i="1"/>
  <c r="BC252" i="1"/>
  <c r="BE252" i="1"/>
  <c r="BF252" i="1" s="1"/>
  <c r="CH252" i="1" s="1"/>
  <c r="AJ252" i="1"/>
  <c r="AY252" i="1" s="1"/>
  <c r="AZ252" i="1" s="1"/>
  <c r="BA252" i="1" s="1"/>
  <c r="CB252" i="1" s="1"/>
  <c r="AE267" i="1"/>
  <c r="BC267" i="1"/>
  <c r="BE267" i="1"/>
  <c r="BF267" i="1" s="1"/>
  <c r="CH267" i="1" s="1"/>
  <c r="AJ267" i="1"/>
  <c r="AY267" i="1" s="1"/>
  <c r="AZ267" i="1" s="1"/>
  <c r="BA267" i="1" s="1"/>
  <c r="CB267" i="1" s="1"/>
  <c r="BC297" i="1"/>
  <c r="AE297" i="1"/>
  <c r="BE297" i="1"/>
  <c r="BF297" i="1" s="1"/>
  <c r="CH297" i="1" s="1"/>
  <c r="AJ297" i="1"/>
  <c r="AY297" i="1" s="1"/>
  <c r="AZ297" i="1" s="1"/>
  <c r="BA297" i="1" s="1"/>
  <c r="CB297" i="1" s="1"/>
  <c r="AH243" i="1"/>
  <c r="AI243" i="1" s="1"/>
  <c r="BM245" i="1"/>
  <c r="BN245" i="1" s="1"/>
  <c r="CS245" i="1" s="1"/>
  <c r="AI245" i="1"/>
  <c r="BD280" i="1"/>
  <c r="CF280" i="1" s="1"/>
  <c r="CI280" i="1" s="1"/>
  <c r="BG280" i="1"/>
  <c r="BI291" i="1"/>
  <c r="BK291" i="1" s="1"/>
  <c r="BL291" i="1" s="1"/>
  <c r="CN291" i="1" s="1"/>
  <c r="AM291" i="1"/>
  <c r="AN291" i="1" s="1"/>
  <c r="CP291" i="1" s="1"/>
  <c r="AM301" i="1"/>
  <c r="AN301" i="1" s="1"/>
  <c r="CP301" i="1" s="1"/>
  <c r="BI301" i="1"/>
  <c r="BK301" i="1" s="1"/>
  <c r="BL301" i="1" s="1"/>
  <c r="CN301" i="1" s="1"/>
  <c r="CQ301" i="1" s="1"/>
  <c r="BM296" i="1"/>
  <c r="BN296" i="1" s="1"/>
  <c r="CS296" i="1" s="1"/>
  <c r="AI296" i="1"/>
  <c r="BI243" i="1"/>
  <c r="BK243" i="1" s="1"/>
  <c r="BL243" i="1" s="1"/>
  <c r="CN243" i="1" s="1"/>
  <c r="CQ243" i="1" s="1"/>
  <c r="AM243" i="1"/>
  <c r="AN243" i="1" s="1"/>
  <c r="CP243" i="1" s="1"/>
  <c r="AI273" i="1"/>
  <c r="BM273" i="1"/>
  <c r="BN273" i="1" s="1"/>
  <c r="CS273" i="1" s="1"/>
  <c r="AM256" i="1"/>
  <c r="AN256" i="1" s="1"/>
  <c r="CP256" i="1" s="1"/>
  <c r="BI256" i="1"/>
  <c r="BK256" i="1" s="1"/>
  <c r="BL256" i="1" s="1"/>
  <c r="CN256" i="1" s="1"/>
  <c r="CQ256" i="1" s="1"/>
  <c r="AM312" i="1"/>
  <c r="AN312" i="1" s="1"/>
  <c r="CP312" i="1" s="1"/>
  <c r="BI312" i="1"/>
  <c r="BK312" i="1" s="1"/>
  <c r="BL312" i="1" s="1"/>
  <c r="CN312" i="1" s="1"/>
  <c r="CQ312" i="1" s="1"/>
  <c r="AM321" i="1"/>
  <c r="AN321" i="1" s="1"/>
  <c r="CP321" i="1" s="1"/>
  <c r="BI321" i="1"/>
  <c r="BK321" i="1" s="1"/>
  <c r="BL321" i="1" s="1"/>
  <c r="CN321" i="1" s="1"/>
  <c r="CQ321" i="1" s="1"/>
  <c r="BD337" i="1"/>
  <c r="CF337" i="1" s="1"/>
  <c r="CI337" i="1" s="1"/>
  <c r="BG337" i="1"/>
  <c r="BM343" i="1"/>
  <c r="BN343" i="1" s="1"/>
  <c r="CS343" i="1" s="1"/>
  <c r="AI343" i="1"/>
  <c r="BM355" i="1"/>
  <c r="BN355" i="1" s="1"/>
  <c r="CS355" i="1" s="1"/>
  <c r="AI355" i="1"/>
  <c r="BD338" i="1"/>
  <c r="CF338" i="1" s="1"/>
  <c r="CI338" i="1" s="1"/>
  <c r="BG338" i="1"/>
  <c r="AM252" i="1"/>
  <c r="AN252" i="1" s="1"/>
  <c r="CP252" i="1" s="1"/>
  <c r="AM305" i="1"/>
  <c r="AN305" i="1" s="1"/>
  <c r="CP305" i="1" s="1"/>
  <c r="BI305" i="1"/>
  <c r="BK305" i="1" s="1"/>
  <c r="BL305" i="1" s="1"/>
  <c r="CN305" i="1" s="1"/>
  <c r="BM354" i="1"/>
  <c r="BN354" i="1" s="1"/>
  <c r="CS354" i="1" s="1"/>
  <c r="AI354" i="1"/>
  <c r="BM353" i="1"/>
  <c r="BN353" i="1" s="1"/>
  <c r="CS353" i="1" s="1"/>
  <c r="AI353" i="1"/>
  <c r="BM359" i="1"/>
  <c r="BN359" i="1" s="1"/>
  <c r="CS359" i="1" s="1"/>
  <c r="AI359" i="1"/>
  <c r="AJ309" i="1"/>
  <c r="AY309" i="1" s="1"/>
  <c r="AZ309" i="1" s="1"/>
  <c r="BA309" i="1" s="1"/>
  <c r="CB309" i="1" s="1"/>
  <c r="BC309" i="1"/>
  <c r="AE309" i="1"/>
  <c r="BE309" i="1"/>
  <c r="BF309" i="1" s="1"/>
  <c r="CH309" i="1" s="1"/>
  <c r="BE347" i="1"/>
  <c r="BF347" i="1" s="1"/>
  <c r="CH347" i="1" s="1"/>
  <c r="AJ347" i="1"/>
  <c r="AY347" i="1" s="1"/>
  <c r="AZ347" i="1" s="1"/>
  <c r="BA347" i="1" s="1"/>
  <c r="CB347" i="1" s="1"/>
  <c r="BC347" i="1"/>
  <c r="AE347" i="1"/>
  <c r="AM260" i="1"/>
  <c r="AN260" i="1" s="1"/>
  <c r="CP260" i="1" s="1"/>
  <c r="BI308" i="1"/>
  <c r="BK308" i="1" s="1"/>
  <c r="BL308" i="1" s="1"/>
  <c r="CN308" i="1" s="1"/>
  <c r="CQ308" i="1" s="1"/>
  <c r="AM308" i="1"/>
  <c r="AN308" i="1" s="1"/>
  <c r="CP308" i="1" s="1"/>
  <c r="AE314" i="1"/>
  <c r="AG314" i="1" s="1"/>
  <c r="BC314" i="1"/>
  <c r="BE314" i="1"/>
  <c r="BF314" i="1" s="1"/>
  <c r="BI351" i="1"/>
  <c r="BK351" i="1" s="1"/>
  <c r="BL351" i="1" s="1"/>
  <c r="CN351" i="1" s="1"/>
  <c r="AM351" i="1"/>
  <c r="AN351" i="1" s="1"/>
  <c r="CP351" i="1" s="1"/>
  <c r="AJ389" i="1"/>
  <c r="BC389" i="1"/>
  <c r="AE389" i="1"/>
  <c r="BE389" i="1"/>
  <c r="BI350" i="1"/>
  <c r="BK350" i="1" s="1"/>
  <c r="BL350" i="1" s="1"/>
  <c r="CN350" i="1" s="1"/>
  <c r="AM350" i="1"/>
  <c r="AN350" i="1" s="1"/>
  <c r="CP350" i="1" s="1"/>
  <c r="AM356" i="1"/>
  <c r="AN356" i="1" s="1"/>
  <c r="CP356" i="1" s="1"/>
  <c r="BI356" i="1"/>
  <c r="BK356" i="1" s="1"/>
  <c r="BL356" i="1" s="1"/>
  <c r="CN356" i="1" s="1"/>
  <c r="CQ356" i="1" s="1"/>
  <c r="AF327" i="1"/>
  <c r="AG327" i="1"/>
  <c r="CK327" i="1" s="1"/>
  <c r="BC306" i="1"/>
  <c r="AE306" i="1"/>
  <c r="BE306" i="1"/>
  <c r="BF306" i="1" s="1"/>
  <c r="CH306" i="1" s="1"/>
  <c r="AJ306" i="1"/>
  <c r="AY306" i="1" s="1"/>
  <c r="AZ306" i="1" s="1"/>
  <c r="BA306" i="1" s="1"/>
  <c r="CB306" i="1" s="1"/>
  <c r="AM364" i="1"/>
  <c r="AN364" i="1" s="1"/>
  <c r="CP364" i="1" s="1"/>
  <c r="BI364" i="1"/>
  <c r="BK364" i="1" s="1"/>
  <c r="BL364" i="1" s="1"/>
  <c r="CN364" i="1" s="1"/>
  <c r="CQ364" i="1" s="1"/>
  <c r="BI381" i="1"/>
  <c r="BK381" i="1" s="1"/>
  <c r="BL381" i="1" s="1"/>
  <c r="CN381" i="1" s="1"/>
  <c r="CQ381" i="1" s="1"/>
  <c r="AM381" i="1"/>
  <c r="AN381" i="1" s="1"/>
  <c r="CP381" i="1" s="1"/>
  <c r="BI403" i="1"/>
  <c r="BK403" i="1" s="1"/>
  <c r="BL403" i="1" s="1"/>
  <c r="CN403" i="1" s="1"/>
  <c r="CQ403" i="1" s="1"/>
  <c r="AM403" i="1"/>
  <c r="AN403" i="1" s="1"/>
  <c r="CP403" i="1" s="1"/>
  <c r="BD322" i="1"/>
  <c r="CF322" i="1" s="1"/>
  <c r="CI322" i="1" s="1"/>
  <c r="BG322" i="1"/>
  <c r="BD331" i="1"/>
  <c r="CF331" i="1" s="1"/>
  <c r="CI331" i="1" s="1"/>
  <c r="BG331" i="1"/>
  <c r="BI366" i="1"/>
  <c r="BK366" i="1" s="1"/>
  <c r="BL366" i="1" s="1"/>
  <c r="CN366" i="1" s="1"/>
  <c r="CQ366" i="1" s="1"/>
  <c r="AM366" i="1"/>
  <c r="AN366" i="1" s="1"/>
  <c r="CP366" i="1" s="1"/>
  <c r="BI378" i="1"/>
  <c r="BK378" i="1" s="1"/>
  <c r="BL378" i="1" s="1"/>
  <c r="CN378" i="1" s="1"/>
  <c r="CQ378" i="1" s="1"/>
  <c r="AM378" i="1"/>
  <c r="AN378" i="1" s="1"/>
  <c r="CP378" i="1" s="1"/>
  <c r="AM391" i="1"/>
  <c r="AN391" i="1" s="1"/>
  <c r="CP391" i="1" s="1"/>
  <c r="BI391" i="1"/>
  <c r="BK391" i="1" s="1"/>
  <c r="BL391" i="1" s="1"/>
  <c r="CN391" i="1" s="1"/>
  <c r="AM399" i="1"/>
  <c r="AN399" i="1" s="1"/>
  <c r="CP399" i="1" s="1"/>
  <c r="BI399" i="1"/>
  <c r="BK399" i="1" s="1"/>
  <c r="BL399" i="1" s="1"/>
  <c r="CN399" i="1" s="1"/>
  <c r="CQ399" i="1" s="1"/>
  <c r="BM410" i="1"/>
  <c r="BN410" i="1" s="1"/>
  <c r="CS410" i="1" s="1"/>
  <c r="AI410" i="1"/>
  <c r="BD333" i="1"/>
  <c r="CF333" i="1" s="1"/>
  <c r="CI333" i="1" s="1"/>
  <c r="BG333" i="1"/>
  <c r="BI372" i="1"/>
  <c r="BK372" i="1" s="1"/>
  <c r="BL372" i="1" s="1"/>
  <c r="CN372" i="1" s="1"/>
  <c r="CQ372" i="1" s="1"/>
  <c r="AM372" i="1"/>
  <c r="AN372" i="1" s="1"/>
  <c r="CP372" i="1" s="1"/>
  <c r="BX380" i="1"/>
  <c r="AJ405" i="1"/>
  <c r="AY405" i="1" s="1"/>
  <c r="AZ405" i="1" s="1"/>
  <c r="BA405" i="1" s="1"/>
  <c r="CB405" i="1" s="1"/>
  <c r="BC405" i="1"/>
  <c r="AE405" i="1"/>
  <c r="BE405" i="1"/>
  <c r="BF405" i="1" s="1"/>
  <c r="CH405" i="1" s="1"/>
  <c r="AF326" i="1"/>
  <c r="AG326" i="1"/>
  <c r="CK326" i="1" s="1"/>
  <c r="BE380" i="1"/>
  <c r="BF380" i="1" s="1"/>
  <c r="CH380" i="1" s="1"/>
  <c r="AJ380" i="1"/>
  <c r="AY380" i="1" s="1"/>
  <c r="AZ380" i="1" s="1"/>
  <c r="BA380" i="1" s="1"/>
  <c r="CB380" i="1" s="1"/>
  <c r="BC380" i="1"/>
  <c r="AE380" i="1"/>
  <c r="AM360" i="1"/>
  <c r="AN360" i="1" s="1"/>
  <c r="CP360" i="1" s="1"/>
  <c r="BI360" i="1"/>
  <c r="BK360" i="1" s="1"/>
  <c r="BL360" i="1" s="1"/>
  <c r="CN360" i="1" s="1"/>
  <c r="CQ360" i="1" s="1"/>
  <c r="BE377" i="1"/>
  <c r="BF377" i="1" s="1"/>
  <c r="CH377" i="1" s="1"/>
  <c r="AJ377" i="1"/>
  <c r="AY377" i="1" s="1"/>
  <c r="AZ377" i="1" s="1"/>
  <c r="BA377" i="1" s="1"/>
  <c r="CB377" i="1" s="1"/>
  <c r="BC377" i="1"/>
  <c r="AE377" i="1"/>
  <c r="BM385" i="1"/>
  <c r="BN385" i="1" s="1"/>
  <c r="CS385" i="1" s="1"/>
  <c r="AI385" i="1"/>
  <c r="AJ324" i="1"/>
  <c r="AY324" i="1" s="1"/>
  <c r="AZ324" i="1" s="1"/>
  <c r="BA324" i="1" s="1"/>
  <c r="CB324" i="1" s="1"/>
  <c r="BI373" i="1"/>
  <c r="BK373" i="1" s="1"/>
  <c r="BL373" i="1" s="1"/>
  <c r="CN373" i="1" s="1"/>
  <c r="CQ373" i="1" s="1"/>
  <c r="AM373" i="1"/>
  <c r="AN373" i="1" s="1"/>
  <c r="CP373" i="1" s="1"/>
  <c r="BX384" i="1"/>
  <c r="AI396" i="1"/>
  <c r="BM396" i="1"/>
  <c r="BN396" i="1" s="1"/>
  <c r="CS396" i="1" s="1"/>
  <c r="BM382" i="1"/>
  <c r="BN382" i="1" s="1"/>
  <c r="CS382" i="1" s="1"/>
  <c r="AI382" i="1"/>
  <c r="BI467" i="1"/>
  <c r="BK467" i="1" s="1"/>
  <c r="BL467" i="1" s="1"/>
  <c r="CN467" i="1" s="1"/>
  <c r="AM467" i="1"/>
  <c r="AN467" i="1" s="1"/>
  <c r="CP467" i="1" s="1"/>
  <c r="BC415" i="1"/>
  <c r="AE415" i="1"/>
  <c r="BE415" i="1"/>
  <c r="BF415" i="1" s="1"/>
  <c r="CH415" i="1" s="1"/>
  <c r="AJ415" i="1"/>
  <c r="AY415" i="1" s="1"/>
  <c r="AZ415" i="1" s="1"/>
  <c r="BA415" i="1" s="1"/>
  <c r="CB415" i="1" s="1"/>
  <c r="AJ431" i="1"/>
  <c r="AY431" i="1" s="1"/>
  <c r="AZ431" i="1" s="1"/>
  <c r="BA431" i="1" s="1"/>
  <c r="CB431" i="1" s="1"/>
  <c r="BC431" i="1"/>
  <c r="AE431" i="1"/>
  <c r="BE431" i="1"/>
  <c r="BF431" i="1" s="1"/>
  <c r="CH431" i="1" s="1"/>
  <c r="BI446" i="1"/>
  <c r="BK446" i="1" s="1"/>
  <c r="BL446" i="1" s="1"/>
  <c r="CN446" i="1" s="1"/>
  <c r="CQ446" i="1" s="1"/>
  <c r="AM446" i="1"/>
  <c r="AN446" i="1" s="1"/>
  <c r="CP446" i="1" s="1"/>
  <c r="AG468" i="1"/>
  <c r="CK468" i="1" s="1"/>
  <c r="AF468" i="1"/>
  <c r="BC450" i="1"/>
  <c r="AE450" i="1"/>
  <c r="BE450" i="1"/>
  <c r="AJ450" i="1"/>
  <c r="BY369" i="1"/>
  <c r="BD402" i="1"/>
  <c r="CF402" i="1" s="1"/>
  <c r="CI402" i="1" s="1"/>
  <c r="BG402" i="1"/>
  <c r="AK424" i="1"/>
  <c r="AD424" i="1"/>
  <c r="AE424" i="1" s="1"/>
  <c r="AG424" i="1" s="1"/>
  <c r="AL424" i="1"/>
  <c r="BJ424" i="1" s="1"/>
  <c r="AM441" i="1"/>
  <c r="AN441" i="1" s="1"/>
  <c r="CP441" i="1" s="1"/>
  <c r="BI441" i="1"/>
  <c r="BK441" i="1" s="1"/>
  <c r="BL441" i="1" s="1"/>
  <c r="CN441" i="1" s="1"/>
  <c r="CQ441" i="1" s="1"/>
  <c r="AJ421" i="1"/>
  <c r="AY421" i="1" s="1"/>
  <c r="AZ421" i="1" s="1"/>
  <c r="BA421" i="1" s="1"/>
  <c r="CB421" i="1" s="1"/>
  <c r="BC421" i="1"/>
  <c r="AE421" i="1"/>
  <c r="BE421" i="1"/>
  <c r="BF421" i="1" s="1"/>
  <c r="CH421" i="1" s="1"/>
  <c r="BI445" i="1"/>
  <c r="BK445" i="1" s="1"/>
  <c r="BL445" i="1" s="1"/>
  <c r="CN445" i="1" s="1"/>
  <c r="AM445" i="1"/>
  <c r="AN445" i="1" s="1"/>
  <c r="CP445" i="1" s="1"/>
  <c r="AI469" i="1"/>
  <c r="BM469" i="1"/>
  <c r="BN469" i="1" s="1"/>
  <c r="CS469" i="1" s="1"/>
  <c r="AI435" i="1"/>
  <c r="BM435" i="1"/>
  <c r="BN435" i="1" s="1"/>
  <c r="CS435" i="1" s="1"/>
  <c r="AI444" i="1"/>
  <c r="BM444" i="1"/>
  <c r="BN444" i="1" s="1"/>
  <c r="CS444" i="1" s="1"/>
  <c r="BM471" i="1"/>
  <c r="BN471" i="1" s="1"/>
  <c r="CS471" i="1" s="1"/>
  <c r="AI471" i="1"/>
  <c r="AJ497" i="1"/>
  <c r="AY497" i="1" s="1"/>
  <c r="AZ497" i="1" s="1"/>
  <c r="BA497" i="1" s="1"/>
  <c r="CB497" i="1" s="1"/>
  <c r="BC497" i="1"/>
  <c r="AE497" i="1"/>
  <c r="BE497" i="1"/>
  <c r="BF497" i="1" s="1"/>
  <c r="CH497" i="1" s="1"/>
  <c r="AF329" i="1"/>
  <c r="AG329" i="1"/>
  <c r="CK329" i="1" s="1"/>
  <c r="BM417" i="1"/>
  <c r="BN417" i="1" s="1"/>
  <c r="CS417" i="1" s="1"/>
  <c r="AI417" i="1"/>
  <c r="BM440" i="1"/>
  <c r="BN440" i="1" s="1"/>
  <c r="CS440" i="1" s="1"/>
  <c r="AI440" i="1"/>
  <c r="AM465" i="1"/>
  <c r="AN465" i="1" s="1"/>
  <c r="CP465" i="1" s="1"/>
  <c r="AI482" i="1"/>
  <c r="BM482" i="1"/>
  <c r="BN482" i="1" s="1"/>
  <c r="CS482" i="1" s="1"/>
  <c r="AJ507" i="1"/>
  <c r="AY507" i="1" s="1"/>
  <c r="AZ507" i="1" s="1"/>
  <c r="BA507" i="1" s="1"/>
  <c r="CB507" i="1" s="1"/>
  <c r="BC507" i="1"/>
  <c r="AE507" i="1"/>
  <c r="BE507" i="1"/>
  <c r="BF507" i="1" s="1"/>
  <c r="CH507" i="1" s="1"/>
  <c r="BK459" i="1"/>
  <c r="BL459" i="1" s="1"/>
  <c r="CN459" i="1" s="1"/>
  <c r="AI496" i="1"/>
  <c r="BM496" i="1"/>
  <c r="BN496" i="1" s="1"/>
  <c r="CS496" i="1" s="1"/>
  <c r="BG443" i="1"/>
  <c r="BD443" i="1"/>
  <c r="CF443" i="1" s="1"/>
  <c r="CI443" i="1" s="1"/>
  <c r="AE484" i="1"/>
  <c r="BE484" i="1"/>
  <c r="BF484" i="1" s="1"/>
  <c r="CH484" i="1" s="1"/>
  <c r="BC484" i="1"/>
  <c r="AJ484" i="1"/>
  <c r="AY484" i="1" s="1"/>
  <c r="AZ484" i="1" s="1"/>
  <c r="BA484" i="1" s="1"/>
  <c r="AM531" i="1"/>
  <c r="AN531" i="1" s="1"/>
  <c r="CP531" i="1" s="1"/>
  <c r="BI531" i="1"/>
  <c r="BK531" i="1" s="1"/>
  <c r="BL531" i="1" s="1"/>
  <c r="CN531" i="1" s="1"/>
  <c r="CQ531" i="1" s="1"/>
  <c r="AM457" i="1"/>
  <c r="AN457" i="1" s="1"/>
  <c r="CP457" i="1" s="1"/>
  <c r="BI457" i="1"/>
  <c r="BK457" i="1" s="1"/>
  <c r="BL457" i="1" s="1"/>
  <c r="CN457" i="1" s="1"/>
  <c r="CQ457" i="1" s="1"/>
  <c r="U491" i="1"/>
  <c r="BI451" i="1"/>
  <c r="BK451" i="1" s="1"/>
  <c r="BL451" i="1" s="1"/>
  <c r="CN451" i="1" s="1"/>
  <c r="CQ451" i="1" s="1"/>
  <c r="AM451" i="1"/>
  <c r="AN451" i="1" s="1"/>
  <c r="CP451" i="1" s="1"/>
  <c r="AI489" i="1"/>
  <c r="BM489" i="1"/>
  <c r="BN489" i="1" s="1"/>
  <c r="CS489" i="1" s="1"/>
  <c r="BM509" i="1"/>
  <c r="BN509" i="1" s="1"/>
  <c r="CS509" i="1" s="1"/>
  <c r="AI509" i="1"/>
  <c r="AM387" i="1"/>
  <c r="AN387" i="1" s="1"/>
  <c r="CP387" i="1" s="1"/>
  <c r="AJ480" i="1"/>
  <c r="AY480" i="1" s="1"/>
  <c r="AZ480" i="1" s="1"/>
  <c r="BA480" i="1" s="1"/>
  <c r="BC480" i="1"/>
  <c r="AE480" i="1"/>
  <c r="BE480" i="1"/>
  <c r="BF480" i="1" s="1"/>
  <c r="CH480" i="1" s="1"/>
  <c r="AJ499" i="1"/>
  <c r="AY499" i="1" s="1"/>
  <c r="AZ499" i="1" s="1"/>
  <c r="BA499" i="1" s="1"/>
  <c r="CB499" i="1" s="1"/>
  <c r="BC499" i="1"/>
  <c r="AE499" i="1"/>
  <c r="BE499" i="1"/>
  <c r="BF499" i="1" s="1"/>
  <c r="CH499" i="1" s="1"/>
  <c r="BC477" i="1"/>
  <c r="AE477" i="1"/>
  <c r="BE477" i="1"/>
  <c r="BF477" i="1" s="1"/>
  <c r="CH477" i="1" s="1"/>
  <c r="AJ477" i="1"/>
  <c r="AY477" i="1" s="1"/>
  <c r="AZ477" i="1" s="1"/>
  <c r="BA477" i="1" s="1"/>
  <c r="BD539" i="1"/>
  <c r="CF539" i="1" s="1"/>
  <c r="CI539" i="1" s="1"/>
  <c r="BG539" i="1"/>
  <c r="AI542" i="1"/>
  <c r="BM542" i="1"/>
  <c r="BN542" i="1" s="1"/>
  <c r="CS542" i="1" s="1"/>
  <c r="AJ588" i="1"/>
  <c r="AY588" i="1" s="1"/>
  <c r="AZ588" i="1" s="1"/>
  <c r="BA588" i="1" s="1"/>
  <c r="CB588" i="1" s="1"/>
  <c r="BC588" i="1"/>
  <c r="AE588" i="1"/>
  <c r="BE588" i="1"/>
  <c r="BF588" i="1" s="1"/>
  <c r="CH588" i="1" s="1"/>
  <c r="AI506" i="1"/>
  <c r="BM506" i="1"/>
  <c r="BN506" i="1" s="1"/>
  <c r="CS506" i="1" s="1"/>
  <c r="BM546" i="1"/>
  <c r="BN546" i="1" s="1"/>
  <c r="CS546" i="1" s="1"/>
  <c r="AI546" i="1"/>
  <c r="AJ580" i="1"/>
  <c r="AY580" i="1" s="1"/>
  <c r="AZ580" i="1" s="1"/>
  <c r="BA580" i="1" s="1"/>
  <c r="CB580" i="1" s="1"/>
  <c r="BC580" i="1"/>
  <c r="AE580" i="1"/>
  <c r="BE580" i="1"/>
  <c r="BF580" i="1" s="1"/>
  <c r="CH580" i="1" s="1"/>
  <c r="AF482" i="1"/>
  <c r="AG482" i="1"/>
  <c r="CK482" i="1" s="1"/>
  <c r="AM502" i="1"/>
  <c r="AN502" i="1" s="1"/>
  <c r="CP502" i="1" s="1"/>
  <c r="BI502" i="1"/>
  <c r="BK502" i="1" s="1"/>
  <c r="BL502" i="1" s="1"/>
  <c r="CN502" i="1" s="1"/>
  <c r="CQ502" i="1" s="1"/>
  <c r="BD548" i="1"/>
  <c r="CF548" i="1" s="1"/>
  <c r="CI548" i="1" s="1"/>
  <c r="CL548" i="1" s="1"/>
  <c r="BG548" i="1"/>
  <c r="BX673" i="1"/>
  <c r="BY673" i="1"/>
  <c r="AM494" i="1"/>
  <c r="AN494" i="1" s="1"/>
  <c r="CP494" i="1" s="1"/>
  <c r="BI494" i="1"/>
  <c r="BK494" i="1" s="1"/>
  <c r="BL494" i="1" s="1"/>
  <c r="CN494" i="1" s="1"/>
  <c r="CQ494" i="1" s="1"/>
  <c r="AM545" i="1"/>
  <c r="AN545" i="1" s="1"/>
  <c r="CP545" i="1" s="1"/>
  <c r="BI545" i="1"/>
  <c r="BK545" i="1" s="1"/>
  <c r="BL545" i="1" s="1"/>
  <c r="CN545" i="1" s="1"/>
  <c r="CQ545" i="1" s="1"/>
  <c r="BC555" i="1"/>
  <c r="AE555" i="1"/>
  <c r="BE555" i="1"/>
  <c r="BF555" i="1" s="1"/>
  <c r="CH555" i="1" s="1"/>
  <c r="AJ555" i="1"/>
  <c r="AY555" i="1" s="1"/>
  <c r="AZ555" i="1" s="1"/>
  <c r="BA555" i="1" s="1"/>
  <c r="CB555" i="1" s="1"/>
  <c r="BI578" i="1"/>
  <c r="BK578" i="1" s="1"/>
  <c r="BL578" i="1" s="1"/>
  <c r="CN578" i="1" s="1"/>
  <c r="AM578" i="1"/>
  <c r="AN578" i="1" s="1"/>
  <c r="CP578" i="1" s="1"/>
  <c r="BI586" i="1"/>
  <c r="BK586" i="1" s="1"/>
  <c r="BL586" i="1" s="1"/>
  <c r="CN586" i="1" s="1"/>
  <c r="CQ586" i="1" s="1"/>
  <c r="AM586" i="1"/>
  <c r="AN586" i="1" s="1"/>
  <c r="CP586" i="1" s="1"/>
  <c r="AM503" i="1"/>
  <c r="AN503" i="1" s="1"/>
  <c r="CP503" i="1" s="1"/>
  <c r="BI503" i="1"/>
  <c r="BK503" i="1" s="1"/>
  <c r="BL503" i="1" s="1"/>
  <c r="CN503" i="1" s="1"/>
  <c r="CQ503" i="1" s="1"/>
  <c r="BI518" i="1"/>
  <c r="BK518" i="1" s="1"/>
  <c r="BL518" i="1" s="1"/>
  <c r="CN518" i="1" s="1"/>
  <c r="CQ518" i="1" s="1"/>
  <c r="AM518" i="1"/>
  <c r="AN518" i="1" s="1"/>
  <c r="CP518" i="1" s="1"/>
  <c r="AH536" i="1"/>
  <c r="AI536" i="1" s="1"/>
  <c r="BI543" i="1"/>
  <c r="BK543" i="1" s="1"/>
  <c r="BL543" i="1" s="1"/>
  <c r="CN543" i="1" s="1"/>
  <c r="CQ543" i="1" s="1"/>
  <c r="AM543" i="1"/>
  <c r="AN543" i="1" s="1"/>
  <c r="CP543" i="1" s="1"/>
  <c r="AM563" i="1"/>
  <c r="AN563" i="1" s="1"/>
  <c r="CP563" i="1" s="1"/>
  <c r="BI563" i="1"/>
  <c r="BK563" i="1" s="1"/>
  <c r="BL563" i="1" s="1"/>
  <c r="CN563" i="1" s="1"/>
  <c r="CQ563" i="1" s="1"/>
  <c r="CQ571" i="1"/>
  <c r="AJ587" i="1"/>
  <c r="AY587" i="1" s="1"/>
  <c r="AZ587" i="1" s="1"/>
  <c r="BA587" i="1" s="1"/>
  <c r="CB587" i="1" s="1"/>
  <c r="BC587" i="1"/>
  <c r="AE587" i="1"/>
  <c r="BE587" i="1"/>
  <c r="BF587" i="1" s="1"/>
  <c r="CH587" i="1" s="1"/>
  <c r="BI598" i="1"/>
  <c r="BK598" i="1" s="1"/>
  <c r="BL598" i="1" s="1"/>
  <c r="CN598" i="1" s="1"/>
  <c r="CQ598" i="1" s="1"/>
  <c r="AM598" i="1"/>
  <c r="AN598" i="1" s="1"/>
  <c r="CP598" i="1" s="1"/>
  <c r="AM501" i="1"/>
  <c r="AN501" i="1" s="1"/>
  <c r="CP501" i="1" s="1"/>
  <c r="BI501" i="1"/>
  <c r="BK501" i="1" s="1"/>
  <c r="BL501" i="1" s="1"/>
  <c r="CN501" i="1" s="1"/>
  <c r="CQ501" i="1" s="1"/>
  <c r="BM548" i="1"/>
  <c r="BN548" i="1" s="1"/>
  <c r="CS548" i="1" s="1"/>
  <c r="AI548" i="1"/>
  <c r="AI566" i="1"/>
  <c r="BM566" i="1"/>
  <c r="BN566" i="1" s="1"/>
  <c r="CS566" i="1" s="1"/>
  <c r="AI590" i="1"/>
  <c r="BM590" i="1"/>
  <c r="BN590" i="1" s="1"/>
  <c r="CS590" i="1" s="1"/>
  <c r="AI600" i="1"/>
  <c r="BM600" i="1"/>
  <c r="BN600" i="1" s="1"/>
  <c r="CS600" i="1" s="1"/>
  <c r="AM516" i="1"/>
  <c r="AN516" i="1" s="1"/>
  <c r="CP516" i="1" s="1"/>
  <c r="BI516" i="1"/>
  <c r="BK516" i="1" s="1"/>
  <c r="BL516" i="1" s="1"/>
  <c r="CN516" i="1" s="1"/>
  <c r="CQ516" i="1" s="1"/>
  <c r="AF548" i="1"/>
  <c r="AG548" i="1"/>
  <c r="CK548" i="1" s="1"/>
  <c r="BM557" i="1"/>
  <c r="BN557" i="1" s="1"/>
  <c r="CS557" i="1" s="1"/>
  <c r="AI557" i="1"/>
  <c r="BM565" i="1"/>
  <c r="BN565" i="1" s="1"/>
  <c r="CS565" i="1" s="1"/>
  <c r="AI565" i="1"/>
  <c r="BI596" i="1"/>
  <c r="BK596" i="1" s="1"/>
  <c r="BL596" i="1" s="1"/>
  <c r="CN596" i="1" s="1"/>
  <c r="CQ596" i="1" s="1"/>
  <c r="AM596" i="1"/>
  <c r="AN596" i="1" s="1"/>
  <c r="CP596" i="1" s="1"/>
  <c r="BD565" i="1"/>
  <c r="CF565" i="1" s="1"/>
  <c r="CI565" i="1" s="1"/>
  <c r="BG565" i="1"/>
  <c r="AJ606" i="1"/>
  <c r="AY606" i="1" s="1"/>
  <c r="AZ606" i="1" s="1"/>
  <c r="BA606" i="1" s="1"/>
  <c r="CB606" i="1" s="1"/>
  <c r="AE606" i="1"/>
  <c r="BC606" i="1"/>
  <c r="BE606" i="1"/>
  <c r="BF606" i="1" s="1"/>
  <c r="CH606" i="1" s="1"/>
  <c r="AI611" i="1"/>
  <c r="BM611" i="1"/>
  <c r="BN611" i="1" s="1"/>
  <c r="CS611" i="1" s="1"/>
  <c r="AI615" i="1"/>
  <c r="BM615" i="1"/>
  <c r="BN615" i="1" s="1"/>
  <c r="CS615" i="1" s="1"/>
  <c r="AI619" i="1"/>
  <c r="BM619" i="1"/>
  <c r="BN619" i="1" s="1"/>
  <c r="CS619" i="1" s="1"/>
  <c r="AI623" i="1"/>
  <c r="BM623" i="1"/>
  <c r="BN623" i="1" s="1"/>
  <c r="CS623" i="1" s="1"/>
  <c r="AI627" i="1"/>
  <c r="BM627" i="1"/>
  <c r="BN627" i="1" s="1"/>
  <c r="CS627" i="1" s="1"/>
  <c r="AI631" i="1"/>
  <c r="BM631" i="1"/>
  <c r="BN631" i="1" s="1"/>
  <c r="CS631" i="1" s="1"/>
  <c r="AI635" i="1"/>
  <c r="BM635" i="1"/>
  <c r="BN635" i="1" s="1"/>
  <c r="CS635" i="1" s="1"/>
  <c r="AI656" i="1"/>
  <c r="BM656" i="1"/>
  <c r="BN656" i="1" s="1"/>
  <c r="CS656" i="1" s="1"/>
  <c r="BG680" i="1"/>
  <c r="BD680" i="1"/>
  <c r="CF680" i="1" s="1"/>
  <c r="CI680" i="1" s="1"/>
  <c r="AE685" i="1"/>
  <c r="BC685" i="1"/>
  <c r="BE685" i="1"/>
  <c r="BF685" i="1" s="1"/>
  <c r="CH685" i="1" s="1"/>
  <c r="AJ685" i="1"/>
  <c r="AY685" i="1" s="1"/>
  <c r="AZ685" i="1" s="1"/>
  <c r="BA685" i="1" s="1"/>
  <c r="CB685" i="1" s="1"/>
  <c r="AM644" i="1"/>
  <c r="AN644" i="1" s="1"/>
  <c r="CP644" i="1" s="1"/>
  <c r="BI644" i="1"/>
  <c r="BK644" i="1" s="1"/>
  <c r="BL644" i="1" s="1"/>
  <c r="CN644" i="1" s="1"/>
  <c r="CQ644" i="1" s="1"/>
  <c r="AI671" i="1"/>
  <c r="AH669" i="1"/>
  <c r="AI669" i="1" s="1"/>
  <c r="BM671" i="1"/>
  <c r="BN671" i="1" s="1"/>
  <c r="CS671" i="1" s="1"/>
  <c r="AM777" i="1"/>
  <c r="AN777" i="1" s="1"/>
  <c r="CP777" i="1" s="1"/>
  <c r="BI552" i="1"/>
  <c r="BK552" i="1" s="1"/>
  <c r="BL552" i="1" s="1"/>
  <c r="CN552" i="1" s="1"/>
  <c r="CQ552" i="1" s="1"/>
  <c r="AM552" i="1"/>
  <c r="AN552" i="1" s="1"/>
  <c r="CP552" i="1" s="1"/>
  <c r="AJ591" i="1"/>
  <c r="AY591" i="1" s="1"/>
  <c r="AZ591" i="1" s="1"/>
  <c r="BA591" i="1" s="1"/>
  <c r="CB591" i="1" s="1"/>
  <c r="BC591" i="1"/>
  <c r="AE591" i="1"/>
  <c r="BE591" i="1"/>
  <c r="BF591" i="1" s="1"/>
  <c r="CH591" i="1" s="1"/>
  <c r="AJ610" i="1"/>
  <c r="AY610" i="1" s="1"/>
  <c r="AZ610" i="1" s="1"/>
  <c r="BA610" i="1" s="1"/>
  <c r="CB610" i="1" s="1"/>
  <c r="AE610" i="1"/>
  <c r="BC610" i="1"/>
  <c r="BE610" i="1"/>
  <c r="BF610" i="1" s="1"/>
  <c r="CH610" i="1" s="1"/>
  <c r="AJ614" i="1"/>
  <c r="AY614" i="1" s="1"/>
  <c r="AZ614" i="1" s="1"/>
  <c r="BA614" i="1" s="1"/>
  <c r="CB614" i="1" s="1"/>
  <c r="AE614" i="1"/>
  <c r="BC614" i="1"/>
  <c r="BE614" i="1"/>
  <c r="BF614" i="1" s="1"/>
  <c r="CH614" i="1" s="1"/>
  <c r="AJ618" i="1"/>
  <c r="AY618" i="1" s="1"/>
  <c r="AZ618" i="1" s="1"/>
  <c r="BA618" i="1" s="1"/>
  <c r="CB618" i="1" s="1"/>
  <c r="AE618" i="1"/>
  <c r="BC618" i="1"/>
  <c r="BE618" i="1"/>
  <c r="BF618" i="1" s="1"/>
  <c r="CH618" i="1" s="1"/>
  <c r="AJ622" i="1"/>
  <c r="AY622" i="1" s="1"/>
  <c r="AZ622" i="1" s="1"/>
  <c r="BA622" i="1" s="1"/>
  <c r="CB622" i="1" s="1"/>
  <c r="AE622" i="1"/>
  <c r="BC622" i="1"/>
  <c r="BE622" i="1"/>
  <c r="BF622" i="1" s="1"/>
  <c r="CH622" i="1" s="1"/>
  <c r="AJ626" i="1"/>
  <c r="AY626" i="1" s="1"/>
  <c r="AZ626" i="1" s="1"/>
  <c r="BA626" i="1" s="1"/>
  <c r="CB626" i="1" s="1"/>
  <c r="AE626" i="1"/>
  <c r="BC626" i="1"/>
  <c r="BE626" i="1"/>
  <c r="BF626" i="1" s="1"/>
  <c r="CH626" i="1" s="1"/>
  <c r="AJ630" i="1"/>
  <c r="AY630" i="1" s="1"/>
  <c r="AZ630" i="1" s="1"/>
  <c r="BA630" i="1" s="1"/>
  <c r="CB630" i="1" s="1"/>
  <c r="AE630" i="1"/>
  <c r="BC630" i="1"/>
  <c r="BE630" i="1"/>
  <c r="BF630" i="1" s="1"/>
  <c r="CH630" i="1" s="1"/>
  <c r="AJ634" i="1"/>
  <c r="AY634" i="1" s="1"/>
  <c r="AZ634" i="1" s="1"/>
  <c r="BA634" i="1" s="1"/>
  <c r="CB634" i="1" s="1"/>
  <c r="AE634" i="1"/>
  <c r="BC634" i="1"/>
  <c r="BE634" i="1"/>
  <c r="BF634" i="1" s="1"/>
  <c r="CH634" i="1" s="1"/>
  <c r="AJ704" i="1"/>
  <c r="AY704" i="1" s="1"/>
  <c r="AZ704" i="1" s="1"/>
  <c r="BA704" i="1" s="1"/>
  <c r="CB704" i="1" s="1"/>
  <c r="BC704" i="1"/>
  <c r="AE704" i="1"/>
  <c r="BE704" i="1"/>
  <c r="BF704" i="1" s="1"/>
  <c r="CH704" i="1" s="1"/>
  <c r="AE736" i="1"/>
  <c r="BE736" i="1"/>
  <c r="BF736" i="1" s="1"/>
  <c r="CH736" i="1" s="1"/>
  <c r="AJ736" i="1"/>
  <c r="AY736" i="1" s="1"/>
  <c r="AZ736" i="1" s="1"/>
  <c r="BA736" i="1" s="1"/>
  <c r="BC736" i="1"/>
  <c r="AK745" i="1"/>
  <c r="AD745" i="1"/>
  <c r="AL745" i="1"/>
  <c r="BJ745" i="1" s="1"/>
  <c r="AB744" i="1"/>
  <c r="AJ778" i="1"/>
  <c r="AY778" i="1" s="1"/>
  <c r="AZ778" i="1" s="1"/>
  <c r="BA778" i="1" s="1"/>
  <c r="CB778" i="1" s="1"/>
  <c r="BC778" i="1"/>
  <c r="AE778" i="1"/>
  <c r="BE778" i="1"/>
  <c r="BF778" i="1" s="1"/>
  <c r="CH778" i="1" s="1"/>
  <c r="AM667" i="1"/>
  <c r="AN667" i="1" s="1"/>
  <c r="CP667" i="1" s="1"/>
  <c r="BI667" i="1"/>
  <c r="BK667" i="1" s="1"/>
  <c r="BL667" i="1" s="1"/>
  <c r="CN667" i="1" s="1"/>
  <c r="CQ667" i="1" s="1"/>
  <c r="AM753" i="1"/>
  <c r="AN753" i="1" s="1"/>
  <c r="CP753" i="1" s="1"/>
  <c r="CQ753" i="1" s="1"/>
  <c r="BI783" i="1"/>
  <c r="BK783" i="1" s="1"/>
  <c r="BL783" i="1" s="1"/>
  <c r="CN783" i="1" s="1"/>
  <c r="CQ783" i="1" s="1"/>
  <c r="AM783" i="1"/>
  <c r="AN783" i="1" s="1"/>
  <c r="CP783" i="1" s="1"/>
  <c r="AI801" i="1"/>
  <c r="BM801" i="1"/>
  <c r="BN801" i="1" s="1"/>
  <c r="CS801" i="1" s="1"/>
  <c r="AM818" i="1"/>
  <c r="AN818" i="1" s="1"/>
  <c r="CP818" i="1" s="1"/>
  <c r="BI818" i="1"/>
  <c r="BK818" i="1" s="1"/>
  <c r="BL818" i="1" s="1"/>
  <c r="CN818" i="1" s="1"/>
  <c r="CQ818" i="1" s="1"/>
  <c r="BI712" i="1"/>
  <c r="BK712" i="1" s="1"/>
  <c r="BL712" i="1" s="1"/>
  <c r="CN712" i="1" s="1"/>
  <c r="CQ712" i="1" s="1"/>
  <c r="AM712" i="1"/>
  <c r="AN712" i="1" s="1"/>
  <c r="CP712" i="1" s="1"/>
  <c r="AM731" i="1"/>
  <c r="AN731" i="1" s="1"/>
  <c r="CP731" i="1" s="1"/>
  <c r="BI731" i="1"/>
  <c r="BK731" i="1" s="1"/>
  <c r="BL731" i="1" s="1"/>
  <c r="CN731" i="1" s="1"/>
  <c r="BM774" i="1"/>
  <c r="BN774" i="1" s="1"/>
  <c r="CS774" i="1" s="1"/>
  <c r="AI774" i="1"/>
  <c r="BK660" i="1"/>
  <c r="BL660" i="1" s="1"/>
  <c r="CN660" i="1" s="1"/>
  <c r="CQ660" i="1" s="1"/>
  <c r="BC645" i="1"/>
  <c r="AE645" i="1"/>
  <c r="BE645" i="1"/>
  <c r="BF645" i="1" s="1"/>
  <c r="CH645" i="1" s="1"/>
  <c r="AJ645" i="1"/>
  <c r="AY645" i="1" s="1"/>
  <c r="AZ645" i="1" s="1"/>
  <c r="BA645" i="1" s="1"/>
  <c r="CB645" i="1" s="1"/>
  <c r="BM653" i="1"/>
  <c r="BN653" i="1" s="1"/>
  <c r="CS653" i="1" s="1"/>
  <c r="AI653" i="1"/>
  <c r="AI681" i="1"/>
  <c r="BM681" i="1"/>
  <c r="BN681" i="1" s="1"/>
  <c r="CS681" i="1" s="1"/>
  <c r="AJ705" i="1"/>
  <c r="AY705" i="1" s="1"/>
  <c r="AZ705" i="1" s="1"/>
  <c r="BA705" i="1" s="1"/>
  <c r="CB705" i="1" s="1"/>
  <c r="BC705" i="1"/>
  <c r="AE705" i="1"/>
  <c r="BE705" i="1"/>
  <c r="BF705" i="1" s="1"/>
  <c r="CH705" i="1" s="1"/>
  <c r="BI725" i="1"/>
  <c r="BK725" i="1" s="1"/>
  <c r="BL725" i="1" s="1"/>
  <c r="CN725" i="1" s="1"/>
  <c r="CQ725" i="1" s="1"/>
  <c r="AM725" i="1"/>
  <c r="AN725" i="1" s="1"/>
  <c r="CP725" i="1" s="1"/>
  <c r="BM747" i="1"/>
  <c r="BN747" i="1" s="1"/>
  <c r="CS747" i="1" s="1"/>
  <c r="AH745" i="1"/>
  <c r="AI747" i="1"/>
  <c r="AI768" i="1"/>
  <c r="BM768" i="1"/>
  <c r="BN768" i="1" s="1"/>
  <c r="CS768" i="1" s="1"/>
  <c r="AJ793" i="1"/>
  <c r="AY793" i="1" s="1"/>
  <c r="AZ793" i="1" s="1"/>
  <c r="BA793" i="1" s="1"/>
  <c r="CB793" i="1" s="1"/>
  <c r="BC793" i="1"/>
  <c r="AE793" i="1"/>
  <c r="BE793" i="1"/>
  <c r="BF793" i="1" s="1"/>
  <c r="CH793" i="1" s="1"/>
  <c r="BG679" i="1"/>
  <c r="BD679" i="1"/>
  <c r="CF679" i="1" s="1"/>
  <c r="CI679" i="1" s="1"/>
  <c r="BY693" i="1"/>
  <c r="BE709" i="1"/>
  <c r="BF709" i="1" s="1"/>
  <c r="CH709" i="1" s="1"/>
  <c r="AJ709" i="1"/>
  <c r="AY709" i="1" s="1"/>
  <c r="AZ709" i="1" s="1"/>
  <c r="BA709" i="1" s="1"/>
  <c r="CB709" i="1" s="1"/>
  <c r="BC709" i="1"/>
  <c r="AE709" i="1"/>
  <c r="BM750" i="1"/>
  <c r="BN750" i="1" s="1"/>
  <c r="CS750" i="1" s="1"/>
  <c r="AI750" i="1"/>
  <c r="AJ779" i="1"/>
  <c r="AY779" i="1" s="1"/>
  <c r="AZ779" i="1" s="1"/>
  <c r="BA779" i="1" s="1"/>
  <c r="CB779" i="1" s="1"/>
  <c r="BC779" i="1"/>
  <c r="AE779" i="1"/>
  <c r="BE779" i="1"/>
  <c r="BF779" i="1" s="1"/>
  <c r="CH779" i="1" s="1"/>
  <c r="BM805" i="1"/>
  <c r="BN805" i="1" s="1"/>
  <c r="CS805" i="1" s="1"/>
  <c r="AI805" i="1"/>
  <c r="AJ817" i="1"/>
  <c r="AY817" i="1" s="1"/>
  <c r="AZ817" i="1" s="1"/>
  <c r="BA817" i="1" s="1"/>
  <c r="CB817" i="1" s="1"/>
  <c r="BC817" i="1"/>
  <c r="AE817" i="1"/>
  <c r="BE817" i="1"/>
  <c r="BF817" i="1" s="1"/>
  <c r="CH817" i="1" s="1"/>
  <c r="AI791" i="1"/>
  <c r="BM791" i="1"/>
  <c r="BN791" i="1" s="1"/>
  <c r="CS791" i="1" s="1"/>
  <c r="AI655" i="1"/>
  <c r="BM655" i="1"/>
  <c r="BN655" i="1" s="1"/>
  <c r="CS655" i="1" s="1"/>
  <c r="AI742" i="1"/>
  <c r="BM742" i="1"/>
  <c r="BN742" i="1" s="1"/>
  <c r="CS742" i="1" s="1"/>
  <c r="AJ769" i="1"/>
  <c r="AY769" i="1" s="1"/>
  <c r="AZ769" i="1" s="1"/>
  <c r="BA769" i="1" s="1"/>
  <c r="CB769" i="1" s="1"/>
  <c r="BC769" i="1"/>
  <c r="AE769" i="1"/>
  <c r="BE769" i="1"/>
  <c r="BF769" i="1" s="1"/>
  <c r="CH769" i="1" s="1"/>
  <c r="AM798" i="1"/>
  <c r="AN798" i="1" s="1"/>
  <c r="CP798" i="1" s="1"/>
  <c r="BI798" i="1"/>
  <c r="BK798" i="1" s="1"/>
  <c r="BL798" i="1" s="1"/>
  <c r="CN798" i="1" s="1"/>
  <c r="CQ798" i="1" s="1"/>
  <c r="BC756" i="1"/>
  <c r="AE756" i="1"/>
  <c r="BE756" i="1"/>
  <c r="BF756" i="1" s="1"/>
  <c r="CH756" i="1" s="1"/>
  <c r="AJ756" i="1"/>
  <c r="AY756" i="1" s="1"/>
  <c r="AZ756" i="1" s="1"/>
  <c r="BA756" i="1" s="1"/>
  <c r="CB756" i="1" s="1"/>
  <c r="AI760" i="1"/>
  <c r="BM760" i="1"/>
  <c r="BN760" i="1" s="1"/>
  <c r="CS760" i="1" s="1"/>
  <c r="BM804" i="1"/>
  <c r="BN804" i="1" s="1"/>
  <c r="CS804" i="1" s="1"/>
  <c r="AI804" i="1"/>
  <c r="BM852" i="1"/>
  <c r="BN852" i="1" s="1"/>
  <c r="CS852" i="1" s="1"/>
  <c r="AI852" i="1"/>
  <c r="BI369" i="1"/>
  <c r="BK369" i="1" s="1"/>
  <c r="BL369" i="1" s="1"/>
  <c r="CN369" i="1" s="1"/>
  <c r="CQ369" i="1" s="1"/>
  <c r="AM369" i="1"/>
  <c r="AN369" i="1" s="1"/>
  <c r="CP369" i="1" s="1"/>
  <c r="BI740" i="1"/>
  <c r="BK740" i="1" s="1"/>
  <c r="BL740" i="1" s="1"/>
  <c r="CN740" i="1" s="1"/>
  <c r="CQ740" i="1" s="1"/>
  <c r="AM740" i="1"/>
  <c r="AN740" i="1" s="1"/>
  <c r="CP740" i="1" s="1"/>
  <c r="BE692" i="1"/>
  <c r="BF692" i="1" s="1"/>
  <c r="CH692" i="1" s="1"/>
  <c r="AJ692" i="1"/>
  <c r="AY692" i="1" s="1"/>
  <c r="AZ692" i="1" s="1"/>
  <c r="BA692" i="1" s="1"/>
  <c r="CB692" i="1" s="1"/>
  <c r="BC692" i="1"/>
  <c r="AE692" i="1"/>
  <c r="AJ771" i="1"/>
  <c r="AY771" i="1" s="1"/>
  <c r="AZ771" i="1" s="1"/>
  <c r="BA771" i="1" s="1"/>
  <c r="CB771" i="1" s="1"/>
  <c r="BC771" i="1"/>
  <c r="AE771" i="1"/>
  <c r="BE771" i="1"/>
  <c r="BF771" i="1" s="1"/>
  <c r="CH771" i="1" s="1"/>
  <c r="AJ800" i="1"/>
  <c r="AY800" i="1" s="1"/>
  <c r="AZ800" i="1" s="1"/>
  <c r="BA800" i="1" s="1"/>
  <c r="CB800" i="1" s="1"/>
  <c r="BC800" i="1"/>
  <c r="AE800" i="1"/>
  <c r="BE800" i="1"/>
  <c r="BF800" i="1" s="1"/>
  <c r="CH800" i="1" s="1"/>
  <c r="BE807" i="1"/>
  <c r="BF807" i="1" s="1"/>
  <c r="CH807" i="1" s="1"/>
  <c r="AJ807" i="1"/>
  <c r="AY807" i="1" s="1"/>
  <c r="AZ807" i="1" s="1"/>
  <c r="BA807" i="1" s="1"/>
  <c r="CB807" i="1" s="1"/>
  <c r="BC807" i="1"/>
  <c r="AE807" i="1"/>
  <c r="BM723" i="1"/>
  <c r="BN723" i="1" s="1"/>
  <c r="CS723" i="1" s="1"/>
  <c r="AI723" i="1"/>
  <c r="BM755" i="1"/>
  <c r="BN755" i="1" s="1"/>
  <c r="CS755" i="1" s="1"/>
  <c r="AI755" i="1"/>
  <c r="AM852" i="1"/>
  <c r="AN852" i="1" s="1"/>
  <c r="CP852" i="1" s="1"/>
  <c r="BI852" i="1"/>
  <c r="BK852" i="1" s="1"/>
  <c r="BL852" i="1" s="1"/>
  <c r="CN852" i="1" s="1"/>
  <c r="AM730" i="1"/>
  <c r="AN730" i="1" s="1"/>
  <c r="CP730" i="1" s="1"/>
  <c r="BI730" i="1"/>
  <c r="BK730" i="1" s="1"/>
  <c r="BL730" i="1" s="1"/>
  <c r="CN730" i="1" s="1"/>
  <c r="CQ730" i="1" s="1"/>
  <c r="BI759" i="1"/>
  <c r="BK759" i="1" s="1"/>
  <c r="BL759" i="1" s="1"/>
  <c r="CN759" i="1" s="1"/>
  <c r="CQ759" i="1" s="1"/>
  <c r="AM759" i="1"/>
  <c r="AN759" i="1" s="1"/>
  <c r="CP759" i="1" s="1"/>
  <c r="AF806" i="1"/>
  <c r="AG806" i="1"/>
  <c r="CK806" i="1" s="1"/>
  <c r="AM837" i="1"/>
  <c r="AN837" i="1" s="1"/>
  <c r="CP837" i="1" s="1"/>
  <c r="BI837" i="1"/>
  <c r="BK837" i="1" s="1"/>
  <c r="BL837" i="1" s="1"/>
  <c r="CN837" i="1" s="1"/>
  <c r="AE869" i="1"/>
  <c r="AF869" i="1" s="1"/>
  <c r="BE869" i="1"/>
  <c r="BF869" i="1" s="1"/>
  <c r="CH869" i="1" s="1"/>
  <c r="AJ869" i="1"/>
  <c r="AY869" i="1" s="1"/>
  <c r="AZ869" i="1" s="1"/>
  <c r="BA869" i="1" s="1"/>
  <c r="CB869" i="1" s="1"/>
  <c r="BC869" i="1"/>
  <c r="BI889" i="1"/>
  <c r="BK889" i="1" s="1"/>
  <c r="BL889" i="1" s="1"/>
  <c r="CN889" i="1" s="1"/>
  <c r="AM889" i="1"/>
  <c r="AN889" i="1" s="1"/>
  <c r="CP889" i="1" s="1"/>
  <c r="BM892" i="1"/>
  <c r="BN892" i="1" s="1"/>
  <c r="CS892" i="1" s="1"/>
  <c r="AI892" i="1"/>
  <c r="BI847" i="1"/>
  <c r="BK847" i="1" s="1"/>
  <c r="BL847" i="1" s="1"/>
  <c r="CN847" i="1" s="1"/>
  <c r="AM847" i="1"/>
  <c r="AN847" i="1" s="1"/>
  <c r="CP847" i="1" s="1"/>
  <c r="BI874" i="1"/>
  <c r="BK874" i="1" s="1"/>
  <c r="BL874" i="1" s="1"/>
  <c r="CN874" i="1" s="1"/>
  <c r="CQ874" i="1" s="1"/>
  <c r="AM874" i="1"/>
  <c r="AN874" i="1" s="1"/>
  <c r="CP874" i="1" s="1"/>
  <c r="AM877" i="1"/>
  <c r="AN877" i="1" s="1"/>
  <c r="CP877" i="1" s="1"/>
  <c r="BI877" i="1"/>
  <c r="BK877" i="1" s="1"/>
  <c r="BL877" i="1" s="1"/>
  <c r="CN877" i="1" s="1"/>
  <c r="CQ877" i="1" s="1"/>
  <c r="AE893" i="1"/>
  <c r="AF893" i="1" s="1"/>
  <c r="BE893" i="1"/>
  <c r="BF893" i="1" s="1"/>
  <c r="CH893" i="1" s="1"/>
  <c r="BC893" i="1"/>
  <c r="AJ893" i="1"/>
  <c r="AY893" i="1" s="1"/>
  <c r="AZ893" i="1" s="1"/>
  <c r="BA893" i="1" s="1"/>
  <c r="CB893" i="1" s="1"/>
  <c r="AM884" i="1"/>
  <c r="AN884" i="1" s="1"/>
  <c r="CP884" i="1" s="1"/>
  <c r="BI884" i="1"/>
  <c r="BK884" i="1" s="1"/>
  <c r="BL884" i="1" s="1"/>
  <c r="CN884" i="1" s="1"/>
  <c r="BM851" i="1"/>
  <c r="BN851" i="1" s="1"/>
  <c r="CS851" i="1" s="1"/>
  <c r="AI851" i="1"/>
  <c r="BK720" i="1"/>
  <c r="BL720" i="1" s="1"/>
  <c r="CN720" i="1" s="1"/>
  <c r="CQ720" i="1" s="1"/>
  <c r="BI824" i="1"/>
  <c r="BK824" i="1" s="1"/>
  <c r="BL824" i="1" s="1"/>
  <c r="CN824" i="1" s="1"/>
  <c r="CQ824" i="1" s="1"/>
  <c r="AM824" i="1"/>
  <c r="AN824" i="1" s="1"/>
  <c r="CP824" i="1" s="1"/>
  <c r="BC828" i="1"/>
  <c r="AE828" i="1"/>
  <c r="BE828" i="1"/>
  <c r="BF828" i="1" s="1"/>
  <c r="CH828" i="1" s="1"/>
  <c r="AJ828" i="1"/>
  <c r="AY828" i="1" s="1"/>
  <c r="AZ828" i="1" s="1"/>
  <c r="BA828" i="1" s="1"/>
  <c r="CB828" i="1" s="1"/>
  <c r="AJ870" i="1"/>
  <c r="AY870" i="1" s="1"/>
  <c r="AZ870" i="1" s="1"/>
  <c r="BA870" i="1" s="1"/>
  <c r="CB870" i="1" s="1"/>
  <c r="AE870" i="1"/>
  <c r="AF870" i="1" s="1"/>
  <c r="BC870" i="1"/>
  <c r="BE870" i="1"/>
  <c r="BF870" i="1" s="1"/>
  <c r="CH870" i="1" s="1"/>
  <c r="BM879" i="1"/>
  <c r="BN879" i="1" s="1"/>
  <c r="CS879" i="1" s="1"/>
  <c r="AI879" i="1"/>
  <c r="AM697" i="1"/>
  <c r="AN697" i="1" s="1"/>
  <c r="CP697" i="1" s="1"/>
  <c r="BI697" i="1"/>
  <c r="BK697" i="1" s="1"/>
  <c r="BL697" i="1" s="1"/>
  <c r="CN697" i="1" s="1"/>
  <c r="CQ697" i="1" s="1"/>
  <c r="BC789" i="1"/>
  <c r="AE789" i="1"/>
  <c r="BE789" i="1"/>
  <c r="BF789" i="1" s="1"/>
  <c r="CH789" i="1" s="1"/>
  <c r="AJ789" i="1"/>
  <c r="BE823" i="1"/>
  <c r="BF823" i="1" s="1"/>
  <c r="CH823" i="1" s="1"/>
  <c r="AE823" i="1"/>
  <c r="AJ823" i="1"/>
  <c r="AY823" i="1" s="1"/>
  <c r="AZ823" i="1" s="1"/>
  <c r="BA823" i="1" s="1"/>
  <c r="CB823" i="1" s="1"/>
  <c r="BC823" i="1"/>
  <c r="AI839" i="1"/>
  <c r="BM839" i="1"/>
  <c r="BN839" i="1" s="1"/>
  <c r="CS839" i="1" s="1"/>
  <c r="AJ871" i="1"/>
  <c r="AY871" i="1" s="1"/>
  <c r="AZ871" i="1" s="1"/>
  <c r="BA871" i="1" s="1"/>
  <c r="CB871" i="1" s="1"/>
  <c r="BC871" i="1"/>
  <c r="AE871" i="1"/>
  <c r="AF871" i="1" s="1"/>
  <c r="BE871" i="1"/>
  <c r="BF871" i="1" s="1"/>
  <c r="CH871" i="1" s="1"/>
  <c r="AM896" i="1"/>
  <c r="AN896" i="1" s="1"/>
  <c r="CP896" i="1" s="1"/>
  <c r="BI896" i="1"/>
  <c r="BK896" i="1" s="1"/>
  <c r="BL896" i="1" s="1"/>
  <c r="CN896" i="1" s="1"/>
  <c r="CQ896" i="1" s="1"/>
  <c r="BK729" i="1"/>
  <c r="BL729" i="1" s="1"/>
  <c r="CN729" i="1" s="1"/>
  <c r="BM843" i="1"/>
  <c r="BN843" i="1" s="1"/>
  <c r="CS843" i="1" s="1"/>
  <c r="AI843" i="1"/>
  <c r="AE866" i="1"/>
  <c r="AF866" i="1" s="1"/>
  <c r="AJ866" i="1"/>
  <c r="BC866" i="1"/>
  <c r="BE866" i="1"/>
  <c r="AM885" i="1"/>
  <c r="AN885" i="1" s="1"/>
  <c r="CP885" i="1" s="1"/>
  <c r="BI885" i="1"/>
  <c r="BK885" i="1" s="1"/>
  <c r="BL885" i="1" s="1"/>
  <c r="CN885" i="1" s="1"/>
  <c r="CQ885" i="1" s="1"/>
  <c r="BK805" i="1"/>
  <c r="BL805" i="1" s="1"/>
  <c r="CN805" i="1" s="1"/>
  <c r="CQ805" i="1" s="1"/>
  <c r="AI886" i="1"/>
  <c r="BM886" i="1"/>
  <c r="BN886" i="1" s="1"/>
  <c r="CS886" i="1" s="1"/>
  <c r="BM721" i="1"/>
  <c r="BN721" i="1" s="1"/>
  <c r="CS721" i="1" s="1"/>
  <c r="AI721" i="1"/>
  <c r="BM820" i="1"/>
  <c r="BN820" i="1" s="1"/>
  <c r="CS820" i="1" s="1"/>
  <c r="AI820" i="1"/>
  <c r="AJ848" i="1"/>
  <c r="AY848" i="1" s="1"/>
  <c r="AZ848" i="1" s="1"/>
  <c r="BA848" i="1" s="1"/>
  <c r="CB848" i="1" s="1"/>
  <c r="BE848" i="1"/>
  <c r="BF848" i="1" s="1"/>
  <c r="CH848" i="1" s="1"/>
  <c r="BC848" i="1"/>
  <c r="AE848" i="1"/>
  <c r="AJ15" i="1"/>
  <c r="AY15" i="1" s="1"/>
  <c r="AZ15" i="1" s="1"/>
  <c r="BA15" i="1" s="1"/>
  <c r="CB15" i="1" s="1"/>
  <c r="AE15" i="1"/>
  <c r="BE15" i="1"/>
  <c r="BC39" i="1"/>
  <c r="AE39" i="1"/>
  <c r="AJ39" i="1"/>
  <c r="AY39" i="1" s="1"/>
  <c r="AZ39" i="1" s="1"/>
  <c r="BA39" i="1" s="1"/>
  <c r="CB39" i="1" s="1"/>
  <c r="BE39" i="1"/>
  <c r="BF39" i="1" s="1"/>
  <c r="CH39" i="1" s="1"/>
  <c r="BI48" i="1"/>
  <c r="BK48" i="1" s="1"/>
  <c r="BL48" i="1" s="1"/>
  <c r="CN48" i="1" s="1"/>
  <c r="CQ48" i="1" s="1"/>
  <c r="AM48" i="1"/>
  <c r="AN48" i="1" s="1"/>
  <c r="CP48" i="1" s="1"/>
  <c r="AM91" i="1"/>
  <c r="AN91" i="1" s="1"/>
  <c r="CP91" i="1" s="1"/>
  <c r="BI91" i="1"/>
  <c r="BK91" i="1" s="1"/>
  <c r="BL91" i="1" s="1"/>
  <c r="CN91" i="1" s="1"/>
  <c r="CQ91" i="1" s="1"/>
  <c r="AJ144" i="1"/>
  <c r="AY144" i="1" s="1"/>
  <c r="AZ144" i="1" s="1"/>
  <c r="BA144" i="1" s="1"/>
  <c r="CB144" i="1" s="1"/>
  <c r="BC144" i="1"/>
  <c r="AE144" i="1"/>
  <c r="BE144" i="1"/>
  <c r="BF144" i="1" s="1"/>
  <c r="CH144" i="1" s="1"/>
  <c r="BI168" i="1"/>
  <c r="BK168" i="1" s="1"/>
  <c r="BL168" i="1" s="1"/>
  <c r="CN168" i="1" s="1"/>
  <c r="CQ168" i="1" s="1"/>
  <c r="AM168" i="1"/>
  <c r="AN168" i="1" s="1"/>
  <c r="CP168" i="1" s="1"/>
  <c r="BM178" i="1"/>
  <c r="BN178" i="1" s="1"/>
  <c r="CS178" i="1" s="1"/>
  <c r="AI178" i="1"/>
  <c r="AH176" i="1"/>
  <c r="AI176" i="1" s="1"/>
  <c r="AI196" i="1"/>
  <c r="BM196" i="1"/>
  <c r="BN196" i="1" s="1"/>
  <c r="CS196" i="1" s="1"/>
  <c r="BC192" i="1"/>
  <c r="AE192" i="1"/>
  <c r="BE192" i="1"/>
  <c r="BF192" i="1" s="1"/>
  <c r="CH192" i="1" s="1"/>
  <c r="AJ192" i="1"/>
  <c r="AY192" i="1" s="1"/>
  <c r="AZ192" i="1" s="1"/>
  <c r="BA192" i="1" s="1"/>
  <c r="CB192" i="1" s="1"/>
  <c r="BC236" i="1"/>
  <c r="AE236" i="1"/>
  <c r="BE236" i="1"/>
  <c r="BF236" i="1" s="1"/>
  <c r="CH236" i="1" s="1"/>
  <c r="AJ236" i="1"/>
  <c r="AY236" i="1" s="1"/>
  <c r="AZ236" i="1" s="1"/>
  <c r="BA236" i="1" s="1"/>
  <c r="CB236" i="1" s="1"/>
  <c r="BM251" i="1"/>
  <c r="BN251" i="1" s="1"/>
  <c r="CS251" i="1" s="1"/>
  <c r="AI251" i="1"/>
  <c r="BM247" i="1"/>
  <c r="BN247" i="1" s="1"/>
  <c r="CS247" i="1" s="1"/>
  <c r="AI247" i="1"/>
  <c r="AE201" i="1"/>
  <c r="BE201" i="1"/>
  <c r="AJ201" i="1"/>
  <c r="BC201" i="1"/>
  <c r="AF286" i="1"/>
  <c r="AG286" i="1"/>
  <c r="CK286" i="1" s="1"/>
  <c r="AF276" i="1"/>
  <c r="AG276" i="1"/>
  <c r="CK276" i="1" s="1"/>
  <c r="BC289" i="1"/>
  <c r="AE289" i="1"/>
  <c r="BE289" i="1"/>
  <c r="BF289" i="1" s="1"/>
  <c r="CH289" i="1" s="1"/>
  <c r="AJ289" i="1"/>
  <c r="AY289" i="1" s="1"/>
  <c r="AZ289" i="1" s="1"/>
  <c r="BA289" i="1" s="1"/>
  <c r="CB289" i="1" s="1"/>
  <c r="BM376" i="1"/>
  <c r="BN376" i="1" s="1"/>
  <c r="CS376" i="1" s="1"/>
  <c r="AI376" i="1"/>
  <c r="AF319" i="1"/>
  <c r="AG319" i="1"/>
  <c r="CK319" i="1" s="1"/>
  <c r="BM365" i="1"/>
  <c r="BN365" i="1" s="1"/>
  <c r="CS365" i="1" s="1"/>
  <c r="AI365" i="1"/>
  <c r="AJ430" i="1"/>
  <c r="AY430" i="1" s="1"/>
  <c r="AZ430" i="1" s="1"/>
  <c r="BA430" i="1" s="1"/>
  <c r="CB430" i="1" s="1"/>
  <c r="BC430" i="1"/>
  <c r="AE430" i="1"/>
  <c r="BE430" i="1"/>
  <c r="BF430" i="1" s="1"/>
  <c r="CH430" i="1" s="1"/>
  <c r="AF435" i="1"/>
  <c r="AG435" i="1"/>
  <c r="CK435" i="1" s="1"/>
  <c r="CL468" i="1"/>
  <c r="BC393" i="1"/>
  <c r="AE393" i="1"/>
  <c r="BE393" i="1"/>
  <c r="BF393" i="1" s="1"/>
  <c r="CH393" i="1" s="1"/>
  <c r="AJ393" i="1"/>
  <c r="AY393" i="1" s="1"/>
  <c r="AZ393" i="1" s="1"/>
  <c r="BA393" i="1" s="1"/>
  <c r="CB393" i="1" s="1"/>
  <c r="CQ417" i="1"/>
  <c r="AF418" i="1"/>
  <c r="AG418" i="1"/>
  <c r="CK418" i="1" s="1"/>
  <c r="BM525" i="1"/>
  <c r="BN525" i="1" s="1"/>
  <c r="CS525" i="1" s="1"/>
  <c r="AI525" i="1"/>
  <c r="BM495" i="1"/>
  <c r="BN495" i="1" s="1"/>
  <c r="CS495" i="1" s="1"/>
  <c r="AI495" i="1"/>
  <c r="AJ658" i="1"/>
  <c r="AY658" i="1" s="1"/>
  <c r="AZ658" i="1" s="1"/>
  <c r="BA658" i="1" s="1"/>
  <c r="CB658" i="1" s="1"/>
  <c r="BC658" i="1"/>
  <c r="AE658" i="1"/>
  <c r="BE658" i="1"/>
  <c r="BF658" i="1" s="1"/>
  <c r="CH658" i="1" s="1"/>
  <c r="AK669" i="1"/>
  <c r="AD669" i="1"/>
  <c r="AE669" i="1" s="1"/>
  <c r="AG669" i="1" s="1"/>
  <c r="AL669" i="1"/>
  <c r="BJ669" i="1" s="1"/>
  <c r="AF526" i="1"/>
  <c r="AG526" i="1"/>
  <c r="CK526" i="1" s="1"/>
  <c r="AJ674" i="1"/>
  <c r="AY674" i="1" s="1"/>
  <c r="AZ674" i="1" s="1"/>
  <c r="BA674" i="1" s="1"/>
  <c r="CB674" i="1" s="1"/>
  <c r="AE674" i="1"/>
  <c r="BC674" i="1"/>
  <c r="BE674" i="1"/>
  <c r="BF674" i="1" s="1"/>
  <c r="CH674" i="1" s="1"/>
  <c r="BI620" i="1"/>
  <c r="BK620" i="1" s="1"/>
  <c r="BL620" i="1" s="1"/>
  <c r="CN620" i="1" s="1"/>
  <c r="AM620" i="1"/>
  <c r="AN620" i="1" s="1"/>
  <c r="CP620" i="1" s="1"/>
  <c r="AI741" i="1"/>
  <c r="BM741" i="1"/>
  <c r="BN741" i="1" s="1"/>
  <c r="CS741" i="1" s="1"/>
  <c r="AJ726" i="1"/>
  <c r="AY726" i="1" s="1"/>
  <c r="AZ726" i="1" s="1"/>
  <c r="BA726" i="1" s="1"/>
  <c r="BC726" i="1"/>
  <c r="AE726" i="1"/>
  <c r="BE726" i="1"/>
  <c r="BF726" i="1" s="1"/>
  <c r="CH726" i="1" s="1"/>
  <c r="BM731" i="1"/>
  <c r="BN731" i="1" s="1"/>
  <c r="CS731" i="1" s="1"/>
  <c r="AI731" i="1"/>
  <c r="BE693" i="1"/>
  <c r="BF693" i="1" s="1"/>
  <c r="CH693" i="1" s="1"/>
  <c r="AJ693" i="1"/>
  <c r="AY693" i="1" s="1"/>
  <c r="AZ693" i="1" s="1"/>
  <c r="BA693" i="1" s="1"/>
  <c r="CB693" i="1" s="1"/>
  <c r="BC693" i="1"/>
  <c r="AE693" i="1"/>
  <c r="AF774" i="1"/>
  <c r="AG774" i="1"/>
  <c r="CK774" i="1" s="1"/>
  <c r="AF557" i="1"/>
  <c r="AG557" i="1"/>
  <c r="CK557" i="1" s="1"/>
  <c r="AJ739" i="1"/>
  <c r="AY739" i="1" s="1"/>
  <c r="AZ739" i="1" s="1"/>
  <c r="BA739" i="1" s="1"/>
  <c r="BC739" i="1"/>
  <c r="AE739" i="1"/>
  <c r="BE739" i="1"/>
  <c r="BF739" i="1" s="1"/>
  <c r="CH739" i="1" s="1"/>
  <c r="AI701" i="1"/>
  <c r="BM701" i="1"/>
  <c r="BN701" i="1" s="1"/>
  <c r="CS701" i="1" s="1"/>
  <c r="BC749" i="1"/>
  <c r="AE749" i="1"/>
  <c r="BE749" i="1"/>
  <c r="BF749" i="1" s="1"/>
  <c r="CH749" i="1" s="1"/>
  <c r="AJ749" i="1"/>
  <c r="AY749" i="1" s="1"/>
  <c r="AZ749" i="1" s="1"/>
  <c r="BA749" i="1" s="1"/>
  <c r="CB749" i="1" s="1"/>
  <c r="BI823" i="1"/>
  <c r="BK823" i="1" s="1"/>
  <c r="BL823" i="1" s="1"/>
  <c r="CN823" i="1" s="1"/>
  <c r="AM823" i="1"/>
  <c r="AN823" i="1" s="1"/>
  <c r="CP823" i="1" s="1"/>
  <c r="AM19" i="1"/>
  <c r="AN19" i="1" s="1"/>
  <c r="CP19" i="1" s="1"/>
  <c r="BI19" i="1"/>
  <c r="BK19" i="1" s="1"/>
  <c r="BL19" i="1" s="1"/>
  <c r="CN19" i="1" s="1"/>
  <c r="CQ19" i="1" s="1"/>
  <c r="AE11" i="1"/>
  <c r="BO11" i="1"/>
  <c r="AD9" i="1"/>
  <c r="AJ11" i="1"/>
  <c r="BC11" i="1"/>
  <c r="BE11" i="1"/>
  <c r="AJ25" i="1"/>
  <c r="AY25" i="1" s="1"/>
  <c r="AZ25" i="1" s="1"/>
  <c r="BA25" i="1" s="1"/>
  <c r="CB25" i="1" s="1"/>
  <c r="BC25" i="1"/>
  <c r="AE25" i="1"/>
  <c r="BE25" i="1"/>
  <c r="BF25" i="1" s="1"/>
  <c r="CH25" i="1" s="1"/>
  <c r="AM20" i="1"/>
  <c r="AN20" i="1" s="1"/>
  <c r="CP20" i="1" s="1"/>
  <c r="BI20" i="1"/>
  <c r="BK20" i="1" s="1"/>
  <c r="BL20" i="1" s="1"/>
  <c r="CN20" i="1" s="1"/>
  <c r="BJ51" i="1"/>
  <c r="BK51" i="1" s="1"/>
  <c r="BL51" i="1" s="1"/>
  <c r="CN51" i="1" s="1"/>
  <c r="CQ51" i="1" s="1"/>
  <c r="AM51" i="1"/>
  <c r="AN51" i="1" s="1"/>
  <c r="CP51" i="1" s="1"/>
  <c r="AI24" i="1"/>
  <c r="BM24" i="1"/>
  <c r="BN24" i="1" s="1"/>
  <c r="CS24" i="1" s="1"/>
  <c r="BI50" i="1"/>
  <c r="BK50" i="1" s="1"/>
  <c r="BL50" i="1" s="1"/>
  <c r="CN50" i="1" s="1"/>
  <c r="AM50" i="1"/>
  <c r="AN50" i="1" s="1"/>
  <c r="CP50" i="1" s="1"/>
  <c r="AI37" i="1"/>
  <c r="BM37" i="1"/>
  <c r="BN37" i="1" s="1"/>
  <c r="CS37" i="1" s="1"/>
  <c r="AH35" i="1"/>
  <c r="AI35" i="1" s="1"/>
  <c r="AJ26" i="1"/>
  <c r="AY26" i="1" s="1"/>
  <c r="AZ26" i="1" s="1"/>
  <c r="BA26" i="1" s="1"/>
  <c r="CB26" i="1" s="1"/>
  <c r="BC26" i="1"/>
  <c r="AE26" i="1"/>
  <c r="BE26" i="1"/>
  <c r="BF26" i="1" s="1"/>
  <c r="CH26" i="1" s="1"/>
  <c r="AF51" i="1"/>
  <c r="AG51" i="1"/>
  <c r="CK51" i="1" s="1"/>
  <c r="AJ37" i="1"/>
  <c r="AG50" i="1"/>
  <c r="CK50" i="1" s="1"/>
  <c r="AF50" i="1"/>
  <c r="BI65" i="1"/>
  <c r="BK65" i="1" s="1"/>
  <c r="BL65" i="1" s="1"/>
  <c r="CN65" i="1" s="1"/>
  <c r="CQ65" i="1" s="1"/>
  <c r="AM65" i="1"/>
  <c r="AN65" i="1" s="1"/>
  <c r="CP65" i="1" s="1"/>
  <c r="AM53" i="1"/>
  <c r="AN53" i="1" s="1"/>
  <c r="CP53" i="1" s="1"/>
  <c r="BI53" i="1"/>
  <c r="BK53" i="1" s="1"/>
  <c r="BL53" i="1" s="1"/>
  <c r="CN53" i="1" s="1"/>
  <c r="CQ53" i="1" s="1"/>
  <c r="BC58" i="1"/>
  <c r="AE58" i="1"/>
  <c r="BE58" i="1"/>
  <c r="BF58" i="1" s="1"/>
  <c r="CH58" i="1" s="1"/>
  <c r="AJ58" i="1"/>
  <c r="AY58" i="1" s="1"/>
  <c r="AZ58" i="1" s="1"/>
  <c r="BA58" i="1" s="1"/>
  <c r="CB58" i="1" s="1"/>
  <c r="BI70" i="1"/>
  <c r="BK70" i="1" s="1"/>
  <c r="BL70" i="1" s="1"/>
  <c r="CN70" i="1" s="1"/>
  <c r="CQ70" i="1" s="1"/>
  <c r="AM70" i="1"/>
  <c r="AN70" i="1" s="1"/>
  <c r="CP70" i="1" s="1"/>
  <c r="BC75" i="1"/>
  <c r="AJ75" i="1"/>
  <c r="AY75" i="1" s="1"/>
  <c r="AZ75" i="1" s="1"/>
  <c r="BA75" i="1" s="1"/>
  <c r="CB75" i="1" s="1"/>
  <c r="BE75" i="1"/>
  <c r="BF75" i="1" s="1"/>
  <c r="CH75" i="1" s="1"/>
  <c r="AE75" i="1"/>
  <c r="AJ90" i="1"/>
  <c r="AY90" i="1" s="1"/>
  <c r="AZ90" i="1" s="1"/>
  <c r="BA90" i="1" s="1"/>
  <c r="CB90" i="1" s="1"/>
  <c r="AE90" i="1"/>
  <c r="BC90" i="1"/>
  <c r="BE90" i="1"/>
  <c r="BI60" i="1"/>
  <c r="BK60" i="1" s="1"/>
  <c r="BL60" i="1" s="1"/>
  <c r="CN60" i="1" s="1"/>
  <c r="AM60" i="1"/>
  <c r="AN60" i="1" s="1"/>
  <c r="CP60" i="1" s="1"/>
  <c r="BG73" i="1"/>
  <c r="BD73" i="1"/>
  <c r="CF73" i="1" s="1"/>
  <c r="CI73" i="1" s="1"/>
  <c r="CL73" i="1" s="1"/>
  <c r="AL44" i="1"/>
  <c r="BJ44" i="1" s="1"/>
  <c r="AK44" i="1"/>
  <c r="BI111" i="1"/>
  <c r="BK111" i="1" s="1"/>
  <c r="BL111" i="1" s="1"/>
  <c r="CN111" i="1" s="1"/>
  <c r="CQ111" i="1" s="1"/>
  <c r="AM111" i="1"/>
  <c r="AN111" i="1" s="1"/>
  <c r="CP111" i="1" s="1"/>
  <c r="AI77" i="1"/>
  <c r="BM77" i="1"/>
  <c r="BN77" i="1" s="1"/>
  <c r="CS77" i="1" s="1"/>
  <c r="AI105" i="1"/>
  <c r="AH103" i="1"/>
  <c r="AI103" i="1" s="1"/>
  <c r="BM105" i="1"/>
  <c r="BN105" i="1" s="1"/>
  <c r="CS105" i="1" s="1"/>
  <c r="BI107" i="1"/>
  <c r="BK107" i="1" s="1"/>
  <c r="BL107" i="1" s="1"/>
  <c r="CN107" i="1" s="1"/>
  <c r="AM107" i="1"/>
  <c r="AN107" i="1" s="1"/>
  <c r="CP107" i="1" s="1"/>
  <c r="BX93" i="1"/>
  <c r="BI100" i="1"/>
  <c r="BK100" i="1" s="1"/>
  <c r="BL100" i="1" s="1"/>
  <c r="CN100" i="1" s="1"/>
  <c r="AM100" i="1"/>
  <c r="AN100" i="1" s="1"/>
  <c r="CP100" i="1" s="1"/>
  <c r="BI95" i="1"/>
  <c r="BK95" i="1" s="1"/>
  <c r="BL95" i="1" s="1"/>
  <c r="CN95" i="1" s="1"/>
  <c r="CQ95" i="1" s="1"/>
  <c r="AM95" i="1"/>
  <c r="AN95" i="1" s="1"/>
  <c r="CP95" i="1" s="1"/>
  <c r="AI82" i="1"/>
  <c r="BM82" i="1"/>
  <c r="BN82" i="1" s="1"/>
  <c r="CS82" i="1" s="1"/>
  <c r="BY99" i="1"/>
  <c r="BI123" i="1"/>
  <c r="BK123" i="1" s="1"/>
  <c r="BL123" i="1" s="1"/>
  <c r="CN123" i="1" s="1"/>
  <c r="AM123" i="1"/>
  <c r="AN123" i="1" s="1"/>
  <c r="CP123" i="1" s="1"/>
  <c r="BD123" i="1"/>
  <c r="CF123" i="1" s="1"/>
  <c r="CI123" i="1" s="1"/>
  <c r="CL123" i="1" s="1"/>
  <c r="BG123" i="1"/>
  <c r="CQ139" i="1"/>
  <c r="BI122" i="1"/>
  <c r="BK122" i="1" s="1"/>
  <c r="BL122" i="1" s="1"/>
  <c r="CN122" i="1" s="1"/>
  <c r="AM122" i="1"/>
  <c r="AN122" i="1" s="1"/>
  <c r="CP122" i="1" s="1"/>
  <c r="BE116" i="1"/>
  <c r="BF116" i="1" s="1"/>
  <c r="CH116" i="1" s="1"/>
  <c r="AJ116" i="1"/>
  <c r="AY116" i="1" s="1"/>
  <c r="AZ116" i="1" s="1"/>
  <c r="BA116" i="1" s="1"/>
  <c r="CB116" i="1" s="1"/>
  <c r="AE116" i="1"/>
  <c r="BC116" i="1"/>
  <c r="BJ161" i="1"/>
  <c r="BK161" i="1" s="1"/>
  <c r="BL161" i="1" s="1"/>
  <c r="CN161" i="1" s="1"/>
  <c r="CQ161" i="1" s="1"/>
  <c r="AM161" i="1"/>
  <c r="AN161" i="1" s="1"/>
  <c r="CP161" i="1" s="1"/>
  <c r="AJ117" i="1"/>
  <c r="AY117" i="1" s="1"/>
  <c r="AZ117" i="1" s="1"/>
  <c r="BA117" i="1" s="1"/>
  <c r="CB117" i="1" s="1"/>
  <c r="AF128" i="1"/>
  <c r="AG128" i="1"/>
  <c r="CK128" i="1" s="1"/>
  <c r="BI108" i="1"/>
  <c r="BK108" i="1" s="1"/>
  <c r="BL108" i="1" s="1"/>
  <c r="CN108" i="1" s="1"/>
  <c r="AM108" i="1"/>
  <c r="AN108" i="1" s="1"/>
  <c r="CP108" i="1" s="1"/>
  <c r="AF122" i="1"/>
  <c r="AG122" i="1"/>
  <c r="CK122" i="1" s="1"/>
  <c r="AM154" i="1"/>
  <c r="AN154" i="1" s="1"/>
  <c r="CP154" i="1" s="1"/>
  <c r="CQ154" i="1" s="1"/>
  <c r="BE118" i="1"/>
  <c r="BF118" i="1" s="1"/>
  <c r="CH118" i="1" s="1"/>
  <c r="AJ118" i="1"/>
  <c r="AY118" i="1" s="1"/>
  <c r="AZ118" i="1" s="1"/>
  <c r="BA118" i="1" s="1"/>
  <c r="CB118" i="1" s="1"/>
  <c r="AE118" i="1"/>
  <c r="BC118" i="1"/>
  <c r="BI127" i="1"/>
  <c r="BK127" i="1" s="1"/>
  <c r="BL127" i="1" s="1"/>
  <c r="CN127" i="1" s="1"/>
  <c r="AM127" i="1"/>
  <c r="AN127" i="1" s="1"/>
  <c r="CP127" i="1" s="1"/>
  <c r="AJ135" i="1"/>
  <c r="AY135" i="1" s="1"/>
  <c r="AZ135" i="1" s="1"/>
  <c r="BA135" i="1" s="1"/>
  <c r="CB135" i="1" s="1"/>
  <c r="AI160" i="1"/>
  <c r="BM160" i="1"/>
  <c r="BN160" i="1" s="1"/>
  <c r="CS160" i="1" s="1"/>
  <c r="AJ160" i="1"/>
  <c r="AY160" i="1" s="1"/>
  <c r="AZ160" i="1" s="1"/>
  <c r="BA160" i="1" s="1"/>
  <c r="CB160" i="1" s="1"/>
  <c r="BE158" i="1"/>
  <c r="BF158" i="1" s="1"/>
  <c r="CH158" i="1" s="1"/>
  <c r="AE158" i="1"/>
  <c r="AJ158" i="1"/>
  <c r="AY158" i="1" s="1"/>
  <c r="AZ158" i="1" s="1"/>
  <c r="BA158" i="1" s="1"/>
  <c r="CB158" i="1" s="1"/>
  <c r="BC158" i="1"/>
  <c r="BI133" i="1"/>
  <c r="BK133" i="1" s="1"/>
  <c r="BL133" i="1" s="1"/>
  <c r="CN133" i="1" s="1"/>
  <c r="CQ133" i="1" s="1"/>
  <c r="AM133" i="1"/>
  <c r="AN133" i="1" s="1"/>
  <c r="CP133" i="1" s="1"/>
  <c r="BC147" i="1"/>
  <c r="AE147" i="1"/>
  <c r="BE147" i="1"/>
  <c r="BF147" i="1" s="1"/>
  <c r="CH147" i="1" s="1"/>
  <c r="AJ147" i="1"/>
  <c r="AY147" i="1" s="1"/>
  <c r="AZ147" i="1" s="1"/>
  <c r="BA147" i="1" s="1"/>
  <c r="CB147" i="1" s="1"/>
  <c r="BD124" i="1"/>
  <c r="CF124" i="1" s="1"/>
  <c r="CI124" i="1" s="1"/>
  <c r="BG124" i="1"/>
  <c r="BC156" i="1"/>
  <c r="AE156" i="1"/>
  <c r="BE156" i="1"/>
  <c r="BF156" i="1" s="1"/>
  <c r="CH156" i="1" s="1"/>
  <c r="AJ156" i="1"/>
  <c r="AY156" i="1" s="1"/>
  <c r="AZ156" i="1" s="1"/>
  <c r="BA156" i="1" s="1"/>
  <c r="CB156" i="1" s="1"/>
  <c r="AF121" i="1"/>
  <c r="AG121" i="1"/>
  <c r="CK121" i="1" s="1"/>
  <c r="BD129" i="1"/>
  <c r="CF129" i="1" s="1"/>
  <c r="CI129" i="1" s="1"/>
  <c r="BG129" i="1"/>
  <c r="AM144" i="1"/>
  <c r="AN144" i="1" s="1"/>
  <c r="CP144" i="1" s="1"/>
  <c r="AJ139" i="1"/>
  <c r="AY139" i="1" s="1"/>
  <c r="AZ139" i="1" s="1"/>
  <c r="BA139" i="1" s="1"/>
  <c r="CB139" i="1" s="1"/>
  <c r="BI179" i="1"/>
  <c r="BK179" i="1" s="1"/>
  <c r="BL179" i="1" s="1"/>
  <c r="CN179" i="1" s="1"/>
  <c r="CQ179" i="1" s="1"/>
  <c r="AM179" i="1"/>
  <c r="AN179" i="1" s="1"/>
  <c r="CP179" i="1" s="1"/>
  <c r="AI190" i="1"/>
  <c r="BM190" i="1"/>
  <c r="BN190" i="1" s="1"/>
  <c r="CS190" i="1" s="1"/>
  <c r="BI189" i="1"/>
  <c r="BK189" i="1" s="1"/>
  <c r="BL189" i="1" s="1"/>
  <c r="CN189" i="1" s="1"/>
  <c r="AM189" i="1"/>
  <c r="AN189" i="1" s="1"/>
  <c r="CP189" i="1" s="1"/>
  <c r="AM174" i="1"/>
  <c r="AN174" i="1" s="1"/>
  <c r="CP174" i="1" s="1"/>
  <c r="BI174" i="1"/>
  <c r="BK174" i="1" s="1"/>
  <c r="BL174" i="1" s="1"/>
  <c r="CN174" i="1" s="1"/>
  <c r="AI182" i="1"/>
  <c r="BM182" i="1"/>
  <c r="BN182" i="1" s="1"/>
  <c r="CS182" i="1" s="1"/>
  <c r="BI180" i="1"/>
  <c r="BK180" i="1" s="1"/>
  <c r="BL180" i="1" s="1"/>
  <c r="CN180" i="1" s="1"/>
  <c r="AM180" i="1"/>
  <c r="AN180" i="1" s="1"/>
  <c r="CP180" i="1" s="1"/>
  <c r="AM183" i="1"/>
  <c r="AN183" i="1" s="1"/>
  <c r="CP183" i="1" s="1"/>
  <c r="BI183" i="1"/>
  <c r="BK183" i="1" s="1"/>
  <c r="BL183" i="1" s="1"/>
  <c r="CN183" i="1" s="1"/>
  <c r="CQ183" i="1" s="1"/>
  <c r="AI208" i="1"/>
  <c r="BM208" i="1"/>
  <c r="BN208" i="1" s="1"/>
  <c r="CS208" i="1" s="1"/>
  <c r="BI213" i="1"/>
  <c r="BK213" i="1" s="1"/>
  <c r="BL213" i="1" s="1"/>
  <c r="CN213" i="1" s="1"/>
  <c r="CQ213" i="1" s="1"/>
  <c r="AM213" i="1"/>
  <c r="AN213" i="1" s="1"/>
  <c r="CP213" i="1" s="1"/>
  <c r="BI226" i="1"/>
  <c r="BK226" i="1" s="1"/>
  <c r="BL226" i="1" s="1"/>
  <c r="CN226" i="1" s="1"/>
  <c r="CQ226" i="1" s="1"/>
  <c r="AM226" i="1"/>
  <c r="AN226" i="1" s="1"/>
  <c r="CP226" i="1" s="1"/>
  <c r="AJ187" i="1"/>
  <c r="AY187" i="1" s="1"/>
  <c r="AZ187" i="1" s="1"/>
  <c r="BA187" i="1" s="1"/>
  <c r="CB187" i="1" s="1"/>
  <c r="BD209" i="1"/>
  <c r="CF209" i="1" s="1"/>
  <c r="CI209" i="1" s="1"/>
  <c r="CL209" i="1" s="1"/>
  <c r="BG209" i="1"/>
  <c r="BI176" i="1"/>
  <c r="BK176" i="1" s="1"/>
  <c r="BL176" i="1" s="1"/>
  <c r="CN176" i="1" s="1"/>
  <c r="CQ176" i="1" s="1"/>
  <c r="AM176" i="1"/>
  <c r="AN176" i="1" s="1"/>
  <c r="CP176" i="1" s="1"/>
  <c r="AJ227" i="1"/>
  <c r="AY227" i="1" s="1"/>
  <c r="AZ227" i="1" s="1"/>
  <c r="BA227" i="1" s="1"/>
  <c r="CB227" i="1" s="1"/>
  <c r="BC227" i="1"/>
  <c r="AE227" i="1"/>
  <c r="BE227" i="1"/>
  <c r="BF227" i="1" s="1"/>
  <c r="CH227" i="1" s="1"/>
  <c r="BK178" i="1"/>
  <c r="BL178" i="1" s="1"/>
  <c r="CN178" i="1" s="1"/>
  <c r="CQ178" i="1" s="1"/>
  <c r="BM207" i="1"/>
  <c r="BN207" i="1" s="1"/>
  <c r="CS207" i="1" s="1"/>
  <c r="AI207" i="1"/>
  <c r="AG217" i="1"/>
  <c r="CK217" i="1" s="1"/>
  <c r="AF217" i="1"/>
  <c r="AF207" i="1"/>
  <c r="AG207" i="1"/>
  <c r="CK207" i="1" s="1"/>
  <c r="BG225" i="1"/>
  <c r="CI179" i="1"/>
  <c r="CL179" i="1" s="1"/>
  <c r="BI210" i="1"/>
  <c r="BK210" i="1" s="1"/>
  <c r="BL210" i="1" s="1"/>
  <c r="CN210" i="1" s="1"/>
  <c r="CQ210" i="1" s="1"/>
  <c r="AM210" i="1"/>
  <c r="AN210" i="1" s="1"/>
  <c r="CP210" i="1" s="1"/>
  <c r="BC221" i="1"/>
  <c r="AE221" i="1"/>
  <c r="BE221" i="1"/>
  <c r="BF221" i="1" s="1"/>
  <c r="CH221" i="1" s="1"/>
  <c r="AJ221" i="1"/>
  <c r="AY221" i="1" s="1"/>
  <c r="AZ221" i="1" s="1"/>
  <c r="BA221" i="1" s="1"/>
  <c r="CB221" i="1" s="1"/>
  <c r="AI240" i="1"/>
  <c r="BM240" i="1"/>
  <c r="BN240" i="1" s="1"/>
  <c r="CS240" i="1" s="1"/>
  <c r="AJ212" i="1"/>
  <c r="AY212" i="1" s="1"/>
  <c r="AZ212" i="1" s="1"/>
  <c r="BA212" i="1" s="1"/>
  <c r="CB212" i="1" s="1"/>
  <c r="BC212" i="1"/>
  <c r="AE212" i="1"/>
  <c r="BE212" i="1"/>
  <c r="BF212" i="1" s="1"/>
  <c r="CH212" i="1" s="1"/>
  <c r="BC235" i="1"/>
  <c r="AE235" i="1"/>
  <c r="BE235" i="1"/>
  <c r="BF235" i="1" s="1"/>
  <c r="CH235" i="1" s="1"/>
  <c r="AJ235" i="1"/>
  <c r="AY235" i="1" s="1"/>
  <c r="AZ235" i="1" s="1"/>
  <c r="BA235" i="1" s="1"/>
  <c r="CB235" i="1" s="1"/>
  <c r="AM250" i="1"/>
  <c r="AN250" i="1" s="1"/>
  <c r="CP250" i="1" s="1"/>
  <c r="BI250" i="1"/>
  <c r="BK250" i="1" s="1"/>
  <c r="BL250" i="1" s="1"/>
  <c r="CN250" i="1" s="1"/>
  <c r="AJ206" i="1"/>
  <c r="AY206" i="1" s="1"/>
  <c r="AZ206" i="1" s="1"/>
  <c r="BA206" i="1" s="1"/>
  <c r="CB206" i="1" s="1"/>
  <c r="BC206" i="1"/>
  <c r="AE206" i="1"/>
  <c r="BE206" i="1"/>
  <c r="BF206" i="1" s="1"/>
  <c r="CH206" i="1" s="1"/>
  <c r="AE249" i="1"/>
  <c r="BC249" i="1"/>
  <c r="BE249" i="1"/>
  <c r="BF249" i="1" s="1"/>
  <c r="CH249" i="1" s="1"/>
  <c r="AJ249" i="1"/>
  <c r="AY249" i="1" s="1"/>
  <c r="AZ249" i="1" s="1"/>
  <c r="BA249" i="1" s="1"/>
  <c r="CB249" i="1" s="1"/>
  <c r="AM234" i="1"/>
  <c r="AN234" i="1" s="1"/>
  <c r="CP234" i="1" s="1"/>
  <c r="BI234" i="1"/>
  <c r="BK234" i="1" s="1"/>
  <c r="BL234" i="1" s="1"/>
  <c r="CN234" i="1" s="1"/>
  <c r="CQ234" i="1" s="1"/>
  <c r="AE248" i="1"/>
  <c r="BC248" i="1"/>
  <c r="BE248" i="1"/>
  <c r="BF248" i="1" s="1"/>
  <c r="CH248" i="1" s="1"/>
  <c r="AJ248" i="1"/>
  <c r="AY248" i="1" s="1"/>
  <c r="AZ248" i="1" s="1"/>
  <c r="BA248" i="1" s="1"/>
  <c r="CB248" i="1" s="1"/>
  <c r="BC231" i="1"/>
  <c r="AE231" i="1"/>
  <c r="AJ231" i="1"/>
  <c r="BE231" i="1"/>
  <c r="AM246" i="1"/>
  <c r="AN246" i="1" s="1"/>
  <c r="CP246" i="1" s="1"/>
  <c r="BI246" i="1"/>
  <c r="BK246" i="1" s="1"/>
  <c r="BL246" i="1" s="1"/>
  <c r="CN246" i="1" s="1"/>
  <c r="CQ246" i="1" s="1"/>
  <c r="BK208" i="1"/>
  <c r="BL208" i="1" s="1"/>
  <c r="CN208" i="1" s="1"/>
  <c r="CQ208" i="1" s="1"/>
  <c r="AJ293" i="1"/>
  <c r="AY293" i="1" s="1"/>
  <c r="AZ293" i="1" s="1"/>
  <c r="BA293" i="1" s="1"/>
  <c r="CB293" i="1" s="1"/>
  <c r="BC293" i="1"/>
  <c r="AE293" i="1"/>
  <c r="BE293" i="1"/>
  <c r="BF293" i="1" s="1"/>
  <c r="CH293" i="1" s="1"/>
  <c r="AM257" i="1"/>
  <c r="AN257" i="1" s="1"/>
  <c r="CP257" i="1" s="1"/>
  <c r="BI257" i="1"/>
  <c r="BK257" i="1" s="1"/>
  <c r="BL257" i="1" s="1"/>
  <c r="CN257" i="1" s="1"/>
  <c r="BK253" i="1"/>
  <c r="BL253" i="1" s="1"/>
  <c r="CN253" i="1" s="1"/>
  <c r="BM288" i="1"/>
  <c r="BN288" i="1" s="1"/>
  <c r="CS288" i="1" s="1"/>
  <c r="AI288" i="1"/>
  <c r="AF280" i="1"/>
  <c r="AG280" i="1"/>
  <c r="CK280" i="1" s="1"/>
  <c r="AI291" i="1"/>
  <c r="BM291" i="1"/>
  <c r="BN291" i="1" s="1"/>
  <c r="CS291" i="1" s="1"/>
  <c r="AI301" i="1"/>
  <c r="BM301" i="1"/>
  <c r="BN301" i="1" s="1"/>
  <c r="CS301" i="1" s="1"/>
  <c r="AM253" i="1"/>
  <c r="AN253" i="1" s="1"/>
  <c r="CP253" i="1" s="1"/>
  <c r="BX283" i="1"/>
  <c r="BZ283" i="1" s="1"/>
  <c r="BM256" i="1"/>
  <c r="BN256" i="1" s="1"/>
  <c r="CS256" i="1" s="1"/>
  <c r="AI256" i="1"/>
  <c r="AJ265" i="1"/>
  <c r="AE265" i="1"/>
  <c r="BC265" i="1"/>
  <c r="BE265" i="1"/>
  <c r="AM281" i="1"/>
  <c r="AN281" i="1" s="1"/>
  <c r="CP281" i="1" s="1"/>
  <c r="BI281" i="1"/>
  <c r="BK281" i="1" s="1"/>
  <c r="BL281" i="1" s="1"/>
  <c r="CN281" i="1" s="1"/>
  <c r="CQ281" i="1" s="1"/>
  <c r="AJ294" i="1"/>
  <c r="AY294" i="1" s="1"/>
  <c r="AZ294" i="1" s="1"/>
  <c r="BA294" i="1" s="1"/>
  <c r="CB294" i="1" s="1"/>
  <c r="BC294" i="1"/>
  <c r="AE294" i="1"/>
  <c r="BE294" i="1"/>
  <c r="BF294" i="1" s="1"/>
  <c r="CH294" i="1" s="1"/>
  <c r="AJ302" i="1"/>
  <c r="AY302" i="1" s="1"/>
  <c r="AZ302" i="1" s="1"/>
  <c r="BA302" i="1" s="1"/>
  <c r="CB302" i="1" s="1"/>
  <c r="BC302" i="1"/>
  <c r="AE302" i="1"/>
  <c r="BE302" i="1"/>
  <c r="BF302" i="1" s="1"/>
  <c r="CH302" i="1" s="1"/>
  <c r="BM321" i="1"/>
  <c r="BN321" i="1" s="1"/>
  <c r="CS321" i="1" s="1"/>
  <c r="AI321" i="1"/>
  <c r="AF337" i="1"/>
  <c r="AG337" i="1"/>
  <c r="CK337" i="1" s="1"/>
  <c r="BM274" i="1"/>
  <c r="BN274" i="1" s="1"/>
  <c r="CS274" i="1" s="1"/>
  <c r="AI274" i="1"/>
  <c r="BD317" i="1"/>
  <c r="CF317" i="1" s="1"/>
  <c r="CI317" i="1" s="1"/>
  <c r="BG317" i="1"/>
  <c r="AF338" i="1"/>
  <c r="AG338" i="1"/>
  <c r="CK338" i="1" s="1"/>
  <c r="BG299" i="1"/>
  <c r="BD299" i="1"/>
  <c r="CF299" i="1" s="1"/>
  <c r="CI299" i="1" s="1"/>
  <c r="BX359" i="1"/>
  <c r="BY359" i="1"/>
  <c r="BI309" i="1"/>
  <c r="BK309" i="1" s="1"/>
  <c r="BL309" i="1" s="1"/>
  <c r="CN309" i="1" s="1"/>
  <c r="AM309" i="1"/>
  <c r="AN309" i="1" s="1"/>
  <c r="CP309" i="1" s="1"/>
  <c r="BD328" i="1"/>
  <c r="CF328" i="1" s="1"/>
  <c r="CI328" i="1" s="1"/>
  <c r="BG328" i="1"/>
  <c r="BI347" i="1"/>
  <c r="BK347" i="1" s="1"/>
  <c r="BL347" i="1" s="1"/>
  <c r="CN347" i="1" s="1"/>
  <c r="AM347" i="1"/>
  <c r="AN347" i="1" s="1"/>
  <c r="CP347" i="1" s="1"/>
  <c r="AI308" i="1"/>
  <c r="BM308" i="1"/>
  <c r="BN308" i="1" s="1"/>
  <c r="CS308" i="1" s="1"/>
  <c r="BI314" i="1"/>
  <c r="BK314" i="1" s="1"/>
  <c r="BL314" i="1" s="1"/>
  <c r="CN314" i="1" s="1"/>
  <c r="AM314" i="1"/>
  <c r="AN314" i="1" s="1"/>
  <c r="CP314" i="1" s="1"/>
  <c r="BM351" i="1"/>
  <c r="BN351" i="1" s="1"/>
  <c r="CS351" i="1" s="1"/>
  <c r="AI351" i="1"/>
  <c r="AE290" i="1"/>
  <c r="BE290" i="1"/>
  <c r="BF290" i="1" s="1"/>
  <c r="CH290" i="1" s="1"/>
  <c r="AJ290" i="1"/>
  <c r="AY290" i="1" s="1"/>
  <c r="AZ290" i="1" s="1"/>
  <c r="BA290" i="1" s="1"/>
  <c r="CB290" i="1" s="1"/>
  <c r="BC290" i="1"/>
  <c r="AM322" i="1"/>
  <c r="AN322" i="1" s="1"/>
  <c r="CP322" i="1" s="1"/>
  <c r="BI322" i="1"/>
  <c r="BK322" i="1" s="1"/>
  <c r="BL322" i="1" s="1"/>
  <c r="CN322" i="1" s="1"/>
  <c r="CQ322" i="1" s="1"/>
  <c r="AM333" i="1"/>
  <c r="AN333" i="1" s="1"/>
  <c r="CP333" i="1" s="1"/>
  <c r="BI333" i="1"/>
  <c r="BK333" i="1" s="1"/>
  <c r="BL333" i="1" s="1"/>
  <c r="CN333" i="1" s="1"/>
  <c r="CQ333" i="1" s="1"/>
  <c r="BM350" i="1"/>
  <c r="BN350" i="1" s="1"/>
  <c r="CS350" i="1" s="1"/>
  <c r="AI350" i="1"/>
  <c r="AM318" i="1"/>
  <c r="AN318" i="1" s="1"/>
  <c r="CP318" i="1" s="1"/>
  <c r="BI318" i="1"/>
  <c r="BK318" i="1" s="1"/>
  <c r="BL318" i="1" s="1"/>
  <c r="CN318" i="1" s="1"/>
  <c r="BM356" i="1"/>
  <c r="BN356" i="1" s="1"/>
  <c r="CS356" i="1" s="1"/>
  <c r="AI356" i="1"/>
  <c r="AJ321" i="1"/>
  <c r="AY321" i="1" s="1"/>
  <c r="AZ321" i="1" s="1"/>
  <c r="BA321" i="1" s="1"/>
  <c r="CB321" i="1" s="1"/>
  <c r="BE384" i="1"/>
  <c r="BF384" i="1" s="1"/>
  <c r="CH384" i="1" s="1"/>
  <c r="AJ384" i="1"/>
  <c r="AY384" i="1" s="1"/>
  <c r="AZ384" i="1" s="1"/>
  <c r="BA384" i="1" s="1"/>
  <c r="CB384" i="1" s="1"/>
  <c r="AE384" i="1"/>
  <c r="BC384" i="1"/>
  <c r="AJ398" i="1"/>
  <c r="AY398" i="1" s="1"/>
  <c r="AZ398" i="1" s="1"/>
  <c r="BA398" i="1" s="1"/>
  <c r="CB398" i="1" s="1"/>
  <c r="BC398" i="1"/>
  <c r="AE398" i="1"/>
  <c r="BE398" i="1"/>
  <c r="BF398" i="1" s="1"/>
  <c r="CH398" i="1" s="1"/>
  <c r="BM364" i="1"/>
  <c r="BN364" i="1" s="1"/>
  <c r="CS364" i="1" s="1"/>
  <c r="AI364" i="1"/>
  <c r="BM381" i="1"/>
  <c r="BN381" i="1" s="1"/>
  <c r="CS381" i="1" s="1"/>
  <c r="AI381" i="1"/>
  <c r="AI403" i="1"/>
  <c r="BM403" i="1"/>
  <c r="BN403" i="1" s="1"/>
  <c r="CS403" i="1" s="1"/>
  <c r="AF322" i="1"/>
  <c r="AG322" i="1"/>
  <c r="CK322" i="1" s="1"/>
  <c r="AF331" i="1"/>
  <c r="AG331" i="1"/>
  <c r="CK331" i="1" s="1"/>
  <c r="BM366" i="1"/>
  <c r="BN366" i="1" s="1"/>
  <c r="CS366" i="1" s="1"/>
  <c r="AI366" i="1"/>
  <c r="BE370" i="1"/>
  <c r="BF370" i="1" s="1"/>
  <c r="CH370" i="1" s="1"/>
  <c r="AJ370" i="1"/>
  <c r="AY370" i="1" s="1"/>
  <c r="AZ370" i="1" s="1"/>
  <c r="BA370" i="1" s="1"/>
  <c r="CB370" i="1" s="1"/>
  <c r="AE370" i="1"/>
  <c r="BC370" i="1"/>
  <c r="BM378" i="1"/>
  <c r="BN378" i="1" s="1"/>
  <c r="CS378" i="1" s="1"/>
  <c r="AI378" i="1"/>
  <c r="BM407" i="1"/>
  <c r="BN407" i="1" s="1"/>
  <c r="CS407" i="1" s="1"/>
  <c r="AI407" i="1"/>
  <c r="AF333" i="1"/>
  <c r="AG333" i="1"/>
  <c r="CK333" i="1" s="1"/>
  <c r="BM372" i="1"/>
  <c r="BN372" i="1" s="1"/>
  <c r="CS372" i="1" s="1"/>
  <c r="AI372" i="1"/>
  <c r="AH387" i="1"/>
  <c r="AI387" i="1" s="1"/>
  <c r="BI405" i="1"/>
  <c r="BK405" i="1" s="1"/>
  <c r="BL405" i="1" s="1"/>
  <c r="CN405" i="1" s="1"/>
  <c r="CQ405" i="1" s="1"/>
  <c r="AM405" i="1"/>
  <c r="AN405" i="1" s="1"/>
  <c r="CP405" i="1" s="1"/>
  <c r="BI380" i="1"/>
  <c r="BK380" i="1" s="1"/>
  <c r="BL380" i="1" s="1"/>
  <c r="CN380" i="1" s="1"/>
  <c r="AM380" i="1"/>
  <c r="AN380" i="1" s="1"/>
  <c r="CP380" i="1" s="1"/>
  <c r="AJ323" i="1"/>
  <c r="AY323" i="1" s="1"/>
  <c r="AZ323" i="1" s="1"/>
  <c r="BA323" i="1" s="1"/>
  <c r="CB323" i="1" s="1"/>
  <c r="BI377" i="1"/>
  <c r="BK377" i="1" s="1"/>
  <c r="BL377" i="1" s="1"/>
  <c r="CN377" i="1" s="1"/>
  <c r="CQ377" i="1" s="1"/>
  <c r="AM377" i="1"/>
  <c r="AN377" i="1" s="1"/>
  <c r="CP377" i="1" s="1"/>
  <c r="BY385" i="1"/>
  <c r="BM373" i="1"/>
  <c r="BN373" i="1" s="1"/>
  <c r="CS373" i="1" s="1"/>
  <c r="AI373" i="1"/>
  <c r="BM392" i="1"/>
  <c r="BN392" i="1" s="1"/>
  <c r="CS392" i="1" s="1"/>
  <c r="AI392" i="1"/>
  <c r="BM400" i="1"/>
  <c r="BN400" i="1" s="1"/>
  <c r="CS400" i="1" s="1"/>
  <c r="AI400" i="1"/>
  <c r="AJ406" i="1"/>
  <c r="AY406" i="1" s="1"/>
  <c r="AZ406" i="1" s="1"/>
  <c r="BA406" i="1" s="1"/>
  <c r="CB406" i="1" s="1"/>
  <c r="BC406" i="1"/>
  <c r="AE406" i="1"/>
  <c r="BE406" i="1"/>
  <c r="BF406" i="1" s="1"/>
  <c r="CH406" i="1" s="1"/>
  <c r="BC409" i="1"/>
  <c r="AE409" i="1"/>
  <c r="BE409" i="1"/>
  <c r="BF409" i="1" s="1"/>
  <c r="CH409" i="1" s="1"/>
  <c r="AJ409" i="1"/>
  <c r="AY409" i="1" s="1"/>
  <c r="AZ409" i="1" s="1"/>
  <c r="BA409" i="1" s="1"/>
  <c r="CB409" i="1" s="1"/>
  <c r="AJ429" i="1"/>
  <c r="AY429" i="1" s="1"/>
  <c r="AZ429" i="1" s="1"/>
  <c r="BA429" i="1" s="1"/>
  <c r="CB429" i="1" s="1"/>
  <c r="BC429" i="1"/>
  <c r="AE429" i="1"/>
  <c r="BE429" i="1"/>
  <c r="BF429" i="1" s="1"/>
  <c r="CH429" i="1" s="1"/>
  <c r="BI468" i="1"/>
  <c r="BK468" i="1" s="1"/>
  <c r="BL468" i="1" s="1"/>
  <c r="CN468" i="1" s="1"/>
  <c r="CQ468" i="1" s="1"/>
  <c r="AM468" i="1"/>
  <c r="AN468" i="1" s="1"/>
  <c r="CP468" i="1" s="1"/>
  <c r="AF394" i="1"/>
  <c r="AG394" i="1"/>
  <c r="CK394" i="1" s="1"/>
  <c r="AM415" i="1"/>
  <c r="AN415" i="1" s="1"/>
  <c r="CP415" i="1" s="1"/>
  <c r="BI415" i="1"/>
  <c r="BK415" i="1" s="1"/>
  <c r="BL415" i="1" s="1"/>
  <c r="CN415" i="1" s="1"/>
  <c r="CQ415" i="1" s="1"/>
  <c r="AM431" i="1"/>
  <c r="AN431" i="1" s="1"/>
  <c r="CP431" i="1" s="1"/>
  <c r="BI431" i="1"/>
  <c r="BK431" i="1" s="1"/>
  <c r="BL431" i="1" s="1"/>
  <c r="CN431" i="1" s="1"/>
  <c r="CQ431" i="1" s="1"/>
  <c r="BI452" i="1"/>
  <c r="BK452" i="1" s="1"/>
  <c r="BL452" i="1" s="1"/>
  <c r="CN452" i="1" s="1"/>
  <c r="CQ452" i="1" s="1"/>
  <c r="AM452" i="1"/>
  <c r="AN452" i="1" s="1"/>
  <c r="CP452" i="1" s="1"/>
  <c r="BE459" i="1"/>
  <c r="BF459" i="1" s="1"/>
  <c r="CH459" i="1" s="1"/>
  <c r="AJ459" i="1"/>
  <c r="AY459" i="1" s="1"/>
  <c r="AZ459" i="1" s="1"/>
  <c r="BA459" i="1" s="1"/>
  <c r="CB459" i="1" s="1"/>
  <c r="BC459" i="1"/>
  <c r="AE459" i="1"/>
  <c r="AJ419" i="1"/>
  <c r="AY419" i="1" s="1"/>
  <c r="AZ419" i="1" s="1"/>
  <c r="BA419" i="1" s="1"/>
  <c r="CB419" i="1" s="1"/>
  <c r="BC419" i="1"/>
  <c r="BE419" i="1"/>
  <c r="BF419" i="1" s="1"/>
  <c r="CH419" i="1" s="1"/>
  <c r="AE419" i="1"/>
  <c r="AM433" i="1"/>
  <c r="AN433" i="1" s="1"/>
  <c r="CP433" i="1" s="1"/>
  <c r="BI433" i="1"/>
  <c r="BK433" i="1" s="1"/>
  <c r="BL433" i="1" s="1"/>
  <c r="CN433" i="1" s="1"/>
  <c r="CQ433" i="1" s="1"/>
  <c r="AJ437" i="1"/>
  <c r="AY437" i="1" s="1"/>
  <c r="AZ437" i="1" s="1"/>
  <c r="BA437" i="1" s="1"/>
  <c r="CB437" i="1" s="1"/>
  <c r="BC437" i="1"/>
  <c r="AE437" i="1"/>
  <c r="BE437" i="1"/>
  <c r="BF437" i="1" s="1"/>
  <c r="CH437" i="1" s="1"/>
  <c r="AG452" i="1"/>
  <c r="CK452" i="1" s="1"/>
  <c r="AF452" i="1"/>
  <c r="AM466" i="1"/>
  <c r="AN466" i="1" s="1"/>
  <c r="CP466" i="1" s="1"/>
  <c r="BI466" i="1"/>
  <c r="BK466" i="1" s="1"/>
  <c r="BL466" i="1" s="1"/>
  <c r="CN466" i="1" s="1"/>
  <c r="CQ466" i="1" s="1"/>
  <c r="AJ402" i="1"/>
  <c r="AY402" i="1" s="1"/>
  <c r="AZ402" i="1" s="1"/>
  <c r="BA402" i="1" s="1"/>
  <c r="CB402" i="1" s="1"/>
  <c r="BM441" i="1"/>
  <c r="BN441" i="1" s="1"/>
  <c r="CS441" i="1" s="1"/>
  <c r="AI441" i="1"/>
  <c r="BI474" i="1"/>
  <c r="BK474" i="1" s="1"/>
  <c r="BL474" i="1" s="1"/>
  <c r="CN474" i="1" s="1"/>
  <c r="CQ474" i="1" s="1"/>
  <c r="AM474" i="1"/>
  <c r="AN474" i="1" s="1"/>
  <c r="CP474" i="1" s="1"/>
  <c r="BI421" i="1"/>
  <c r="BK421" i="1" s="1"/>
  <c r="BL421" i="1" s="1"/>
  <c r="CN421" i="1" s="1"/>
  <c r="AM421" i="1"/>
  <c r="AN421" i="1" s="1"/>
  <c r="CP421" i="1" s="1"/>
  <c r="AI445" i="1"/>
  <c r="BM445" i="1"/>
  <c r="BN445" i="1" s="1"/>
  <c r="CS445" i="1" s="1"/>
  <c r="BI427" i="1"/>
  <c r="BK427" i="1" s="1"/>
  <c r="BL427" i="1" s="1"/>
  <c r="CN427" i="1" s="1"/>
  <c r="CQ427" i="1" s="1"/>
  <c r="AM427" i="1"/>
  <c r="AN427" i="1" s="1"/>
  <c r="CP427" i="1" s="1"/>
  <c r="BJ497" i="1"/>
  <c r="BK497" i="1" s="1"/>
  <c r="BL497" i="1" s="1"/>
  <c r="CN497" i="1" s="1"/>
  <c r="CQ497" i="1" s="1"/>
  <c r="AM497" i="1"/>
  <c r="AN497" i="1" s="1"/>
  <c r="CP497" i="1" s="1"/>
  <c r="AJ316" i="1"/>
  <c r="AF427" i="1"/>
  <c r="AG427" i="1"/>
  <c r="CK427" i="1" s="1"/>
  <c r="AF458" i="1"/>
  <c r="AG458" i="1"/>
  <c r="CK458" i="1" s="1"/>
  <c r="BC472" i="1"/>
  <c r="AE472" i="1"/>
  <c r="BE472" i="1"/>
  <c r="BF472" i="1" s="1"/>
  <c r="CH472" i="1" s="1"/>
  <c r="AJ472" i="1"/>
  <c r="AY472" i="1" s="1"/>
  <c r="AZ472" i="1" s="1"/>
  <c r="BA472" i="1" s="1"/>
  <c r="CB472" i="1" s="1"/>
  <c r="AE442" i="1"/>
  <c r="BE442" i="1"/>
  <c r="BF442" i="1" s="1"/>
  <c r="CH442" i="1" s="1"/>
  <c r="AJ442" i="1"/>
  <c r="AY442" i="1" s="1"/>
  <c r="AZ442" i="1" s="1"/>
  <c r="BA442" i="1" s="1"/>
  <c r="CB442" i="1" s="1"/>
  <c r="BC442" i="1"/>
  <c r="BM485" i="1"/>
  <c r="BN485" i="1" s="1"/>
  <c r="CS485" i="1" s="1"/>
  <c r="AI485" i="1"/>
  <c r="BI507" i="1"/>
  <c r="BK507" i="1" s="1"/>
  <c r="BL507" i="1" s="1"/>
  <c r="CN507" i="1" s="1"/>
  <c r="CQ507" i="1" s="1"/>
  <c r="AM507" i="1"/>
  <c r="AN507" i="1" s="1"/>
  <c r="CP507" i="1" s="1"/>
  <c r="AF443" i="1"/>
  <c r="AG443" i="1"/>
  <c r="CK443" i="1" s="1"/>
  <c r="BM457" i="1"/>
  <c r="BN457" i="1" s="1"/>
  <c r="CS457" i="1" s="1"/>
  <c r="AI457" i="1"/>
  <c r="AJ478" i="1"/>
  <c r="AY478" i="1" s="1"/>
  <c r="AZ478" i="1" s="1"/>
  <c r="BA478" i="1" s="1"/>
  <c r="BC478" i="1"/>
  <c r="AE478" i="1"/>
  <c r="BE478" i="1"/>
  <c r="BF478" i="1" s="1"/>
  <c r="CH478" i="1" s="1"/>
  <c r="BC515" i="1"/>
  <c r="AE515" i="1"/>
  <c r="BE515" i="1"/>
  <c r="BF515" i="1" s="1"/>
  <c r="CH515" i="1" s="1"/>
  <c r="AJ515" i="1"/>
  <c r="AY515" i="1" s="1"/>
  <c r="AZ515" i="1" s="1"/>
  <c r="BA515" i="1" s="1"/>
  <c r="CB515" i="1" s="1"/>
  <c r="BI534" i="1"/>
  <c r="BK534" i="1" s="1"/>
  <c r="BL534" i="1" s="1"/>
  <c r="CN534" i="1" s="1"/>
  <c r="CQ534" i="1" s="1"/>
  <c r="AM534" i="1"/>
  <c r="AN534" i="1" s="1"/>
  <c r="CP534" i="1" s="1"/>
  <c r="BD410" i="1"/>
  <c r="CF410" i="1" s="1"/>
  <c r="CI410" i="1" s="1"/>
  <c r="BG410" i="1"/>
  <c r="BI480" i="1"/>
  <c r="BK480" i="1" s="1"/>
  <c r="BL480" i="1" s="1"/>
  <c r="CN480" i="1" s="1"/>
  <c r="AM480" i="1"/>
  <c r="AN480" i="1" s="1"/>
  <c r="CP480" i="1" s="1"/>
  <c r="BI499" i="1"/>
  <c r="BK499" i="1" s="1"/>
  <c r="BL499" i="1" s="1"/>
  <c r="CN499" i="1" s="1"/>
  <c r="CQ499" i="1" s="1"/>
  <c r="AM499" i="1"/>
  <c r="AN499" i="1" s="1"/>
  <c r="CP499" i="1" s="1"/>
  <c r="AJ538" i="1"/>
  <c r="BC538" i="1"/>
  <c r="AE538" i="1"/>
  <c r="BE538" i="1"/>
  <c r="BF538" i="1" s="1"/>
  <c r="CH538" i="1" s="1"/>
  <c r="AM477" i="1"/>
  <c r="AN477" i="1" s="1"/>
  <c r="CP477" i="1" s="1"/>
  <c r="BI477" i="1"/>
  <c r="BK477" i="1" s="1"/>
  <c r="BL477" i="1" s="1"/>
  <c r="CN477" i="1" s="1"/>
  <c r="CQ477" i="1" s="1"/>
  <c r="BI540" i="1"/>
  <c r="BK540" i="1" s="1"/>
  <c r="BL540" i="1" s="1"/>
  <c r="CN540" i="1" s="1"/>
  <c r="CQ540" i="1" s="1"/>
  <c r="AM540" i="1"/>
  <c r="AN540" i="1" s="1"/>
  <c r="CP540" i="1" s="1"/>
  <c r="BI588" i="1"/>
  <c r="BK588" i="1" s="1"/>
  <c r="BL588" i="1" s="1"/>
  <c r="CN588" i="1" s="1"/>
  <c r="CQ588" i="1" s="1"/>
  <c r="AM588" i="1"/>
  <c r="AN588" i="1" s="1"/>
  <c r="CP588" i="1" s="1"/>
  <c r="AJ597" i="1"/>
  <c r="AY597" i="1" s="1"/>
  <c r="AZ597" i="1" s="1"/>
  <c r="BA597" i="1" s="1"/>
  <c r="CB597" i="1" s="1"/>
  <c r="BC597" i="1"/>
  <c r="AE597" i="1"/>
  <c r="BE597" i="1"/>
  <c r="BF597" i="1" s="1"/>
  <c r="CH597" i="1" s="1"/>
  <c r="BC524" i="1"/>
  <c r="AE524" i="1"/>
  <c r="BE524" i="1"/>
  <c r="BF524" i="1" s="1"/>
  <c r="CH524" i="1" s="1"/>
  <c r="AJ524" i="1"/>
  <c r="AY524" i="1" s="1"/>
  <c r="AZ524" i="1" s="1"/>
  <c r="BA524" i="1" s="1"/>
  <c r="CB524" i="1" s="1"/>
  <c r="AJ568" i="1"/>
  <c r="AY568" i="1" s="1"/>
  <c r="AZ568" i="1" s="1"/>
  <c r="BA568" i="1" s="1"/>
  <c r="CB568" i="1" s="1"/>
  <c r="BC568" i="1"/>
  <c r="AE568" i="1"/>
  <c r="BE568" i="1"/>
  <c r="BF568" i="1" s="1"/>
  <c r="CH568" i="1" s="1"/>
  <c r="BI580" i="1"/>
  <c r="BK580" i="1" s="1"/>
  <c r="BL580" i="1" s="1"/>
  <c r="CN580" i="1" s="1"/>
  <c r="CQ580" i="1" s="1"/>
  <c r="AM580" i="1"/>
  <c r="AN580" i="1" s="1"/>
  <c r="CP580" i="1" s="1"/>
  <c r="AJ589" i="1"/>
  <c r="AY589" i="1" s="1"/>
  <c r="AZ589" i="1" s="1"/>
  <c r="BA589" i="1" s="1"/>
  <c r="CB589" i="1" s="1"/>
  <c r="BC589" i="1"/>
  <c r="AE589" i="1"/>
  <c r="BE589" i="1"/>
  <c r="BF589" i="1" s="1"/>
  <c r="CH589" i="1" s="1"/>
  <c r="BM502" i="1"/>
  <c r="BN502" i="1" s="1"/>
  <c r="CS502" i="1" s="1"/>
  <c r="AI502" i="1"/>
  <c r="BX674" i="1"/>
  <c r="BY674" i="1"/>
  <c r="BM494" i="1"/>
  <c r="BN494" i="1" s="1"/>
  <c r="CS494" i="1" s="1"/>
  <c r="AH492" i="1"/>
  <c r="AI494" i="1"/>
  <c r="AM555" i="1"/>
  <c r="AN555" i="1" s="1"/>
  <c r="CP555" i="1" s="1"/>
  <c r="BI555" i="1"/>
  <c r="BK555" i="1" s="1"/>
  <c r="BL555" i="1" s="1"/>
  <c r="CN555" i="1" s="1"/>
  <c r="CQ555" i="1" s="1"/>
  <c r="AI578" i="1"/>
  <c r="BM578" i="1"/>
  <c r="BN578" i="1" s="1"/>
  <c r="CS578" i="1" s="1"/>
  <c r="AI586" i="1"/>
  <c r="BM586" i="1"/>
  <c r="BN586" i="1" s="1"/>
  <c r="CS586" i="1" s="1"/>
  <c r="AE503" i="1"/>
  <c r="BE503" i="1"/>
  <c r="BF503" i="1" s="1"/>
  <c r="CH503" i="1" s="1"/>
  <c r="AJ503" i="1"/>
  <c r="AY503" i="1" s="1"/>
  <c r="AZ503" i="1" s="1"/>
  <c r="BA503" i="1" s="1"/>
  <c r="CB503" i="1" s="1"/>
  <c r="BC503" i="1"/>
  <c r="AI518" i="1"/>
  <c r="BM518" i="1"/>
  <c r="BN518" i="1" s="1"/>
  <c r="CS518" i="1" s="1"/>
  <c r="AI543" i="1"/>
  <c r="BM543" i="1"/>
  <c r="BN543" i="1" s="1"/>
  <c r="CS543" i="1" s="1"/>
  <c r="AM587" i="1"/>
  <c r="AN587" i="1" s="1"/>
  <c r="CP587" i="1" s="1"/>
  <c r="BI587" i="1"/>
  <c r="BK587" i="1" s="1"/>
  <c r="BL587" i="1" s="1"/>
  <c r="CN587" i="1" s="1"/>
  <c r="CQ587" i="1" s="1"/>
  <c r="AI598" i="1"/>
  <c r="BM598" i="1"/>
  <c r="BN598" i="1" s="1"/>
  <c r="CS598" i="1" s="1"/>
  <c r="AM492" i="1"/>
  <c r="AN492" i="1" s="1"/>
  <c r="CP492" i="1" s="1"/>
  <c r="BI492" i="1"/>
  <c r="BK492" i="1" s="1"/>
  <c r="BL492" i="1" s="1"/>
  <c r="CN492" i="1" s="1"/>
  <c r="AJ560" i="1"/>
  <c r="AY560" i="1" s="1"/>
  <c r="AZ560" i="1" s="1"/>
  <c r="BA560" i="1" s="1"/>
  <c r="CB560" i="1" s="1"/>
  <c r="BC560" i="1"/>
  <c r="AE560" i="1"/>
  <c r="BE560" i="1"/>
  <c r="BF560" i="1" s="1"/>
  <c r="CH560" i="1" s="1"/>
  <c r="BM599" i="1"/>
  <c r="BN599" i="1" s="1"/>
  <c r="CS599" i="1" s="1"/>
  <c r="AI599" i="1"/>
  <c r="BM516" i="1"/>
  <c r="BN516" i="1" s="1"/>
  <c r="CS516" i="1" s="1"/>
  <c r="AI516" i="1"/>
  <c r="AH552" i="1"/>
  <c r="AI552" i="1" s="1"/>
  <c r="BM554" i="1"/>
  <c r="BN554" i="1" s="1"/>
  <c r="CS554" i="1" s="1"/>
  <c r="AI554" i="1"/>
  <c r="BM562" i="1"/>
  <c r="BN562" i="1" s="1"/>
  <c r="CS562" i="1" s="1"/>
  <c r="AI562" i="1"/>
  <c r="AI596" i="1"/>
  <c r="BM596" i="1"/>
  <c r="BN596" i="1" s="1"/>
  <c r="CS596" i="1" s="1"/>
  <c r="BI606" i="1"/>
  <c r="BK606" i="1" s="1"/>
  <c r="BL606" i="1" s="1"/>
  <c r="CN606" i="1" s="1"/>
  <c r="AM606" i="1"/>
  <c r="AN606" i="1" s="1"/>
  <c r="CP606" i="1" s="1"/>
  <c r="BE639" i="1"/>
  <c r="BF639" i="1" s="1"/>
  <c r="CH639" i="1" s="1"/>
  <c r="AJ639" i="1"/>
  <c r="BC639" i="1"/>
  <c r="AE639" i="1"/>
  <c r="AM661" i="1"/>
  <c r="AN661" i="1" s="1"/>
  <c r="CP661" i="1" s="1"/>
  <c r="BI661" i="1"/>
  <c r="BK661" i="1" s="1"/>
  <c r="BL661" i="1" s="1"/>
  <c r="CN661" i="1" s="1"/>
  <c r="CQ661" i="1" s="1"/>
  <c r="BC510" i="1"/>
  <c r="AE510" i="1"/>
  <c r="BE510" i="1"/>
  <c r="BF510" i="1" s="1"/>
  <c r="CH510" i="1" s="1"/>
  <c r="AJ510" i="1"/>
  <c r="AY510" i="1" s="1"/>
  <c r="AZ510" i="1" s="1"/>
  <c r="BA510" i="1" s="1"/>
  <c r="CB510" i="1" s="1"/>
  <c r="AJ641" i="1"/>
  <c r="AY641" i="1" s="1"/>
  <c r="AZ641" i="1" s="1"/>
  <c r="BA641" i="1" s="1"/>
  <c r="CB641" i="1" s="1"/>
  <c r="BC641" i="1"/>
  <c r="AE641" i="1"/>
  <c r="BE641" i="1"/>
  <c r="BF641" i="1" s="1"/>
  <c r="CH641" i="1" s="1"/>
  <c r="BC652" i="1"/>
  <c r="AE652" i="1"/>
  <c r="BE652" i="1"/>
  <c r="BF652" i="1" s="1"/>
  <c r="CH652" i="1" s="1"/>
  <c r="AJ652" i="1"/>
  <c r="AY652" i="1" s="1"/>
  <c r="AZ652" i="1" s="1"/>
  <c r="BA652" i="1" s="1"/>
  <c r="CB652" i="1" s="1"/>
  <c r="AF680" i="1"/>
  <c r="AG680" i="1"/>
  <c r="CK680" i="1" s="1"/>
  <c r="AM685" i="1"/>
  <c r="AN685" i="1" s="1"/>
  <c r="CP685" i="1" s="1"/>
  <c r="BI685" i="1"/>
  <c r="BK685" i="1" s="1"/>
  <c r="BL685" i="1" s="1"/>
  <c r="CN685" i="1" s="1"/>
  <c r="CQ685" i="1" s="1"/>
  <c r="BI662" i="1"/>
  <c r="BK662" i="1" s="1"/>
  <c r="BL662" i="1" s="1"/>
  <c r="CN662" i="1" s="1"/>
  <c r="CQ662" i="1" s="1"/>
  <c r="AM662" i="1"/>
  <c r="AN662" i="1" s="1"/>
  <c r="CP662" i="1" s="1"/>
  <c r="AM547" i="1"/>
  <c r="AN547" i="1" s="1"/>
  <c r="CP547" i="1" s="1"/>
  <c r="BI547" i="1"/>
  <c r="BK547" i="1" s="1"/>
  <c r="BL547" i="1" s="1"/>
  <c r="CN547" i="1" s="1"/>
  <c r="CQ547" i="1" s="1"/>
  <c r="AJ570" i="1"/>
  <c r="AY570" i="1" s="1"/>
  <c r="AZ570" i="1" s="1"/>
  <c r="BA570" i="1" s="1"/>
  <c r="CB570" i="1" s="1"/>
  <c r="BC570" i="1"/>
  <c r="AE570" i="1"/>
  <c r="BE570" i="1"/>
  <c r="BF570" i="1" s="1"/>
  <c r="CH570" i="1" s="1"/>
  <c r="AJ605" i="1"/>
  <c r="AE605" i="1"/>
  <c r="BC605" i="1"/>
  <c r="BE605" i="1"/>
  <c r="BF605" i="1" s="1"/>
  <c r="CH605" i="1" s="1"/>
  <c r="BC660" i="1"/>
  <c r="AE660" i="1"/>
  <c r="BE660" i="1"/>
  <c r="BF660" i="1" s="1"/>
  <c r="CH660" i="1" s="1"/>
  <c r="AJ660" i="1"/>
  <c r="AY660" i="1" s="1"/>
  <c r="AZ660" i="1" s="1"/>
  <c r="BA660" i="1" s="1"/>
  <c r="CB660" i="1" s="1"/>
  <c r="AJ673" i="1"/>
  <c r="AY673" i="1" s="1"/>
  <c r="AZ673" i="1" s="1"/>
  <c r="BA673" i="1" s="1"/>
  <c r="CB673" i="1" s="1"/>
  <c r="AE673" i="1"/>
  <c r="BC673" i="1"/>
  <c r="BE673" i="1"/>
  <c r="BF673" i="1" s="1"/>
  <c r="CH673" i="1" s="1"/>
  <c r="AJ675" i="1"/>
  <c r="AY675" i="1" s="1"/>
  <c r="AZ675" i="1" s="1"/>
  <c r="BA675" i="1" s="1"/>
  <c r="CB675" i="1" s="1"/>
  <c r="AE675" i="1"/>
  <c r="BC675" i="1"/>
  <c r="BE675" i="1"/>
  <c r="BF675" i="1" s="1"/>
  <c r="CH675" i="1" s="1"/>
  <c r="AM564" i="1"/>
  <c r="AN564" i="1" s="1"/>
  <c r="CP564" i="1" s="1"/>
  <c r="BI564" i="1"/>
  <c r="BK564" i="1" s="1"/>
  <c r="BL564" i="1" s="1"/>
  <c r="CN564" i="1" s="1"/>
  <c r="AM591" i="1"/>
  <c r="AN591" i="1" s="1"/>
  <c r="CP591" i="1" s="1"/>
  <c r="BI591" i="1"/>
  <c r="BK591" i="1" s="1"/>
  <c r="BL591" i="1" s="1"/>
  <c r="CN591" i="1" s="1"/>
  <c r="CQ591" i="1" s="1"/>
  <c r="BI610" i="1"/>
  <c r="BK610" i="1" s="1"/>
  <c r="BL610" i="1" s="1"/>
  <c r="CN610" i="1" s="1"/>
  <c r="CQ610" i="1" s="1"/>
  <c r="AM610" i="1"/>
  <c r="AN610" i="1" s="1"/>
  <c r="CP610" i="1" s="1"/>
  <c r="BI614" i="1"/>
  <c r="BK614" i="1" s="1"/>
  <c r="BL614" i="1" s="1"/>
  <c r="CN614" i="1" s="1"/>
  <c r="AM614" i="1"/>
  <c r="AN614" i="1" s="1"/>
  <c r="CP614" i="1" s="1"/>
  <c r="BI618" i="1"/>
  <c r="BK618" i="1" s="1"/>
  <c r="BL618" i="1" s="1"/>
  <c r="CN618" i="1" s="1"/>
  <c r="CQ618" i="1" s="1"/>
  <c r="AM618" i="1"/>
  <c r="AN618" i="1" s="1"/>
  <c r="CP618" i="1" s="1"/>
  <c r="BI622" i="1"/>
  <c r="BK622" i="1" s="1"/>
  <c r="BL622" i="1" s="1"/>
  <c r="CN622" i="1" s="1"/>
  <c r="AM622" i="1"/>
  <c r="AN622" i="1" s="1"/>
  <c r="CP622" i="1" s="1"/>
  <c r="BI626" i="1"/>
  <c r="BK626" i="1" s="1"/>
  <c r="BL626" i="1" s="1"/>
  <c r="CN626" i="1" s="1"/>
  <c r="CQ626" i="1" s="1"/>
  <c r="AM626" i="1"/>
  <c r="AN626" i="1" s="1"/>
  <c r="CP626" i="1" s="1"/>
  <c r="BI630" i="1"/>
  <c r="BK630" i="1" s="1"/>
  <c r="BL630" i="1" s="1"/>
  <c r="CN630" i="1" s="1"/>
  <c r="AM630" i="1"/>
  <c r="AN630" i="1" s="1"/>
  <c r="CP630" i="1" s="1"/>
  <c r="BI634" i="1"/>
  <c r="BK634" i="1" s="1"/>
  <c r="BL634" i="1" s="1"/>
  <c r="CN634" i="1" s="1"/>
  <c r="CQ634" i="1" s="1"/>
  <c r="AM634" i="1"/>
  <c r="AN634" i="1" s="1"/>
  <c r="CP634" i="1" s="1"/>
  <c r="AJ642" i="1"/>
  <c r="AY642" i="1" s="1"/>
  <c r="AZ642" i="1" s="1"/>
  <c r="BA642" i="1" s="1"/>
  <c r="CB642" i="1" s="1"/>
  <c r="BC642" i="1"/>
  <c r="AE642" i="1"/>
  <c r="BE642" i="1"/>
  <c r="BF642" i="1" s="1"/>
  <c r="CH642" i="1" s="1"/>
  <c r="AM710" i="1"/>
  <c r="AN710" i="1" s="1"/>
  <c r="CP710" i="1" s="1"/>
  <c r="CQ710" i="1" s="1"/>
  <c r="AJ643" i="1"/>
  <c r="AY643" i="1" s="1"/>
  <c r="AZ643" i="1" s="1"/>
  <c r="BA643" i="1" s="1"/>
  <c r="CB643" i="1" s="1"/>
  <c r="BC643" i="1"/>
  <c r="AE643" i="1"/>
  <c r="BE643" i="1"/>
  <c r="BF643" i="1" s="1"/>
  <c r="CH643" i="1" s="1"/>
  <c r="BE694" i="1"/>
  <c r="BF694" i="1" s="1"/>
  <c r="CH694" i="1" s="1"/>
  <c r="AJ694" i="1"/>
  <c r="AY694" i="1" s="1"/>
  <c r="AZ694" i="1" s="1"/>
  <c r="BA694" i="1" s="1"/>
  <c r="CB694" i="1" s="1"/>
  <c r="AE694" i="1"/>
  <c r="BC694" i="1"/>
  <c r="BI704" i="1"/>
  <c r="BK704" i="1" s="1"/>
  <c r="BL704" i="1" s="1"/>
  <c r="CN704" i="1" s="1"/>
  <c r="CQ704" i="1" s="1"/>
  <c r="AM704" i="1"/>
  <c r="AN704" i="1" s="1"/>
  <c r="CP704" i="1" s="1"/>
  <c r="AI740" i="1"/>
  <c r="BM740" i="1"/>
  <c r="BN740" i="1" s="1"/>
  <c r="CS740" i="1" s="1"/>
  <c r="BI778" i="1"/>
  <c r="BK778" i="1" s="1"/>
  <c r="BL778" i="1" s="1"/>
  <c r="CN778" i="1" s="1"/>
  <c r="CQ778" i="1" s="1"/>
  <c r="AM778" i="1"/>
  <c r="AN778" i="1" s="1"/>
  <c r="CP778" i="1" s="1"/>
  <c r="AE798" i="1"/>
  <c r="BE798" i="1"/>
  <c r="BF798" i="1" s="1"/>
  <c r="CH798" i="1" s="1"/>
  <c r="AJ798" i="1"/>
  <c r="AY798" i="1" s="1"/>
  <c r="AZ798" i="1" s="1"/>
  <c r="BA798" i="1" s="1"/>
  <c r="CB798" i="1" s="1"/>
  <c r="BC798" i="1"/>
  <c r="BM650" i="1"/>
  <c r="BN650" i="1" s="1"/>
  <c r="CS650" i="1" s="1"/>
  <c r="AH648" i="1"/>
  <c r="AI648" i="1" s="1"/>
  <c r="AI650" i="1"/>
  <c r="AJ733" i="1"/>
  <c r="AY733" i="1" s="1"/>
  <c r="AZ733" i="1" s="1"/>
  <c r="BA733" i="1" s="1"/>
  <c r="BC733" i="1"/>
  <c r="AE733" i="1"/>
  <c r="BE733" i="1"/>
  <c r="BF733" i="1" s="1"/>
  <c r="CH733" i="1" s="1"/>
  <c r="AI783" i="1"/>
  <c r="BM783" i="1"/>
  <c r="BN783" i="1" s="1"/>
  <c r="CS783" i="1" s="1"/>
  <c r="AK810" i="1"/>
  <c r="AD810" i="1"/>
  <c r="AE810" i="1" s="1"/>
  <c r="AG810" i="1" s="1"/>
  <c r="AL810" i="1"/>
  <c r="BJ810" i="1" s="1"/>
  <c r="BM714" i="1"/>
  <c r="BN714" i="1" s="1"/>
  <c r="CS714" i="1" s="1"/>
  <c r="AI714" i="1"/>
  <c r="U744" i="1"/>
  <c r="BM651" i="1"/>
  <c r="BN651" i="1" s="1"/>
  <c r="CS651" i="1" s="1"/>
  <c r="AI651" i="1"/>
  <c r="AM705" i="1"/>
  <c r="AN705" i="1" s="1"/>
  <c r="CP705" i="1" s="1"/>
  <c r="BI705" i="1"/>
  <c r="BK705" i="1" s="1"/>
  <c r="BL705" i="1" s="1"/>
  <c r="CN705" i="1" s="1"/>
  <c r="AI725" i="1"/>
  <c r="BM725" i="1"/>
  <c r="BN725" i="1" s="1"/>
  <c r="CS725" i="1" s="1"/>
  <c r="BM772" i="1"/>
  <c r="BN772" i="1" s="1"/>
  <c r="CS772" i="1" s="1"/>
  <c r="AI772" i="1"/>
  <c r="AJ776" i="1"/>
  <c r="AY776" i="1" s="1"/>
  <c r="AZ776" i="1" s="1"/>
  <c r="BA776" i="1" s="1"/>
  <c r="CB776" i="1" s="1"/>
  <c r="BC776" i="1"/>
  <c r="AE776" i="1"/>
  <c r="BE776" i="1"/>
  <c r="BF776" i="1" s="1"/>
  <c r="CH776" i="1" s="1"/>
  <c r="BI793" i="1"/>
  <c r="BK793" i="1" s="1"/>
  <c r="BL793" i="1" s="1"/>
  <c r="CN793" i="1" s="1"/>
  <c r="AM793" i="1"/>
  <c r="AN793" i="1" s="1"/>
  <c r="CP793" i="1" s="1"/>
  <c r="AF679" i="1"/>
  <c r="AG679" i="1"/>
  <c r="CK679" i="1" s="1"/>
  <c r="BC722" i="1"/>
  <c r="AE722" i="1"/>
  <c r="BE722" i="1"/>
  <c r="BF722" i="1" s="1"/>
  <c r="CH722" i="1" s="1"/>
  <c r="AJ722" i="1"/>
  <c r="AY722" i="1" s="1"/>
  <c r="AZ722" i="1" s="1"/>
  <c r="BA722" i="1" s="1"/>
  <c r="AF766" i="1"/>
  <c r="AG766" i="1"/>
  <c r="CK766" i="1" s="1"/>
  <c r="BE688" i="1"/>
  <c r="BF688" i="1" s="1"/>
  <c r="CH688" i="1" s="1"/>
  <c r="AJ688" i="1"/>
  <c r="AY688" i="1" s="1"/>
  <c r="AZ688" i="1" s="1"/>
  <c r="BA688" i="1" s="1"/>
  <c r="CB688" i="1" s="1"/>
  <c r="BC688" i="1"/>
  <c r="AE688" i="1"/>
  <c r="BI709" i="1"/>
  <c r="BK709" i="1" s="1"/>
  <c r="BL709" i="1" s="1"/>
  <c r="CN709" i="1" s="1"/>
  <c r="CQ709" i="1" s="1"/>
  <c r="AM709" i="1"/>
  <c r="AN709" i="1" s="1"/>
  <c r="CP709" i="1" s="1"/>
  <c r="BC720" i="1"/>
  <c r="BD720" i="1" s="1"/>
  <c r="CF720" i="1" s="1"/>
  <c r="AE720" i="1"/>
  <c r="BE720" i="1"/>
  <c r="BF720" i="1" s="1"/>
  <c r="CH720" i="1" s="1"/>
  <c r="CH718" i="1" s="1"/>
  <c r="AJ720" i="1"/>
  <c r="AM779" i="1"/>
  <c r="AN779" i="1" s="1"/>
  <c r="CP779" i="1" s="1"/>
  <c r="BI779" i="1"/>
  <c r="BK779" i="1" s="1"/>
  <c r="BL779" i="1" s="1"/>
  <c r="CN779" i="1" s="1"/>
  <c r="CQ779" i="1" s="1"/>
  <c r="AJ814" i="1"/>
  <c r="AY814" i="1" s="1"/>
  <c r="AZ814" i="1" s="1"/>
  <c r="BA814" i="1" s="1"/>
  <c r="CB814" i="1" s="1"/>
  <c r="BC814" i="1"/>
  <c r="AE814" i="1"/>
  <c r="BE814" i="1"/>
  <c r="BF814" i="1" s="1"/>
  <c r="CH814" i="1" s="1"/>
  <c r="AM817" i="1"/>
  <c r="AN817" i="1" s="1"/>
  <c r="CP817" i="1" s="1"/>
  <c r="BI817" i="1"/>
  <c r="BK817" i="1" s="1"/>
  <c r="BL817" i="1" s="1"/>
  <c r="CN817" i="1" s="1"/>
  <c r="BX675" i="1"/>
  <c r="BE690" i="1"/>
  <c r="BF690" i="1" s="1"/>
  <c r="CH690" i="1" s="1"/>
  <c r="AJ690" i="1"/>
  <c r="AY690" i="1" s="1"/>
  <c r="AZ690" i="1" s="1"/>
  <c r="BA690" i="1" s="1"/>
  <c r="CB690" i="1" s="1"/>
  <c r="AE690" i="1"/>
  <c r="BC690" i="1"/>
  <c r="BI769" i="1"/>
  <c r="BK769" i="1" s="1"/>
  <c r="BL769" i="1" s="1"/>
  <c r="CN769" i="1" s="1"/>
  <c r="CQ769" i="1" s="1"/>
  <c r="AM769" i="1"/>
  <c r="AN769" i="1" s="1"/>
  <c r="CP769" i="1" s="1"/>
  <c r="BM798" i="1"/>
  <c r="BN798" i="1" s="1"/>
  <c r="CS798" i="1" s="1"/>
  <c r="AI798" i="1"/>
  <c r="AM756" i="1"/>
  <c r="AN756" i="1" s="1"/>
  <c r="CP756" i="1" s="1"/>
  <c r="BI756" i="1"/>
  <c r="BK756" i="1" s="1"/>
  <c r="BL756" i="1" s="1"/>
  <c r="CN756" i="1" s="1"/>
  <c r="AJ792" i="1"/>
  <c r="AY792" i="1" s="1"/>
  <c r="AZ792" i="1" s="1"/>
  <c r="BA792" i="1" s="1"/>
  <c r="CB792" i="1" s="1"/>
  <c r="BC792" i="1"/>
  <c r="AE792" i="1"/>
  <c r="BE792" i="1"/>
  <c r="BF792" i="1" s="1"/>
  <c r="CH792" i="1" s="1"/>
  <c r="BM369" i="1"/>
  <c r="BN369" i="1" s="1"/>
  <c r="CS369" i="1" s="1"/>
  <c r="AI369" i="1"/>
  <c r="BX676" i="1"/>
  <c r="BI692" i="1"/>
  <c r="BK692" i="1" s="1"/>
  <c r="BL692" i="1" s="1"/>
  <c r="CN692" i="1" s="1"/>
  <c r="CQ692" i="1" s="1"/>
  <c r="AM692" i="1"/>
  <c r="AN692" i="1" s="1"/>
  <c r="CP692" i="1" s="1"/>
  <c r="BC738" i="1"/>
  <c r="AE738" i="1"/>
  <c r="BE738" i="1"/>
  <c r="BF738" i="1" s="1"/>
  <c r="CH738" i="1" s="1"/>
  <c r="AJ738" i="1"/>
  <c r="AY738" i="1" s="1"/>
  <c r="AZ738" i="1" s="1"/>
  <c r="BA738" i="1" s="1"/>
  <c r="AM771" i="1"/>
  <c r="AN771" i="1" s="1"/>
  <c r="CP771" i="1" s="1"/>
  <c r="BI771" i="1"/>
  <c r="BK771" i="1" s="1"/>
  <c r="BL771" i="1" s="1"/>
  <c r="CN771" i="1" s="1"/>
  <c r="CQ771" i="1" s="1"/>
  <c r="BI800" i="1"/>
  <c r="BK800" i="1" s="1"/>
  <c r="BL800" i="1" s="1"/>
  <c r="CN800" i="1" s="1"/>
  <c r="CQ800" i="1" s="1"/>
  <c r="AM800" i="1"/>
  <c r="AN800" i="1" s="1"/>
  <c r="CP800" i="1" s="1"/>
  <c r="BI807" i="1"/>
  <c r="BK807" i="1" s="1"/>
  <c r="BL807" i="1" s="1"/>
  <c r="CN807" i="1" s="1"/>
  <c r="AM807" i="1"/>
  <c r="AN807" i="1" s="1"/>
  <c r="CP807" i="1" s="1"/>
  <c r="BK652" i="1"/>
  <c r="BL652" i="1" s="1"/>
  <c r="CN652" i="1" s="1"/>
  <c r="BC715" i="1"/>
  <c r="AE715" i="1"/>
  <c r="BE715" i="1"/>
  <c r="BF715" i="1" s="1"/>
  <c r="CH715" i="1" s="1"/>
  <c r="AJ715" i="1"/>
  <c r="AY715" i="1" s="1"/>
  <c r="AZ715" i="1" s="1"/>
  <c r="BA715" i="1" s="1"/>
  <c r="CB715" i="1" s="1"/>
  <c r="AI759" i="1"/>
  <c r="BM759" i="1"/>
  <c r="BN759" i="1" s="1"/>
  <c r="CS759" i="1" s="1"/>
  <c r="AE837" i="1"/>
  <c r="BE837" i="1"/>
  <c r="BF837" i="1" s="1"/>
  <c r="CH837" i="1" s="1"/>
  <c r="AJ837" i="1"/>
  <c r="AY837" i="1" s="1"/>
  <c r="AZ837" i="1" s="1"/>
  <c r="BA837" i="1" s="1"/>
  <c r="CB837" i="1" s="1"/>
  <c r="BC837" i="1"/>
  <c r="AM869" i="1"/>
  <c r="AN869" i="1" s="1"/>
  <c r="CP869" i="1" s="1"/>
  <c r="BI869" i="1"/>
  <c r="BK869" i="1" s="1"/>
  <c r="BL869" i="1" s="1"/>
  <c r="CN869" i="1" s="1"/>
  <c r="CQ869" i="1" s="1"/>
  <c r="AE889" i="1"/>
  <c r="AF889" i="1" s="1"/>
  <c r="BE889" i="1"/>
  <c r="BF889" i="1" s="1"/>
  <c r="CH889" i="1" s="1"/>
  <c r="AJ889" i="1"/>
  <c r="AY889" i="1" s="1"/>
  <c r="AZ889" i="1" s="1"/>
  <c r="BA889" i="1" s="1"/>
  <c r="CB889" i="1" s="1"/>
  <c r="BC889" i="1"/>
  <c r="AM892" i="1"/>
  <c r="AN892" i="1" s="1"/>
  <c r="CP892" i="1" s="1"/>
  <c r="BI892" i="1"/>
  <c r="BK892" i="1" s="1"/>
  <c r="BL892" i="1" s="1"/>
  <c r="CN892" i="1" s="1"/>
  <c r="CQ892" i="1" s="1"/>
  <c r="BM847" i="1"/>
  <c r="BN847" i="1" s="1"/>
  <c r="CS847" i="1" s="1"/>
  <c r="AI847" i="1"/>
  <c r="AI874" i="1"/>
  <c r="BM874" i="1"/>
  <c r="BN874" i="1" s="1"/>
  <c r="CS874" i="1" s="1"/>
  <c r="AI877" i="1"/>
  <c r="BM877" i="1"/>
  <c r="BN877" i="1" s="1"/>
  <c r="CS877" i="1" s="1"/>
  <c r="BM883" i="1"/>
  <c r="BN883" i="1" s="1"/>
  <c r="CS883" i="1" s="1"/>
  <c r="AI883" i="1"/>
  <c r="BC884" i="1"/>
  <c r="AJ884" i="1"/>
  <c r="AY884" i="1" s="1"/>
  <c r="AZ884" i="1" s="1"/>
  <c r="BA884" i="1" s="1"/>
  <c r="CB884" i="1" s="1"/>
  <c r="AE884" i="1"/>
  <c r="AF884" i="1" s="1"/>
  <c r="BE884" i="1"/>
  <c r="BF884" i="1" s="1"/>
  <c r="CH884" i="1" s="1"/>
  <c r="AI895" i="1"/>
  <c r="BM895" i="1"/>
  <c r="BN895" i="1" s="1"/>
  <c r="CS895" i="1" s="1"/>
  <c r="AI824" i="1"/>
  <c r="BM824" i="1"/>
  <c r="BN824" i="1" s="1"/>
  <c r="CS824" i="1" s="1"/>
  <c r="BI828" i="1"/>
  <c r="BK828" i="1" s="1"/>
  <c r="BL828" i="1" s="1"/>
  <c r="CN828" i="1" s="1"/>
  <c r="CQ828" i="1" s="1"/>
  <c r="AM828" i="1"/>
  <c r="AN828" i="1" s="1"/>
  <c r="CP828" i="1" s="1"/>
  <c r="AM853" i="1"/>
  <c r="AN853" i="1" s="1"/>
  <c r="CP853" i="1" s="1"/>
  <c r="BI853" i="1"/>
  <c r="BK853" i="1" s="1"/>
  <c r="BL853" i="1" s="1"/>
  <c r="CN853" i="1" s="1"/>
  <c r="CQ853" i="1" s="1"/>
  <c r="AJ879" i="1"/>
  <c r="AY879" i="1" s="1"/>
  <c r="AZ879" i="1" s="1"/>
  <c r="BA879" i="1" s="1"/>
  <c r="CB879" i="1" s="1"/>
  <c r="BC879" i="1"/>
  <c r="AE879" i="1"/>
  <c r="AF879" i="1" s="1"/>
  <c r="BE879" i="1"/>
  <c r="BF879" i="1" s="1"/>
  <c r="CH879" i="1" s="1"/>
  <c r="BD782" i="1"/>
  <c r="CF782" i="1" s="1"/>
  <c r="CI782" i="1" s="1"/>
  <c r="BG782" i="1"/>
  <c r="AE822" i="1"/>
  <c r="BE822" i="1"/>
  <c r="BF822" i="1" s="1"/>
  <c r="CH822" i="1" s="1"/>
  <c r="BC822" i="1"/>
  <c r="AJ822" i="1"/>
  <c r="AY822" i="1" s="1"/>
  <c r="AZ822" i="1" s="1"/>
  <c r="BA822" i="1" s="1"/>
  <c r="CB822" i="1" s="1"/>
  <c r="BE862" i="1"/>
  <c r="BF862" i="1" s="1"/>
  <c r="CH862" i="1" s="1"/>
  <c r="BC862" i="1"/>
  <c r="AE862" i="1"/>
  <c r="AJ862" i="1"/>
  <c r="AY862" i="1" s="1"/>
  <c r="AZ862" i="1" s="1"/>
  <c r="BA862" i="1" s="1"/>
  <c r="CB862" i="1" s="1"/>
  <c r="BM896" i="1"/>
  <c r="BN896" i="1" s="1"/>
  <c r="CS896" i="1" s="1"/>
  <c r="AI896" i="1"/>
  <c r="AM729" i="1"/>
  <c r="AN729" i="1" s="1"/>
  <c r="CP729" i="1" s="1"/>
  <c r="AJ829" i="1"/>
  <c r="AY829" i="1" s="1"/>
  <c r="AZ829" i="1" s="1"/>
  <c r="BA829" i="1" s="1"/>
  <c r="CB829" i="1" s="1"/>
  <c r="BE840" i="1"/>
  <c r="BF840" i="1" s="1"/>
  <c r="CH840" i="1" s="1"/>
  <c r="AJ840" i="1"/>
  <c r="AY840" i="1" s="1"/>
  <c r="AZ840" i="1" s="1"/>
  <c r="BA840" i="1" s="1"/>
  <c r="CB840" i="1" s="1"/>
  <c r="BC840" i="1"/>
  <c r="AE840" i="1"/>
  <c r="BE855" i="1"/>
  <c r="BF855" i="1" s="1"/>
  <c r="CH855" i="1" s="1"/>
  <c r="AJ855" i="1"/>
  <c r="AY855" i="1" s="1"/>
  <c r="AZ855" i="1" s="1"/>
  <c r="BA855" i="1" s="1"/>
  <c r="CB855" i="1" s="1"/>
  <c r="AE855" i="1"/>
  <c r="BC855" i="1"/>
  <c r="AE885" i="1"/>
  <c r="AF885" i="1" s="1"/>
  <c r="BE885" i="1"/>
  <c r="BF885" i="1" s="1"/>
  <c r="CH885" i="1" s="1"/>
  <c r="BC885" i="1"/>
  <c r="AJ885" i="1"/>
  <c r="AY885" i="1" s="1"/>
  <c r="AZ885" i="1" s="1"/>
  <c r="BA885" i="1" s="1"/>
  <c r="CB885" i="1" s="1"/>
  <c r="BC819" i="1"/>
  <c r="AE819" i="1"/>
  <c r="BE819" i="1"/>
  <c r="BF819" i="1" s="1"/>
  <c r="CH819" i="1" s="1"/>
  <c r="AJ819" i="1"/>
  <c r="AY819" i="1" s="1"/>
  <c r="AZ819" i="1" s="1"/>
  <c r="BA819" i="1" s="1"/>
  <c r="CB819" i="1" s="1"/>
  <c r="AF728" i="1"/>
  <c r="AG728" i="1"/>
  <c r="CK728" i="1" s="1"/>
  <c r="AM805" i="1"/>
  <c r="AN805" i="1" s="1"/>
  <c r="CP805" i="1" s="1"/>
  <c r="BC835" i="1"/>
  <c r="AJ835" i="1"/>
  <c r="AY835" i="1" s="1"/>
  <c r="AZ835" i="1" s="1"/>
  <c r="BA835" i="1" s="1"/>
  <c r="CB835" i="1" s="1"/>
  <c r="AE835" i="1"/>
  <c r="BE835" i="1"/>
  <c r="BF835" i="1" s="1"/>
  <c r="CH835" i="1" s="1"/>
  <c r="AJ850" i="1"/>
  <c r="AY850" i="1" s="1"/>
  <c r="AZ850" i="1" s="1"/>
  <c r="BA850" i="1" s="1"/>
  <c r="CB850" i="1" s="1"/>
  <c r="BC850" i="1"/>
  <c r="AE850" i="1"/>
  <c r="BE850" i="1"/>
  <c r="BF850" i="1" s="1"/>
  <c r="CH850" i="1" s="1"/>
  <c r="AJ857" i="1"/>
  <c r="AY857" i="1" s="1"/>
  <c r="AZ857" i="1" s="1"/>
  <c r="BA857" i="1" s="1"/>
  <c r="CB857" i="1" s="1"/>
  <c r="BC857" i="1"/>
  <c r="AE857" i="1"/>
  <c r="BE857" i="1"/>
  <c r="BF857" i="1" s="1"/>
  <c r="CH857" i="1" s="1"/>
  <c r="AE873" i="1"/>
  <c r="AF873" i="1" s="1"/>
  <c r="BE873" i="1"/>
  <c r="BF873" i="1" s="1"/>
  <c r="CH873" i="1" s="1"/>
  <c r="BC873" i="1"/>
  <c r="AJ873" i="1"/>
  <c r="AY873" i="1" s="1"/>
  <c r="AZ873" i="1" s="1"/>
  <c r="BA873" i="1" s="1"/>
  <c r="CB873" i="1" s="1"/>
  <c r="AJ887" i="1"/>
  <c r="AY887" i="1" s="1"/>
  <c r="AZ887" i="1" s="1"/>
  <c r="BA887" i="1" s="1"/>
  <c r="CB887" i="1" s="1"/>
  <c r="BC887" i="1"/>
  <c r="AE887" i="1"/>
  <c r="AF887" i="1" s="1"/>
  <c r="BE887" i="1"/>
  <c r="BF887" i="1" s="1"/>
  <c r="CH887" i="1" s="1"/>
  <c r="AJ875" i="1"/>
  <c r="AY875" i="1" s="1"/>
  <c r="AZ875" i="1" s="1"/>
  <c r="BA875" i="1" s="1"/>
  <c r="CB875" i="1" s="1"/>
  <c r="BC875" i="1"/>
  <c r="AE875" i="1"/>
  <c r="AF875" i="1" s="1"/>
  <c r="BE875" i="1"/>
  <c r="BF875" i="1" s="1"/>
  <c r="CH875" i="1" s="1"/>
  <c r="BE898" i="1"/>
  <c r="BF898" i="1" s="1"/>
  <c r="CH898" i="1" s="1"/>
  <c r="AJ898" i="1"/>
  <c r="AY898" i="1" s="1"/>
  <c r="AZ898" i="1" s="1"/>
  <c r="BA898" i="1" s="1"/>
  <c r="CB898" i="1" s="1"/>
  <c r="AE898" i="1"/>
  <c r="AF898" i="1" s="1"/>
  <c r="BC898" i="1"/>
  <c r="BI848" i="1"/>
  <c r="BK848" i="1" s="1"/>
  <c r="BL848" i="1" s="1"/>
  <c r="CN848" i="1" s="1"/>
  <c r="CQ848" i="1" s="1"/>
  <c r="AM848" i="1"/>
  <c r="AN848" i="1" s="1"/>
  <c r="CP848" i="1" s="1"/>
  <c r="AI33" i="1"/>
  <c r="BM33" i="1"/>
  <c r="BN33" i="1" s="1"/>
  <c r="CS33" i="1" s="1"/>
  <c r="AM56" i="1"/>
  <c r="AN56" i="1" s="1"/>
  <c r="CP56" i="1" s="1"/>
  <c r="BI56" i="1"/>
  <c r="BK56" i="1" s="1"/>
  <c r="BL56" i="1" s="1"/>
  <c r="CN56" i="1" s="1"/>
  <c r="CQ56" i="1" s="1"/>
  <c r="BI79" i="1"/>
  <c r="BK79" i="1" s="1"/>
  <c r="BL79" i="1" s="1"/>
  <c r="CN79" i="1" s="1"/>
  <c r="AM79" i="1"/>
  <c r="AN79" i="1" s="1"/>
  <c r="CP79" i="1" s="1"/>
  <c r="BI109" i="1"/>
  <c r="BK109" i="1" s="1"/>
  <c r="BL109" i="1" s="1"/>
  <c r="CN109" i="1" s="1"/>
  <c r="CQ109" i="1" s="1"/>
  <c r="AM109" i="1"/>
  <c r="AN109" i="1" s="1"/>
  <c r="CP109" i="1" s="1"/>
  <c r="AJ101" i="1"/>
  <c r="AY101" i="1" s="1"/>
  <c r="AZ101" i="1" s="1"/>
  <c r="BA101" i="1" s="1"/>
  <c r="CB101" i="1" s="1"/>
  <c r="AE101" i="1"/>
  <c r="BC101" i="1"/>
  <c r="BE101" i="1"/>
  <c r="BF101" i="1" s="1"/>
  <c r="CH101" i="1" s="1"/>
  <c r="AJ81" i="1"/>
  <c r="AY81" i="1" s="1"/>
  <c r="AZ81" i="1" s="1"/>
  <c r="BA81" i="1" s="1"/>
  <c r="CB81" i="1" s="1"/>
  <c r="BC81" i="1"/>
  <c r="BE81" i="1"/>
  <c r="BF81" i="1" s="1"/>
  <c r="CH81" i="1" s="1"/>
  <c r="AE81" i="1"/>
  <c r="AJ169" i="1"/>
  <c r="AY169" i="1" s="1"/>
  <c r="AZ169" i="1" s="1"/>
  <c r="BA169" i="1" s="1"/>
  <c r="CB169" i="1" s="1"/>
  <c r="BC169" i="1"/>
  <c r="AE169" i="1"/>
  <c r="BE169" i="1"/>
  <c r="BF169" i="1" s="1"/>
  <c r="CH169" i="1" s="1"/>
  <c r="AJ170" i="1"/>
  <c r="AY170" i="1" s="1"/>
  <c r="AZ170" i="1" s="1"/>
  <c r="BA170" i="1" s="1"/>
  <c r="CB170" i="1" s="1"/>
  <c r="AE170" i="1"/>
  <c r="BE170" i="1"/>
  <c r="BF170" i="1" s="1"/>
  <c r="CH170" i="1" s="1"/>
  <c r="BC170" i="1"/>
  <c r="BI166" i="1"/>
  <c r="BK166" i="1" s="1"/>
  <c r="BL166" i="1" s="1"/>
  <c r="CN166" i="1" s="1"/>
  <c r="CQ166" i="1" s="1"/>
  <c r="AM166" i="1"/>
  <c r="AN166" i="1" s="1"/>
  <c r="CP166" i="1" s="1"/>
  <c r="AE165" i="1"/>
  <c r="BE165" i="1"/>
  <c r="BF165" i="1" s="1"/>
  <c r="CH165" i="1" s="1"/>
  <c r="AJ165" i="1"/>
  <c r="AY165" i="1" s="1"/>
  <c r="AZ165" i="1" s="1"/>
  <c r="BA165" i="1" s="1"/>
  <c r="CB165" i="1" s="1"/>
  <c r="BC165" i="1"/>
  <c r="BD207" i="1"/>
  <c r="CF207" i="1" s="1"/>
  <c r="CI207" i="1" s="1"/>
  <c r="CL207" i="1" s="1"/>
  <c r="BG207" i="1"/>
  <c r="BM220" i="1"/>
  <c r="BN220" i="1" s="1"/>
  <c r="CS220" i="1" s="1"/>
  <c r="AI220" i="1"/>
  <c r="AE258" i="1"/>
  <c r="BC258" i="1"/>
  <c r="BE258" i="1"/>
  <c r="BF258" i="1" s="1"/>
  <c r="CH258" i="1" s="1"/>
  <c r="AJ258" i="1"/>
  <c r="AY258" i="1" s="1"/>
  <c r="AZ258" i="1" s="1"/>
  <c r="BA258" i="1" s="1"/>
  <c r="CB258" i="1" s="1"/>
  <c r="BM253" i="1"/>
  <c r="BN253" i="1" s="1"/>
  <c r="CS253" i="1" s="1"/>
  <c r="AI253" i="1"/>
  <c r="AI232" i="1"/>
  <c r="BM232" i="1"/>
  <c r="BN232" i="1" s="1"/>
  <c r="CS232" i="1" s="1"/>
  <c r="AM297" i="1"/>
  <c r="AN297" i="1" s="1"/>
  <c r="CP297" i="1" s="1"/>
  <c r="BI297" i="1"/>
  <c r="BK297" i="1" s="1"/>
  <c r="BL297" i="1" s="1"/>
  <c r="CN297" i="1" s="1"/>
  <c r="CQ297" i="1" s="1"/>
  <c r="AM306" i="1"/>
  <c r="AN306" i="1" s="1"/>
  <c r="CP306" i="1" s="1"/>
  <c r="BI306" i="1"/>
  <c r="BK306" i="1" s="1"/>
  <c r="BL306" i="1" s="1"/>
  <c r="CN306" i="1" s="1"/>
  <c r="CQ306" i="1" s="1"/>
  <c r="BI368" i="1"/>
  <c r="BK368" i="1" s="1"/>
  <c r="BL368" i="1" s="1"/>
  <c r="CN368" i="1" s="1"/>
  <c r="CQ368" i="1" s="1"/>
  <c r="AM368" i="1"/>
  <c r="AN368" i="1" s="1"/>
  <c r="CP368" i="1" s="1"/>
  <c r="BI375" i="1"/>
  <c r="BK375" i="1" s="1"/>
  <c r="BL375" i="1" s="1"/>
  <c r="CN375" i="1" s="1"/>
  <c r="CQ375" i="1" s="1"/>
  <c r="AM375" i="1"/>
  <c r="AN375" i="1" s="1"/>
  <c r="CP375" i="1" s="1"/>
  <c r="AI446" i="1"/>
  <c r="BM446" i="1"/>
  <c r="BN446" i="1" s="1"/>
  <c r="CS446" i="1" s="1"/>
  <c r="AJ455" i="1"/>
  <c r="AY455" i="1" s="1"/>
  <c r="AZ455" i="1" s="1"/>
  <c r="BA455" i="1" s="1"/>
  <c r="CB455" i="1" s="1"/>
  <c r="BC455" i="1"/>
  <c r="AE455" i="1"/>
  <c r="BE455" i="1"/>
  <c r="BF455" i="1" s="1"/>
  <c r="CH455" i="1" s="1"/>
  <c r="AI499" i="1"/>
  <c r="BM499" i="1"/>
  <c r="BN499" i="1" s="1"/>
  <c r="CS499" i="1" s="1"/>
  <c r="AJ530" i="1"/>
  <c r="AY530" i="1" s="1"/>
  <c r="AZ530" i="1" s="1"/>
  <c r="BA530" i="1" s="1"/>
  <c r="CB530" i="1" s="1"/>
  <c r="BC530" i="1"/>
  <c r="AE530" i="1"/>
  <c r="BE530" i="1"/>
  <c r="BF530" i="1" s="1"/>
  <c r="CH530" i="1" s="1"/>
  <c r="AJ559" i="1"/>
  <c r="AY559" i="1" s="1"/>
  <c r="AZ559" i="1" s="1"/>
  <c r="BA559" i="1" s="1"/>
  <c r="CB559" i="1" s="1"/>
  <c r="BC559" i="1"/>
  <c r="AE559" i="1"/>
  <c r="BE559" i="1"/>
  <c r="BF559" i="1" s="1"/>
  <c r="CH559" i="1" s="1"/>
  <c r="AI558" i="1"/>
  <c r="BM558" i="1"/>
  <c r="BN558" i="1" s="1"/>
  <c r="CS558" i="1" s="1"/>
  <c r="AJ753" i="1"/>
  <c r="AY753" i="1" s="1"/>
  <c r="AZ753" i="1" s="1"/>
  <c r="BA753" i="1" s="1"/>
  <c r="CB753" i="1" s="1"/>
  <c r="BC753" i="1"/>
  <c r="AE753" i="1"/>
  <c r="BE753" i="1"/>
  <c r="BF753" i="1" s="1"/>
  <c r="CH753" i="1" s="1"/>
  <c r="BI608" i="1"/>
  <c r="BK608" i="1" s="1"/>
  <c r="BL608" i="1" s="1"/>
  <c r="CN608" i="1" s="1"/>
  <c r="CQ608" i="1" s="1"/>
  <c r="AM608" i="1"/>
  <c r="AN608" i="1" s="1"/>
  <c r="CP608" i="1" s="1"/>
  <c r="AJ640" i="1"/>
  <c r="AY640" i="1" s="1"/>
  <c r="AZ640" i="1" s="1"/>
  <c r="BA640" i="1" s="1"/>
  <c r="CB640" i="1" s="1"/>
  <c r="BC640" i="1"/>
  <c r="AE640" i="1"/>
  <c r="BE640" i="1"/>
  <c r="BF640" i="1" s="1"/>
  <c r="CH640" i="1" s="1"/>
  <c r="BM818" i="1"/>
  <c r="BN818" i="1" s="1"/>
  <c r="CS818" i="1" s="1"/>
  <c r="AI818" i="1"/>
  <c r="AI711" i="1"/>
  <c r="BM711" i="1"/>
  <c r="BN711" i="1" s="1"/>
  <c r="CS711" i="1" s="1"/>
  <c r="BC706" i="1"/>
  <c r="AE706" i="1"/>
  <c r="BE706" i="1"/>
  <c r="BF706" i="1" s="1"/>
  <c r="CH706" i="1" s="1"/>
  <c r="AJ706" i="1"/>
  <c r="AY706" i="1" s="1"/>
  <c r="AZ706" i="1" s="1"/>
  <c r="BA706" i="1" s="1"/>
  <c r="CB706" i="1" s="1"/>
  <c r="CQ777" i="1"/>
  <c r="AM795" i="1"/>
  <c r="AN795" i="1" s="1"/>
  <c r="CP795" i="1" s="1"/>
  <c r="BI795" i="1"/>
  <c r="BK795" i="1" s="1"/>
  <c r="BL795" i="1" s="1"/>
  <c r="CN795" i="1" s="1"/>
  <c r="CQ795" i="1" s="1"/>
  <c r="BI727" i="1"/>
  <c r="BK727" i="1" s="1"/>
  <c r="BL727" i="1" s="1"/>
  <c r="CN727" i="1" s="1"/>
  <c r="CQ727" i="1" s="1"/>
  <c r="AM727" i="1"/>
  <c r="AN727" i="1" s="1"/>
  <c r="CP727" i="1" s="1"/>
  <c r="BI802" i="1"/>
  <c r="BK802" i="1" s="1"/>
  <c r="BL802" i="1" s="1"/>
  <c r="CN802" i="1" s="1"/>
  <c r="AM802" i="1"/>
  <c r="AN802" i="1" s="1"/>
  <c r="CP802" i="1" s="1"/>
  <c r="BI695" i="1"/>
  <c r="BK695" i="1" s="1"/>
  <c r="BL695" i="1" s="1"/>
  <c r="CN695" i="1" s="1"/>
  <c r="CQ695" i="1" s="1"/>
  <c r="AM695" i="1"/>
  <c r="AN695" i="1" s="1"/>
  <c r="CP695" i="1" s="1"/>
  <c r="BD845" i="1"/>
  <c r="CF845" i="1" s="1"/>
  <c r="CI845" i="1" s="1"/>
  <c r="CL845" i="1" s="1"/>
  <c r="BG845" i="1"/>
  <c r="AJ891" i="1"/>
  <c r="AY891" i="1" s="1"/>
  <c r="AZ891" i="1" s="1"/>
  <c r="BA891" i="1" s="1"/>
  <c r="CB891" i="1" s="1"/>
  <c r="BC891" i="1"/>
  <c r="AE891" i="1"/>
  <c r="AF891" i="1" s="1"/>
  <c r="BE891" i="1"/>
  <c r="BF891" i="1" s="1"/>
  <c r="CH891" i="1" s="1"/>
  <c r="BI882" i="1"/>
  <c r="BK882" i="1" s="1"/>
  <c r="BL882" i="1" s="1"/>
  <c r="CN882" i="1" s="1"/>
  <c r="CQ882" i="1" s="1"/>
  <c r="AM882" i="1"/>
  <c r="AN882" i="1" s="1"/>
  <c r="CP882" i="1" s="1"/>
  <c r="BI826" i="1"/>
  <c r="BK826" i="1" s="1"/>
  <c r="BL826" i="1" s="1"/>
  <c r="CN826" i="1" s="1"/>
  <c r="CQ826" i="1" s="1"/>
  <c r="AM826" i="1"/>
  <c r="AN826" i="1" s="1"/>
  <c r="CP826" i="1" s="1"/>
  <c r="BI854" i="1"/>
  <c r="BK854" i="1" s="1"/>
  <c r="BL854" i="1" s="1"/>
  <c r="CN854" i="1" s="1"/>
  <c r="CQ854" i="1" s="1"/>
  <c r="AM854" i="1"/>
  <c r="AN854" i="1" s="1"/>
  <c r="CP854" i="1" s="1"/>
  <c r="AJ867" i="1"/>
  <c r="AY867" i="1" s="1"/>
  <c r="AZ867" i="1" s="1"/>
  <c r="BA867" i="1" s="1"/>
  <c r="CB867" i="1" s="1"/>
  <c r="BC867" i="1"/>
  <c r="AE867" i="1"/>
  <c r="AF867" i="1" s="1"/>
  <c r="BE867" i="1"/>
  <c r="BF867" i="1" s="1"/>
  <c r="CH867" i="1" s="1"/>
  <c r="AJ833" i="1"/>
  <c r="BC833" i="1"/>
  <c r="AE833" i="1"/>
  <c r="BE833" i="1"/>
  <c r="BF833" i="1" s="1"/>
  <c r="CH833" i="1" s="1"/>
  <c r="BC859" i="1"/>
  <c r="AE859" i="1"/>
  <c r="BE859" i="1"/>
  <c r="BF859" i="1" s="1"/>
  <c r="CH859" i="1" s="1"/>
  <c r="AJ859" i="1"/>
  <c r="AY859" i="1" s="1"/>
  <c r="AZ859" i="1" s="1"/>
  <c r="BA859" i="1" s="1"/>
  <c r="CB859" i="1" s="1"/>
  <c r="CQ17" i="1"/>
  <c r="AI17" i="1"/>
  <c r="BM17" i="1"/>
  <c r="BN17" i="1" s="1"/>
  <c r="CS17" i="1" s="1"/>
  <c r="AM23" i="1"/>
  <c r="AN23" i="1" s="1"/>
  <c r="CP23" i="1" s="1"/>
  <c r="BI23" i="1"/>
  <c r="BK23" i="1" s="1"/>
  <c r="BL23" i="1" s="1"/>
  <c r="CN23" i="1" s="1"/>
  <c r="BM11" i="1"/>
  <c r="BN11" i="1" s="1"/>
  <c r="CS11" i="1" s="1"/>
  <c r="AH9" i="1"/>
  <c r="AI11" i="1"/>
  <c r="AM21" i="1"/>
  <c r="AN21" i="1" s="1"/>
  <c r="CP21" i="1" s="1"/>
  <c r="BI21" i="1"/>
  <c r="BK21" i="1" s="1"/>
  <c r="BL21" i="1" s="1"/>
  <c r="CN21" i="1" s="1"/>
  <c r="CQ21" i="1" s="1"/>
  <c r="BI25" i="1"/>
  <c r="BK25" i="1" s="1"/>
  <c r="BL25" i="1" s="1"/>
  <c r="CN25" i="1" s="1"/>
  <c r="AM25" i="1"/>
  <c r="AN25" i="1" s="1"/>
  <c r="CP25" i="1" s="1"/>
  <c r="AI20" i="1"/>
  <c r="BM20" i="1"/>
  <c r="BN20" i="1" s="1"/>
  <c r="CS20" i="1" s="1"/>
  <c r="BC13" i="1"/>
  <c r="BE13" i="1"/>
  <c r="BF13" i="1" s="1"/>
  <c r="CH13" i="1" s="1"/>
  <c r="AJ13" i="1"/>
  <c r="AY13" i="1" s="1"/>
  <c r="AZ13" i="1" s="1"/>
  <c r="BA13" i="1" s="1"/>
  <c r="CB13" i="1" s="1"/>
  <c r="AE13" i="1"/>
  <c r="AM22" i="1"/>
  <c r="AN22" i="1" s="1"/>
  <c r="CP22" i="1" s="1"/>
  <c r="BI22" i="1"/>
  <c r="BK22" i="1" s="1"/>
  <c r="BL22" i="1" s="1"/>
  <c r="CN22" i="1" s="1"/>
  <c r="CQ22" i="1" s="1"/>
  <c r="F6" i="1"/>
  <c r="AJ28" i="1"/>
  <c r="AY28" i="1" s="1"/>
  <c r="AZ28" i="1" s="1"/>
  <c r="BA28" i="1" s="1"/>
  <c r="CB28" i="1" s="1"/>
  <c r="BC28" i="1"/>
  <c r="BE28" i="1"/>
  <c r="BF28" i="1" s="1"/>
  <c r="CH28" i="1" s="1"/>
  <c r="AE28" i="1"/>
  <c r="BK46" i="1"/>
  <c r="BL46" i="1" s="1"/>
  <c r="CN46" i="1" s="1"/>
  <c r="CQ46" i="1" s="1"/>
  <c r="AM39" i="1"/>
  <c r="AN39" i="1" s="1"/>
  <c r="CP39" i="1" s="1"/>
  <c r="BI39" i="1"/>
  <c r="BK39" i="1" s="1"/>
  <c r="BL39" i="1" s="1"/>
  <c r="CN39" i="1" s="1"/>
  <c r="CQ39" i="1" s="1"/>
  <c r="AI50" i="1"/>
  <c r="BM50" i="1"/>
  <c r="BN50" i="1" s="1"/>
  <c r="CS50" i="1" s="1"/>
  <c r="AM37" i="1"/>
  <c r="AN37" i="1" s="1"/>
  <c r="CP37" i="1" s="1"/>
  <c r="BI37" i="1"/>
  <c r="BK37" i="1" s="1"/>
  <c r="BL37" i="1" s="1"/>
  <c r="CN37" i="1" s="1"/>
  <c r="BI26" i="1"/>
  <c r="BK26" i="1" s="1"/>
  <c r="BL26" i="1" s="1"/>
  <c r="CN26" i="1" s="1"/>
  <c r="CQ26" i="1" s="1"/>
  <c r="AM26" i="1"/>
  <c r="AN26" i="1" s="1"/>
  <c r="CP26" i="1" s="1"/>
  <c r="AM42" i="1"/>
  <c r="AN42" i="1" s="1"/>
  <c r="CP42" i="1" s="1"/>
  <c r="BI42" i="1"/>
  <c r="BK42" i="1" s="1"/>
  <c r="BL42" i="1" s="1"/>
  <c r="CN42" i="1" s="1"/>
  <c r="CQ42" i="1" s="1"/>
  <c r="AJ18" i="1"/>
  <c r="AY18" i="1" s="1"/>
  <c r="AZ18" i="1" s="1"/>
  <c r="BA18" i="1" s="1"/>
  <c r="CB18" i="1" s="1"/>
  <c r="BC18" i="1"/>
  <c r="BE18" i="1"/>
  <c r="BF18" i="1" s="1"/>
  <c r="CH18" i="1" s="1"/>
  <c r="AE18" i="1"/>
  <c r="BD51" i="1"/>
  <c r="CF51" i="1" s="1"/>
  <c r="CI51" i="1" s="1"/>
  <c r="CL51" i="1" s="1"/>
  <c r="BG51" i="1"/>
  <c r="AG42" i="1"/>
  <c r="CK42" i="1" s="1"/>
  <c r="AF42" i="1"/>
  <c r="AI32" i="1"/>
  <c r="BM32" i="1"/>
  <c r="BN32" i="1" s="1"/>
  <c r="CS32" i="1" s="1"/>
  <c r="AM29" i="1"/>
  <c r="AN29" i="1" s="1"/>
  <c r="CP29" i="1" s="1"/>
  <c r="BI29" i="1"/>
  <c r="BK29" i="1" s="1"/>
  <c r="BL29" i="1" s="1"/>
  <c r="CN29" i="1" s="1"/>
  <c r="AJ50" i="1"/>
  <c r="AY50" i="1" s="1"/>
  <c r="AZ50" i="1" s="1"/>
  <c r="BA50" i="1" s="1"/>
  <c r="CB50" i="1" s="1"/>
  <c r="BC57" i="1"/>
  <c r="AE57" i="1"/>
  <c r="BE57" i="1"/>
  <c r="BF57" i="1" s="1"/>
  <c r="CH57" i="1" s="1"/>
  <c r="AJ57" i="1"/>
  <c r="AY57" i="1" s="1"/>
  <c r="AZ57" i="1" s="1"/>
  <c r="BA57" i="1" s="1"/>
  <c r="CB57" i="1" s="1"/>
  <c r="AE40" i="1"/>
  <c r="BE40" i="1"/>
  <c r="BF40" i="1" s="1"/>
  <c r="CH40" i="1" s="1"/>
  <c r="BC40" i="1"/>
  <c r="AJ40" i="1"/>
  <c r="AY40" i="1" s="1"/>
  <c r="AZ40" i="1" s="1"/>
  <c r="BA40" i="1" s="1"/>
  <c r="CB40" i="1" s="1"/>
  <c r="BM56" i="1"/>
  <c r="BN56" i="1" s="1"/>
  <c r="CS56" i="1" s="1"/>
  <c r="AI56" i="1"/>
  <c r="AJ62" i="1"/>
  <c r="AY62" i="1" s="1"/>
  <c r="AZ62" i="1" s="1"/>
  <c r="BA62" i="1" s="1"/>
  <c r="CB62" i="1" s="1"/>
  <c r="BD89" i="1"/>
  <c r="CF89" i="1" s="1"/>
  <c r="BG89" i="1"/>
  <c r="BI75" i="1"/>
  <c r="BK75" i="1" s="1"/>
  <c r="BL75" i="1" s="1"/>
  <c r="CN75" i="1" s="1"/>
  <c r="AM75" i="1"/>
  <c r="AN75" i="1" s="1"/>
  <c r="CP75" i="1" s="1"/>
  <c r="AJ49" i="1"/>
  <c r="AY49" i="1" s="1"/>
  <c r="AZ49" i="1" s="1"/>
  <c r="BA49" i="1" s="1"/>
  <c r="CB49" i="1" s="1"/>
  <c r="BE49" i="1"/>
  <c r="BF49" i="1" s="1"/>
  <c r="CH49" i="1" s="1"/>
  <c r="BC49" i="1"/>
  <c r="AE49" i="1"/>
  <c r="BI90" i="1"/>
  <c r="BK90" i="1" s="1"/>
  <c r="BL90" i="1" s="1"/>
  <c r="CN90" i="1" s="1"/>
  <c r="AM90" i="1"/>
  <c r="AN90" i="1" s="1"/>
  <c r="CP90" i="1" s="1"/>
  <c r="AI60" i="1"/>
  <c r="BM60" i="1"/>
  <c r="BN60" i="1" s="1"/>
  <c r="CS60" i="1" s="1"/>
  <c r="BM114" i="1"/>
  <c r="BN114" i="1" s="1"/>
  <c r="CS114" i="1" s="1"/>
  <c r="AI114" i="1"/>
  <c r="AK103" i="1"/>
  <c r="AL103" i="1"/>
  <c r="BJ103" i="1" s="1"/>
  <c r="AI109" i="1"/>
  <c r="BM109" i="1"/>
  <c r="BN109" i="1" s="1"/>
  <c r="CS109" i="1" s="1"/>
  <c r="AJ113" i="1"/>
  <c r="AY113" i="1" s="1"/>
  <c r="AZ113" i="1" s="1"/>
  <c r="BA113" i="1" s="1"/>
  <c r="CB113" i="1" s="1"/>
  <c r="AE113" i="1"/>
  <c r="BC113" i="1"/>
  <c r="BE113" i="1"/>
  <c r="BF113" i="1" s="1"/>
  <c r="CH113" i="1" s="1"/>
  <c r="BX101" i="1"/>
  <c r="BX96" i="1"/>
  <c r="BM123" i="1"/>
  <c r="BN123" i="1" s="1"/>
  <c r="CS123" i="1" s="1"/>
  <c r="AI123" i="1"/>
  <c r="AF123" i="1"/>
  <c r="AG123" i="1"/>
  <c r="CK123" i="1" s="1"/>
  <c r="BM122" i="1"/>
  <c r="BN122" i="1" s="1"/>
  <c r="CS122" i="1" s="1"/>
  <c r="AI122" i="1"/>
  <c r="BI116" i="1"/>
  <c r="BK116" i="1" s="1"/>
  <c r="BL116" i="1" s="1"/>
  <c r="CN116" i="1" s="1"/>
  <c r="CQ116" i="1" s="1"/>
  <c r="AM116" i="1"/>
  <c r="AN116" i="1" s="1"/>
  <c r="CP116" i="1" s="1"/>
  <c r="BC138" i="1"/>
  <c r="AE138" i="1"/>
  <c r="BE138" i="1"/>
  <c r="BF138" i="1" s="1"/>
  <c r="CH138" i="1" s="1"/>
  <c r="AJ138" i="1"/>
  <c r="AY138" i="1" s="1"/>
  <c r="AZ138" i="1" s="1"/>
  <c r="BA138" i="1" s="1"/>
  <c r="CB138" i="1" s="1"/>
  <c r="AJ161" i="1"/>
  <c r="AY161" i="1" s="1"/>
  <c r="AZ161" i="1" s="1"/>
  <c r="BA161" i="1" s="1"/>
  <c r="CB161" i="1" s="1"/>
  <c r="BC161" i="1"/>
  <c r="BE161" i="1"/>
  <c r="BF161" i="1" s="1"/>
  <c r="CH161" i="1" s="1"/>
  <c r="AE161" i="1"/>
  <c r="AJ128" i="1"/>
  <c r="AY128" i="1" s="1"/>
  <c r="AZ128" i="1" s="1"/>
  <c r="BA128" i="1" s="1"/>
  <c r="CB128" i="1" s="1"/>
  <c r="BI124" i="1"/>
  <c r="BK124" i="1" s="1"/>
  <c r="BL124" i="1" s="1"/>
  <c r="CN124" i="1" s="1"/>
  <c r="CQ124" i="1" s="1"/>
  <c r="AM124" i="1"/>
  <c r="AN124" i="1" s="1"/>
  <c r="CP124" i="1" s="1"/>
  <c r="AJ122" i="1"/>
  <c r="AY122" i="1" s="1"/>
  <c r="AZ122" i="1" s="1"/>
  <c r="BA122" i="1" s="1"/>
  <c r="CB122" i="1" s="1"/>
  <c r="BK78" i="1"/>
  <c r="BL78" i="1" s="1"/>
  <c r="CN78" i="1" s="1"/>
  <c r="BI118" i="1"/>
  <c r="BK118" i="1" s="1"/>
  <c r="BL118" i="1" s="1"/>
  <c r="CN118" i="1" s="1"/>
  <c r="AM118" i="1"/>
  <c r="AN118" i="1" s="1"/>
  <c r="CP118" i="1" s="1"/>
  <c r="BM127" i="1"/>
  <c r="BN127" i="1" s="1"/>
  <c r="CS127" i="1" s="1"/>
  <c r="AI127" i="1"/>
  <c r="BI143" i="1"/>
  <c r="BK143" i="1" s="1"/>
  <c r="BL143" i="1" s="1"/>
  <c r="CN143" i="1" s="1"/>
  <c r="CQ143" i="1" s="1"/>
  <c r="AM143" i="1"/>
  <c r="AN143" i="1" s="1"/>
  <c r="CP143" i="1" s="1"/>
  <c r="AF162" i="1"/>
  <c r="AG162" i="1"/>
  <c r="CK162" i="1" s="1"/>
  <c r="CL162" i="1" s="1"/>
  <c r="BD127" i="1"/>
  <c r="CF127" i="1" s="1"/>
  <c r="CI127" i="1" s="1"/>
  <c r="BG127" i="1"/>
  <c r="AI133" i="1"/>
  <c r="AH131" i="1"/>
  <c r="AI131" i="1" s="1"/>
  <c r="BM133" i="1"/>
  <c r="BN133" i="1" s="1"/>
  <c r="CS133" i="1" s="1"/>
  <c r="BI134" i="1"/>
  <c r="BK134" i="1" s="1"/>
  <c r="BL134" i="1" s="1"/>
  <c r="CN134" i="1" s="1"/>
  <c r="CQ134" i="1" s="1"/>
  <c r="AM134" i="1"/>
  <c r="AN134" i="1" s="1"/>
  <c r="CP134" i="1" s="1"/>
  <c r="BM148" i="1"/>
  <c r="BN148" i="1" s="1"/>
  <c r="CS148" i="1" s="1"/>
  <c r="AI148" i="1"/>
  <c r="AJ148" i="1"/>
  <c r="AY148" i="1" s="1"/>
  <c r="AZ148" i="1" s="1"/>
  <c r="BA148" i="1" s="1"/>
  <c r="CB148" i="1" s="1"/>
  <c r="AF124" i="1"/>
  <c r="AG124" i="1"/>
  <c r="CK124" i="1" s="1"/>
  <c r="AJ121" i="1"/>
  <c r="AY121" i="1" s="1"/>
  <c r="AZ121" i="1" s="1"/>
  <c r="BA121" i="1" s="1"/>
  <c r="CB121" i="1" s="1"/>
  <c r="BI149" i="1"/>
  <c r="BK149" i="1" s="1"/>
  <c r="BL149" i="1" s="1"/>
  <c r="CN149" i="1" s="1"/>
  <c r="CQ149" i="1" s="1"/>
  <c r="AM149" i="1"/>
  <c r="AN149" i="1" s="1"/>
  <c r="CP149" i="1" s="1"/>
  <c r="AF129" i="1"/>
  <c r="AG129" i="1"/>
  <c r="CK129" i="1" s="1"/>
  <c r="BK144" i="1"/>
  <c r="BL144" i="1" s="1"/>
  <c r="CN144" i="1" s="1"/>
  <c r="CQ144" i="1" s="1"/>
  <c r="BD139" i="1"/>
  <c r="CF139" i="1" s="1"/>
  <c r="CI139" i="1" s="1"/>
  <c r="BG139" i="1"/>
  <c r="AI179" i="1"/>
  <c r="BM179" i="1"/>
  <c r="BN179" i="1" s="1"/>
  <c r="CS179" i="1" s="1"/>
  <c r="BM164" i="1"/>
  <c r="BN164" i="1" s="1"/>
  <c r="CS164" i="1" s="1"/>
  <c r="AI164" i="1"/>
  <c r="AJ168" i="1"/>
  <c r="AY168" i="1" s="1"/>
  <c r="AZ168" i="1" s="1"/>
  <c r="BA168" i="1" s="1"/>
  <c r="CB168" i="1" s="1"/>
  <c r="AI189" i="1"/>
  <c r="BM189" i="1"/>
  <c r="BN189" i="1" s="1"/>
  <c r="CS189" i="1" s="1"/>
  <c r="U151" i="1"/>
  <c r="AJ191" i="1"/>
  <c r="AY191" i="1" s="1"/>
  <c r="AZ191" i="1" s="1"/>
  <c r="BA191" i="1" s="1"/>
  <c r="CB191" i="1" s="1"/>
  <c r="BC191" i="1"/>
  <c r="AE191" i="1"/>
  <c r="BE191" i="1"/>
  <c r="BF191" i="1" s="1"/>
  <c r="CH191" i="1" s="1"/>
  <c r="BM167" i="1"/>
  <c r="BN167" i="1" s="1"/>
  <c r="CS167" i="1" s="1"/>
  <c r="AI167" i="1"/>
  <c r="AI180" i="1"/>
  <c r="BM180" i="1"/>
  <c r="BN180" i="1" s="1"/>
  <c r="CS180" i="1" s="1"/>
  <c r="AG203" i="1"/>
  <c r="CK203" i="1" s="1"/>
  <c r="AF203" i="1"/>
  <c r="AI216" i="1"/>
  <c r="BM216" i="1"/>
  <c r="BN216" i="1" s="1"/>
  <c r="CS216" i="1" s="1"/>
  <c r="AI226" i="1"/>
  <c r="BM226" i="1"/>
  <c r="BN226" i="1" s="1"/>
  <c r="CS226" i="1" s="1"/>
  <c r="AK199" i="1"/>
  <c r="AD199" i="1"/>
  <c r="AE199" i="1" s="1"/>
  <c r="AG199" i="1" s="1"/>
  <c r="AL199" i="1"/>
  <c r="BJ199" i="1" s="1"/>
  <c r="BI227" i="1"/>
  <c r="BK227" i="1" s="1"/>
  <c r="BL227" i="1" s="1"/>
  <c r="CN227" i="1" s="1"/>
  <c r="CQ227" i="1" s="1"/>
  <c r="AM227" i="1"/>
  <c r="AN227" i="1" s="1"/>
  <c r="CP227" i="1" s="1"/>
  <c r="AM178" i="1"/>
  <c r="AN178" i="1" s="1"/>
  <c r="CP178" i="1" s="1"/>
  <c r="AM207" i="1"/>
  <c r="AN207" i="1" s="1"/>
  <c r="CP207" i="1" s="1"/>
  <c r="BI207" i="1"/>
  <c r="BK207" i="1" s="1"/>
  <c r="BL207" i="1" s="1"/>
  <c r="CN207" i="1" s="1"/>
  <c r="CQ207" i="1" s="1"/>
  <c r="CI225" i="1"/>
  <c r="BG179" i="1"/>
  <c r="AI210" i="1"/>
  <c r="BM210" i="1"/>
  <c r="BN210" i="1" s="1"/>
  <c r="CS210" i="1" s="1"/>
  <c r="BI221" i="1"/>
  <c r="BK221" i="1" s="1"/>
  <c r="BL221" i="1" s="1"/>
  <c r="CN221" i="1" s="1"/>
  <c r="CQ221" i="1" s="1"/>
  <c r="AM221" i="1"/>
  <c r="AN221" i="1" s="1"/>
  <c r="CP221" i="1" s="1"/>
  <c r="BE202" i="1"/>
  <c r="BF202" i="1" s="1"/>
  <c r="CH202" i="1" s="1"/>
  <c r="AJ202" i="1"/>
  <c r="AY202" i="1" s="1"/>
  <c r="AZ202" i="1" s="1"/>
  <c r="BA202" i="1" s="1"/>
  <c r="CB202" i="1" s="1"/>
  <c r="BC202" i="1"/>
  <c r="AE202" i="1"/>
  <c r="AM254" i="1"/>
  <c r="AN254" i="1" s="1"/>
  <c r="CP254" i="1" s="1"/>
  <c r="BI254" i="1"/>
  <c r="BK254" i="1" s="1"/>
  <c r="BL254" i="1" s="1"/>
  <c r="CN254" i="1" s="1"/>
  <c r="AM212" i="1"/>
  <c r="AN212" i="1" s="1"/>
  <c r="CP212" i="1" s="1"/>
  <c r="BI212" i="1"/>
  <c r="BK212" i="1" s="1"/>
  <c r="BL212" i="1" s="1"/>
  <c r="CN212" i="1" s="1"/>
  <c r="CQ212" i="1" s="1"/>
  <c r="AM235" i="1"/>
  <c r="AN235" i="1" s="1"/>
  <c r="CP235" i="1" s="1"/>
  <c r="BI235" i="1"/>
  <c r="BK235" i="1" s="1"/>
  <c r="BL235" i="1" s="1"/>
  <c r="CN235" i="1" s="1"/>
  <c r="CQ235" i="1" s="1"/>
  <c r="AJ269" i="1"/>
  <c r="AY269" i="1" s="1"/>
  <c r="AZ269" i="1" s="1"/>
  <c r="BA269" i="1" s="1"/>
  <c r="CB269" i="1" s="1"/>
  <c r="AE269" i="1"/>
  <c r="BC269" i="1"/>
  <c r="BE269" i="1"/>
  <c r="BF269" i="1" s="1"/>
  <c r="CH269" i="1" s="1"/>
  <c r="AI173" i="1"/>
  <c r="BM173" i="1"/>
  <c r="BN173" i="1" s="1"/>
  <c r="CS173" i="1" s="1"/>
  <c r="AM216" i="1"/>
  <c r="AN216" i="1" s="1"/>
  <c r="CP216" i="1" s="1"/>
  <c r="BE238" i="1"/>
  <c r="BF238" i="1" s="1"/>
  <c r="CH238" i="1" s="1"/>
  <c r="AJ238" i="1"/>
  <c r="AY238" i="1" s="1"/>
  <c r="AZ238" i="1" s="1"/>
  <c r="BA238" i="1" s="1"/>
  <c r="CB238" i="1" s="1"/>
  <c r="BC238" i="1"/>
  <c r="AE238" i="1"/>
  <c r="AM249" i="1"/>
  <c r="AN249" i="1" s="1"/>
  <c r="CP249" i="1" s="1"/>
  <c r="BI249" i="1"/>
  <c r="BK249" i="1" s="1"/>
  <c r="BL249" i="1" s="1"/>
  <c r="CN249" i="1" s="1"/>
  <c r="AE259" i="1"/>
  <c r="BC259" i="1"/>
  <c r="BE259" i="1"/>
  <c r="BF259" i="1" s="1"/>
  <c r="CH259" i="1" s="1"/>
  <c r="AJ259" i="1"/>
  <c r="AY259" i="1" s="1"/>
  <c r="AZ259" i="1" s="1"/>
  <c r="BA259" i="1" s="1"/>
  <c r="CB259" i="1" s="1"/>
  <c r="AJ214" i="1"/>
  <c r="AY214" i="1" s="1"/>
  <c r="AZ214" i="1" s="1"/>
  <c r="BA214" i="1" s="1"/>
  <c r="CB214" i="1" s="1"/>
  <c r="BC214" i="1"/>
  <c r="AE214" i="1"/>
  <c r="BE214" i="1"/>
  <c r="BF214" i="1" s="1"/>
  <c r="CH214" i="1" s="1"/>
  <c r="AM248" i="1"/>
  <c r="AN248" i="1" s="1"/>
  <c r="CP248" i="1" s="1"/>
  <c r="BI248" i="1"/>
  <c r="BK248" i="1" s="1"/>
  <c r="BL248" i="1" s="1"/>
  <c r="CN248" i="1" s="1"/>
  <c r="CQ248" i="1" s="1"/>
  <c r="AM275" i="1"/>
  <c r="AN275" i="1" s="1"/>
  <c r="CP275" i="1" s="1"/>
  <c r="BI275" i="1"/>
  <c r="BK275" i="1" s="1"/>
  <c r="BL275" i="1" s="1"/>
  <c r="CN275" i="1" s="1"/>
  <c r="CQ275" i="1" s="1"/>
  <c r="AM237" i="1"/>
  <c r="AN237" i="1" s="1"/>
  <c r="CP237" i="1" s="1"/>
  <c r="BI237" i="1"/>
  <c r="BK237" i="1" s="1"/>
  <c r="BL237" i="1" s="1"/>
  <c r="CN237" i="1" s="1"/>
  <c r="CQ237" i="1" s="1"/>
  <c r="AF261" i="1"/>
  <c r="AG261" i="1"/>
  <c r="CK261" i="1" s="1"/>
  <c r="CL261" i="1" s="1"/>
  <c r="AE223" i="1"/>
  <c r="BE223" i="1"/>
  <c r="BF223" i="1" s="1"/>
  <c r="CH223" i="1" s="1"/>
  <c r="AJ223" i="1"/>
  <c r="AY223" i="1" s="1"/>
  <c r="AZ223" i="1" s="1"/>
  <c r="BA223" i="1" s="1"/>
  <c r="CB223" i="1" s="1"/>
  <c r="BC223" i="1"/>
  <c r="AJ197" i="1"/>
  <c r="AY197" i="1" s="1"/>
  <c r="AZ197" i="1" s="1"/>
  <c r="BA197" i="1" s="1"/>
  <c r="CB197" i="1" s="1"/>
  <c r="BC197" i="1"/>
  <c r="AE197" i="1"/>
  <c r="BE197" i="1"/>
  <c r="BF197" i="1" s="1"/>
  <c r="CH197" i="1" s="1"/>
  <c r="AE277" i="1"/>
  <c r="BC277" i="1"/>
  <c r="BE277" i="1"/>
  <c r="BF277" i="1" s="1"/>
  <c r="CH277" i="1" s="1"/>
  <c r="AJ277" i="1"/>
  <c r="AY277" i="1" s="1"/>
  <c r="AZ277" i="1" s="1"/>
  <c r="BA277" i="1" s="1"/>
  <c r="CB277" i="1" s="1"/>
  <c r="BI293" i="1"/>
  <c r="BK293" i="1" s="1"/>
  <c r="BL293" i="1" s="1"/>
  <c r="CN293" i="1" s="1"/>
  <c r="AM293" i="1"/>
  <c r="AN293" i="1" s="1"/>
  <c r="CP293" i="1" s="1"/>
  <c r="BM257" i="1"/>
  <c r="BN257" i="1" s="1"/>
  <c r="CS257" i="1" s="1"/>
  <c r="AI257" i="1"/>
  <c r="AJ292" i="1"/>
  <c r="AY292" i="1" s="1"/>
  <c r="AZ292" i="1" s="1"/>
  <c r="BA292" i="1" s="1"/>
  <c r="CB292" i="1" s="1"/>
  <c r="BC292" i="1"/>
  <c r="BE292" i="1"/>
  <c r="BF292" i="1" s="1"/>
  <c r="CH292" i="1" s="1"/>
  <c r="AE292" i="1"/>
  <c r="AE245" i="1"/>
  <c r="BC245" i="1"/>
  <c r="BE245" i="1"/>
  <c r="AJ245" i="1"/>
  <c r="BX276" i="1"/>
  <c r="BK258" i="1"/>
  <c r="BL258" i="1" s="1"/>
  <c r="CN258" i="1" s="1"/>
  <c r="BC296" i="1"/>
  <c r="AE296" i="1"/>
  <c r="BE296" i="1"/>
  <c r="BF296" i="1" s="1"/>
  <c r="CH296" i="1" s="1"/>
  <c r="AJ296" i="1"/>
  <c r="AY296" i="1" s="1"/>
  <c r="AZ296" i="1" s="1"/>
  <c r="BA296" i="1" s="1"/>
  <c r="CB296" i="1" s="1"/>
  <c r="AJ273" i="1"/>
  <c r="AY273" i="1" s="1"/>
  <c r="AZ273" i="1" s="1"/>
  <c r="BA273" i="1" s="1"/>
  <c r="CB273" i="1" s="1"/>
  <c r="BC273" i="1"/>
  <c r="BE273" i="1"/>
  <c r="BF273" i="1" s="1"/>
  <c r="CH273" i="1" s="1"/>
  <c r="AE273" i="1"/>
  <c r="CQ337" i="1"/>
  <c r="AI265" i="1"/>
  <c r="AH263" i="1"/>
  <c r="AI263" i="1" s="1"/>
  <c r="BM265" i="1"/>
  <c r="BN265" i="1" s="1"/>
  <c r="CS265" i="1" s="1"/>
  <c r="BM281" i="1"/>
  <c r="BN281" i="1" s="1"/>
  <c r="CS281" i="1" s="1"/>
  <c r="AI281" i="1"/>
  <c r="BI294" i="1"/>
  <c r="BK294" i="1" s="1"/>
  <c r="BL294" i="1" s="1"/>
  <c r="CN294" i="1" s="1"/>
  <c r="CQ294" i="1" s="1"/>
  <c r="AM294" i="1"/>
  <c r="AN294" i="1" s="1"/>
  <c r="CP294" i="1" s="1"/>
  <c r="BI302" i="1"/>
  <c r="BK302" i="1" s="1"/>
  <c r="BL302" i="1" s="1"/>
  <c r="CN302" i="1" s="1"/>
  <c r="CQ302" i="1" s="1"/>
  <c r="AM302" i="1"/>
  <c r="AN302" i="1" s="1"/>
  <c r="CP302" i="1" s="1"/>
  <c r="AM325" i="1"/>
  <c r="AN325" i="1" s="1"/>
  <c r="CP325" i="1" s="1"/>
  <c r="BI325" i="1"/>
  <c r="BK325" i="1" s="1"/>
  <c r="BL325" i="1" s="1"/>
  <c r="CN325" i="1" s="1"/>
  <c r="CQ325" i="1" s="1"/>
  <c r="BE349" i="1"/>
  <c r="BF349" i="1" s="1"/>
  <c r="CH349" i="1" s="1"/>
  <c r="AJ349" i="1"/>
  <c r="AY349" i="1" s="1"/>
  <c r="AZ349" i="1" s="1"/>
  <c r="BA349" i="1" s="1"/>
  <c r="CB349" i="1" s="1"/>
  <c r="AE349" i="1"/>
  <c r="BC349" i="1"/>
  <c r="AJ274" i="1"/>
  <c r="AY274" i="1" s="1"/>
  <c r="AZ274" i="1" s="1"/>
  <c r="BA274" i="1" s="1"/>
  <c r="CB274" i="1" s="1"/>
  <c r="BC274" i="1"/>
  <c r="BE274" i="1"/>
  <c r="BF274" i="1" s="1"/>
  <c r="CH274" i="1" s="1"/>
  <c r="AE274" i="1"/>
  <c r="AJ310" i="1"/>
  <c r="AY310" i="1" s="1"/>
  <c r="AZ310" i="1" s="1"/>
  <c r="BA310" i="1" s="1"/>
  <c r="CB310" i="1" s="1"/>
  <c r="BC310" i="1"/>
  <c r="AE310" i="1"/>
  <c r="BE310" i="1"/>
  <c r="BF310" i="1" s="1"/>
  <c r="CH310" i="1" s="1"/>
  <c r="AF317" i="1"/>
  <c r="AG317" i="1"/>
  <c r="CK317" i="1" s="1"/>
  <c r="AF299" i="1"/>
  <c r="AG299" i="1"/>
  <c r="CK299" i="1" s="1"/>
  <c r="AM320" i="1"/>
  <c r="AN320" i="1" s="1"/>
  <c r="CP320" i="1" s="1"/>
  <c r="BI320" i="1"/>
  <c r="BK320" i="1" s="1"/>
  <c r="BL320" i="1" s="1"/>
  <c r="CN320" i="1" s="1"/>
  <c r="CQ320" i="1" s="1"/>
  <c r="BE348" i="1"/>
  <c r="BF348" i="1" s="1"/>
  <c r="CH348" i="1" s="1"/>
  <c r="AJ348" i="1"/>
  <c r="AY348" i="1" s="1"/>
  <c r="AZ348" i="1" s="1"/>
  <c r="BA348" i="1" s="1"/>
  <c r="CB348" i="1" s="1"/>
  <c r="AE348" i="1"/>
  <c r="BC348" i="1"/>
  <c r="BE357" i="1"/>
  <c r="BF357" i="1" s="1"/>
  <c r="CH357" i="1" s="1"/>
  <c r="BC357" i="1"/>
  <c r="AE357" i="1"/>
  <c r="AJ357" i="1"/>
  <c r="AY357" i="1" s="1"/>
  <c r="AZ357" i="1" s="1"/>
  <c r="BA357" i="1" s="1"/>
  <c r="CB357" i="1" s="1"/>
  <c r="AI309" i="1"/>
  <c r="BM309" i="1"/>
  <c r="BN309" i="1" s="1"/>
  <c r="CS309" i="1" s="1"/>
  <c r="AF328" i="1"/>
  <c r="AG328" i="1"/>
  <c r="CK328" i="1" s="1"/>
  <c r="BM347" i="1"/>
  <c r="BN347" i="1" s="1"/>
  <c r="CS347" i="1" s="1"/>
  <c r="AI347" i="1"/>
  <c r="AM289" i="1"/>
  <c r="AN289" i="1" s="1"/>
  <c r="CP289" i="1" s="1"/>
  <c r="BI289" i="1"/>
  <c r="BK289" i="1" s="1"/>
  <c r="BL289" i="1" s="1"/>
  <c r="CN289" i="1" s="1"/>
  <c r="CQ289" i="1" s="1"/>
  <c r="AM327" i="1"/>
  <c r="AN327" i="1" s="1"/>
  <c r="CP327" i="1" s="1"/>
  <c r="BI327" i="1"/>
  <c r="BK327" i="1" s="1"/>
  <c r="BL327" i="1" s="1"/>
  <c r="CN327" i="1" s="1"/>
  <c r="CQ327" i="1" s="1"/>
  <c r="BD278" i="1"/>
  <c r="CF278" i="1" s="1"/>
  <c r="CI278" i="1" s="1"/>
  <c r="BG278" i="1"/>
  <c r="BM290" i="1"/>
  <c r="BN290" i="1" s="1"/>
  <c r="CS290" i="1" s="1"/>
  <c r="AI290" i="1"/>
  <c r="BM322" i="1"/>
  <c r="BN322" i="1" s="1"/>
  <c r="CS322" i="1" s="1"/>
  <c r="AI322" i="1"/>
  <c r="BM333" i="1"/>
  <c r="BN333" i="1" s="1"/>
  <c r="CS333" i="1" s="1"/>
  <c r="AI333" i="1"/>
  <c r="AM389" i="1"/>
  <c r="AN389" i="1" s="1"/>
  <c r="CP389" i="1" s="1"/>
  <c r="BM318" i="1"/>
  <c r="BN318" i="1" s="1"/>
  <c r="CS318" i="1" s="1"/>
  <c r="AI318" i="1"/>
  <c r="BI384" i="1"/>
  <c r="BK384" i="1" s="1"/>
  <c r="BL384" i="1" s="1"/>
  <c r="CN384" i="1" s="1"/>
  <c r="CQ384" i="1" s="1"/>
  <c r="AM384" i="1"/>
  <c r="AN384" i="1" s="1"/>
  <c r="CP384" i="1" s="1"/>
  <c r="BI398" i="1"/>
  <c r="BK398" i="1" s="1"/>
  <c r="BL398" i="1" s="1"/>
  <c r="CN398" i="1" s="1"/>
  <c r="CQ398" i="1" s="1"/>
  <c r="AM398" i="1"/>
  <c r="AN398" i="1" s="1"/>
  <c r="CP398" i="1" s="1"/>
  <c r="BE411" i="1"/>
  <c r="BF411" i="1" s="1"/>
  <c r="CH411" i="1" s="1"/>
  <c r="AJ411" i="1"/>
  <c r="AY411" i="1" s="1"/>
  <c r="AZ411" i="1" s="1"/>
  <c r="BA411" i="1" s="1"/>
  <c r="CB411" i="1" s="1"/>
  <c r="BC411" i="1"/>
  <c r="AE411" i="1"/>
  <c r="BX366" i="1"/>
  <c r="BI370" i="1"/>
  <c r="BK370" i="1" s="1"/>
  <c r="BL370" i="1" s="1"/>
  <c r="CN370" i="1" s="1"/>
  <c r="AM370" i="1"/>
  <c r="AN370" i="1" s="1"/>
  <c r="CP370" i="1" s="1"/>
  <c r="BE395" i="1"/>
  <c r="BF395" i="1" s="1"/>
  <c r="CH395" i="1" s="1"/>
  <c r="AJ395" i="1"/>
  <c r="AY395" i="1" s="1"/>
  <c r="AZ395" i="1" s="1"/>
  <c r="BA395" i="1" s="1"/>
  <c r="CB395" i="1" s="1"/>
  <c r="BC395" i="1"/>
  <c r="AE395" i="1"/>
  <c r="BD307" i="1"/>
  <c r="CF307" i="1" s="1"/>
  <c r="CI307" i="1" s="1"/>
  <c r="BG307" i="1"/>
  <c r="BY372" i="1"/>
  <c r="BE383" i="1"/>
  <c r="BF383" i="1" s="1"/>
  <c r="CH383" i="1" s="1"/>
  <c r="AJ383" i="1"/>
  <c r="AY383" i="1" s="1"/>
  <c r="AZ383" i="1" s="1"/>
  <c r="BA383" i="1" s="1"/>
  <c r="CB383" i="1" s="1"/>
  <c r="BC383" i="1"/>
  <c r="AE383" i="1"/>
  <c r="AI405" i="1"/>
  <c r="BM405" i="1"/>
  <c r="BN405" i="1" s="1"/>
  <c r="CS405" i="1" s="1"/>
  <c r="AE361" i="1"/>
  <c r="BC361" i="1"/>
  <c r="BE361" i="1"/>
  <c r="BF361" i="1" s="1"/>
  <c r="CH361" i="1" s="1"/>
  <c r="AJ361" i="1"/>
  <c r="AY361" i="1" s="1"/>
  <c r="AZ361" i="1" s="1"/>
  <c r="BA361" i="1" s="1"/>
  <c r="CB361" i="1" s="1"/>
  <c r="BM380" i="1"/>
  <c r="BN380" i="1" s="1"/>
  <c r="CS380" i="1" s="1"/>
  <c r="AI380" i="1"/>
  <c r="BX365" i="1"/>
  <c r="BM377" i="1"/>
  <c r="BN377" i="1" s="1"/>
  <c r="CS377" i="1" s="1"/>
  <c r="AI377" i="1"/>
  <c r="BD324" i="1"/>
  <c r="CF324" i="1" s="1"/>
  <c r="CI324" i="1" s="1"/>
  <c r="BG324" i="1"/>
  <c r="BI406" i="1"/>
  <c r="BK406" i="1" s="1"/>
  <c r="BL406" i="1" s="1"/>
  <c r="CN406" i="1" s="1"/>
  <c r="CQ406" i="1" s="1"/>
  <c r="AM406" i="1"/>
  <c r="AN406" i="1" s="1"/>
  <c r="CP406" i="1" s="1"/>
  <c r="AJ420" i="1"/>
  <c r="AY420" i="1" s="1"/>
  <c r="AZ420" i="1" s="1"/>
  <c r="BA420" i="1" s="1"/>
  <c r="CB420" i="1" s="1"/>
  <c r="BC420" i="1"/>
  <c r="AE420" i="1"/>
  <c r="BE420" i="1"/>
  <c r="BF420" i="1" s="1"/>
  <c r="CH420" i="1" s="1"/>
  <c r="BI429" i="1"/>
  <c r="BK429" i="1" s="1"/>
  <c r="BL429" i="1" s="1"/>
  <c r="CN429" i="1" s="1"/>
  <c r="AM429" i="1"/>
  <c r="AN429" i="1" s="1"/>
  <c r="CP429" i="1" s="1"/>
  <c r="AJ462" i="1"/>
  <c r="AY462" i="1" s="1"/>
  <c r="AZ462" i="1" s="1"/>
  <c r="BA462" i="1" s="1"/>
  <c r="CB462" i="1" s="1"/>
  <c r="BC462" i="1"/>
  <c r="AE462" i="1"/>
  <c r="BE462" i="1"/>
  <c r="BF462" i="1" s="1"/>
  <c r="CH462" i="1" s="1"/>
  <c r="AI468" i="1"/>
  <c r="BM468" i="1"/>
  <c r="BN468" i="1" s="1"/>
  <c r="CS468" i="1" s="1"/>
  <c r="AI412" i="1"/>
  <c r="BM412" i="1"/>
  <c r="BN412" i="1" s="1"/>
  <c r="CS412" i="1" s="1"/>
  <c r="AI452" i="1"/>
  <c r="BM452" i="1"/>
  <c r="BN452" i="1" s="1"/>
  <c r="CS452" i="1" s="1"/>
  <c r="AI459" i="1"/>
  <c r="BM459" i="1"/>
  <c r="BN459" i="1" s="1"/>
  <c r="CS459" i="1" s="1"/>
  <c r="BI419" i="1"/>
  <c r="BK419" i="1" s="1"/>
  <c r="BL419" i="1" s="1"/>
  <c r="CN419" i="1" s="1"/>
  <c r="AM419" i="1"/>
  <c r="AN419" i="1" s="1"/>
  <c r="CP419" i="1" s="1"/>
  <c r="BM433" i="1"/>
  <c r="BN433" i="1" s="1"/>
  <c r="CS433" i="1" s="1"/>
  <c r="AI433" i="1"/>
  <c r="BI437" i="1"/>
  <c r="BK437" i="1" s="1"/>
  <c r="BL437" i="1" s="1"/>
  <c r="CN437" i="1" s="1"/>
  <c r="CQ437" i="1" s="1"/>
  <c r="AM437" i="1"/>
  <c r="AN437" i="1" s="1"/>
  <c r="CP437" i="1" s="1"/>
  <c r="AJ452" i="1"/>
  <c r="AY452" i="1" s="1"/>
  <c r="AZ452" i="1" s="1"/>
  <c r="BA452" i="1" s="1"/>
  <c r="CB452" i="1" s="1"/>
  <c r="BM466" i="1"/>
  <c r="BN466" i="1" s="1"/>
  <c r="CS466" i="1" s="1"/>
  <c r="AI466" i="1"/>
  <c r="BE371" i="1"/>
  <c r="BF371" i="1" s="1"/>
  <c r="CH371" i="1" s="1"/>
  <c r="AJ371" i="1"/>
  <c r="AY371" i="1" s="1"/>
  <c r="AZ371" i="1" s="1"/>
  <c r="BA371" i="1" s="1"/>
  <c r="CB371" i="1" s="1"/>
  <c r="BC371" i="1"/>
  <c r="AE371" i="1"/>
  <c r="AJ428" i="1"/>
  <c r="AY428" i="1" s="1"/>
  <c r="AZ428" i="1" s="1"/>
  <c r="BA428" i="1" s="1"/>
  <c r="CB428" i="1" s="1"/>
  <c r="BC428" i="1"/>
  <c r="BE428" i="1"/>
  <c r="BF428" i="1" s="1"/>
  <c r="CH428" i="1" s="1"/>
  <c r="AE428" i="1"/>
  <c r="BC456" i="1"/>
  <c r="AE456" i="1"/>
  <c r="BE456" i="1"/>
  <c r="BF456" i="1" s="1"/>
  <c r="CH456" i="1" s="1"/>
  <c r="AJ456" i="1"/>
  <c r="AY456" i="1" s="1"/>
  <c r="AZ456" i="1" s="1"/>
  <c r="BA456" i="1" s="1"/>
  <c r="CB456" i="1" s="1"/>
  <c r="BY382" i="1"/>
  <c r="BM432" i="1"/>
  <c r="BN432" i="1" s="1"/>
  <c r="CS432" i="1" s="1"/>
  <c r="AI432" i="1"/>
  <c r="CQ454" i="1"/>
  <c r="AM476" i="1"/>
  <c r="AN476" i="1" s="1"/>
  <c r="CP476" i="1" s="1"/>
  <c r="BI476" i="1"/>
  <c r="BK476" i="1" s="1"/>
  <c r="BL476" i="1" s="1"/>
  <c r="CN476" i="1" s="1"/>
  <c r="AI427" i="1"/>
  <c r="BM427" i="1"/>
  <c r="BN427" i="1" s="1"/>
  <c r="CS427" i="1" s="1"/>
  <c r="AJ436" i="1"/>
  <c r="AY436" i="1" s="1"/>
  <c r="AZ436" i="1" s="1"/>
  <c r="BA436" i="1" s="1"/>
  <c r="CB436" i="1" s="1"/>
  <c r="BC436" i="1"/>
  <c r="BE436" i="1"/>
  <c r="BF436" i="1" s="1"/>
  <c r="CH436" i="1" s="1"/>
  <c r="AE436" i="1"/>
  <c r="AJ453" i="1"/>
  <c r="AY453" i="1" s="1"/>
  <c r="AZ453" i="1" s="1"/>
  <c r="BA453" i="1" s="1"/>
  <c r="CB453" i="1" s="1"/>
  <c r="BC453" i="1"/>
  <c r="BE453" i="1"/>
  <c r="BF453" i="1" s="1"/>
  <c r="CH453" i="1" s="1"/>
  <c r="AE453" i="1"/>
  <c r="AJ471" i="1"/>
  <c r="AY471" i="1" s="1"/>
  <c r="AZ471" i="1" s="1"/>
  <c r="BA471" i="1" s="1"/>
  <c r="CB471" i="1" s="1"/>
  <c r="BC471" i="1"/>
  <c r="AE471" i="1"/>
  <c r="BE471" i="1"/>
  <c r="BF471" i="1" s="1"/>
  <c r="CH471" i="1" s="1"/>
  <c r="AJ505" i="1"/>
  <c r="AY505" i="1" s="1"/>
  <c r="AZ505" i="1" s="1"/>
  <c r="BA505" i="1" s="1"/>
  <c r="CB505" i="1" s="1"/>
  <c r="BC505" i="1"/>
  <c r="AE505" i="1"/>
  <c r="BE505" i="1"/>
  <c r="BF505" i="1" s="1"/>
  <c r="CH505" i="1" s="1"/>
  <c r="CH314" i="1"/>
  <c r="AM416" i="1"/>
  <c r="AN416" i="1" s="1"/>
  <c r="CP416" i="1" s="1"/>
  <c r="BI416" i="1"/>
  <c r="BK416" i="1" s="1"/>
  <c r="BL416" i="1" s="1"/>
  <c r="CN416" i="1" s="1"/>
  <c r="CQ416" i="1" s="1"/>
  <c r="AJ427" i="1"/>
  <c r="AY427" i="1" s="1"/>
  <c r="AZ427" i="1" s="1"/>
  <c r="BA427" i="1" s="1"/>
  <c r="CB427" i="1" s="1"/>
  <c r="BC440" i="1"/>
  <c r="AE440" i="1"/>
  <c r="BE440" i="1"/>
  <c r="BF440" i="1" s="1"/>
  <c r="CH440" i="1" s="1"/>
  <c r="AJ440" i="1"/>
  <c r="AY440" i="1" s="1"/>
  <c r="AZ440" i="1" s="1"/>
  <c r="BA440" i="1" s="1"/>
  <c r="CB440" i="1" s="1"/>
  <c r="AM472" i="1"/>
  <c r="AN472" i="1" s="1"/>
  <c r="CP472" i="1" s="1"/>
  <c r="BI472" i="1"/>
  <c r="BK472" i="1" s="1"/>
  <c r="BL472" i="1" s="1"/>
  <c r="CN472" i="1" s="1"/>
  <c r="BM442" i="1"/>
  <c r="BN442" i="1" s="1"/>
  <c r="CS442" i="1" s="1"/>
  <c r="AI442" i="1"/>
  <c r="AJ488" i="1"/>
  <c r="AY488" i="1" s="1"/>
  <c r="AZ488" i="1" s="1"/>
  <c r="BA488" i="1" s="1"/>
  <c r="BC488" i="1"/>
  <c r="AE488" i="1"/>
  <c r="BE488" i="1"/>
  <c r="BF488" i="1" s="1"/>
  <c r="CH488" i="1" s="1"/>
  <c r="BD466" i="1"/>
  <c r="CF466" i="1" s="1"/>
  <c r="CI466" i="1" s="1"/>
  <c r="BG466" i="1"/>
  <c r="AJ520" i="1"/>
  <c r="AY520" i="1" s="1"/>
  <c r="AZ520" i="1" s="1"/>
  <c r="BA520" i="1" s="1"/>
  <c r="CB520" i="1" s="1"/>
  <c r="BC520" i="1"/>
  <c r="AE520" i="1"/>
  <c r="BE520" i="1"/>
  <c r="BF520" i="1" s="1"/>
  <c r="CH520" i="1" s="1"/>
  <c r="AI438" i="1"/>
  <c r="BM438" i="1"/>
  <c r="BN438" i="1" s="1"/>
  <c r="CS438" i="1" s="1"/>
  <c r="AJ443" i="1"/>
  <c r="AY443" i="1" s="1"/>
  <c r="AZ443" i="1" s="1"/>
  <c r="BA443" i="1" s="1"/>
  <c r="CB443" i="1" s="1"/>
  <c r="AJ487" i="1"/>
  <c r="AY487" i="1" s="1"/>
  <c r="AZ487" i="1" s="1"/>
  <c r="BA487" i="1" s="1"/>
  <c r="BC487" i="1"/>
  <c r="AE487" i="1"/>
  <c r="BE487" i="1"/>
  <c r="BF487" i="1" s="1"/>
  <c r="CH487" i="1" s="1"/>
  <c r="AJ500" i="1"/>
  <c r="AY500" i="1" s="1"/>
  <c r="AZ500" i="1" s="1"/>
  <c r="BA500" i="1" s="1"/>
  <c r="CB500" i="1" s="1"/>
  <c r="BC500" i="1"/>
  <c r="AE500" i="1"/>
  <c r="BE500" i="1"/>
  <c r="BF500" i="1" s="1"/>
  <c r="CH500" i="1" s="1"/>
  <c r="AM393" i="1"/>
  <c r="AN393" i="1" s="1"/>
  <c r="CP393" i="1" s="1"/>
  <c r="BI393" i="1"/>
  <c r="BK393" i="1" s="1"/>
  <c r="BL393" i="1" s="1"/>
  <c r="CN393" i="1" s="1"/>
  <c r="CQ393" i="1" s="1"/>
  <c r="AM478" i="1"/>
  <c r="AN478" i="1" s="1"/>
  <c r="CP478" i="1" s="1"/>
  <c r="BI478" i="1"/>
  <c r="BK478" i="1" s="1"/>
  <c r="BL478" i="1" s="1"/>
  <c r="CN478" i="1" s="1"/>
  <c r="CQ478" i="1" s="1"/>
  <c r="AJ521" i="1"/>
  <c r="AY521" i="1" s="1"/>
  <c r="AZ521" i="1" s="1"/>
  <c r="BA521" i="1" s="1"/>
  <c r="CB521" i="1" s="1"/>
  <c r="BC521" i="1"/>
  <c r="AE521" i="1"/>
  <c r="BE521" i="1"/>
  <c r="BF521" i="1" s="1"/>
  <c r="CH521" i="1" s="1"/>
  <c r="AE451" i="1"/>
  <c r="BE451" i="1"/>
  <c r="BF451" i="1" s="1"/>
  <c r="CH451" i="1" s="1"/>
  <c r="AJ451" i="1"/>
  <c r="AY451" i="1" s="1"/>
  <c r="AZ451" i="1" s="1"/>
  <c r="BA451" i="1" s="1"/>
  <c r="CB451" i="1" s="1"/>
  <c r="BC451" i="1"/>
  <c r="BC509" i="1"/>
  <c r="AE509" i="1"/>
  <c r="BE509" i="1"/>
  <c r="BF509" i="1" s="1"/>
  <c r="CH509" i="1" s="1"/>
  <c r="AJ509" i="1"/>
  <c r="AY509" i="1" s="1"/>
  <c r="AZ509" i="1" s="1"/>
  <c r="BA509" i="1" s="1"/>
  <c r="CB509" i="1" s="1"/>
  <c r="AM515" i="1"/>
  <c r="AN515" i="1" s="1"/>
  <c r="CP515" i="1" s="1"/>
  <c r="BI515" i="1"/>
  <c r="BK515" i="1" s="1"/>
  <c r="BL515" i="1" s="1"/>
  <c r="CN515" i="1" s="1"/>
  <c r="CQ515" i="1" s="1"/>
  <c r="AI534" i="1"/>
  <c r="BM534" i="1"/>
  <c r="BN534" i="1" s="1"/>
  <c r="CS534" i="1" s="1"/>
  <c r="AJ410" i="1"/>
  <c r="AY410" i="1" s="1"/>
  <c r="AZ410" i="1" s="1"/>
  <c r="BA410" i="1" s="1"/>
  <c r="CB410" i="1" s="1"/>
  <c r="AI480" i="1"/>
  <c r="BM480" i="1"/>
  <c r="BN480" i="1" s="1"/>
  <c r="CS480" i="1" s="1"/>
  <c r="AM538" i="1"/>
  <c r="AN538" i="1" s="1"/>
  <c r="CP538" i="1" s="1"/>
  <c r="BI538" i="1"/>
  <c r="BK538" i="1" s="1"/>
  <c r="BL538" i="1" s="1"/>
  <c r="CN538" i="1" s="1"/>
  <c r="AF504" i="1"/>
  <c r="AG504" i="1"/>
  <c r="CK504" i="1" s="1"/>
  <c r="AI540" i="1"/>
  <c r="BM540" i="1"/>
  <c r="BN540" i="1" s="1"/>
  <c r="CS540" i="1" s="1"/>
  <c r="AJ544" i="1"/>
  <c r="AY544" i="1" s="1"/>
  <c r="AZ544" i="1" s="1"/>
  <c r="BA544" i="1" s="1"/>
  <c r="CB544" i="1" s="1"/>
  <c r="BC544" i="1"/>
  <c r="AE544" i="1"/>
  <c r="BE544" i="1"/>
  <c r="BF544" i="1" s="1"/>
  <c r="CH544" i="1" s="1"/>
  <c r="AI588" i="1"/>
  <c r="BM588" i="1"/>
  <c r="BN588" i="1" s="1"/>
  <c r="CS588" i="1" s="1"/>
  <c r="AM597" i="1"/>
  <c r="AN597" i="1" s="1"/>
  <c r="CP597" i="1" s="1"/>
  <c r="BI597" i="1"/>
  <c r="BK597" i="1" s="1"/>
  <c r="BL597" i="1" s="1"/>
  <c r="CN597" i="1" s="1"/>
  <c r="BG534" i="1"/>
  <c r="BD534" i="1"/>
  <c r="CF534" i="1" s="1"/>
  <c r="CI534" i="1" s="1"/>
  <c r="CL534" i="1" s="1"/>
  <c r="BC546" i="1"/>
  <c r="AE546" i="1"/>
  <c r="BE546" i="1"/>
  <c r="BF546" i="1" s="1"/>
  <c r="CH546" i="1" s="1"/>
  <c r="AJ546" i="1"/>
  <c r="AY546" i="1" s="1"/>
  <c r="AZ546" i="1" s="1"/>
  <c r="BA546" i="1" s="1"/>
  <c r="CB546" i="1" s="1"/>
  <c r="BI568" i="1"/>
  <c r="BK568" i="1" s="1"/>
  <c r="BL568" i="1" s="1"/>
  <c r="CN568" i="1" s="1"/>
  <c r="CQ568" i="1" s="1"/>
  <c r="AM568" i="1"/>
  <c r="AN568" i="1" s="1"/>
  <c r="CP568" i="1" s="1"/>
  <c r="AI580" i="1"/>
  <c r="BM580" i="1"/>
  <c r="BN580" i="1" s="1"/>
  <c r="CS580" i="1" s="1"/>
  <c r="AM589" i="1"/>
  <c r="AN589" i="1" s="1"/>
  <c r="CP589" i="1" s="1"/>
  <c r="BI589" i="1"/>
  <c r="BK589" i="1" s="1"/>
  <c r="BL589" i="1" s="1"/>
  <c r="CN589" i="1" s="1"/>
  <c r="CQ589" i="1" s="1"/>
  <c r="BG482" i="1"/>
  <c r="BD482" i="1"/>
  <c r="CF482" i="1" s="1"/>
  <c r="CI482" i="1" s="1"/>
  <c r="CL482" i="1" s="1"/>
  <c r="AI541" i="1"/>
  <c r="BM541" i="1"/>
  <c r="BN541" i="1" s="1"/>
  <c r="CS541" i="1" s="1"/>
  <c r="BE549" i="1"/>
  <c r="BF549" i="1" s="1"/>
  <c r="CH549" i="1" s="1"/>
  <c r="AJ549" i="1"/>
  <c r="AY549" i="1" s="1"/>
  <c r="AZ549" i="1" s="1"/>
  <c r="BA549" i="1" s="1"/>
  <c r="CB549" i="1" s="1"/>
  <c r="BC549" i="1"/>
  <c r="AE549" i="1"/>
  <c r="BM556" i="1"/>
  <c r="BN556" i="1" s="1"/>
  <c r="CS556" i="1" s="1"/>
  <c r="AI556" i="1"/>
  <c r="BM575" i="1"/>
  <c r="BN575" i="1" s="1"/>
  <c r="CS575" i="1" s="1"/>
  <c r="AI575" i="1"/>
  <c r="BM581" i="1"/>
  <c r="BN581" i="1" s="1"/>
  <c r="CS581" i="1" s="1"/>
  <c r="AI581" i="1"/>
  <c r="BM503" i="1"/>
  <c r="BN503" i="1" s="1"/>
  <c r="CS503" i="1" s="1"/>
  <c r="AI503" i="1"/>
  <c r="AJ567" i="1"/>
  <c r="AY567" i="1" s="1"/>
  <c r="AZ567" i="1" s="1"/>
  <c r="BA567" i="1" s="1"/>
  <c r="CB567" i="1" s="1"/>
  <c r="BC567" i="1"/>
  <c r="AE567" i="1"/>
  <c r="BE567" i="1"/>
  <c r="BF567" i="1" s="1"/>
  <c r="CH567" i="1" s="1"/>
  <c r="BM579" i="1"/>
  <c r="BN579" i="1" s="1"/>
  <c r="CS579" i="1" s="1"/>
  <c r="AI579" i="1"/>
  <c r="BM593" i="1"/>
  <c r="BN593" i="1" s="1"/>
  <c r="CS593" i="1" s="1"/>
  <c r="AI593" i="1"/>
  <c r="AE492" i="1"/>
  <c r="AG492" i="1" s="1"/>
  <c r="BI560" i="1"/>
  <c r="BK560" i="1" s="1"/>
  <c r="BL560" i="1" s="1"/>
  <c r="CN560" i="1" s="1"/>
  <c r="CQ560" i="1" s="1"/>
  <c r="AM560" i="1"/>
  <c r="AN560" i="1" s="1"/>
  <c r="CP560" i="1" s="1"/>
  <c r="AJ584" i="1"/>
  <c r="AY584" i="1" s="1"/>
  <c r="AZ584" i="1" s="1"/>
  <c r="BA584" i="1" s="1"/>
  <c r="CB584" i="1" s="1"/>
  <c r="BC584" i="1"/>
  <c r="BE584" i="1"/>
  <c r="BF584" i="1" s="1"/>
  <c r="CH584" i="1" s="1"/>
  <c r="AE584" i="1"/>
  <c r="AF607" i="1"/>
  <c r="AG607" i="1"/>
  <c r="CK607" i="1" s="1"/>
  <c r="CL607" i="1" s="1"/>
  <c r="AI606" i="1"/>
  <c r="BM606" i="1"/>
  <c r="BN606" i="1" s="1"/>
  <c r="CS606" i="1" s="1"/>
  <c r="AJ664" i="1"/>
  <c r="AY664" i="1" s="1"/>
  <c r="AZ664" i="1" s="1"/>
  <c r="BA664" i="1" s="1"/>
  <c r="CB664" i="1" s="1"/>
  <c r="BC664" i="1"/>
  <c r="AE664" i="1"/>
  <c r="BE664" i="1"/>
  <c r="BF664" i="1" s="1"/>
  <c r="CH664" i="1" s="1"/>
  <c r="BI639" i="1"/>
  <c r="BK639" i="1" s="1"/>
  <c r="BL639" i="1" s="1"/>
  <c r="CN639" i="1" s="1"/>
  <c r="AM639" i="1"/>
  <c r="AN639" i="1" s="1"/>
  <c r="CP639" i="1" s="1"/>
  <c r="AJ609" i="1"/>
  <c r="AY609" i="1" s="1"/>
  <c r="AZ609" i="1" s="1"/>
  <c r="BA609" i="1" s="1"/>
  <c r="CB609" i="1" s="1"/>
  <c r="AE609" i="1"/>
  <c r="BC609" i="1"/>
  <c r="BE609" i="1"/>
  <c r="BF609" i="1" s="1"/>
  <c r="CH609" i="1" s="1"/>
  <c r="AJ613" i="1"/>
  <c r="AY613" i="1" s="1"/>
  <c r="AZ613" i="1" s="1"/>
  <c r="BA613" i="1" s="1"/>
  <c r="CB613" i="1" s="1"/>
  <c r="AE613" i="1"/>
  <c r="BC613" i="1"/>
  <c r="BE613" i="1"/>
  <c r="BF613" i="1" s="1"/>
  <c r="CH613" i="1" s="1"/>
  <c r="AJ617" i="1"/>
  <c r="AY617" i="1" s="1"/>
  <c r="AZ617" i="1" s="1"/>
  <c r="BA617" i="1" s="1"/>
  <c r="CB617" i="1" s="1"/>
  <c r="AE617" i="1"/>
  <c r="BC617" i="1"/>
  <c r="BE617" i="1"/>
  <c r="BF617" i="1" s="1"/>
  <c r="CH617" i="1" s="1"/>
  <c r="AJ621" i="1"/>
  <c r="AY621" i="1" s="1"/>
  <c r="AZ621" i="1" s="1"/>
  <c r="BA621" i="1" s="1"/>
  <c r="CB621" i="1" s="1"/>
  <c r="AE621" i="1"/>
  <c r="BC621" i="1"/>
  <c r="BE621" i="1"/>
  <c r="BF621" i="1" s="1"/>
  <c r="CH621" i="1" s="1"/>
  <c r="AJ625" i="1"/>
  <c r="AY625" i="1" s="1"/>
  <c r="AZ625" i="1" s="1"/>
  <c r="BA625" i="1" s="1"/>
  <c r="CB625" i="1" s="1"/>
  <c r="AE625" i="1"/>
  <c r="BC625" i="1"/>
  <c r="BE625" i="1"/>
  <c r="BF625" i="1" s="1"/>
  <c r="CH625" i="1" s="1"/>
  <c r="AJ629" i="1"/>
  <c r="AY629" i="1" s="1"/>
  <c r="AZ629" i="1" s="1"/>
  <c r="BA629" i="1" s="1"/>
  <c r="CB629" i="1" s="1"/>
  <c r="AE629" i="1"/>
  <c r="BC629" i="1"/>
  <c r="BE629" i="1"/>
  <c r="BF629" i="1" s="1"/>
  <c r="CH629" i="1" s="1"/>
  <c r="AJ633" i="1"/>
  <c r="AY633" i="1" s="1"/>
  <c r="AZ633" i="1" s="1"/>
  <c r="BA633" i="1" s="1"/>
  <c r="CB633" i="1" s="1"/>
  <c r="AE633" i="1"/>
  <c r="BC633" i="1"/>
  <c r="BE633" i="1"/>
  <c r="BF633" i="1" s="1"/>
  <c r="CH633" i="1" s="1"/>
  <c r="AE646" i="1"/>
  <c r="BE646" i="1"/>
  <c r="BF646" i="1" s="1"/>
  <c r="CH646" i="1" s="1"/>
  <c r="AJ646" i="1"/>
  <c r="AY646" i="1" s="1"/>
  <c r="AZ646" i="1" s="1"/>
  <c r="BA646" i="1" s="1"/>
  <c r="CB646" i="1" s="1"/>
  <c r="BC646" i="1"/>
  <c r="BM577" i="1"/>
  <c r="BN577" i="1" s="1"/>
  <c r="CS577" i="1" s="1"/>
  <c r="AI577" i="1"/>
  <c r="BI641" i="1"/>
  <c r="BK641" i="1" s="1"/>
  <c r="BL641" i="1" s="1"/>
  <c r="CN641" i="1" s="1"/>
  <c r="AM641" i="1"/>
  <c r="AN641" i="1" s="1"/>
  <c r="CP641" i="1" s="1"/>
  <c r="AI662" i="1"/>
  <c r="BM662" i="1"/>
  <c r="BN662" i="1" s="1"/>
  <c r="CS662" i="1" s="1"/>
  <c r="BM547" i="1"/>
  <c r="BN547" i="1" s="1"/>
  <c r="CS547" i="1" s="1"/>
  <c r="AI547" i="1"/>
  <c r="AM570" i="1"/>
  <c r="AN570" i="1" s="1"/>
  <c r="CP570" i="1" s="1"/>
  <c r="BI570" i="1"/>
  <c r="BK570" i="1" s="1"/>
  <c r="BL570" i="1" s="1"/>
  <c r="CN570" i="1" s="1"/>
  <c r="BI605" i="1"/>
  <c r="BK605" i="1" s="1"/>
  <c r="BL605" i="1" s="1"/>
  <c r="CN605" i="1" s="1"/>
  <c r="CQ605" i="1" s="1"/>
  <c r="AM605" i="1"/>
  <c r="AN605" i="1" s="1"/>
  <c r="CP605" i="1" s="1"/>
  <c r="AJ662" i="1"/>
  <c r="AY662" i="1" s="1"/>
  <c r="AZ662" i="1" s="1"/>
  <c r="BA662" i="1" s="1"/>
  <c r="CB662" i="1" s="1"/>
  <c r="BI673" i="1"/>
  <c r="BK673" i="1" s="1"/>
  <c r="BL673" i="1" s="1"/>
  <c r="CN673" i="1" s="1"/>
  <c r="AM673" i="1"/>
  <c r="AN673" i="1" s="1"/>
  <c r="CP673" i="1" s="1"/>
  <c r="BI675" i="1"/>
  <c r="BK675" i="1" s="1"/>
  <c r="BL675" i="1" s="1"/>
  <c r="CN675" i="1" s="1"/>
  <c r="AM675" i="1"/>
  <c r="AN675" i="1" s="1"/>
  <c r="CP675" i="1" s="1"/>
  <c r="AJ684" i="1"/>
  <c r="AY684" i="1" s="1"/>
  <c r="AZ684" i="1" s="1"/>
  <c r="BA684" i="1" s="1"/>
  <c r="CB684" i="1" s="1"/>
  <c r="AE684" i="1"/>
  <c r="BC684" i="1"/>
  <c r="BE684" i="1"/>
  <c r="BF684" i="1" s="1"/>
  <c r="CH684" i="1" s="1"/>
  <c r="BM523" i="1"/>
  <c r="BN523" i="1" s="1"/>
  <c r="CS523" i="1" s="1"/>
  <c r="AI523" i="1"/>
  <c r="BM564" i="1"/>
  <c r="BN564" i="1" s="1"/>
  <c r="CS564" i="1" s="1"/>
  <c r="AI564" i="1"/>
  <c r="AI610" i="1"/>
  <c r="BM610" i="1"/>
  <c r="BN610" i="1" s="1"/>
  <c r="CS610" i="1" s="1"/>
  <c r="AI614" i="1"/>
  <c r="BM614" i="1"/>
  <c r="BN614" i="1" s="1"/>
  <c r="CS614" i="1" s="1"/>
  <c r="AI618" i="1"/>
  <c r="BM618" i="1"/>
  <c r="BN618" i="1" s="1"/>
  <c r="CS618" i="1" s="1"/>
  <c r="AI622" i="1"/>
  <c r="BM622" i="1"/>
  <c r="BN622" i="1" s="1"/>
  <c r="CS622" i="1" s="1"/>
  <c r="AI626" i="1"/>
  <c r="BM626" i="1"/>
  <c r="BN626" i="1" s="1"/>
  <c r="CS626" i="1" s="1"/>
  <c r="AI630" i="1"/>
  <c r="BM630" i="1"/>
  <c r="BN630" i="1" s="1"/>
  <c r="CS630" i="1" s="1"/>
  <c r="AI634" i="1"/>
  <c r="BM634" i="1"/>
  <c r="BN634" i="1" s="1"/>
  <c r="CS634" i="1" s="1"/>
  <c r="BI642" i="1"/>
  <c r="BK642" i="1" s="1"/>
  <c r="BL642" i="1" s="1"/>
  <c r="CN642" i="1" s="1"/>
  <c r="AM642" i="1"/>
  <c r="AN642" i="1" s="1"/>
  <c r="CP642" i="1" s="1"/>
  <c r="AM643" i="1"/>
  <c r="AN643" i="1" s="1"/>
  <c r="CP643" i="1" s="1"/>
  <c r="BI643" i="1"/>
  <c r="BK643" i="1" s="1"/>
  <c r="BL643" i="1" s="1"/>
  <c r="CN643" i="1" s="1"/>
  <c r="CQ643" i="1" s="1"/>
  <c r="BI694" i="1"/>
  <c r="BK694" i="1" s="1"/>
  <c r="BL694" i="1" s="1"/>
  <c r="CN694" i="1" s="1"/>
  <c r="AM694" i="1"/>
  <c r="AN694" i="1" s="1"/>
  <c r="CP694" i="1" s="1"/>
  <c r="AM718" i="1"/>
  <c r="AN718" i="1" s="1"/>
  <c r="CP718" i="1" s="1"/>
  <c r="BI718" i="1"/>
  <c r="BK718" i="1" s="1"/>
  <c r="BL718" i="1" s="1"/>
  <c r="CN718" i="1" s="1"/>
  <c r="CQ718" i="1" s="1"/>
  <c r="AM758" i="1"/>
  <c r="AN758" i="1" s="1"/>
  <c r="CP758" i="1" s="1"/>
  <c r="BI758" i="1"/>
  <c r="BK758" i="1" s="1"/>
  <c r="BL758" i="1" s="1"/>
  <c r="CN758" i="1" s="1"/>
  <c r="CQ758" i="1" s="1"/>
  <c r="BM780" i="1"/>
  <c r="BN780" i="1" s="1"/>
  <c r="CS780" i="1" s="1"/>
  <c r="AI780" i="1"/>
  <c r="BE689" i="1"/>
  <c r="BF689" i="1" s="1"/>
  <c r="CH689" i="1" s="1"/>
  <c r="AJ689" i="1"/>
  <c r="AY689" i="1" s="1"/>
  <c r="AZ689" i="1" s="1"/>
  <c r="BA689" i="1" s="1"/>
  <c r="CB689" i="1" s="1"/>
  <c r="AE689" i="1"/>
  <c r="BC689" i="1"/>
  <c r="AJ724" i="1"/>
  <c r="AY724" i="1" s="1"/>
  <c r="AZ724" i="1" s="1"/>
  <c r="BA724" i="1" s="1"/>
  <c r="BC724" i="1"/>
  <c r="AE724" i="1"/>
  <c r="BE724" i="1"/>
  <c r="BF724" i="1" s="1"/>
  <c r="CH724" i="1" s="1"/>
  <c r="BI733" i="1"/>
  <c r="BK733" i="1" s="1"/>
  <c r="BL733" i="1" s="1"/>
  <c r="CN733" i="1" s="1"/>
  <c r="AM733" i="1"/>
  <c r="AN733" i="1" s="1"/>
  <c r="CP733" i="1" s="1"/>
  <c r="AJ761" i="1"/>
  <c r="AY761" i="1" s="1"/>
  <c r="AZ761" i="1" s="1"/>
  <c r="BA761" i="1" s="1"/>
  <c r="CB761" i="1" s="1"/>
  <c r="BC761" i="1"/>
  <c r="AE761" i="1"/>
  <c r="BE761" i="1"/>
  <c r="BF761" i="1" s="1"/>
  <c r="CH761" i="1" s="1"/>
  <c r="AM790" i="1"/>
  <c r="AN790" i="1" s="1"/>
  <c r="CP790" i="1" s="1"/>
  <c r="BI790" i="1"/>
  <c r="BK790" i="1" s="1"/>
  <c r="BL790" i="1" s="1"/>
  <c r="CN790" i="1" s="1"/>
  <c r="CQ790" i="1" s="1"/>
  <c r="AJ784" i="1"/>
  <c r="AY784" i="1" s="1"/>
  <c r="AZ784" i="1" s="1"/>
  <c r="BA784" i="1" s="1"/>
  <c r="CB784" i="1" s="1"/>
  <c r="BC784" i="1"/>
  <c r="AE784" i="1"/>
  <c r="BE784" i="1"/>
  <c r="BF784" i="1" s="1"/>
  <c r="CH784" i="1" s="1"/>
  <c r="AM821" i="1"/>
  <c r="AN821" i="1" s="1"/>
  <c r="CP821" i="1" s="1"/>
  <c r="BI821" i="1"/>
  <c r="BK821" i="1" s="1"/>
  <c r="BL821" i="1" s="1"/>
  <c r="CN821" i="1" s="1"/>
  <c r="CQ821" i="1" s="1"/>
  <c r="BM699" i="1"/>
  <c r="BN699" i="1" s="1"/>
  <c r="CS699" i="1" s="1"/>
  <c r="AH697" i="1"/>
  <c r="AI697" i="1" s="1"/>
  <c r="AI699" i="1"/>
  <c r="AJ747" i="1"/>
  <c r="BC747" i="1"/>
  <c r="AE747" i="1"/>
  <c r="BE747" i="1"/>
  <c r="BF747" i="1" s="1"/>
  <c r="CH747" i="1" s="1"/>
  <c r="BI776" i="1"/>
  <c r="BK776" i="1" s="1"/>
  <c r="BL776" i="1" s="1"/>
  <c r="CN776" i="1" s="1"/>
  <c r="CQ776" i="1" s="1"/>
  <c r="AM776" i="1"/>
  <c r="AN776" i="1" s="1"/>
  <c r="CP776" i="1" s="1"/>
  <c r="AI793" i="1"/>
  <c r="BM793" i="1"/>
  <c r="BN793" i="1" s="1"/>
  <c r="CS793" i="1" s="1"/>
  <c r="AM722" i="1"/>
  <c r="AN722" i="1" s="1"/>
  <c r="CP722" i="1" s="1"/>
  <c r="BI722" i="1"/>
  <c r="BK722" i="1" s="1"/>
  <c r="BL722" i="1" s="1"/>
  <c r="CN722" i="1" s="1"/>
  <c r="CQ722" i="1" s="1"/>
  <c r="BI688" i="1"/>
  <c r="BK688" i="1" s="1"/>
  <c r="BL688" i="1" s="1"/>
  <c r="CN688" i="1" s="1"/>
  <c r="AM688" i="1"/>
  <c r="AN688" i="1" s="1"/>
  <c r="CP688" i="1" s="1"/>
  <c r="AM699" i="1"/>
  <c r="AN699" i="1" s="1"/>
  <c r="CP699" i="1" s="1"/>
  <c r="CQ699" i="1" s="1"/>
  <c r="AI709" i="1"/>
  <c r="BM709" i="1"/>
  <c r="BN709" i="1" s="1"/>
  <c r="CS709" i="1" s="1"/>
  <c r="BM729" i="1"/>
  <c r="BN729" i="1" s="1"/>
  <c r="CS729" i="1" s="1"/>
  <c r="AI729" i="1"/>
  <c r="AJ770" i="1"/>
  <c r="AY770" i="1" s="1"/>
  <c r="AZ770" i="1" s="1"/>
  <c r="BA770" i="1" s="1"/>
  <c r="CB770" i="1" s="1"/>
  <c r="BC770" i="1"/>
  <c r="AE770" i="1"/>
  <c r="BE770" i="1"/>
  <c r="BF770" i="1" s="1"/>
  <c r="CH770" i="1" s="1"/>
  <c r="CH764" i="1" s="1"/>
  <c r="AM782" i="1"/>
  <c r="AN782" i="1" s="1"/>
  <c r="CP782" i="1" s="1"/>
  <c r="BI782" i="1"/>
  <c r="BK782" i="1" s="1"/>
  <c r="BL782" i="1" s="1"/>
  <c r="CN782" i="1" s="1"/>
  <c r="CQ782" i="1" s="1"/>
  <c r="BC805" i="1"/>
  <c r="AE805" i="1"/>
  <c r="BE805" i="1"/>
  <c r="BF805" i="1" s="1"/>
  <c r="CH805" i="1" s="1"/>
  <c r="AJ805" i="1"/>
  <c r="AY805" i="1" s="1"/>
  <c r="AZ805" i="1" s="1"/>
  <c r="BA805" i="1" s="1"/>
  <c r="CB805" i="1" s="1"/>
  <c r="BI814" i="1"/>
  <c r="BK814" i="1" s="1"/>
  <c r="BL814" i="1" s="1"/>
  <c r="CN814" i="1" s="1"/>
  <c r="AM814" i="1"/>
  <c r="AN814" i="1" s="1"/>
  <c r="CP814" i="1" s="1"/>
  <c r="BM781" i="1"/>
  <c r="BN781" i="1" s="1"/>
  <c r="CS781" i="1" s="1"/>
  <c r="AI781" i="1"/>
  <c r="BE799" i="1"/>
  <c r="BF799" i="1" s="1"/>
  <c r="CH799" i="1" s="1"/>
  <c r="AJ799" i="1"/>
  <c r="AY799" i="1" s="1"/>
  <c r="AZ799" i="1" s="1"/>
  <c r="BA799" i="1" s="1"/>
  <c r="CB799" i="1" s="1"/>
  <c r="BC799" i="1"/>
  <c r="AE799" i="1"/>
  <c r="AM680" i="1"/>
  <c r="AN680" i="1" s="1"/>
  <c r="CP680" i="1" s="1"/>
  <c r="CQ680" i="1" s="1"/>
  <c r="BI690" i="1"/>
  <c r="BK690" i="1" s="1"/>
  <c r="BL690" i="1" s="1"/>
  <c r="CN690" i="1" s="1"/>
  <c r="CQ690" i="1" s="1"/>
  <c r="AM690" i="1"/>
  <c r="AN690" i="1" s="1"/>
  <c r="CP690" i="1" s="1"/>
  <c r="AM749" i="1"/>
  <c r="AN749" i="1" s="1"/>
  <c r="CP749" i="1" s="1"/>
  <c r="CQ749" i="1" s="1"/>
  <c r="AI769" i="1"/>
  <c r="BM769" i="1"/>
  <c r="BN769" i="1" s="1"/>
  <c r="CS769" i="1" s="1"/>
  <c r="AM836" i="1"/>
  <c r="AN836" i="1" s="1"/>
  <c r="CP836" i="1" s="1"/>
  <c r="BI836" i="1"/>
  <c r="BK836" i="1" s="1"/>
  <c r="BL836" i="1" s="1"/>
  <c r="CN836" i="1" s="1"/>
  <c r="CQ836" i="1" s="1"/>
  <c r="BE735" i="1"/>
  <c r="BF735" i="1" s="1"/>
  <c r="CH735" i="1" s="1"/>
  <c r="AJ735" i="1"/>
  <c r="AY735" i="1" s="1"/>
  <c r="AZ735" i="1" s="1"/>
  <c r="BA735" i="1" s="1"/>
  <c r="BC735" i="1"/>
  <c r="AE735" i="1"/>
  <c r="BM757" i="1"/>
  <c r="BN757" i="1" s="1"/>
  <c r="CS757" i="1" s="1"/>
  <c r="AI757" i="1"/>
  <c r="BE775" i="1"/>
  <c r="BF775" i="1" s="1"/>
  <c r="CH775" i="1" s="1"/>
  <c r="AJ775" i="1"/>
  <c r="AY775" i="1" s="1"/>
  <c r="AZ775" i="1" s="1"/>
  <c r="BA775" i="1" s="1"/>
  <c r="CB775" i="1" s="1"/>
  <c r="BC775" i="1"/>
  <c r="AE775" i="1"/>
  <c r="BI792" i="1"/>
  <c r="BK792" i="1" s="1"/>
  <c r="BL792" i="1" s="1"/>
  <c r="CN792" i="1" s="1"/>
  <c r="CQ792" i="1" s="1"/>
  <c r="AM792" i="1"/>
  <c r="AN792" i="1" s="1"/>
  <c r="CP792" i="1" s="1"/>
  <c r="BC804" i="1"/>
  <c r="AE804" i="1"/>
  <c r="BE804" i="1"/>
  <c r="BF804" i="1" s="1"/>
  <c r="CH804" i="1" s="1"/>
  <c r="AJ804" i="1"/>
  <c r="AY804" i="1" s="1"/>
  <c r="AZ804" i="1" s="1"/>
  <c r="BA804" i="1" s="1"/>
  <c r="CB804" i="1" s="1"/>
  <c r="BM860" i="1"/>
  <c r="BN860" i="1" s="1"/>
  <c r="CS860" i="1" s="1"/>
  <c r="AI860" i="1"/>
  <c r="BD557" i="1"/>
  <c r="CF557" i="1" s="1"/>
  <c r="CI557" i="1" s="1"/>
  <c r="CL557" i="1" s="1"/>
  <c r="BG557" i="1"/>
  <c r="BM707" i="1"/>
  <c r="BN707" i="1" s="1"/>
  <c r="CS707" i="1" s="1"/>
  <c r="AI707" i="1"/>
  <c r="BM795" i="1"/>
  <c r="BN795" i="1" s="1"/>
  <c r="CS795" i="1" s="1"/>
  <c r="AI795" i="1"/>
  <c r="BM692" i="1"/>
  <c r="BN692" i="1" s="1"/>
  <c r="CS692" i="1" s="1"/>
  <c r="AI692" i="1"/>
  <c r="AM738" i="1"/>
  <c r="AN738" i="1" s="1"/>
  <c r="CP738" i="1" s="1"/>
  <c r="BI738" i="1"/>
  <c r="BK738" i="1" s="1"/>
  <c r="BL738" i="1" s="1"/>
  <c r="CN738" i="1" s="1"/>
  <c r="AI800" i="1"/>
  <c r="BM800" i="1"/>
  <c r="BN800" i="1" s="1"/>
  <c r="CS800" i="1" s="1"/>
  <c r="AI807" i="1"/>
  <c r="BM807" i="1"/>
  <c r="BN807" i="1" s="1"/>
  <c r="CS807" i="1" s="1"/>
  <c r="AJ723" i="1"/>
  <c r="AY723" i="1" s="1"/>
  <c r="AZ723" i="1" s="1"/>
  <c r="BA723" i="1" s="1"/>
  <c r="BC723" i="1"/>
  <c r="AE723" i="1"/>
  <c r="BE723" i="1"/>
  <c r="BF723" i="1" s="1"/>
  <c r="CH723" i="1" s="1"/>
  <c r="AJ755" i="1"/>
  <c r="AY755" i="1" s="1"/>
  <c r="AZ755" i="1" s="1"/>
  <c r="BA755" i="1" s="1"/>
  <c r="CB755" i="1" s="1"/>
  <c r="BC755" i="1"/>
  <c r="AE755" i="1"/>
  <c r="BE755" i="1"/>
  <c r="BF755" i="1" s="1"/>
  <c r="CH755" i="1" s="1"/>
  <c r="AM652" i="1"/>
  <c r="AN652" i="1" s="1"/>
  <c r="CP652" i="1" s="1"/>
  <c r="AJ815" i="1"/>
  <c r="AY815" i="1" s="1"/>
  <c r="AZ815" i="1" s="1"/>
  <c r="BA815" i="1" s="1"/>
  <c r="CB815" i="1" s="1"/>
  <c r="BC815" i="1"/>
  <c r="AE815" i="1"/>
  <c r="BE815" i="1"/>
  <c r="BF815" i="1" s="1"/>
  <c r="CH815" i="1" s="1"/>
  <c r="BM837" i="1"/>
  <c r="BN837" i="1" s="1"/>
  <c r="CS837" i="1" s="1"/>
  <c r="AI837" i="1"/>
  <c r="BC892" i="1"/>
  <c r="AE892" i="1"/>
  <c r="AF892" i="1" s="1"/>
  <c r="BE892" i="1"/>
  <c r="BF892" i="1" s="1"/>
  <c r="CH892" i="1" s="1"/>
  <c r="AJ892" i="1"/>
  <c r="AY892" i="1" s="1"/>
  <c r="AZ892" i="1" s="1"/>
  <c r="BA892" i="1" s="1"/>
  <c r="CB892" i="1" s="1"/>
  <c r="BM868" i="1"/>
  <c r="BN868" i="1" s="1"/>
  <c r="CS868" i="1" s="1"/>
  <c r="AI868" i="1"/>
  <c r="AF821" i="1"/>
  <c r="AG821" i="1"/>
  <c r="CK821" i="1" s="1"/>
  <c r="AE877" i="1"/>
  <c r="AF877" i="1" s="1"/>
  <c r="BE877" i="1"/>
  <c r="BF877" i="1" s="1"/>
  <c r="CH877" i="1" s="1"/>
  <c r="BC877" i="1"/>
  <c r="AJ877" i="1"/>
  <c r="AY877" i="1" s="1"/>
  <c r="AZ877" i="1" s="1"/>
  <c r="BA877" i="1" s="1"/>
  <c r="CB877" i="1" s="1"/>
  <c r="AM883" i="1"/>
  <c r="AN883" i="1" s="1"/>
  <c r="CP883" i="1" s="1"/>
  <c r="BI883" i="1"/>
  <c r="BK883" i="1" s="1"/>
  <c r="BL883" i="1" s="1"/>
  <c r="CN883" i="1" s="1"/>
  <c r="CQ883" i="1" s="1"/>
  <c r="BM893" i="1"/>
  <c r="BN893" i="1" s="1"/>
  <c r="CS893" i="1" s="1"/>
  <c r="AI893" i="1"/>
  <c r="AM895" i="1"/>
  <c r="AN895" i="1" s="1"/>
  <c r="CP895" i="1" s="1"/>
  <c r="BI895" i="1"/>
  <c r="BK895" i="1" s="1"/>
  <c r="BL895" i="1" s="1"/>
  <c r="CN895" i="1" s="1"/>
  <c r="CQ895" i="1" s="1"/>
  <c r="BC851" i="1"/>
  <c r="AE851" i="1"/>
  <c r="AJ851" i="1"/>
  <c r="AY851" i="1" s="1"/>
  <c r="AZ851" i="1" s="1"/>
  <c r="BA851" i="1" s="1"/>
  <c r="CB851" i="1" s="1"/>
  <c r="BE851" i="1"/>
  <c r="BF851" i="1" s="1"/>
  <c r="CH851" i="1" s="1"/>
  <c r="BD750" i="1"/>
  <c r="CF750" i="1" s="1"/>
  <c r="CI750" i="1" s="1"/>
  <c r="BG750" i="1"/>
  <c r="AI826" i="1"/>
  <c r="BM826" i="1"/>
  <c r="BN826" i="1" s="1"/>
  <c r="CS826" i="1" s="1"/>
  <c r="AE853" i="1"/>
  <c r="BE853" i="1"/>
  <c r="BF853" i="1" s="1"/>
  <c r="CH853" i="1" s="1"/>
  <c r="AJ853" i="1"/>
  <c r="AY853" i="1" s="1"/>
  <c r="AZ853" i="1" s="1"/>
  <c r="BA853" i="1" s="1"/>
  <c r="CB853" i="1" s="1"/>
  <c r="BC853" i="1"/>
  <c r="BI870" i="1"/>
  <c r="BK870" i="1" s="1"/>
  <c r="BL870" i="1" s="1"/>
  <c r="CN870" i="1" s="1"/>
  <c r="CQ870" i="1" s="1"/>
  <c r="AM870" i="1"/>
  <c r="AN870" i="1" s="1"/>
  <c r="CP870" i="1" s="1"/>
  <c r="AJ825" i="1"/>
  <c r="AY825" i="1" s="1"/>
  <c r="AZ825" i="1" s="1"/>
  <c r="BA825" i="1" s="1"/>
  <c r="CB825" i="1" s="1"/>
  <c r="BE825" i="1"/>
  <c r="BF825" i="1" s="1"/>
  <c r="CH825" i="1" s="1"/>
  <c r="BC825" i="1"/>
  <c r="AE825" i="1"/>
  <c r="BI862" i="1"/>
  <c r="BK862" i="1" s="1"/>
  <c r="BL862" i="1" s="1"/>
  <c r="CN862" i="1" s="1"/>
  <c r="CQ862" i="1" s="1"/>
  <c r="AM862" i="1"/>
  <c r="AN862" i="1" s="1"/>
  <c r="CP862" i="1" s="1"/>
  <c r="BM871" i="1"/>
  <c r="BN871" i="1" s="1"/>
  <c r="CS871" i="1" s="1"/>
  <c r="AI871" i="1"/>
  <c r="BC896" i="1"/>
  <c r="AJ896" i="1"/>
  <c r="AY896" i="1" s="1"/>
  <c r="AZ896" i="1" s="1"/>
  <c r="BA896" i="1" s="1"/>
  <c r="CB896" i="1" s="1"/>
  <c r="AE896" i="1"/>
  <c r="AF896" i="1" s="1"/>
  <c r="BE896" i="1"/>
  <c r="BF896" i="1" s="1"/>
  <c r="CH896" i="1" s="1"/>
  <c r="BK757" i="1"/>
  <c r="BL757" i="1" s="1"/>
  <c r="CN757" i="1" s="1"/>
  <c r="AF829" i="1"/>
  <c r="AG829" i="1"/>
  <c r="CK829" i="1" s="1"/>
  <c r="BI840" i="1"/>
  <c r="BK840" i="1" s="1"/>
  <c r="BL840" i="1" s="1"/>
  <c r="CN840" i="1" s="1"/>
  <c r="AM840" i="1"/>
  <c r="AN840" i="1" s="1"/>
  <c r="CP840" i="1" s="1"/>
  <c r="BC843" i="1"/>
  <c r="AE843" i="1"/>
  <c r="AJ843" i="1"/>
  <c r="AY843" i="1" s="1"/>
  <c r="AZ843" i="1" s="1"/>
  <c r="BA843" i="1" s="1"/>
  <c r="CB843" i="1" s="1"/>
  <c r="BE843" i="1"/>
  <c r="BF843" i="1" s="1"/>
  <c r="CH843" i="1" s="1"/>
  <c r="BI855" i="1"/>
  <c r="BK855" i="1" s="1"/>
  <c r="BL855" i="1" s="1"/>
  <c r="CN855" i="1" s="1"/>
  <c r="AM855" i="1"/>
  <c r="AN855" i="1" s="1"/>
  <c r="CP855" i="1" s="1"/>
  <c r="BI866" i="1"/>
  <c r="BK866" i="1" s="1"/>
  <c r="BL866" i="1" s="1"/>
  <c r="CN866" i="1" s="1"/>
  <c r="CQ866" i="1" s="1"/>
  <c r="AM866" i="1"/>
  <c r="AN866" i="1" s="1"/>
  <c r="CP866" i="1" s="1"/>
  <c r="BM885" i="1"/>
  <c r="BN885" i="1" s="1"/>
  <c r="CS885" i="1" s="1"/>
  <c r="AI885" i="1"/>
  <c r="BE846" i="1"/>
  <c r="BF846" i="1" s="1"/>
  <c r="CH846" i="1" s="1"/>
  <c r="BC846" i="1"/>
  <c r="AE846" i="1"/>
  <c r="AJ846" i="1"/>
  <c r="AY846" i="1" s="1"/>
  <c r="AZ846" i="1" s="1"/>
  <c r="BA846" i="1" s="1"/>
  <c r="CB846" i="1" s="1"/>
  <c r="AM829" i="1"/>
  <c r="AN829" i="1" s="1"/>
  <c r="CP829" i="1" s="1"/>
  <c r="AM835" i="1"/>
  <c r="AN835" i="1" s="1"/>
  <c r="CP835" i="1" s="1"/>
  <c r="BI835" i="1"/>
  <c r="BK835" i="1" s="1"/>
  <c r="BL835" i="1" s="1"/>
  <c r="CN835" i="1" s="1"/>
  <c r="CQ835" i="1" s="1"/>
  <c r="AM850" i="1"/>
  <c r="AN850" i="1" s="1"/>
  <c r="CP850" i="1" s="1"/>
  <c r="BI850" i="1"/>
  <c r="BK850" i="1" s="1"/>
  <c r="BL850" i="1" s="1"/>
  <c r="CN850" i="1" s="1"/>
  <c r="BI857" i="1"/>
  <c r="BK857" i="1" s="1"/>
  <c r="BL857" i="1" s="1"/>
  <c r="CN857" i="1" s="1"/>
  <c r="CQ857" i="1" s="1"/>
  <c r="AM857" i="1"/>
  <c r="AN857" i="1" s="1"/>
  <c r="CP857" i="1" s="1"/>
  <c r="AM873" i="1"/>
  <c r="AN873" i="1" s="1"/>
  <c r="CP873" i="1" s="1"/>
  <c r="BI873" i="1"/>
  <c r="BK873" i="1" s="1"/>
  <c r="BL873" i="1" s="1"/>
  <c r="CN873" i="1" s="1"/>
  <c r="AI887" i="1"/>
  <c r="BM887" i="1"/>
  <c r="BN887" i="1" s="1"/>
  <c r="CS887" i="1" s="1"/>
  <c r="BC721" i="1"/>
  <c r="AE721" i="1"/>
  <c r="BE721" i="1"/>
  <c r="BF721" i="1" s="1"/>
  <c r="CH721" i="1" s="1"/>
  <c r="AJ721" i="1"/>
  <c r="AY721" i="1" s="1"/>
  <c r="AZ721" i="1" s="1"/>
  <c r="BA721" i="1" s="1"/>
  <c r="AM820" i="1"/>
  <c r="AN820" i="1" s="1"/>
  <c r="CP820" i="1" s="1"/>
  <c r="BI820" i="1"/>
  <c r="BK820" i="1" s="1"/>
  <c r="BL820" i="1" s="1"/>
  <c r="CN820" i="1" s="1"/>
  <c r="CQ820" i="1" s="1"/>
  <c r="AI848" i="1"/>
  <c r="BM848" i="1"/>
  <c r="BN848" i="1" s="1"/>
  <c r="CS848" i="1" s="1"/>
  <c r="AF62" i="1"/>
  <c r="AG62" i="1"/>
  <c r="CK62" i="1" s="1"/>
  <c r="AM85" i="1"/>
  <c r="AN85" i="1" s="1"/>
  <c r="CP85" i="1" s="1"/>
  <c r="BI85" i="1"/>
  <c r="BK85" i="1" s="1"/>
  <c r="BL85" i="1" s="1"/>
  <c r="CN85" i="1" s="1"/>
  <c r="BM84" i="1"/>
  <c r="BN84" i="1" s="1"/>
  <c r="CS84" i="1" s="1"/>
  <c r="AI84" i="1"/>
  <c r="AJ112" i="1"/>
  <c r="AY112" i="1" s="1"/>
  <c r="AZ112" i="1" s="1"/>
  <c r="BA112" i="1" s="1"/>
  <c r="CB112" i="1" s="1"/>
  <c r="AE112" i="1"/>
  <c r="BC112" i="1"/>
  <c r="BE112" i="1"/>
  <c r="BF112" i="1" s="1"/>
  <c r="CH112" i="1" s="1"/>
  <c r="BM119" i="1"/>
  <c r="BN119" i="1" s="1"/>
  <c r="CS119" i="1" s="1"/>
  <c r="AI119" i="1"/>
  <c r="AE157" i="1"/>
  <c r="BE157" i="1"/>
  <c r="BF157" i="1" s="1"/>
  <c r="CH157" i="1" s="1"/>
  <c r="AJ157" i="1"/>
  <c r="AY157" i="1" s="1"/>
  <c r="AZ157" i="1" s="1"/>
  <c r="BA157" i="1" s="1"/>
  <c r="CB157" i="1" s="1"/>
  <c r="BC157" i="1"/>
  <c r="CQ211" i="1"/>
  <c r="BI218" i="1"/>
  <c r="BK218" i="1" s="1"/>
  <c r="BL218" i="1" s="1"/>
  <c r="CN218" i="1" s="1"/>
  <c r="AM218" i="1"/>
  <c r="AN218" i="1" s="1"/>
  <c r="CP218" i="1" s="1"/>
  <c r="AM267" i="1"/>
  <c r="AN267" i="1" s="1"/>
  <c r="CP267" i="1" s="1"/>
  <c r="BI267" i="1"/>
  <c r="BK267" i="1" s="1"/>
  <c r="BL267" i="1" s="1"/>
  <c r="CN267" i="1" s="1"/>
  <c r="CQ267" i="1" s="1"/>
  <c r="BI279" i="1"/>
  <c r="BK279" i="1" s="1"/>
  <c r="BL279" i="1" s="1"/>
  <c r="CN279" i="1" s="1"/>
  <c r="CQ279" i="1" s="1"/>
  <c r="AM279" i="1"/>
  <c r="AN279" i="1" s="1"/>
  <c r="CP279" i="1" s="1"/>
  <c r="BM332" i="1"/>
  <c r="BN332" i="1" s="1"/>
  <c r="CS332" i="1" s="1"/>
  <c r="AI332" i="1"/>
  <c r="BM305" i="1"/>
  <c r="BN305" i="1" s="1"/>
  <c r="CS305" i="1" s="1"/>
  <c r="AI305" i="1"/>
  <c r="AJ304" i="1"/>
  <c r="AY304" i="1" s="1"/>
  <c r="AZ304" i="1" s="1"/>
  <c r="BA304" i="1" s="1"/>
  <c r="CB304" i="1" s="1"/>
  <c r="BC304" i="1"/>
  <c r="AE304" i="1"/>
  <c r="BE304" i="1"/>
  <c r="BF304" i="1" s="1"/>
  <c r="CH304" i="1" s="1"/>
  <c r="BM346" i="1"/>
  <c r="BN346" i="1" s="1"/>
  <c r="CS346" i="1" s="1"/>
  <c r="AI346" i="1"/>
  <c r="BM363" i="1"/>
  <c r="BN363" i="1" s="1"/>
  <c r="CS363" i="1" s="1"/>
  <c r="AI363" i="1"/>
  <c r="BM362" i="1"/>
  <c r="BN362" i="1" s="1"/>
  <c r="CS362" i="1" s="1"/>
  <c r="AI362" i="1"/>
  <c r="AI360" i="1"/>
  <c r="BM360" i="1"/>
  <c r="BN360" i="1" s="1"/>
  <c r="CS360" i="1" s="1"/>
  <c r="BM465" i="1"/>
  <c r="BN465" i="1" s="1"/>
  <c r="CS465" i="1" s="1"/>
  <c r="AI465" i="1"/>
  <c r="AM432" i="1"/>
  <c r="AN432" i="1" s="1"/>
  <c r="CP432" i="1" s="1"/>
  <c r="BI432" i="1"/>
  <c r="BK432" i="1" s="1"/>
  <c r="BL432" i="1" s="1"/>
  <c r="CN432" i="1" s="1"/>
  <c r="CQ432" i="1" s="1"/>
  <c r="BF476" i="1"/>
  <c r="CH476" i="1" s="1"/>
  <c r="AJ414" i="1"/>
  <c r="AY414" i="1" s="1"/>
  <c r="AZ414" i="1" s="1"/>
  <c r="BA414" i="1" s="1"/>
  <c r="CB414" i="1" s="1"/>
  <c r="BC414" i="1"/>
  <c r="AE414" i="1"/>
  <c r="BE414" i="1"/>
  <c r="BF414" i="1" s="1"/>
  <c r="CH414" i="1" s="1"/>
  <c r="BG460" i="1"/>
  <c r="BD460" i="1"/>
  <c r="CF460" i="1" s="1"/>
  <c r="CI460" i="1" s="1"/>
  <c r="CL460" i="1" s="1"/>
  <c r="AJ514" i="1"/>
  <c r="BC514" i="1"/>
  <c r="AE514" i="1"/>
  <c r="BE514" i="1"/>
  <c r="BF514" i="1" s="1"/>
  <c r="CH514" i="1" s="1"/>
  <c r="BJ574" i="1"/>
  <c r="BK574" i="1" s="1"/>
  <c r="BL574" i="1" s="1"/>
  <c r="CN574" i="1" s="1"/>
  <c r="AM574" i="1"/>
  <c r="AN574" i="1" s="1"/>
  <c r="CP574" i="1" s="1"/>
  <c r="BX678" i="1"/>
  <c r="BY678" i="1"/>
  <c r="AI592" i="1"/>
  <c r="BM592" i="1"/>
  <c r="BN592" i="1" s="1"/>
  <c r="CS592" i="1" s="1"/>
  <c r="AM579" i="1"/>
  <c r="AN579" i="1" s="1"/>
  <c r="CP579" i="1" s="1"/>
  <c r="BI579" i="1"/>
  <c r="BK579" i="1" s="1"/>
  <c r="BL579" i="1" s="1"/>
  <c r="CN579" i="1" s="1"/>
  <c r="CQ579" i="1" s="1"/>
  <c r="AM533" i="1"/>
  <c r="AN533" i="1" s="1"/>
  <c r="CP533" i="1" s="1"/>
  <c r="BI533" i="1"/>
  <c r="BK533" i="1" s="1"/>
  <c r="BL533" i="1" s="1"/>
  <c r="CN533" i="1" s="1"/>
  <c r="CQ533" i="1" s="1"/>
  <c r="AH572" i="1"/>
  <c r="AI572" i="1" s="1"/>
  <c r="BI632" i="1"/>
  <c r="BK632" i="1" s="1"/>
  <c r="BL632" i="1" s="1"/>
  <c r="CN632" i="1" s="1"/>
  <c r="CQ632" i="1" s="1"/>
  <c r="AM632" i="1"/>
  <c r="AN632" i="1" s="1"/>
  <c r="CP632" i="1" s="1"/>
  <c r="AM700" i="1"/>
  <c r="AN700" i="1" s="1"/>
  <c r="CP700" i="1" s="1"/>
  <c r="BI700" i="1"/>
  <c r="BK700" i="1" s="1"/>
  <c r="BL700" i="1" s="1"/>
  <c r="CN700" i="1" s="1"/>
  <c r="CQ700" i="1" s="1"/>
  <c r="BM667" i="1"/>
  <c r="BN667" i="1" s="1"/>
  <c r="CS667" i="1" s="1"/>
  <c r="AI667" i="1"/>
  <c r="BE751" i="1"/>
  <c r="BF751" i="1" s="1"/>
  <c r="CH751" i="1" s="1"/>
  <c r="AJ751" i="1"/>
  <c r="AY751" i="1" s="1"/>
  <c r="AZ751" i="1" s="1"/>
  <c r="BA751" i="1" s="1"/>
  <c r="CB751" i="1" s="1"/>
  <c r="BC751" i="1"/>
  <c r="AE751" i="1"/>
  <c r="BC737" i="1"/>
  <c r="AE737" i="1"/>
  <c r="BE737" i="1"/>
  <c r="BF737" i="1" s="1"/>
  <c r="CH737" i="1" s="1"/>
  <c r="AJ737" i="1"/>
  <c r="AY737" i="1" s="1"/>
  <c r="AZ737" i="1" s="1"/>
  <c r="BA737" i="1" s="1"/>
  <c r="AJ702" i="1"/>
  <c r="AY702" i="1" s="1"/>
  <c r="AZ702" i="1" s="1"/>
  <c r="BA702" i="1" s="1"/>
  <c r="CB702" i="1" s="1"/>
  <c r="BC702" i="1"/>
  <c r="AE702" i="1"/>
  <c r="BE702" i="1"/>
  <c r="BF702" i="1" s="1"/>
  <c r="CH702" i="1" s="1"/>
  <c r="AI813" i="1"/>
  <c r="BM813" i="1"/>
  <c r="BN813" i="1" s="1"/>
  <c r="CS813" i="1" s="1"/>
  <c r="BC880" i="1"/>
  <c r="AE880" i="1"/>
  <c r="AF880" i="1" s="1"/>
  <c r="BE880" i="1"/>
  <c r="BF880" i="1" s="1"/>
  <c r="CH880" i="1" s="1"/>
  <c r="AJ880" i="1"/>
  <c r="AY880" i="1" s="1"/>
  <c r="AZ880" i="1" s="1"/>
  <c r="BA880" i="1" s="1"/>
  <c r="CB880" i="1" s="1"/>
  <c r="AF750" i="1"/>
  <c r="AG750" i="1"/>
  <c r="CK750" i="1" s="1"/>
  <c r="BM861" i="1"/>
  <c r="BN861" i="1" s="1"/>
  <c r="CS861" i="1" s="1"/>
  <c r="AI861" i="1"/>
  <c r="AJ834" i="1"/>
  <c r="AY834" i="1" s="1"/>
  <c r="AZ834" i="1" s="1"/>
  <c r="BA834" i="1" s="1"/>
  <c r="CB834" i="1" s="1"/>
  <c r="BC834" i="1"/>
  <c r="AE834" i="1"/>
  <c r="BE834" i="1"/>
  <c r="BF834" i="1" s="1"/>
  <c r="CH834" i="1" s="1"/>
  <c r="CI812" i="1"/>
  <c r="AJ841" i="1"/>
  <c r="AY841" i="1" s="1"/>
  <c r="AZ841" i="1" s="1"/>
  <c r="BA841" i="1" s="1"/>
  <c r="CB841" i="1" s="1"/>
  <c r="BC841" i="1"/>
  <c r="AE841" i="1"/>
  <c r="BE841" i="1"/>
  <c r="BF841" i="1" s="1"/>
  <c r="CH841" i="1" s="1"/>
  <c r="BM888" i="1"/>
  <c r="BN888" i="1" s="1"/>
  <c r="CS888" i="1" s="1"/>
  <c r="AI888" i="1"/>
  <c r="D6" i="1"/>
  <c r="AD44" i="1"/>
  <c r="BC46" i="1"/>
  <c r="BE46" i="1"/>
  <c r="AE46" i="1"/>
  <c r="AJ46" i="1"/>
  <c r="AP8" i="1"/>
  <c r="DI8" i="1" s="1"/>
  <c r="AO6" i="1"/>
  <c r="AP6" i="1" s="1"/>
  <c r="DI6" i="1" s="1"/>
  <c r="BM23" i="1"/>
  <c r="BN23" i="1" s="1"/>
  <c r="CS23" i="1" s="1"/>
  <c r="AI23" i="1"/>
  <c r="AM16" i="1"/>
  <c r="AN16" i="1" s="1"/>
  <c r="CP16" i="1" s="1"/>
  <c r="BI16" i="1"/>
  <c r="BK16" i="1" s="1"/>
  <c r="BL16" i="1" s="1"/>
  <c r="CN16" i="1" s="1"/>
  <c r="BM21" i="1"/>
  <c r="BN21" i="1" s="1"/>
  <c r="CS21" i="1" s="1"/>
  <c r="AI21" i="1"/>
  <c r="AI25" i="1"/>
  <c r="BM25" i="1"/>
  <c r="BN25" i="1" s="1"/>
  <c r="CS25" i="1" s="1"/>
  <c r="BI28" i="1"/>
  <c r="BK28" i="1" s="1"/>
  <c r="BL28" i="1" s="1"/>
  <c r="CN28" i="1" s="1"/>
  <c r="CQ28" i="1" s="1"/>
  <c r="AM28" i="1"/>
  <c r="AN28" i="1" s="1"/>
  <c r="CP28" i="1" s="1"/>
  <c r="BM39" i="1"/>
  <c r="BN39" i="1" s="1"/>
  <c r="CS39" i="1" s="1"/>
  <c r="AI39" i="1"/>
  <c r="BD23" i="1"/>
  <c r="CF23" i="1" s="1"/>
  <c r="CI23" i="1" s="1"/>
  <c r="BG23" i="1"/>
  <c r="AI26" i="1"/>
  <c r="BM26" i="1"/>
  <c r="BN26" i="1" s="1"/>
  <c r="CS26" i="1" s="1"/>
  <c r="AI42" i="1"/>
  <c r="BM42" i="1"/>
  <c r="BN42" i="1" s="1"/>
  <c r="CS42" i="1" s="1"/>
  <c r="AM32" i="1"/>
  <c r="AN32" i="1" s="1"/>
  <c r="CP32" i="1" s="1"/>
  <c r="BI32" i="1"/>
  <c r="BK32" i="1" s="1"/>
  <c r="BL32" i="1" s="1"/>
  <c r="CN32" i="1" s="1"/>
  <c r="CQ32" i="1" s="1"/>
  <c r="BM29" i="1"/>
  <c r="BN29" i="1" s="1"/>
  <c r="CS29" i="1" s="1"/>
  <c r="AI29" i="1"/>
  <c r="AI41" i="1"/>
  <c r="BM41" i="1"/>
  <c r="BN41" i="1" s="1"/>
  <c r="CS41" i="1" s="1"/>
  <c r="BE48" i="1"/>
  <c r="BF48" i="1" s="1"/>
  <c r="CH48" i="1" s="1"/>
  <c r="AE48" i="1"/>
  <c r="AJ48" i="1"/>
  <c r="AY48" i="1" s="1"/>
  <c r="AZ48" i="1" s="1"/>
  <c r="BA48" i="1" s="1"/>
  <c r="CB48" i="1" s="1"/>
  <c r="BC48" i="1"/>
  <c r="AM57" i="1"/>
  <c r="AN57" i="1" s="1"/>
  <c r="CP57" i="1" s="1"/>
  <c r="BI57" i="1"/>
  <c r="BK57" i="1" s="1"/>
  <c r="BL57" i="1" s="1"/>
  <c r="CN57" i="1" s="1"/>
  <c r="CQ57" i="1" s="1"/>
  <c r="AM40" i="1"/>
  <c r="AN40" i="1" s="1"/>
  <c r="CP40" i="1" s="1"/>
  <c r="BI40" i="1"/>
  <c r="BK40" i="1" s="1"/>
  <c r="BL40" i="1" s="1"/>
  <c r="CN40" i="1" s="1"/>
  <c r="BG72" i="1"/>
  <c r="AE78" i="1"/>
  <c r="BC78" i="1"/>
  <c r="BE78" i="1"/>
  <c r="BF78" i="1" s="1"/>
  <c r="CH78" i="1" s="1"/>
  <c r="AJ78" i="1"/>
  <c r="AY78" i="1" s="1"/>
  <c r="AZ78" i="1" s="1"/>
  <c r="BA78" i="1" s="1"/>
  <c r="CB78" i="1" s="1"/>
  <c r="AF89" i="1"/>
  <c r="AE87" i="1"/>
  <c r="AG87" i="1" s="1"/>
  <c r="AG89" i="1"/>
  <c r="CK89" i="1" s="1"/>
  <c r="BE70" i="1"/>
  <c r="AD68" i="1"/>
  <c r="BC70" i="1"/>
  <c r="AJ70" i="1"/>
  <c r="AE70" i="1"/>
  <c r="AF79" i="1"/>
  <c r="AG79" i="1"/>
  <c r="CK79" i="1" s="1"/>
  <c r="BI30" i="1"/>
  <c r="BK30" i="1" s="1"/>
  <c r="BL30" i="1" s="1"/>
  <c r="CN30" i="1" s="1"/>
  <c r="CQ30" i="1" s="1"/>
  <c r="AM30" i="1"/>
  <c r="AN30" i="1" s="1"/>
  <c r="CP30" i="1" s="1"/>
  <c r="BM66" i="1"/>
  <c r="BN66" i="1" s="1"/>
  <c r="CS66" i="1" s="1"/>
  <c r="AI66" i="1"/>
  <c r="AE47" i="1"/>
  <c r="BE47" i="1"/>
  <c r="BF47" i="1" s="1"/>
  <c r="CH47" i="1" s="1"/>
  <c r="AJ47" i="1"/>
  <c r="AY47" i="1" s="1"/>
  <c r="AZ47" i="1" s="1"/>
  <c r="BA47" i="1" s="1"/>
  <c r="CB47" i="1" s="1"/>
  <c r="BC47" i="1"/>
  <c r="AE84" i="1"/>
  <c r="BE84" i="1"/>
  <c r="BF84" i="1" s="1"/>
  <c r="CH84" i="1" s="1"/>
  <c r="AJ84" i="1"/>
  <c r="AY84" i="1" s="1"/>
  <c r="AZ84" i="1" s="1"/>
  <c r="BA84" i="1" s="1"/>
  <c r="CB84" i="1" s="1"/>
  <c r="BC84" i="1"/>
  <c r="AJ99" i="1"/>
  <c r="AY99" i="1" s="1"/>
  <c r="AZ99" i="1" s="1"/>
  <c r="BA99" i="1" s="1"/>
  <c r="CB99" i="1" s="1"/>
  <c r="AE99" i="1"/>
  <c r="BC99" i="1"/>
  <c r="BE99" i="1"/>
  <c r="BF99" i="1" s="1"/>
  <c r="CH99" i="1" s="1"/>
  <c r="BC77" i="1"/>
  <c r="BE77" i="1"/>
  <c r="BF77" i="1" s="1"/>
  <c r="CH77" i="1" s="1"/>
  <c r="AJ77" i="1"/>
  <c r="AY77" i="1" s="1"/>
  <c r="AZ77" i="1" s="1"/>
  <c r="BA77" i="1" s="1"/>
  <c r="CB77" i="1" s="1"/>
  <c r="AE77" i="1"/>
  <c r="AJ94" i="1"/>
  <c r="AY94" i="1" s="1"/>
  <c r="AZ94" i="1" s="1"/>
  <c r="BA94" i="1" s="1"/>
  <c r="CB94" i="1" s="1"/>
  <c r="AE94" i="1"/>
  <c r="BC94" i="1"/>
  <c r="BE94" i="1"/>
  <c r="BF94" i="1" s="1"/>
  <c r="CH94" i="1" s="1"/>
  <c r="AJ97" i="1"/>
  <c r="AY97" i="1" s="1"/>
  <c r="AZ97" i="1" s="1"/>
  <c r="BA97" i="1" s="1"/>
  <c r="CB97" i="1" s="1"/>
  <c r="AE97" i="1"/>
  <c r="BC97" i="1"/>
  <c r="BE97" i="1"/>
  <c r="BF97" i="1" s="1"/>
  <c r="CH97" i="1" s="1"/>
  <c r="BI113" i="1"/>
  <c r="BK113" i="1" s="1"/>
  <c r="BL113" i="1" s="1"/>
  <c r="CN113" i="1" s="1"/>
  <c r="CQ113" i="1" s="1"/>
  <c r="AM113" i="1"/>
  <c r="AN113" i="1" s="1"/>
  <c r="CP113" i="1" s="1"/>
  <c r="BG80" i="1"/>
  <c r="BC82" i="1"/>
  <c r="AE82" i="1"/>
  <c r="AJ82" i="1"/>
  <c r="AY82" i="1" s="1"/>
  <c r="AZ82" i="1" s="1"/>
  <c r="BA82" i="1" s="1"/>
  <c r="CB82" i="1" s="1"/>
  <c r="BE82" i="1"/>
  <c r="BF82" i="1" s="1"/>
  <c r="CH82" i="1" s="1"/>
  <c r="BM112" i="1"/>
  <c r="BN112" i="1" s="1"/>
  <c r="CS112" i="1" s="1"/>
  <c r="AI112" i="1"/>
  <c r="AE142" i="1"/>
  <c r="BC142" i="1"/>
  <c r="AJ142" i="1"/>
  <c r="AY142" i="1" s="1"/>
  <c r="AZ142" i="1" s="1"/>
  <c r="BA142" i="1" s="1"/>
  <c r="CB142" i="1" s="1"/>
  <c r="BE142" i="1"/>
  <c r="BF142" i="1" s="1"/>
  <c r="CH142" i="1" s="1"/>
  <c r="BM116" i="1"/>
  <c r="BN116" i="1" s="1"/>
  <c r="CS116" i="1" s="1"/>
  <c r="AI116" i="1"/>
  <c r="BM154" i="1"/>
  <c r="BN154" i="1" s="1"/>
  <c r="CS154" i="1" s="1"/>
  <c r="AH152" i="1"/>
  <c r="AI154" i="1"/>
  <c r="CQ138" i="1"/>
  <c r="BM98" i="1"/>
  <c r="BN98" i="1" s="1"/>
  <c r="CS98" i="1" s="1"/>
  <c r="AI98" i="1"/>
  <c r="BM124" i="1"/>
  <c r="BN124" i="1" s="1"/>
  <c r="CS124" i="1" s="1"/>
  <c r="AI124" i="1"/>
  <c r="AM78" i="1"/>
  <c r="AN78" i="1" s="1"/>
  <c r="CP78" i="1" s="1"/>
  <c r="BM118" i="1"/>
  <c r="BN118" i="1" s="1"/>
  <c r="CS118" i="1" s="1"/>
  <c r="AI118" i="1"/>
  <c r="AI143" i="1"/>
  <c r="BM143" i="1"/>
  <c r="BN143" i="1" s="1"/>
  <c r="CS143" i="1" s="1"/>
  <c r="AF127" i="1"/>
  <c r="AG127" i="1"/>
  <c r="CK127" i="1" s="1"/>
  <c r="BG141" i="1"/>
  <c r="BD141" i="1"/>
  <c r="CF141" i="1" s="1"/>
  <c r="CI141" i="1" s="1"/>
  <c r="CL141" i="1" s="1"/>
  <c r="AI158" i="1"/>
  <c r="BM158" i="1"/>
  <c r="BN158" i="1" s="1"/>
  <c r="CS158" i="1" s="1"/>
  <c r="AM157" i="1"/>
  <c r="AN157" i="1" s="1"/>
  <c r="CP157" i="1" s="1"/>
  <c r="BI157" i="1"/>
  <c r="BK157" i="1" s="1"/>
  <c r="BL157" i="1" s="1"/>
  <c r="CN157" i="1" s="1"/>
  <c r="CQ157" i="1" s="1"/>
  <c r="BD145" i="1"/>
  <c r="CF145" i="1" s="1"/>
  <c r="CI145" i="1" s="1"/>
  <c r="BG145" i="1"/>
  <c r="AF148" i="1"/>
  <c r="AG148" i="1"/>
  <c r="CK148" i="1" s="1"/>
  <c r="AJ124" i="1"/>
  <c r="AY124" i="1" s="1"/>
  <c r="AZ124" i="1" s="1"/>
  <c r="BA124" i="1" s="1"/>
  <c r="CB124" i="1" s="1"/>
  <c r="BC163" i="1"/>
  <c r="BE163" i="1"/>
  <c r="BF163" i="1" s="1"/>
  <c r="CH163" i="1" s="1"/>
  <c r="AJ163" i="1"/>
  <c r="AY163" i="1" s="1"/>
  <c r="AZ163" i="1" s="1"/>
  <c r="BA163" i="1" s="1"/>
  <c r="CB163" i="1" s="1"/>
  <c r="AE163" i="1"/>
  <c r="AJ129" i="1"/>
  <c r="AY129" i="1" s="1"/>
  <c r="AZ129" i="1" s="1"/>
  <c r="BA129" i="1" s="1"/>
  <c r="CB129" i="1" s="1"/>
  <c r="BM184" i="1"/>
  <c r="BN184" i="1" s="1"/>
  <c r="CS184" i="1" s="1"/>
  <c r="AI184" i="1"/>
  <c r="AJ190" i="1"/>
  <c r="AY190" i="1" s="1"/>
  <c r="AZ190" i="1" s="1"/>
  <c r="BA190" i="1" s="1"/>
  <c r="CB190" i="1" s="1"/>
  <c r="BC190" i="1"/>
  <c r="AE190" i="1"/>
  <c r="BE190" i="1"/>
  <c r="BF190" i="1" s="1"/>
  <c r="CH190" i="1" s="1"/>
  <c r="BG168" i="1"/>
  <c r="BD168" i="1"/>
  <c r="CF168" i="1" s="1"/>
  <c r="CI168" i="1" s="1"/>
  <c r="CL168" i="1" s="1"/>
  <c r="AJ182" i="1"/>
  <c r="AY182" i="1" s="1"/>
  <c r="AZ182" i="1" s="1"/>
  <c r="BA182" i="1" s="1"/>
  <c r="CB182" i="1" s="1"/>
  <c r="BC182" i="1"/>
  <c r="AE182" i="1"/>
  <c r="BE182" i="1"/>
  <c r="BF182" i="1" s="1"/>
  <c r="CH182" i="1" s="1"/>
  <c r="AM191" i="1"/>
  <c r="AN191" i="1" s="1"/>
  <c r="CP191" i="1" s="1"/>
  <c r="BI191" i="1"/>
  <c r="BK191" i="1" s="1"/>
  <c r="BL191" i="1" s="1"/>
  <c r="CN191" i="1" s="1"/>
  <c r="CQ191" i="1" s="1"/>
  <c r="AM185" i="1"/>
  <c r="AN185" i="1" s="1"/>
  <c r="CP185" i="1" s="1"/>
  <c r="BI185" i="1"/>
  <c r="BK185" i="1" s="1"/>
  <c r="BL185" i="1" s="1"/>
  <c r="CN185" i="1" s="1"/>
  <c r="CQ185" i="1" s="1"/>
  <c r="AJ196" i="1"/>
  <c r="AY196" i="1" s="1"/>
  <c r="AZ196" i="1" s="1"/>
  <c r="BA196" i="1" s="1"/>
  <c r="CB196" i="1" s="1"/>
  <c r="BC196" i="1"/>
  <c r="BE196" i="1"/>
  <c r="BF196" i="1" s="1"/>
  <c r="CH196" i="1" s="1"/>
  <c r="AE196" i="1"/>
  <c r="BD203" i="1"/>
  <c r="CF203" i="1" s="1"/>
  <c r="CI203" i="1" s="1"/>
  <c r="BG203" i="1"/>
  <c r="BC208" i="1"/>
  <c r="BE208" i="1"/>
  <c r="BF208" i="1" s="1"/>
  <c r="CH208" i="1" s="1"/>
  <c r="AJ208" i="1"/>
  <c r="AY208" i="1" s="1"/>
  <c r="AZ208" i="1" s="1"/>
  <c r="BA208" i="1" s="1"/>
  <c r="CB208" i="1" s="1"/>
  <c r="AE208" i="1"/>
  <c r="BK194" i="1"/>
  <c r="BL194" i="1" s="1"/>
  <c r="CN194" i="1" s="1"/>
  <c r="BD215" i="1"/>
  <c r="CF215" i="1" s="1"/>
  <c r="CI215" i="1" s="1"/>
  <c r="CL215" i="1" s="1"/>
  <c r="BG215" i="1"/>
  <c r="BM215" i="1"/>
  <c r="BN215" i="1" s="1"/>
  <c r="CS215" i="1" s="1"/>
  <c r="AI215" i="1"/>
  <c r="AJ215" i="1"/>
  <c r="AY215" i="1" s="1"/>
  <c r="AZ215" i="1" s="1"/>
  <c r="BA215" i="1" s="1"/>
  <c r="CB215" i="1" s="1"/>
  <c r="AJ209" i="1"/>
  <c r="AY209" i="1" s="1"/>
  <c r="AZ209" i="1" s="1"/>
  <c r="BA209" i="1" s="1"/>
  <c r="CB209" i="1" s="1"/>
  <c r="AJ220" i="1"/>
  <c r="AY220" i="1" s="1"/>
  <c r="AZ220" i="1" s="1"/>
  <c r="BA220" i="1" s="1"/>
  <c r="CB220" i="1" s="1"/>
  <c r="BC220" i="1"/>
  <c r="AE220" i="1"/>
  <c r="BE220" i="1"/>
  <c r="BF220" i="1" s="1"/>
  <c r="CH220" i="1" s="1"/>
  <c r="AM225" i="1"/>
  <c r="AN225" i="1" s="1"/>
  <c r="CP225" i="1" s="1"/>
  <c r="BI225" i="1"/>
  <c r="BK225" i="1" s="1"/>
  <c r="BL225" i="1" s="1"/>
  <c r="CN225" i="1" s="1"/>
  <c r="BM192" i="1"/>
  <c r="BN192" i="1" s="1"/>
  <c r="CS192" i="1" s="1"/>
  <c r="AI192" i="1"/>
  <c r="BI202" i="1"/>
  <c r="BK202" i="1" s="1"/>
  <c r="BL202" i="1" s="1"/>
  <c r="CN202" i="1" s="1"/>
  <c r="AM202" i="1"/>
  <c r="AN202" i="1" s="1"/>
  <c r="CP202" i="1" s="1"/>
  <c r="AG225" i="1"/>
  <c r="CK225" i="1" s="1"/>
  <c r="AF225" i="1"/>
  <c r="BM212" i="1"/>
  <c r="BN212" i="1" s="1"/>
  <c r="CS212" i="1" s="1"/>
  <c r="AI212" i="1"/>
  <c r="BM236" i="1"/>
  <c r="BN236" i="1" s="1"/>
  <c r="CS236" i="1" s="1"/>
  <c r="AI236" i="1"/>
  <c r="BM258" i="1"/>
  <c r="BN258" i="1" s="1"/>
  <c r="CS258" i="1" s="1"/>
  <c r="AI258" i="1"/>
  <c r="AI269" i="1"/>
  <c r="BM269" i="1"/>
  <c r="BN269" i="1" s="1"/>
  <c r="CS269" i="1" s="1"/>
  <c r="BK216" i="1"/>
  <c r="BL216" i="1" s="1"/>
  <c r="CN216" i="1" s="1"/>
  <c r="CQ216" i="1" s="1"/>
  <c r="BI238" i="1"/>
  <c r="BK238" i="1" s="1"/>
  <c r="BL238" i="1" s="1"/>
  <c r="CN238" i="1" s="1"/>
  <c r="AM238" i="1"/>
  <c r="AN238" i="1" s="1"/>
  <c r="CP238" i="1" s="1"/>
  <c r="BM222" i="1"/>
  <c r="BN222" i="1" s="1"/>
  <c r="CS222" i="1" s="1"/>
  <c r="AI222" i="1"/>
  <c r="AM276" i="1"/>
  <c r="AN276" i="1" s="1"/>
  <c r="CP276" i="1" s="1"/>
  <c r="CQ276" i="1" s="1"/>
  <c r="BM237" i="1"/>
  <c r="BN237" i="1" s="1"/>
  <c r="CS237" i="1" s="1"/>
  <c r="AI237" i="1"/>
  <c r="BI268" i="1"/>
  <c r="BK268" i="1" s="1"/>
  <c r="BL268" i="1" s="1"/>
  <c r="CN268" i="1" s="1"/>
  <c r="CQ268" i="1" s="1"/>
  <c r="AM268" i="1"/>
  <c r="AN268" i="1" s="1"/>
  <c r="CP268" i="1" s="1"/>
  <c r="BM223" i="1"/>
  <c r="BN223" i="1" s="1"/>
  <c r="CS223" i="1" s="1"/>
  <c r="AI223" i="1"/>
  <c r="AM251" i="1"/>
  <c r="AN251" i="1" s="1"/>
  <c r="CP251" i="1" s="1"/>
  <c r="AM197" i="1"/>
  <c r="AN197" i="1" s="1"/>
  <c r="CP197" i="1" s="1"/>
  <c r="BI197" i="1"/>
  <c r="BK197" i="1" s="1"/>
  <c r="BL197" i="1" s="1"/>
  <c r="CN197" i="1" s="1"/>
  <c r="CQ197" i="1" s="1"/>
  <c r="AJ232" i="1"/>
  <c r="AY232" i="1" s="1"/>
  <c r="AZ232" i="1" s="1"/>
  <c r="BA232" i="1" s="1"/>
  <c r="CB232" i="1" s="1"/>
  <c r="BC232" i="1"/>
  <c r="AE232" i="1"/>
  <c r="BE232" i="1"/>
  <c r="BF232" i="1" s="1"/>
  <c r="CH232" i="1" s="1"/>
  <c r="AD284" i="1"/>
  <c r="AL284" i="1"/>
  <c r="BJ284" i="1" s="1"/>
  <c r="AB283" i="1"/>
  <c r="AK284" i="1"/>
  <c r="AI293" i="1"/>
  <c r="BM293" i="1"/>
  <c r="BN293" i="1" s="1"/>
  <c r="CS293" i="1" s="1"/>
  <c r="BI292" i="1"/>
  <c r="BK292" i="1" s="1"/>
  <c r="BL292" i="1" s="1"/>
  <c r="CN292" i="1" s="1"/>
  <c r="AM292" i="1"/>
  <c r="AN292" i="1" s="1"/>
  <c r="CP292" i="1" s="1"/>
  <c r="BC288" i="1"/>
  <c r="AE288" i="1"/>
  <c r="BE288" i="1"/>
  <c r="BF288" i="1" s="1"/>
  <c r="CH288" i="1" s="1"/>
  <c r="AJ288" i="1"/>
  <c r="AY288" i="1" s="1"/>
  <c r="AZ288" i="1" s="1"/>
  <c r="BA288" i="1" s="1"/>
  <c r="CB288" i="1" s="1"/>
  <c r="AM245" i="1"/>
  <c r="AN245" i="1" s="1"/>
  <c r="CP245" i="1" s="1"/>
  <c r="BI245" i="1"/>
  <c r="BK245" i="1" s="1"/>
  <c r="BL245" i="1" s="1"/>
  <c r="CN245" i="1" s="1"/>
  <c r="CQ245" i="1" s="1"/>
  <c r="AM258" i="1"/>
  <c r="AN258" i="1" s="1"/>
  <c r="CP258" i="1" s="1"/>
  <c r="AM296" i="1"/>
  <c r="AN296" i="1" s="1"/>
  <c r="CP296" i="1" s="1"/>
  <c r="BI296" i="1"/>
  <c r="BK296" i="1" s="1"/>
  <c r="BL296" i="1" s="1"/>
  <c r="CN296" i="1" s="1"/>
  <c r="CQ296" i="1" s="1"/>
  <c r="BI299" i="1"/>
  <c r="BK299" i="1" s="1"/>
  <c r="BL299" i="1" s="1"/>
  <c r="CN299" i="1" s="1"/>
  <c r="AM299" i="1"/>
  <c r="AN299" i="1" s="1"/>
  <c r="CP299" i="1" s="1"/>
  <c r="AE256" i="1"/>
  <c r="BC256" i="1"/>
  <c r="BE256" i="1"/>
  <c r="BF256" i="1" s="1"/>
  <c r="CH256" i="1" s="1"/>
  <c r="AJ256" i="1"/>
  <c r="AY256" i="1" s="1"/>
  <c r="AZ256" i="1" s="1"/>
  <c r="BA256" i="1" s="1"/>
  <c r="CB256" i="1" s="1"/>
  <c r="AI302" i="1"/>
  <c r="BM302" i="1"/>
  <c r="BN302" i="1" s="1"/>
  <c r="CS302" i="1" s="1"/>
  <c r="BM325" i="1"/>
  <c r="BN325" i="1" s="1"/>
  <c r="CS325" i="1" s="1"/>
  <c r="AI325" i="1"/>
  <c r="BI349" i="1"/>
  <c r="BK349" i="1" s="1"/>
  <c r="BL349" i="1" s="1"/>
  <c r="CN349" i="1" s="1"/>
  <c r="AM349" i="1"/>
  <c r="AN349" i="1" s="1"/>
  <c r="CP349" i="1" s="1"/>
  <c r="BI310" i="1"/>
  <c r="BK310" i="1" s="1"/>
  <c r="BL310" i="1" s="1"/>
  <c r="CN310" i="1" s="1"/>
  <c r="CQ310" i="1" s="1"/>
  <c r="AM310" i="1"/>
  <c r="AN310" i="1" s="1"/>
  <c r="CP310" i="1" s="1"/>
  <c r="AM329" i="1"/>
  <c r="AN329" i="1" s="1"/>
  <c r="CP329" i="1" s="1"/>
  <c r="BI329" i="1"/>
  <c r="BK329" i="1" s="1"/>
  <c r="BL329" i="1" s="1"/>
  <c r="CN329" i="1" s="1"/>
  <c r="CQ329" i="1" s="1"/>
  <c r="BE342" i="1"/>
  <c r="AJ342" i="1"/>
  <c r="AE342" i="1"/>
  <c r="BC342" i="1"/>
  <c r="BM320" i="1"/>
  <c r="BN320" i="1" s="1"/>
  <c r="CS320" i="1" s="1"/>
  <c r="AI320" i="1"/>
  <c r="BI348" i="1"/>
  <c r="BK348" i="1" s="1"/>
  <c r="BL348" i="1" s="1"/>
  <c r="CN348" i="1" s="1"/>
  <c r="AM348" i="1"/>
  <c r="AN348" i="1" s="1"/>
  <c r="CP348" i="1" s="1"/>
  <c r="AM263" i="1"/>
  <c r="AN263" i="1" s="1"/>
  <c r="CP263" i="1" s="1"/>
  <c r="BI263" i="1"/>
  <c r="BK263" i="1" s="1"/>
  <c r="BL263" i="1" s="1"/>
  <c r="CN263" i="1" s="1"/>
  <c r="CQ263" i="1" s="1"/>
  <c r="BI357" i="1"/>
  <c r="BK357" i="1" s="1"/>
  <c r="BL357" i="1" s="1"/>
  <c r="CN357" i="1" s="1"/>
  <c r="AM357" i="1"/>
  <c r="AN357" i="1" s="1"/>
  <c r="CP357" i="1" s="1"/>
  <c r="BM304" i="1"/>
  <c r="BN304" i="1" s="1"/>
  <c r="CS304" i="1" s="1"/>
  <c r="AI304" i="1"/>
  <c r="AM319" i="1"/>
  <c r="AN319" i="1" s="1"/>
  <c r="CP319" i="1" s="1"/>
  <c r="BI319" i="1"/>
  <c r="BK319" i="1" s="1"/>
  <c r="BL319" i="1" s="1"/>
  <c r="CN319" i="1" s="1"/>
  <c r="CQ319" i="1" s="1"/>
  <c r="AM331" i="1"/>
  <c r="AN331" i="1" s="1"/>
  <c r="CP331" i="1" s="1"/>
  <c r="BI331" i="1"/>
  <c r="BK331" i="1" s="1"/>
  <c r="BL331" i="1" s="1"/>
  <c r="CN331" i="1" s="1"/>
  <c r="CQ331" i="1" s="1"/>
  <c r="BM289" i="1"/>
  <c r="BN289" i="1" s="1"/>
  <c r="CS289" i="1" s="1"/>
  <c r="AI289" i="1"/>
  <c r="AJ311" i="1"/>
  <c r="AY311" i="1" s="1"/>
  <c r="AZ311" i="1" s="1"/>
  <c r="BA311" i="1" s="1"/>
  <c r="CB311" i="1" s="1"/>
  <c r="BC311" i="1"/>
  <c r="AE311" i="1"/>
  <c r="BE311" i="1"/>
  <c r="BF311" i="1" s="1"/>
  <c r="CH311" i="1" s="1"/>
  <c r="BM327" i="1"/>
  <c r="BN327" i="1" s="1"/>
  <c r="CS327" i="1" s="1"/>
  <c r="AI327" i="1"/>
  <c r="BE346" i="1"/>
  <c r="BF346" i="1" s="1"/>
  <c r="CH346" i="1" s="1"/>
  <c r="AJ346" i="1"/>
  <c r="AY346" i="1" s="1"/>
  <c r="AZ346" i="1" s="1"/>
  <c r="BA346" i="1" s="1"/>
  <c r="CB346" i="1" s="1"/>
  <c r="BC346" i="1"/>
  <c r="AE346" i="1"/>
  <c r="AF278" i="1"/>
  <c r="AG278" i="1"/>
  <c r="CK278" i="1" s="1"/>
  <c r="AM307" i="1"/>
  <c r="AN307" i="1" s="1"/>
  <c r="CP307" i="1" s="1"/>
  <c r="BI307" i="1"/>
  <c r="BK307" i="1" s="1"/>
  <c r="BL307" i="1" s="1"/>
  <c r="CN307" i="1" s="1"/>
  <c r="CQ307" i="1" s="1"/>
  <c r="BE345" i="1"/>
  <c r="BF345" i="1" s="1"/>
  <c r="CH345" i="1" s="1"/>
  <c r="AJ345" i="1"/>
  <c r="AY345" i="1" s="1"/>
  <c r="AZ345" i="1" s="1"/>
  <c r="BA345" i="1" s="1"/>
  <c r="CB345" i="1" s="1"/>
  <c r="BC345" i="1"/>
  <c r="AE345" i="1"/>
  <c r="BG268" i="1"/>
  <c r="BE344" i="1"/>
  <c r="BF344" i="1" s="1"/>
  <c r="CH344" i="1" s="1"/>
  <c r="AJ344" i="1"/>
  <c r="AY344" i="1" s="1"/>
  <c r="AZ344" i="1" s="1"/>
  <c r="BA344" i="1" s="1"/>
  <c r="CB344" i="1" s="1"/>
  <c r="AE344" i="1"/>
  <c r="BC344" i="1"/>
  <c r="BE358" i="1"/>
  <c r="BF358" i="1" s="1"/>
  <c r="CH358" i="1" s="1"/>
  <c r="AE358" i="1"/>
  <c r="AJ358" i="1"/>
  <c r="AY358" i="1" s="1"/>
  <c r="AZ358" i="1" s="1"/>
  <c r="BA358" i="1" s="1"/>
  <c r="CB358" i="1" s="1"/>
  <c r="BC358" i="1"/>
  <c r="BD321" i="1"/>
  <c r="CF321" i="1" s="1"/>
  <c r="CI321" i="1" s="1"/>
  <c r="BG321" i="1"/>
  <c r="BE376" i="1"/>
  <c r="BF376" i="1" s="1"/>
  <c r="CH376" i="1" s="1"/>
  <c r="AJ376" i="1"/>
  <c r="AY376" i="1" s="1"/>
  <c r="AZ376" i="1" s="1"/>
  <c r="BA376" i="1" s="1"/>
  <c r="CB376" i="1" s="1"/>
  <c r="AE376" i="1"/>
  <c r="BC376" i="1"/>
  <c r="BM384" i="1"/>
  <c r="BN384" i="1" s="1"/>
  <c r="CS384" i="1" s="1"/>
  <c r="AI384" i="1"/>
  <c r="BK401" i="1"/>
  <c r="BL401" i="1" s="1"/>
  <c r="CN401" i="1" s="1"/>
  <c r="BI411" i="1"/>
  <c r="BK411" i="1" s="1"/>
  <c r="BL411" i="1" s="1"/>
  <c r="CN411" i="1" s="1"/>
  <c r="CQ411" i="1" s="1"/>
  <c r="AM411" i="1"/>
  <c r="AN411" i="1" s="1"/>
  <c r="CP411" i="1" s="1"/>
  <c r="BD332" i="1"/>
  <c r="CF332" i="1" s="1"/>
  <c r="CI332" i="1" s="1"/>
  <c r="BG332" i="1"/>
  <c r="CQ386" i="1"/>
  <c r="AE363" i="1"/>
  <c r="BC363" i="1"/>
  <c r="BE363" i="1"/>
  <c r="BF363" i="1" s="1"/>
  <c r="CH363" i="1" s="1"/>
  <c r="AJ363" i="1"/>
  <c r="AY363" i="1" s="1"/>
  <c r="AZ363" i="1" s="1"/>
  <c r="BA363" i="1" s="1"/>
  <c r="CB363" i="1" s="1"/>
  <c r="BM370" i="1"/>
  <c r="BN370" i="1" s="1"/>
  <c r="CS370" i="1" s="1"/>
  <c r="AI370" i="1"/>
  <c r="BI395" i="1"/>
  <c r="BK395" i="1" s="1"/>
  <c r="BL395" i="1" s="1"/>
  <c r="CN395" i="1" s="1"/>
  <c r="AM395" i="1"/>
  <c r="AN395" i="1" s="1"/>
  <c r="CP395" i="1" s="1"/>
  <c r="AJ407" i="1"/>
  <c r="AY407" i="1" s="1"/>
  <c r="AZ407" i="1" s="1"/>
  <c r="BA407" i="1" s="1"/>
  <c r="CB407" i="1" s="1"/>
  <c r="BC407" i="1"/>
  <c r="AE407" i="1"/>
  <c r="BE407" i="1"/>
  <c r="BF407" i="1" s="1"/>
  <c r="CH407" i="1" s="1"/>
  <c r="AE362" i="1"/>
  <c r="BC362" i="1"/>
  <c r="BE362" i="1"/>
  <c r="BF362" i="1" s="1"/>
  <c r="CH362" i="1" s="1"/>
  <c r="AJ362" i="1"/>
  <c r="AY362" i="1" s="1"/>
  <c r="AZ362" i="1" s="1"/>
  <c r="BA362" i="1" s="1"/>
  <c r="CB362" i="1" s="1"/>
  <c r="BI383" i="1"/>
  <c r="BK383" i="1" s="1"/>
  <c r="BL383" i="1" s="1"/>
  <c r="CN383" i="1" s="1"/>
  <c r="CQ383" i="1" s="1"/>
  <c r="AM383" i="1"/>
  <c r="AN383" i="1" s="1"/>
  <c r="CP383" i="1" s="1"/>
  <c r="AM394" i="1"/>
  <c r="AN394" i="1" s="1"/>
  <c r="CP394" i="1" s="1"/>
  <c r="BI394" i="1"/>
  <c r="BK394" i="1" s="1"/>
  <c r="BL394" i="1" s="1"/>
  <c r="CN394" i="1" s="1"/>
  <c r="CQ394" i="1" s="1"/>
  <c r="BK290" i="1"/>
  <c r="BL290" i="1" s="1"/>
  <c r="CN290" i="1" s="1"/>
  <c r="AM361" i="1"/>
  <c r="AN361" i="1" s="1"/>
  <c r="CP361" i="1" s="1"/>
  <c r="BI361" i="1"/>
  <c r="BK361" i="1" s="1"/>
  <c r="BL361" i="1" s="1"/>
  <c r="CN361" i="1" s="1"/>
  <c r="CQ361" i="1" s="1"/>
  <c r="BD323" i="1"/>
  <c r="CF323" i="1" s="1"/>
  <c r="CI323" i="1" s="1"/>
  <c r="CL323" i="1" s="1"/>
  <c r="BG323" i="1"/>
  <c r="AF324" i="1"/>
  <c r="AG324" i="1"/>
  <c r="CK324" i="1" s="1"/>
  <c r="AE365" i="1"/>
  <c r="BE365" i="1"/>
  <c r="BF365" i="1" s="1"/>
  <c r="CH365" i="1" s="1"/>
  <c r="AJ365" i="1"/>
  <c r="AY365" i="1" s="1"/>
  <c r="AZ365" i="1" s="1"/>
  <c r="BA365" i="1" s="1"/>
  <c r="CB365" i="1" s="1"/>
  <c r="BC365" i="1"/>
  <c r="BC392" i="1"/>
  <c r="AE392" i="1"/>
  <c r="BE392" i="1"/>
  <c r="BF392" i="1" s="1"/>
  <c r="CH392" i="1" s="1"/>
  <c r="AJ392" i="1"/>
  <c r="AY392" i="1" s="1"/>
  <c r="AZ392" i="1" s="1"/>
  <c r="BA392" i="1" s="1"/>
  <c r="CB392" i="1" s="1"/>
  <c r="BC400" i="1"/>
  <c r="AE400" i="1"/>
  <c r="BE400" i="1"/>
  <c r="BF400" i="1" s="1"/>
  <c r="CH400" i="1" s="1"/>
  <c r="AJ400" i="1"/>
  <c r="AY400" i="1" s="1"/>
  <c r="AZ400" i="1" s="1"/>
  <c r="BA400" i="1" s="1"/>
  <c r="CB400" i="1" s="1"/>
  <c r="BM408" i="1"/>
  <c r="BN408" i="1" s="1"/>
  <c r="CS408" i="1" s="1"/>
  <c r="AI408" i="1"/>
  <c r="BI420" i="1"/>
  <c r="BK420" i="1" s="1"/>
  <c r="BL420" i="1" s="1"/>
  <c r="CN420" i="1" s="1"/>
  <c r="AM420" i="1"/>
  <c r="AN420" i="1" s="1"/>
  <c r="CP420" i="1" s="1"/>
  <c r="AI429" i="1"/>
  <c r="BM429" i="1"/>
  <c r="BN429" i="1" s="1"/>
  <c r="CS429" i="1" s="1"/>
  <c r="BI462" i="1"/>
  <c r="BK462" i="1" s="1"/>
  <c r="BL462" i="1" s="1"/>
  <c r="CN462" i="1" s="1"/>
  <c r="AM462" i="1"/>
  <c r="AN462" i="1" s="1"/>
  <c r="CP462" i="1" s="1"/>
  <c r="AE434" i="1"/>
  <c r="BE434" i="1"/>
  <c r="BF434" i="1" s="1"/>
  <c r="CH434" i="1" s="1"/>
  <c r="AJ434" i="1"/>
  <c r="AY434" i="1" s="1"/>
  <c r="AZ434" i="1" s="1"/>
  <c r="BA434" i="1" s="1"/>
  <c r="CB434" i="1" s="1"/>
  <c r="BC434" i="1"/>
  <c r="BE374" i="1"/>
  <c r="BF374" i="1" s="1"/>
  <c r="CH374" i="1" s="1"/>
  <c r="AJ374" i="1"/>
  <c r="AY374" i="1" s="1"/>
  <c r="AZ374" i="1" s="1"/>
  <c r="BA374" i="1" s="1"/>
  <c r="CB374" i="1" s="1"/>
  <c r="BC374" i="1"/>
  <c r="AE374" i="1"/>
  <c r="AI419" i="1"/>
  <c r="BM419" i="1"/>
  <c r="BN419" i="1" s="1"/>
  <c r="CS419" i="1" s="1"/>
  <c r="AI437" i="1"/>
  <c r="BM437" i="1"/>
  <c r="BN437" i="1" s="1"/>
  <c r="CS437" i="1" s="1"/>
  <c r="BM455" i="1"/>
  <c r="BN455" i="1" s="1"/>
  <c r="CS455" i="1" s="1"/>
  <c r="AI455" i="1"/>
  <c r="BI371" i="1"/>
  <c r="BK371" i="1" s="1"/>
  <c r="BL371" i="1" s="1"/>
  <c r="CN371" i="1" s="1"/>
  <c r="AM371" i="1"/>
  <c r="AN371" i="1" s="1"/>
  <c r="CP371" i="1" s="1"/>
  <c r="AF402" i="1"/>
  <c r="AG402" i="1"/>
  <c r="CK402" i="1" s="1"/>
  <c r="BI428" i="1"/>
  <c r="BK428" i="1" s="1"/>
  <c r="BL428" i="1" s="1"/>
  <c r="CN428" i="1" s="1"/>
  <c r="AM428" i="1"/>
  <c r="AN428" i="1" s="1"/>
  <c r="CP428" i="1" s="1"/>
  <c r="BC441" i="1"/>
  <c r="AE441" i="1"/>
  <c r="BE441" i="1"/>
  <c r="BF441" i="1" s="1"/>
  <c r="CH441" i="1" s="1"/>
  <c r="AJ441" i="1"/>
  <c r="AY441" i="1" s="1"/>
  <c r="AZ441" i="1" s="1"/>
  <c r="BA441" i="1" s="1"/>
  <c r="CB441" i="1" s="1"/>
  <c r="AM456" i="1"/>
  <c r="AN456" i="1" s="1"/>
  <c r="CP456" i="1" s="1"/>
  <c r="BI456" i="1"/>
  <c r="BK456" i="1" s="1"/>
  <c r="BL456" i="1" s="1"/>
  <c r="CN456" i="1" s="1"/>
  <c r="AI476" i="1"/>
  <c r="AH474" i="1"/>
  <c r="AI474" i="1" s="1"/>
  <c r="BM476" i="1"/>
  <c r="BN476" i="1" s="1"/>
  <c r="CS476" i="1" s="1"/>
  <c r="AJ476" i="1"/>
  <c r="AI430" i="1"/>
  <c r="BM430" i="1"/>
  <c r="BN430" i="1" s="1"/>
  <c r="CS430" i="1" s="1"/>
  <c r="BI436" i="1"/>
  <c r="BK436" i="1" s="1"/>
  <c r="BL436" i="1" s="1"/>
  <c r="CN436" i="1" s="1"/>
  <c r="CQ436" i="1" s="1"/>
  <c r="AM436" i="1"/>
  <c r="AN436" i="1" s="1"/>
  <c r="CP436" i="1" s="1"/>
  <c r="BI453" i="1"/>
  <c r="BK453" i="1" s="1"/>
  <c r="BL453" i="1" s="1"/>
  <c r="CN453" i="1" s="1"/>
  <c r="AM453" i="1"/>
  <c r="AN453" i="1" s="1"/>
  <c r="CP453" i="1" s="1"/>
  <c r="AM471" i="1"/>
  <c r="AN471" i="1" s="1"/>
  <c r="CP471" i="1" s="1"/>
  <c r="BI471" i="1"/>
  <c r="BK471" i="1" s="1"/>
  <c r="BL471" i="1" s="1"/>
  <c r="CN471" i="1" s="1"/>
  <c r="BJ505" i="1"/>
  <c r="BK505" i="1" s="1"/>
  <c r="BL505" i="1" s="1"/>
  <c r="CN505" i="1" s="1"/>
  <c r="AM505" i="1"/>
  <c r="AN505" i="1" s="1"/>
  <c r="CP505" i="1" s="1"/>
  <c r="BD316" i="1"/>
  <c r="CF316" i="1" s="1"/>
  <c r="BG316" i="1"/>
  <c r="BM416" i="1"/>
  <c r="BN416" i="1" s="1"/>
  <c r="CS416" i="1" s="1"/>
  <c r="AI416" i="1"/>
  <c r="AM440" i="1"/>
  <c r="AN440" i="1" s="1"/>
  <c r="CP440" i="1" s="1"/>
  <c r="BI440" i="1"/>
  <c r="BK440" i="1" s="1"/>
  <c r="BL440" i="1" s="1"/>
  <c r="CN440" i="1" s="1"/>
  <c r="CQ440" i="1" s="1"/>
  <c r="BE467" i="1"/>
  <c r="BF467" i="1" s="1"/>
  <c r="CH467" i="1" s="1"/>
  <c r="AJ467" i="1"/>
  <c r="AY467" i="1" s="1"/>
  <c r="AZ467" i="1" s="1"/>
  <c r="BA467" i="1" s="1"/>
  <c r="CB467" i="1" s="1"/>
  <c r="BC467" i="1"/>
  <c r="AE467" i="1"/>
  <c r="BM414" i="1"/>
  <c r="BN414" i="1" s="1"/>
  <c r="CS414" i="1" s="1"/>
  <c r="AI414" i="1"/>
  <c r="BI488" i="1"/>
  <c r="BK488" i="1" s="1"/>
  <c r="BL488" i="1" s="1"/>
  <c r="CN488" i="1" s="1"/>
  <c r="CQ488" i="1" s="1"/>
  <c r="AM488" i="1"/>
  <c r="AN488" i="1" s="1"/>
  <c r="CP488" i="1" s="1"/>
  <c r="BC485" i="1"/>
  <c r="AE485" i="1"/>
  <c r="BE485" i="1"/>
  <c r="BF485" i="1" s="1"/>
  <c r="CH485" i="1" s="1"/>
  <c r="AJ485" i="1"/>
  <c r="AY485" i="1" s="1"/>
  <c r="AZ485" i="1" s="1"/>
  <c r="BA485" i="1" s="1"/>
  <c r="BI520" i="1"/>
  <c r="BK520" i="1" s="1"/>
  <c r="BL520" i="1" s="1"/>
  <c r="CN520" i="1" s="1"/>
  <c r="CQ520" i="1" s="1"/>
  <c r="AM520" i="1"/>
  <c r="AN520" i="1" s="1"/>
  <c r="CP520" i="1" s="1"/>
  <c r="AJ481" i="1"/>
  <c r="AY481" i="1" s="1"/>
  <c r="AZ481" i="1" s="1"/>
  <c r="BA481" i="1" s="1"/>
  <c r="BC481" i="1"/>
  <c r="BE481" i="1"/>
  <c r="BF481" i="1" s="1"/>
  <c r="CH481" i="1" s="1"/>
  <c r="AE481" i="1"/>
  <c r="AM487" i="1"/>
  <c r="AN487" i="1" s="1"/>
  <c r="CP487" i="1" s="1"/>
  <c r="BI487" i="1"/>
  <c r="BK487" i="1" s="1"/>
  <c r="BL487" i="1" s="1"/>
  <c r="CN487" i="1" s="1"/>
  <c r="AM500" i="1"/>
  <c r="AN500" i="1" s="1"/>
  <c r="CP500" i="1" s="1"/>
  <c r="BI500" i="1"/>
  <c r="BK500" i="1" s="1"/>
  <c r="BL500" i="1" s="1"/>
  <c r="CN500" i="1" s="1"/>
  <c r="BM393" i="1"/>
  <c r="BN393" i="1" s="1"/>
  <c r="CS393" i="1" s="1"/>
  <c r="AI393" i="1"/>
  <c r="BC457" i="1"/>
  <c r="AE457" i="1"/>
  <c r="BE457" i="1"/>
  <c r="BF457" i="1" s="1"/>
  <c r="CH457" i="1" s="1"/>
  <c r="AJ457" i="1"/>
  <c r="AY457" i="1" s="1"/>
  <c r="AZ457" i="1" s="1"/>
  <c r="BA457" i="1" s="1"/>
  <c r="CB457" i="1" s="1"/>
  <c r="BI521" i="1"/>
  <c r="BK521" i="1" s="1"/>
  <c r="BL521" i="1" s="1"/>
  <c r="CN521" i="1" s="1"/>
  <c r="CQ521" i="1" s="1"/>
  <c r="AM521" i="1"/>
  <c r="AN521" i="1" s="1"/>
  <c r="CP521" i="1" s="1"/>
  <c r="AI451" i="1"/>
  <c r="BM451" i="1"/>
  <c r="BN451" i="1" s="1"/>
  <c r="CS451" i="1" s="1"/>
  <c r="AM509" i="1"/>
  <c r="AN509" i="1" s="1"/>
  <c r="CP509" i="1" s="1"/>
  <c r="BI509" i="1"/>
  <c r="BK509" i="1" s="1"/>
  <c r="BL509" i="1" s="1"/>
  <c r="CN509" i="1" s="1"/>
  <c r="CQ509" i="1" s="1"/>
  <c r="BM539" i="1"/>
  <c r="BN539" i="1" s="1"/>
  <c r="CS539" i="1" s="1"/>
  <c r="AI539" i="1"/>
  <c r="AJ508" i="1"/>
  <c r="AY508" i="1" s="1"/>
  <c r="AZ508" i="1" s="1"/>
  <c r="BA508" i="1" s="1"/>
  <c r="CB508" i="1" s="1"/>
  <c r="BC508" i="1"/>
  <c r="AE508" i="1"/>
  <c r="BE508" i="1"/>
  <c r="BF508" i="1" s="1"/>
  <c r="CH508" i="1" s="1"/>
  <c r="AM559" i="1"/>
  <c r="AN559" i="1" s="1"/>
  <c r="CP559" i="1" s="1"/>
  <c r="CQ559" i="1" s="1"/>
  <c r="BG504" i="1"/>
  <c r="BD504" i="1"/>
  <c r="CF504" i="1" s="1"/>
  <c r="CI504" i="1" s="1"/>
  <c r="CL504" i="1" s="1"/>
  <c r="BI544" i="1"/>
  <c r="BK544" i="1" s="1"/>
  <c r="BL544" i="1" s="1"/>
  <c r="CN544" i="1" s="1"/>
  <c r="AM544" i="1"/>
  <c r="AN544" i="1" s="1"/>
  <c r="CP544" i="1" s="1"/>
  <c r="AM512" i="1"/>
  <c r="AN512" i="1" s="1"/>
  <c r="CP512" i="1" s="1"/>
  <c r="BI512" i="1"/>
  <c r="BK512" i="1" s="1"/>
  <c r="BL512" i="1" s="1"/>
  <c r="CN512" i="1" s="1"/>
  <c r="CQ512" i="1" s="1"/>
  <c r="AM546" i="1"/>
  <c r="AN546" i="1" s="1"/>
  <c r="CP546" i="1" s="1"/>
  <c r="BI546" i="1"/>
  <c r="BK546" i="1" s="1"/>
  <c r="BL546" i="1" s="1"/>
  <c r="CN546" i="1" s="1"/>
  <c r="AI568" i="1"/>
  <c r="BM568" i="1"/>
  <c r="BN568" i="1" s="1"/>
  <c r="CS568" i="1" s="1"/>
  <c r="BM583" i="1"/>
  <c r="BN583" i="1" s="1"/>
  <c r="CS583" i="1" s="1"/>
  <c r="AI583" i="1"/>
  <c r="AJ482" i="1"/>
  <c r="AY482" i="1" s="1"/>
  <c r="AZ482" i="1" s="1"/>
  <c r="BA482" i="1" s="1"/>
  <c r="BC502" i="1"/>
  <c r="AE502" i="1"/>
  <c r="BE502" i="1"/>
  <c r="BF502" i="1" s="1"/>
  <c r="CH502" i="1" s="1"/>
  <c r="AJ502" i="1"/>
  <c r="AY502" i="1" s="1"/>
  <c r="AZ502" i="1" s="1"/>
  <c r="BA502" i="1" s="1"/>
  <c r="CB502" i="1" s="1"/>
  <c r="BM595" i="1"/>
  <c r="BN595" i="1" s="1"/>
  <c r="CS595" i="1" s="1"/>
  <c r="AI595" i="1"/>
  <c r="BC494" i="1"/>
  <c r="AE494" i="1"/>
  <c r="BE494" i="1"/>
  <c r="BF494" i="1" s="1"/>
  <c r="CH494" i="1" s="1"/>
  <c r="AJ494" i="1"/>
  <c r="AE541" i="1"/>
  <c r="BE541" i="1"/>
  <c r="BF541" i="1" s="1"/>
  <c r="CH541" i="1" s="1"/>
  <c r="AJ541" i="1"/>
  <c r="AY541" i="1" s="1"/>
  <c r="AZ541" i="1" s="1"/>
  <c r="BA541" i="1" s="1"/>
  <c r="CB541" i="1" s="1"/>
  <c r="BC541" i="1"/>
  <c r="BI549" i="1"/>
  <c r="BK549" i="1" s="1"/>
  <c r="BL549" i="1" s="1"/>
  <c r="CN549" i="1" s="1"/>
  <c r="CQ549" i="1" s="1"/>
  <c r="AM549" i="1"/>
  <c r="AN549" i="1" s="1"/>
  <c r="CP549" i="1" s="1"/>
  <c r="AJ592" i="1"/>
  <c r="AY592" i="1" s="1"/>
  <c r="AZ592" i="1" s="1"/>
  <c r="BA592" i="1" s="1"/>
  <c r="CB592" i="1" s="1"/>
  <c r="BC592" i="1"/>
  <c r="AE592" i="1"/>
  <c r="BE592" i="1"/>
  <c r="BF592" i="1" s="1"/>
  <c r="CH592" i="1" s="1"/>
  <c r="AM525" i="1"/>
  <c r="AN525" i="1" s="1"/>
  <c r="CP525" i="1" s="1"/>
  <c r="BI525" i="1"/>
  <c r="BK525" i="1" s="1"/>
  <c r="BL525" i="1" s="1"/>
  <c r="CN525" i="1" s="1"/>
  <c r="AF539" i="1"/>
  <c r="AG539" i="1"/>
  <c r="CK539" i="1" s="1"/>
  <c r="BI567" i="1"/>
  <c r="BK567" i="1" s="1"/>
  <c r="BL567" i="1" s="1"/>
  <c r="CN567" i="1" s="1"/>
  <c r="CQ567" i="1" s="1"/>
  <c r="AM567" i="1"/>
  <c r="AN567" i="1" s="1"/>
  <c r="CP567" i="1" s="1"/>
  <c r="AM532" i="1"/>
  <c r="AN532" i="1" s="1"/>
  <c r="CP532" i="1" s="1"/>
  <c r="BI532" i="1"/>
  <c r="BK532" i="1" s="1"/>
  <c r="BL532" i="1" s="1"/>
  <c r="CN532" i="1" s="1"/>
  <c r="CQ532" i="1" s="1"/>
  <c r="BE558" i="1"/>
  <c r="BF558" i="1" s="1"/>
  <c r="CH558" i="1" s="1"/>
  <c r="AJ558" i="1"/>
  <c r="AY558" i="1" s="1"/>
  <c r="AZ558" i="1" s="1"/>
  <c r="BA558" i="1" s="1"/>
  <c r="CB558" i="1" s="1"/>
  <c r="BC558" i="1"/>
  <c r="AE558" i="1"/>
  <c r="AI560" i="1"/>
  <c r="BM560" i="1"/>
  <c r="BN560" i="1" s="1"/>
  <c r="CS560" i="1" s="1"/>
  <c r="BI584" i="1"/>
  <c r="BK584" i="1" s="1"/>
  <c r="BL584" i="1" s="1"/>
  <c r="CN584" i="1" s="1"/>
  <c r="AM584" i="1"/>
  <c r="AN584" i="1" s="1"/>
  <c r="CP584" i="1" s="1"/>
  <c r="BC599" i="1"/>
  <c r="AE599" i="1"/>
  <c r="BE599" i="1"/>
  <c r="BF599" i="1" s="1"/>
  <c r="CH599" i="1" s="1"/>
  <c r="AJ599" i="1"/>
  <c r="AY599" i="1" s="1"/>
  <c r="AZ599" i="1" s="1"/>
  <c r="BA599" i="1" s="1"/>
  <c r="CB599" i="1" s="1"/>
  <c r="AJ663" i="1"/>
  <c r="AY663" i="1" s="1"/>
  <c r="AZ663" i="1" s="1"/>
  <c r="BA663" i="1" s="1"/>
  <c r="CB663" i="1" s="1"/>
  <c r="BC663" i="1"/>
  <c r="AE663" i="1"/>
  <c r="BE663" i="1"/>
  <c r="BF663" i="1" s="1"/>
  <c r="CH663" i="1" s="1"/>
  <c r="AM495" i="1"/>
  <c r="AN495" i="1" s="1"/>
  <c r="CP495" i="1" s="1"/>
  <c r="BI495" i="1"/>
  <c r="BK495" i="1" s="1"/>
  <c r="BL495" i="1" s="1"/>
  <c r="CN495" i="1" s="1"/>
  <c r="BC516" i="1"/>
  <c r="AE516" i="1"/>
  <c r="BE516" i="1"/>
  <c r="BF516" i="1" s="1"/>
  <c r="CH516" i="1" s="1"/>
  <c r="AJ516" i="1"/>
  <c r="AY516" i="1" s="1"/>
  <c r="AZ516" i="1" s="1"/>
  <c r="BA516" i="1" s="1"/>
  <c r="CB516" i="1" s="1"/>
  <c r="AJ554" i="1"/>
  <c r="BC554" i="1"/>
  <c r="AE554" i="1"/>
  <c r="BE554" i="1"/>
  <c r="BF554" i="1" s="1"/>
  <c r="CH554" i="1" s="1"/>
  <c r="AJ562" i="1"/>
  <c r="AY562" i="1" s="1"/>
  <c r="AZ562" i="1" s="1"/>
  <c r="BA562" i="1" s="1"/>
  <c r="CB562" i="1" s="1"/>
  <c r="BC562" i="1"/>
  <c r="AE562" i="1"/>
  <c r="BE562" i="1"/>
  <c r="BF562" i="1" s="1"/>
  <c r="CH562" i="1" s="1"/>
  <c r="AJ576" i="1"/>
  <c r="AY576" i="1" s="1"/>
  <c r="AZ576" i="1" s="1"/>
  <c r="BA576" i="1" s="1"/>
  <c r="CB576" i="1" s="1"/>
  <c r="BC576" i="1"/>
  <c r="BE576" i="1"/>
  <c r="BF576" i="1" s="1"/>
  <c r="CH576" i="1" s="1"/>
  <c r="AE576" i="1"/>
  <c r="AF565" i="1"/>
  <c r="AG565" i="1"/>
  <c r="CK565" i="1" s="1"/>
  <c r="BI664" i="1"/>
  <c r="BK664" i="1" s="1"/>
  <c r="BL664" i="1" s="1"/>
  <c r="CN664" i="1" s="1"/>
  <c r="CQ664" i="1" s="1"/>
  <c r="AM664" i="1"/>
  <c r="AN664" i="1" s="1"/>
  <c r="CP664" i="1" s="1"/>
  <c r="AJ582" i="1"/>
  <c r="AY582" i="1" s="1"/>
  <c r="AZ582" i="1" s="1"/>
  <c r="BA582" i="1" s="1"/>
  <c r="CB582" i="1" s="1"/>
  <c r="BC582" i="1"/>
  <c r="AE582" i="1"/>
  <c r="BE582" i="1"/>
  <c r="BF582" i="1" s="1"/>
  <c r="CH582" i="1" s="1"/>
  <c r="AH637" i="1"/>
  <c r="AI637" i="1" s="1"/>
  <c r="AI639" i="1"/>
  <c r="BM639" i="1"/>
  <c r="BN639" i="1" s="1"/>
  <c r="CS639" i="1" s="1"/>
  <c r="AJ682" i="1"/>
  <c r="AY682" i="1" s="1"/>
  <c r="AZ682" i="1" s="1"/>
  <c r="BA682" i="1" s="1"/>
  <c r="CB682" i="1" s="1"/>
  <c r="AE682" i="1"/>
  <c r="BC682" i="1"/>
  <c r="BE682" i="1"/>
  <c r="BF682" i="1" s="1"/>
  <c r="CH682" i="1" s="1"/>
  <c r="BI609" i="1"/>
  <c r="BK609" i="1" s="1"/>
  <c r="BL609" i="1" s="1"/>
  <c r="CN609" i="1" s="1"/>
  <c r="CQ609" i="1" s="1"/>
  <c r="AM609" i="1"/>
  <c r="AN609" i="1" s="1"/>
  <c r="CP609" i="1" s="1"/>
  <c r="BI613" i="1"/>
  <c r="BK613" i="1" s="1"/>
  <c r="BL613" i="1" s="1"/>
  <c r="CN613" i="1" s="1"/>
  <c r="AM613" i="1"/>
  <c r="AN613" i="1" s="1"/>
  <c r="CP613" i="1" s="1"/>
  <c r="BI617" i="1"/>
  <c r="BK617" i="1" s="1"/>
  <c r="BL617" i="1" s="1"/>
  <c r="CN617" i="1" s="1"/>
  <c r="CQ617" i="1" s="1"/>
  <c r="AM617" i="1"/>
  <c r="AN617" i="1" s="1"/>
  <c r="CP617" i="1" s="1"/>
  <c r="BI621" i="1"/>
  <c r="BK621" i="1" s="1"/>
  <c r="BL621" i="1" s="1"/>
  <c r="CN621" i="1" s="1"/>
  <c r="AM621" i="1"/>
  <c r="AN621" i="1" s="1"/>
  <c r="CP621" i="1" s="1"/>
  <c r="BI625" i="1"/>
  <c r="BK625" i="1" s="1"/>
  <c r="BL625" i="1" s="1"/>
  <c r="CN625" i="1" s="1"/>
  <c r="CQ625" i="1" s="1"/>
  <c r="AM625" i="1"/>
  <c r="AN625" i="1" s="1"/>
  <c r="CP625" i="1" s="1"/>
  <c r="BI629" i="1"/>
  <c r="BK629" i="1" s="1"/>
  <c r="BL629" i="1" s="1"/>
  <c r="CN629" i="1" s="1"/>
  <c r="AM629" i="1"/>
  <c r="AN629" i="1" s="1"/>
  <c r="CP629" i="1" s="1"/>
  <c r="BI633" i="1"/>
  <c r="BK633" i="1" s="1"/>
  <c r="BL633" i="1" s="1"/>
  <c r="CN633" i="1" s="1"/>
  <c r="CQ633" i="1" s="1"/>
  <c r="AM633" i="1"/>
  <c r="AN633" i="1" s="1"/>
  <c r="CP633" i="1" s="1"/>
  <c r="BI654" i="1"/>
  <c r="BK654" i="1" s="1"/>
  <c r="BL654" i="1" s="1"/>
  <c r="CN654" i="1" s="1"/>
  <c r="AM654" i="1"/>
  <c r="AN654" i="1" s="1"/>
  <c r="CP654" i="1" s="1"/>
  <c r="AJ665" i="1"/>
  <c r="AY665" i="1" s="1"/>
  <c r="AZ665" i="1" s="1"/>
  <c r="BA665" i="1" s="1"/>
  <c r="CB665" i="1" s="1"/>
  <c r="BC665" i="1"/>
  <c r="AE665" i="1"/>
  <c r="BE665" i="1"/>
  <c r="BF665" i="1" s="1"/>
  <c r="CH665" i="1" s="1"/>
  <c r="AI641" i="1"/>
  <c r="BM641" i="1"/>
  <c r="BN641" i="1" s="1"/>
  <c r="CS641" i="1" s="1"/>
  <c r="AJ657" i="1"/>
  <c r="AY657" i="1" s="1"/>
  <c r="AZ657" i="1" s="1"/>
  <c r="BA657" i="1" s="1"/>
  <c r="CB657" i="1" s="1"/>
  <c r="BC657" i="1"/>
  <c r="AE657" i="1"/>
  <c r="BE657" i="1"/>
  <c r="BF657" i="1" s="1"/>
  <c r="CH657" i="1" s="1"/>
  <c r="BG678" i="1"/>
  <c r="BD678" i="1"/>
  <c r="CF678" i="1" s="1"/>
  <c r="CI678" i="1" s="1"/>
  <c r="AE686" i="1"/>
  <c r="BC686" i="1"/>
  <c r="BE686" i="1"/>
  <c r="BF686" i="1" s="1"/>
  <c r="CH686" i="1" s="1"/>
  <c r="AJ686" i="1"/>
  <c r="AY686" i="1" s="1"/>
  <c r="AZ686" i="1" s="1"/>
  <c r="BA686" i="1" s="1"/>
  <c r="CB686" i="1" s="1"/>
  <c r="AI605" i="1"/>
  <c r="AH603" i="1"/>
  <c r="BM605" i="1"/>
  <c r="BN605" i="1" s="1"/>
  <c r="CS605" i="1" s="1"/>
  <c r="AI673" i="1"/>
  <c r="BM673" i="1"/>
  <c r="BN673" i="1" s="1"/>
  <c r="CS673" i="1" s="1"/>
  <c r="AI675" i="1"/>
  <c r="BM675" i="1"/>
  <c r="BN675" i="1" s="1"/>
  <c r="CS675" i="1" s="1"/>
  <c r="BI684" i="1"/>
  <c r="BK684" i="1" s="1"/>
  <c r="BL684" i="1" s="1"/>
  <c r="CN684" i="1" s="1"/>
  <c r="CQ684" i="1" s="1"/>
  <c r="AM684" i="1"/>
  <c r="AN684" i="1" s="1"/>
  <c r="CP684" i="1" s="1"/>
  <c r="BM666" i="1"/>
  <c r="BN666" i="1" s="1"/>
  <c r="CS666" i="1" s="1"/>
  <c r="AI666" i="1"/>
  <c r="BM694" i="1"/>
  <c r="BN694" i="1" s="1"/>
  <c r="CS694" i="1" s="1"/>
  <c r="AI694" i="1"/>
  <c r="AM707" i="1"/>
  <c r="AN707" i="1" s="1"/>
  <c r="CP707" i="1" s="1"/>
  <c r="BI707" i="1"/>
  <c r="BK707" i="1" s="1"/>
  <c r="BL707" i="1" s="1"/>
  <c r="CN707" i="1" s="1"/>
  <c r="CQ707" i="1" s="1"/>
  <c r="AM728" i="1"/>
  <c r="AN728" i="1" s="1"/>
  <c r="CP728" i="1" s="1"/>
  <c r="BI728" i="1"/>
  <c r="BK728" i="1" s="1"/>
  <c r="BL728" i="1" s="1"/>
  <c r="CN728" i="1" s="1"/>
  <c r="AJ741" i="1"/>
  <c r="AY741" i="1" s="1"/>
  <c r="AZ741" i="1" s="1"/>
  <c r="BA741" i="1" s="1"/>
  <c r="BC741" i="1"/>
  <c r="AE741" i="1"/>
  <c r="BE741" i="1"/>
  <c r="BF741" i="1" s="1"/>
  <c r="CH741" i="1" s="1"/>
  <c r="BM758" i="1"/>
  <c r="BN758" i="1" s="1"/>
  <c r="CS758" i="1" s="1"/>
  <c r="AI758" i="1"/>
  <c r="AM812" i="1"/>
  <c r="AN812" i="1" s="1"/>
  <c r="CP812" i="1" s="1"/>
  <c r="BI812" i="1"/>
  <c r="BK812" i="1" s="1"/>
  <c r="BL812" i="1" s="1"/>
  <c r="CN812" i="1" s="1"/>
  <c r="AJ650" i="1"/>
  <c r="BC650" i="1"/>
  <c r="AE650" i="1"/>
  <c r="BE650" i="1"/>
  <c r="BF650" i="1" s="1"/>
  <c r="CH650" i="1" s="1"/>
  <c r="BI689" i="1"/>
  <c r="BK689" i="1" s="1"/>
  <c r="BL689" i="1" s="1"/>
  <c r="CN689" i="1" s="1"/>
  <c r="AM689" i="1"/>
  <c r="AN689" i="1" s="1"/>
  <c r="CP689" i="1" s="1"/>
  <c r="BI724" i="1"/>
  <c r="BK724" i="1" s="1"/>
  <c r="BL724" i="1" s="1"/>
  <c r="CN724" i="1" s="1"/>
  <c r="CQ724" i="1" s="1"/>
  <c r="AM724" i="1"/>
  <c r="AN724" i="1" s="1"/>
  <c r="CP724" i="1" s="1"/>
  <c r="AI733" i="1"/>
  <c r="BM733" i="1"/>
  <c r="BN733" i="1" s="1"/>
  <c r="CS733" i="1" s="1"/>
  <c r="BI761" i="1"/>
  <c r="BK761" i="1" s="1"/>
  <c r="BL761" i="1" s="1"/>
  <c r="CN761" i="1" s="1"/>
  <c r="AM761" i="1"/>
  <c r="AN761" i="1" s="1"/>
  <c r="CP761" i="1" s="1"/>
  <c r="BM790" i="1"/>
  <c r="BN790" i="1" s="1"/>
  <c r="CS790" i="1" s="1"/>
  <c r="AI790" i="1"/>
  <c r="BE691" i="1"/>
  <c r="BF691" i="1" s="1"/>
  <c r="CH691" i="1" s="1"/>
  <c r="AJ691" i="1"/>
  <c r="AY691" i="1" s="1"/>
  <c r="AZ691" i="1" s="1"/>
  <c r="BA691" i="1" s="1"/>
  <c r="CB691" i="1" s="1"/>
  <c r="AE691" i="1"/>
  <c r="BC691" i="1"/>
  <c r="BC714" i="1"/>
  <c r="AE714" i="1"/>
  <c r="BE714" i="1"/>
  <c r="BF714" i="1" s="1"/>
  <c r="CH714" i="1" s="1"/>
  <c r="AJ714" i="1"/>
  <c r="AY714" i="1" s="1"/>
  <c r="AZ714" i="1" s="1"/>
  <c r="BA714" i="1" s="1"/>
  <c r="CB714" i="1" s="1"/>
  <c r="BI784" i="1"/>
  <c r="BK784" i="1" s="1"/>
  <c r="BL784" i="1" s="1"/>
  <c r="CN784" i="1" s="1"/>
  <c r="CQ784" i="1" s="1"/>
  <c r="AM784" i="1"/>
  <c r="AN784" i="1" s="1"/>
  <c r="CP784" i="1" s="1"/>
  <c r="AM860" i="1"/>
  <c r="AN860" i="1" s="1"/>
  <c r="CP860" i="1" s="1"/>
  <c r="BI860" i="1"/>
  <c r="BK860" i="1" s="1"/>
  <c r="BL860" i="1" s="1"/>
  <c r="CN860" i="1" s="1"/>
  <c r="CQ860" i="1" s="1"/>
  <c r="BC651" i="1"/>
  <c r="AE651" i="1"/>
  <c r="BE651" i="1"/>
  <c r="BF651" i="1" s="1"/>
  <c r="CH651" i="1" s="1"/>
  <c r="AJ651" i="1"/>
  <c r="AY651" i="1" s="1"/>
  <c r="AZ651" i="1" s="1"/>
  <c r="BA651" i="1" s="1"/>
  <c r="CB651" i="1" s="1"/>
  <c r="AJ711" i="1"/>
  <c r="AY711" i="1" s="1"/>
  <c r="AZ711" i="1" s="1"/>
  <c r="BA711" i="1" s="1"/>
  <c r="CB711" i="1" s="1"/>
  <c r="BC711" i="1"/>
  <c r="AE711" i="1"/>
  <c r="BE711" i="1"/>
  <c r="BF711" i="1" s="1"/>
  <c r="CH711" i="1" s="1"/>
  <c r="BM737" i="1"/>
  <c r="BN737" i="1" s="1"/>
  <c r="CS737" i="1" s="1"/>
  <c r="AI737" i="1"/>
  <c r="AM747" i="1"/>
  <c r="AN747" i="1" s="1"/>
  <c r="CP747" i="1" s="1"/>
  <c r="BI747" i="1"/>
  <c r="BK747" i="1" s="1"/>
  <c r="BL747" i="1" s="1"/>
  <c r="CN747" i="1" s="1"/>
  <c r="CQ747" i="1" s="1"/>
  <c r="BC772" i="1"/>
  <c r="AE772" i="1"/>
  <c r="BE772" i="1"/>
  <c r="BF772" i="1" s="1"/>
  <c r="CH772" i="1" s="1"/>
  <c r="AJ772" i="1"/>
  <c r="AY772" i="1" s="1"/>
  <c r="AZ772" i="1" s="1"/>
  <c r="BA772" i="1" s="1"/>
  <c r="CB772" i="1" s="1"/>
  <c r="AI776" i="1"/>
  <c r="BM776" i="1"/>
  <c r="BN776" i="1" s="1"/>
  <c r="CS776" i="1" s="1"/>
  <c r="BM706" i="1"/>
  <c r="BN706" i="1" s="1"/>
  <c r="CS706" i="1" s="1"/>
  <c r="AI706" i="1"/>
  <c r="BM688" i="1"/>
  <c r="BN688" i="1" s="1"/>
  <c r="CS688" i="1" s="1"/>
  <c r="AI688" i="1"/>
  <c r="BI770" i="1"/>
  <c r="BK770" i="1" s="1"/>
  <c r="BL770" i="1" s="1"/>
  <c r="CN770" i="1" s="1"/>
  <c r="CQ770" i="1" s="1"/>
  <c r="AM770" i="1"/>
  <c r="AN770" i="1" s="1"/>
  <c r="CP770" i="1" s="1"/>
  <c r="BM782" i="1"/>
  <c r="BN782" i="1" s="1"/>
  <c r="CS782" i="1" s="1"/>
  <c r="AI782" i="1"/>
  <c r="BD806" i="1"/>
  <c r="CF806" i="1" s="1"/>
  <c r="CI806" i="1" s="1"/>
  <c r="CL806" i="1" s="1"/>
  <c r="BG806" i="1"/>
  <c r="AI814" i="1"/>
  <c r="BM814" i="1"/>
  <c r="BN814" i="1" s="1"/>
  <c r="CS814" i="1" s="1"/>
  <c r="BI799" i="1"/>
  <c r="BK799" i="1" s="1"/>
  <c r="BL799" i="1" s="1"/>
  <c r="CN799" i="1" s="1"/>
  <c r="CQ799" i="1" s="1"/>
  <c r="AM799" i="1"/>
  <c r="AN799" i="1" s="1"/>
  <c r="CP799" i="1" s="1"/>
  <c r="BM690" i="1"/>
  <c r="BN690" i="1" s="1"/>
  <c r="CS690" i="1" s="1"/>
  <c r="AI690" i="1"/>
  <c r="AJ774" i="1"/>
  <c r="AY774" i="1" s="1"/>
  <c r="AZ774" i="1" s="1"/>
  <c r="BA774" i="1" s="1"/>
  <c r="CB774" i="1" s="1"/>
  <c r="AM844" i="1"/>
  <c r="AN844" i="1" s="1"/>
  <c r="CP844" i="1" s="1"/>
  <c r="BI844" i="1"/>
  <c r="BK844" i="1" s="1"/>
  <c r="BL844" i="1" s="1"/>
  <c r="CN844" i="1" s="1"/>
  <c r="BI735" i="1"/>
  <c r="BK735" i="1" s="1"/>
  <c r="BL735" i="1" s="1"/>
  <c r="CN735" i="1" s="1"/>
  <c r="AM735" i="1"/>
  <c r="AN735" i="1" s="1"/>
  <c r="CP735" i="1" s="1"/>
  <c r="BI775" i="1"/>
  <c r="BK775" i="1" s="1"/>
  <c r="BL775" i="1" s="1"/>
  <c r="CN775" i="1" s="1"/>
  <c r="CQ775" i="1" s="1"/>
  <c r="AM775" i="1"/>
  <c r="AN775" i="1" s="1"/>
  <c r="CP775" i="1" s="1"/>
  <c r="AI792" i="1"/>
  <c r="BM792" i="1"/>
  <c r="BN792" i="1" s="1"/>
  <c r="CS792" i="1" s="1"/>
  <c r="AM804" i="1"/>
  <c r="AN804" i="1" s="1"/>
  <c r="CP804" i="1" s="1"/>
  <c r="BI804" i="1"/>
  <c r="BK804" i="1" s="1"/>
  <c r="BL804" i="1" s="1"/>
  <c r="CN804" i="1" s="1"/>
  <c r="AJ557" i="1"/>
  <c r="AY557" i="1" s="1"/>
  <c r="AZ557" i="1" s="1"/>
  <c r="BA557" i="1" s="1"/>
  <c r="CB557" i="1" s="1"/>
  <c r="BG677" i="1"/>
  <c r="BD677" i="1"/>
  <c r="CF677" i="1" s="1"/>
  <c r="CI677" i="1" s="1"/>
  <c r="BM739" i="1"/>
  <c r="BN739" i="1" s="1"/>
  <c r="CS739" i="1" s="1"/>
  <c r="AI739" i="1"/>
  <c r="BK829" i="1"/>
  <c r="BL829" i="1" s="1"/>
  <c r="CN829" i="1" s="1"/>
  <c r="CQ829" i="1" s="1"/>
  <c r="BE701" i="1"/>
  <c r="BF701" i="1" s="1"/>
  <c r="CH701" i="1" s="1"/>
  <c r="AJ701" i="1"/>
  <c r="AY701" i="1" s="1"/>
  <c r="AZ701" i="1" s="1"/>
  <c r="BA701" i="1" s="1"/>
  <c r="CB701" i="1" s="1"/>
  <c r="BC701" i="1"/>
  <c r="AE701" i="1"/>
  <c r="AM723" i="1"/>
  <c r="AN723" i="1" s="1"/>
  <c r="CP723" i="1" s="1"/>
  <c r="BI723" i="1"/>
  <c r="BK723" i="1" s="1"/>
  <c r="BL723" i="1" s="1"/>
  <c r="CN723" i="1" s="1"/>
  <c r="AM755" i="1"/>
  <c r="AN755" i="1" s="1"/>
  <c r="CP755" i="1" s="1"/>
  <c r="BI755" i="1"/>
  <c r="BK755" i="1" s="1"/>
  <c r="BL755" i="1" s="1"/>
  <c r="CN755" i="1" s="1"/>
  <c r="CQ755" i="1" s="1"/>
  <c r="BM749" i="1"/>
  <c r="BN749" i="1" s="1"/>
  <c r="CS749" i="1" s="1"/>
  <c r="AI749" i="1"/>
  <c r="AJ762" i="1"/>
  <c r="AY762" i="1" s="1"/>
  <c r="AZ762" i="1" s="1"/>
  <c r="BA762" i="1" s="1"/>
  <c r="CB762" i="1" s="1"/>
  <c r="BC762" i="1"/>
  <c r="AE762" i="1"/>
  <c r="BE762" i="1"/>
  <c r="BF762" i="1" s="1"/>
  <c r="CH762" i="1" s="1"/>
  <c r="BE813" i="1"/>
  <c r="BF813" i="1" s="1"/>
  <c r="CH813" i="1" s="1"/>
  <c r="AJ813" i="1"/>
  <c r="AY813" i="1" s="1"/>
  <c r="AZ813" i="1" s="1"/>
  <c r="BA813" i="1" s="1"/>
  <c r="CB813" i="1" s="1"/>
  <c r="BC813" i="1"/>
  <c r="AE813" i="1"/>
  <c r="BI815" i="1"/>
  <c r="BK815" i="1" s="1"/>
  <c r="BL815" i="1" s="1"/>
  <c r="CN815" i="1" s="1"/>
  <c r="CQ815" i="1" s="1"/>
  <c r="AM815" i="1"/>
  <c r="AN815" i="1" s="1"/>
  <c r="CP815" i="1" s="1"/>
  <c r="AI869" i="1"/>
  <c r="BM869" i="1"/>
  <c r="BN869" i="1" s="1"/>
  <c r="CS869" i="1" s="1"/>
  <c r="BM889" i="1"/>
  <c r="BN889" i="1" s="1"/>
  <c r="CS889" i="1" s="1"/>
  <c r="AI889" i="1"/>
  <c r="AM868" i="1"/>
  <c r="AN868" i="1" s="1"/>
  <c r="CP868" i="1" s="1"/>
  <c r="BI868" i="1"/>
  <c r="BK868" i="1" s="1"/>
  <c r="BL868" i="1" s="1"/>
  <c r="CN868" i="1" s="1"/>
  <c r="BD821" i="1"/>
  <c r="CF821" i="1" s="1"/>
  <c r="CI821" i="1" s="1"/>
  <c r="CL821" i="1" s="1"/>
  <c r="BG821" i="1"/>
  <c r="AF852" i="1"/>
  <c r="AG852" i="1"/>
  <c r="CK852" i="1" s="1"/>
  <c r="BE882" i="1"/>
  <c r="BF882" i="1" s="1"/>
  <c r="CH882" i="1" s="1"/>
  <c r="AJ882" i="1"/>
  <c r="AY882" i="1" s="1"/>
  <c r="AZ882" i="1" s="1"/>
  <c r="BA882" i="1" s="1"/>
  <c r="CB882" i="1" s="1"/>
  <c r="BC882" i="1"/>
  <c r="AE882" i="1"/>
  <c r="AF882" i="1" s="1"/>
  <c r="AJ890" i="1"/>
  <c r="AY890" i="1" s="1"/>
  <c r="AZ890" i="1" s="1"/>
  <c r="BA890" i="1" s="1"/>
  <c r="CB890" i="1" s="1"/>
  <c r="AE890" i="1"/>
  <c r="AF890" i="1" s="1"/>
  <c r="BC890" i="1"/>
  <c r="BE890" i="1"/>
  <c r="BF890" i="1" s="1"/>
  <c r="CH890" i="1" s="1"/>
  <c r="AM880" i="1"/>
  <c r="AN880" i="1" s="1"/>
  <c r="CP880" i="1" s="1"/>
  <c r="BI880" i="1"/>
  <c r="BK880" i="1" s="1"/>
  <c r="BL880" i="1" s="1"/>
  <c r="CN880" i="1" s="1"/>
  <c r="CQ880" i="1" s="1"/>
  <c r="AJ894" i="1"/>
  <c r="AY894" i="1" s="1"/>
  <c r="AZ894" i="1" s="1"/>
  <c r="BA894" i="1" s="1"/>
  <c r="CB894" i="1" s="1"/>
  <c r="AE894" i="1"/>
  <c r="AF894" i="1" s="1"/>
  <c r="BC894" i="1"/>
  <c r="BE894" i="1"/>
  <c r="BF894" i="1" s="1"/>
  <c r="CH894" i="1" s="1"/>
  <c r="BK773" i="1"/>
  <c r="BL773" i="1" s="1"/>
  <c r="CN773" i="1" s="1"/>
  <c r="AM851" i="1"/>
  <c r="AN851" i="1" s="1"/>
  <c r="CP851" i="1" s="1"/>
  <c r="BI851" i="1"/>
  <c r="BK851" i="1" s="1"/>
  <c r="BL851" i="1" s="1"/>
  <c r="CN851" i="1" s="1"/>
  <c r="AJ750" i="1"/>
  <c r="AY750" i="1" s="1"/>
  <c r="AZ750" i="1" s="1"/>
  <c r="BA750" i="1" s="1"/>
  <c r="CB750" i="1" s="1"/>
  <c r="BI838" i="1"/>
  <c r="BK838" i="1" s="1"/>
  <c r="BL838" i="1" s="1"/>
  <c r="CN838" i="1" s="1"/>
  <c r="CQ838" i="1" s="1"/>
  <c r="AM838" i="1"/>
  <c r="AN838" i="1" s="1"/>
  <c r="CP838" i="1" s="1"/>
  <c r="BM853" i="1"/>
  <c r="BN853" i="1" s="1"/>
  <c r="CS853" i="1" s="1"/>
  <c r="AI853" i="1"/>
  <c r="AI870" i="1"/>
  <c r="BM870" i="1"/>
  <c r="BN870" i="1" s="1"/>
  <c r="CS870" i="1" s="1"/>
  <c r="AM879" i="1"/>
  <c r="AN879" i="1" s="1"/>
  <c r="CP879" i="1" s="1"/>
  <c r="BI879" i="1"/>
  <c r="BK879" i="1" s="1"/>
  <c r="BL879" i="1" s="1"/>
  <c r="CN879" i="1" s="1"/>
  <c r="CQ879" i="1" s="1"/>
  <c r="BD708" i="1"/>
  <c r="CF708" i="1" s="1"/>
  <c r="CI708" i="1" s="1"/>
  <c r="CL708" i="1" s="1"/>
  <c r="BG708" i="1"/>
  <c r="BM822" i="1"/>
  <c r="BN822" i="1" s="1"/>
  <c r="CS822" i="1" s="1"/>
  <c r="AI822" i="1"/>
  <c r="BI825" i="1"/>
  <c r="BK825" i="1" s="1"/>
  <c r="BL825" i="1" s="1"/>
  <c r="CN825" i="1" s="1"/>
  <c r="AM825" i="1"/>
  <c r="AN825" i="1" s="1"/>
  <c r="CP825" i="1" s="1"/>
  <c r="AM871" i="1"/>
  <c r="AN871" i="1" s="1"/>
  <c r="CP871" i="1" s="1"/>
  <c r="BI871" i="1"/>
  <c r="BK871" i="1" s="1"/>
  <c r="BL871" i="1" s="1"/>
  <c r="CN871" i="1" s="1"/>
  <c r="CQ871" i="1" s="1"/>
  <c r="AM757" i="1"/>
  <c r="AN757" i="1" s="1"/>
  <c r="CP757" i="1" s="1"/>
  <c r="BD829" i="1"/>
  <c r="CF829" i="1" s="1"/>
  <c r="CI829" i="1" s="1"/>
  <c r="CL829" i="1" s="1"/>
  <c r="BG829" i="1"/>
  <c r="AI840" i="1"/>
  <c r="BM840" i="1"/>
  <c r="BN840" i="1" s="1"/>
  <c r="CS840" i="1" s="1"/>
  <c r="AM843" i="1"/>
  <c r="AN843" i="1" s="1"/>
  <c r="CP843" i="1" s="1"/>
  <c r="BI843" i="1"/>
  <c r="BK843" i="1" s="1"/>
  <c r="BL843" i="1" s="1"/>
  <c r="CN843" i="1" s="1"/>
  <c r="AI855" i="1"/>
  <c r="BM855" i="1"/>
  <c r="BN855" i="1" s="1"/>
  <c r="CS855" i="1" s="1"/>
  <c r="AI866" i="1"/>
  <c r="AH864" i="1"/>
  <c r="AI864" i="1" s="1"/>
  <c r="BM866" i="1"/>
  <c r="BN866" i="1" s="1"/>
  <c r="CS866" i="1" s="1"/>
  <c r="AM846" i="1"/>
  <c r="AN846" i="1" s="1"/>
  <c r="CP846" i="1" s="1"/>
  <c r="BI846" i="1"/>
  <c r="BK846" i="1" s="1"/>
  <c r="BL846" i="1" s="1"/>
  <c r="CN846" i="1" s="1"/>
  <c r="CQ846" i="1" s="1"/>
  <c r="AI833" i="1"/>
  <c r="BM833" i="1"/>
  <c r="BN833" i="1" s="1"/>
  <c r="CS833" i="1" s="1"/>
  <c r="AH831" i="1"/>
  <c r="AI831" i="1" s="1"/>
  <c r="AI841" i="1"/>
  <c r="BM841" i="1"/>
  <c r="BN841" i="1" s="1"/>
  <c r="CS841" i="1" s="1"/>
  <c r="AI859" i="1"/>
  <c r="BM859" i="1"/>
  <c r="BN859" i="1" s="1"/>
  <c r="CS859" i="1" s="1"/>
  <c r="BM875" i="1"/>
  <c r="BN875" i="1" s="1"/>
  <c r="CS875" i="1" s="1"/>
  <c r="AI875" i="1"/>
  <c r="BI898" i="1"/>
  <c r="BK898" i="1" s="1"/>
  <c r="BL898" i="1" s="1"/>
  <c r="CN898" i="1" s="1"/>
  <c r="AM898" i="1"/>
  <c r="AN898" i="1" s="1"/>
  <c r="CP898" i="1" s="1"/>
  <c r="AM797" i="1"/>
  <c r="AN797" i="1" s="1"/>
  <c r="CP797" i="1" s="1"/>
  <c r="BI797" i="1"/>
  <c r="BK797" i="1" s="1"/>
  <c r="BL797" i="1" s="1"/>
  <c r="CN797" i="1" s="1"/>
  <c r="CQ797" i="1" s="1"/>
  <c r="AD35" i="1"/>
  <c r="AK68" i="1"/>
  <c r="AL68" i="1"/>
  <c r="BJ68" i="1" s="1"/>
  <c r="AJ71" i="1"/>
  <c r="AY71" i="1" s="1"/>
  <c r="AZ71" i="1" s="1"/>
  <c r="BA71" i="1" s="1"/>
  <c r="CB71" i="1" s="1"/>
  <c r="AE71" i="1"/>
  <c r="BC71" i="1"/>
  <c r="BE71" i="1"/>
  <c r="BF71" i="1" s="1"/>
  <c r="CH71" i="1" s="1"/>
  <c r="BI128" i="1"/>
  <c r="BK128" i="1" s="1"/>
  <c r="BL128" i="1" s="1"/>
  <c r="CN128" i="1" s="1"/>
  <c r="CQ128" i="1" s="1"/>
  <c r="AM128" i="1"/>
  <c r="AN128" i="1" s="1"/>
  <c r="CP128" i="1" s="1"/>
  <c r="AJ98" i="1"/>
  <c r="AY98" i="1" s="1"/>
  <c r="AZ98" i="1" s="1"/>
  <c r="BA98" i="1" s="1"/>
  <c r="CB98" i="1" s="1"/>
  <c r="AE98" i="1"/>
  <c r="BC98" i="1"/>
  <c r="BE98" i="1"/>
  <c r="BF98" i="1" s="1"/>
  <c r="CH98" i="1" s="1"/>
  <c r="BI141" i="1"/>
  <c r="BK141" i="1" s="1"/>
  <c r="BL141" i="1" s="1"/>
  <c r="CN141" i="1" s="1"/>
  <c r="CQ141" i="1" s="1"/>
  <c r="AM141" i="1"/>
  <c r="AN141" i="1" s="1"/>
  <c r="CP141" i="1" s="1"/>
  <c r="BI172" i="1"/>
  <c r="BK172" i="1" s="1"/>
  <c r="BL172" i="1" s="1"/>
  <c r="CN172" i="1" s="1"/>
  <c r="CQ172" i="1" s="1"/>
  <c r="AM172" i="1"/>
  <c r="AN172" i="1" s="1"/>
  <c r="CP172" i="1" s="1"/>
  <c r="AD151" i="1"/>
  <c r="AE151" i="1" s="1"/>
  <c r="AG151" i="1" s="1"/>
  <c r="AE152" i="1"/>
  <c r="AG152" i="1" s="1"/>
  <c r="AJ233" i="1"/>
  <c r="AY233" i="1" s="1"/>
  <c r="AZ233" i="1" s="1"/>
  <c r="BA233" i="1" s="1"/>
  <c r="CB233" i="1" s="1"/>
  <c r="BC233" i="1"/>
  <c r="AE233" i="1"/>
  <c r="BE233" i="1"/>
  <c r="BF233" i="1" s="1"/>
  <c r="CH233" i="1" s="1"/>
  <c r="AJ287" i="1"/>
  <c r="AY287" i="1" s="1"/>
  <c r="AZ287" i="1" s="1"/>
  <c r="BA287" i="1" s="1"/>
  <c r="CB287" i="1" s="1"/>
  <c r="BC287" i="1"/>
  <c r="AE287" i="1"/>
  <c r="BE287" i="1"/>
  <c r="BF287" i="1" s="1"/>
  <c r="CH287" i="1" s="1"/>
  <c r="AM324" i="1"/>
  <c r="AN324" i="1" s="1"/>
  <c r="CP324" i="1" s="1"/>
  <c r="BI324" i="1"/>
  <c r="BK324" i="1" s="1"/>
  <c r="BL324" i="1" s="1"/>
  <c r="CN324" i="1" s="1"/>
  <c r="CQ324" i="1" s="1"/>
  <c r="AM323" i="1"/>
  <c r="AN323" i="1" s="1"/>
  <c r="CP323" i="1" s="1"/>
  <c r="BI323" i="1"/>
  <c r="BK323" i="1" s="1"/>
  <c r="BL323" i="1" s="1"/>
  <c r="CN323" i="1" s="1"/>
  <c r="BM345" i="1"/>
  <c r="BN345" i="1" s="1"/>
  <c r="CS345" i="1" s="1"/>
  <c r="AI345" i="1"/>
  <c r="AF325" i="1"/>
  <c r="AG325" i="1"/>
  <c r="CK325" i="1" s="1"/>
  <c r="AF307" i="1"/>
  <c r="AG307" i="1"/>
  <c r="CK307" i="1" s="1"/>
  <c r="AJ397" i="1"/>
  <c r="AY397" i="1" s="1"/>
  <c r="AZ397" i="1" s="1"/>
  <c r="BA397" i="1" s="1"/>
  <c r="CB397" i="1" s="1"/>
  <c r="BC397" i="1"/>
  <c r="AE397" i="1"/>
  <c r="BE397" i="1"/>
  <c r="BF397" i="1" s="1"/>
  <c r="CH397" i="1" s="1"/>
  <c r="BI379" i="1"/>
  <c r="BK379" i="1" s="1"/>
  <c r="BL379" i="1" s="1"/>
  <c r="CN379" i="1" s="1"/>
  <c r="CQ379" i="1" s="1"/>
  <c r="AM379" i="1"/>
  <c r="AN379" i="1" s="1"/>
  <c r="CP379" i="1" s="1"/>
  <c r="AG454" i="1"/>
  <c r="CK454" i="1" s="1"/>
  <c r="AF454" i="1"/>
  <c r="BE367" i="1"/>
  <c r="BF367" i="1" s="1"/>
  <c r="CH367" i="1" s="1"/>
  <c r="AJ367" i="1"/>
  <c r="AY367" i="1" s="1"/>
  <c r="AZ367" i="1" s="1"/>
  <c r="BA367" i="1" s="1"/>
  <c r="CB367" i="1" s="1"/>
  <c r="BC367" i="1"/>
  <c r="AE367" i="1"/>
  <c r="BJ519" i="1"/>
  <c r="BK519" i="1" s="1"/>
  <c r="BL519" i="1" s="1"/>
  <c r="CN519" i="1" s="1"/>
  <c r="CQ519" i="1" s="1"/>
  <c r="AM519" i="1"/>
  <c r="AN519" i="1" s="1"/>
  <c r="CP519" i="1" s="1"/>
  <c r="BI461" i="1"/>
  <c r="BK461" i="1" s="1"/>
  <c r="BL461" i="1" s="1"/>
  <c r="CN461" i="1" s="1"/>
  <c r="AM461" i="1"/>
  <c r="AN461" i="1" s="1"/>
  <c r="CP461" i="1" s="1"/>
  <c r="BI438" i="1"/>
  <c r="BK438" i="1" s="1"/>
  <c r="BL438" i="1" s="1"/>
  <c r="CN438" i="1" s="1"/>
  <c r="CQ438" i="1" s="1"/>
  <c r="AM438" i="1"/>
  <c r="AN438" i="1" s="1"/>
  <c r="CP438" i="1" s="1"/>
  <c r="BI504" i="1"/>
  <c r="BK504" i="1" s="1"/>
  <c r="BL504" i="1" s="1"/>
  <c r="CN504" i="1" s="1"/>
  <c r="CQ504" i="1" s="1"/>
  <c r="AM504" i="1"/>
  <c r="AN504" i="1" s="1"/>
  <c r="CP504" i="1" s="1"/>
  <c r="BI528" i="1"/>
  <c r="BK528" i="1" s="1"/>
  <c r="BL528" i="1" s="1"/>
  <c r="CN528" i="1" s="1"/>
  <c r="CQ528" i="1" s="1"/>
  <c r="AM528" i="1"/>
  <c r="AN528" i="1" s="1"/>
  <c r="CP528" i="1" s="1"/>
  <c r="AJ550" i="1"/>
  <c r="AY550" i="1" s="1"/>
  <c r="AZ550" i="1" s="1"/>
  <c r="BA550" i="1" s="1"/>
  <c r="CB550" i="1" s="1"/>
  <c r="BC550" i="1"/>
  <c r="AE550" i="1"/>
  <c r="BE550" i="1"/>
  <c r="BF550" i="1" s="1"/>
  <c r="CH550" i="1" s="1"/>
  <c r="BM644" i="1"/>
  <c r="BN644" i="1" s="1"/>
  <c r="CS644" i="1" s="1"/>
  <c r="AI644" i="1"/>
  <c r="AM523" i="1"/>
  <c r="AN523" i="1" s="1"/>
  <c r="CP523" i="1" s="1"/>
  <c r="BI523" i="1"/>
  <c r="BK523" i="1" s="1"/>
  <c r="BL523" i="1" s="1"/>
  <c r="CN523" i="1" s="1"/>
  <c r="BI612" i="1"/>
  <c r="BK612" i="1" s="1"/>
  <c r="BL612" i="1" s="1"/>
  <c r="CN612" i="1" s="1"/>
  <c r="AM612" i="1"/>
  <c r="AN612" i="1" s="1"/>
  <c r="CP612" i="1" s="1"/>
  <c r="BM806" i="1"/>
  <c r="BN806" i="1" s="1"/>
  <c r="CS806" i="1" s="1"/>
  <c r="AI806" i="1"/>
  <c r="AM766" i="1"/>
  <c r="AN766" i="1" s="1"/>
  <c r="CP766" i="1" s="1"/>
  <c r="BI766" i="1"/>
  <c r="BK766" i="1" s="1"/>
  <c r="BL766" i="1" s="1"/>
  <c r="CN766" i="1" s="1"/>
  <c r="BI816" i="1"/>
  <c r="BK816" i="1" s="1"/>
  <c r="BL816" i="1" s="1"/>
  <c r="CN816" i="1" s="1"/>
  <c r="CQ816" i="1" s="1"/>
  <c r="AM816" i="1"/>
  <c r="AN816" i="1" s="1"/>
  <c r="CP816" i="1" s="1"/>
  <c r="BD774" i="1"/>
  <c r="CF774" i="1" s="1"/>
  <c r="CI774" i="1" s="1"/>
  <c r="CL774" i="1" s="1"/>
  <c r="BG774" i="1"/>
  <c r="BI787" i="1"/>
  <c r="BK787" i="1" s="1"/>
  <c r="BL787" i="1" s="1"/>
  <c r="CN787" i="1" s="1"/>
  <c r="CQ787" i="1" s="1"/>
  <c r="AM787" i="1"/>
  <c r="AN787" i="1" s="1"/>
  <c r="CP787" i="1" s="1"/>
  <c r="AM876" i="1"/>
  <c r="AN876" i="1" s="1"/>
  <c r="CP876" i="1" s="1"/>
  <c r="BI876" i="1"/>
  <c r="BK876" i="1" s="1"/>
  <c r="BL876" i="1" s="1"/>
  <c r="CN876" i="1" s="1"/>
  <c r="BD852" i="1"/>
  <c r="CF852" i="1" s="1"/>
  <c r="CI852" i="1" s="1"/>
  <c r="CL852" i="1" s="1"/>
  <c r="BG852" i="1"/>
  <c r="BI894" i="1"/>
  <c r="BK894" i="1" s="1"/>
  <c r="BL894" i="1" s="1"/>
  <c r="CN894" i="1" s="1"/>
  <c r="AM894" i="1"/>
  <c r="AN894" i="1" s="1"/>
  <c r="CP894" i="1" s="1"/>
  <c r="BI897" i="1"/>
  <c r="BK897" i="1" s="1"/>
  <c r="BL897" i="1" s="1"/>
  <c r="CN897" i="1" s="1"/>
  <c r="CQ897" i="1" s="1"/>
  <c r="AM897" i="1"/>
  <c r="AN897" i="1" s="1"/>
  <c r="CP897" i="1" s="1"/>
  <c r="CQ14" i="1"/>
  <c r="BV6" i="1"/>
  <c r="AW6" i="1"/>
  <c r="BF27" i="1"/>
  <c r="CH27" i="1" s="1"/>
  <c r="CI27" i="1" s="1"/>
  <c r="CL27" i="1" s="1"/>
  <c r="BG27" i="1"/>
  <c r="E6" i="1"/>
  <c r="AE21" i="1"/>
  <c r="AJ21" i="1"/>
  <c r="AY21" i="1" s="1"/>
  <c r="AZ21" i="1" s="1"/>
  <c r="BA21" i="1" s="1"/>
  <c r="CB21" i="1" s="1"/>
  <c r="BC21" i="1"/>
  <c r="BE21" i="1"/>
  <c r="BF21" i="1" s="1"/>
  <c r="CH21" i="1" s="1"/>
  <c r="H6" i="1"/>
  <c r="BC20" i="1"/>
  <c r="BE20" i="1"/>
  <c r="BF20" i="1" s="1"/>
  <c r="CH20" i="1" s="1"/>
  <c r="AJ20" i="1"/>
  <c r="AY20" i="1" s="1"/>
  <c r="AZ20" i="1" s="1"/>
  <c r="BA20" i="1" s="1"/>
  <c r="CB20" i="1" s="1"/>
  <c r="AE20" i="1"/>
  <c r="BI15" i="1"/>
  <c r="BK15" i="1" s="1"/>
  <c r="BL15" i="1" s="1"/>
  <c r="CN15" i="1" s="1"/>
  <c r="CQ15" i="1" s="1"/>
  <c r="AM15" i="1"/>
  <c r="AN15" i="1" s="1"/>
  <c r="CP15" i="1" s="1"/>
  <c r="CQ27" i="1"/>
  <c r="BM31" i="1"/>
  <c r="BN31" i="1" s="1"/>
  <c r="CS31" i="1" s="1"/>
  <c r="AI31" i="1"/>
  <c r="AJ52" i="1"/>
  <c r="AY52" i="1" s="1"/>
  <c r="AZ52" i="1" s="1"/>
  <c r="BA52" i="1" s="1"/>
  <c r="CB52" i="1" s="1"/>
  <c r="BC52" i="1"/>
  <c r="AE52" i="1"/>
  <c r="BE52" i="1"/>
  <c r="BF52" i="1" s="1"/>
  <c r="CH52" i="1" s="1"/>
  <c r="AJ23" i="1"/>
  <c r="AY23" i="1" s="1"/>
  <c r="AZ23" i="1" s="1"/>
  <c r="BA23" i="1" s="1"/>
  <c r="CB23" i="1" s="1"/>
  <c r="BC38" i="1"/>
  <c r="AJ38" i="1"/>
  <c r="AY38" i="1" s="1"/>
  <c r="AZ38" i="1" s="1"/>
  <c r="BA38" i="1" s="1"/>
  <c r="CB38" i="1" s="1"/>
  <c r="BE38" i="1"/>
  <c r="BF38" i="1" s="1"/>
  <c r="CH38" i="1" s="1"/>
  <c r="AE38" i="1"/>
  <c r="BD31" i="1"/>
  <c r="CF31" i="1" s="1"/>
  <c r="CI31" i="1" s="1"/>
  <c r="CL31" i="1" s="1"/>
  <c r="BG31" i="1"/>
  <c r="BJ55" i="1"/>
  <c r="BK55" i="1" s="1"/>
  <c r="BL55" i="1" s="1"/>
  <c r="CN55" i="1" s="1"/>
  <c r="CQ55" i="1" s="1"/>
  <c r="AM55" i="1"/>
  <c r="AN55" i="1" s="1"/>
  <c r="CP55" i="1" s="1"/>
  <c r="AM33" i="1"/>
  <c r="AN33" i="1" s="1"/>
  <c r="CP33" i="1" s="1"/>
  <c r="BI33" i="1"/>
  <c r="BK33" i="1" s="1"/>
  <c r="BL33" i="1" s="1"/>
  <c r="CN33" i="1" s="1"/>
  <c r="CQ33" i="1" s="1"/>
  <c r="BK54" i="1"/>
  <c r="BL54" i="1" s="1"/>
  <c r="CN54" i="1" s="1"/>
  <c r="CQ54" i="1" s="1"/>
  <c r="BG42" i="1"/>
  <c r="BD42" i="1"/>
  <c r="CF42" i="1" s="1"/>
  <c r="CI42" i="1" s="1"/>
  <c r="CL42" i="1" s="1"/>
  <c r="BE41" i="1"/>
  <c r="BF41" i="1" s="1"/>
  <c r="CH41" i="1" s="1"/>
  <c r="AJ41" i="1"/>
  <c r="AY41" i="1" s="1"/>
  <c r="AZ41" i="1" s="1"/>
  <c r="BA41" i="1" s="1"/>
  <c r="CB41" i="1" s="1"/>
  <c r="BC41" i="1"/>
  <c r="AE41" i="1"/>
  <c r="AE59" i="1"/>
  <c r="BE59" i="1"/>
  <c r="BF59" i="1" s="1"/>
  <c r="CH59" i="1" s="1"/>
  <c r="AJ59" i="1"/>
  <c r="AY59" i="1" s="1"/>
  <c r="AZ59" i="1" s="1"/>
  <c r="BA59" i="1" s="1"/>
  <c r="CB59" i="1" s="1"/>
  <c r="BC59" i="1"/>
  <c r="BM40" i="1"/>
  <c r="BN40" i="1" s="1"/>
  <c r="CS40" i="1" s="1"/>
  <c r="AI40" i="1"/>
  <c r="AJ56" i="1"/>
  <c r="AY56" i="1" s="1"/>
  <c r="AZ56" i="1" s="1"/>
  <c r="BA56" i="1" s="1"/>
  <c r="CB56" i="1" s="1"/>
  <c r="BC56" i="1"/>
  <c r="AE56" i="1"/>
  <c r="BE56" i="1"/>
  <c r="BF56" i="1" s="1"/>
  <c r="CH56" i="1" s="1"/>
  <c r="BG62" i="1"/>
  <c r="BD62" i="1"/>
  <c r="CF62" i="1" s="1"/>
  <c r="CI62" i="1" s="1"/>
  <c r="CL62" i="1" s="1"/>
  <c r="BM78" i="1"/>
  <c r="BN78" i="1" s="1"/>
  <c r="CS78" i="1" s="1"/>
  <c r="AI78" i="1"/>
  <c r="AJ89" i="1"/>
  <c r="AI70" i="1"/>
  <c r="AH68" i="1"/>
  <c r="AI68" i="1" s="1"/>
  <c r="BM70" i="1"/>
  <c r="BN70" i="1" s="1"/>
  <c r="CS70" i="1" s="1"/>
  <c r="BI49" i="1"/>
  <c r="BK49" i="1" s="1"/>
  <c r="BL49" i="1" s="1"/>
  <c r="CN49" i="1" s="1"/>
  <c r="AM49" i="1"/>
  <c r="AN49" i="1" s="1"/>
  <c r="CP49" i="1" s="1"/>
  <c r="AI30" i="1"/>
  <c r="BM30" i="1"/>
  <c r="BN30" i="1" s="1"/>
  <c r="CS30" i="1" s="1"/>
  <c r="AM66" i="1"/>
  <c r="AN66" i="1" s="1"/>
  <c r="CP66" i="1" s="1"/>
  <c r="BI66" i="1"/>
  <c r="BK66" i="1" s="1"/>
  <c r="BL66" i="1" s="1"/>
  <c r="CN66" i="1" s="1"/>
  <c r="BI71" i="1"/>
  <c r="BK71" i="1" s="1"/>
  <c r="BL71" i="1" s="1"/>
  <c r="CN71" i="1" s="1"/>
  <c r="CQ71" i="1" s="1"/>
  <c r="AM71" i="1"/>
  <c r="AN71" i="1" s="1"/>
  <c r="CP71" i="1" s="1"/>
  <c r="BM47" i="1"/>
  <c r="BN47" i="1" s="1"/>
  <c r="CS47" i="1" s="1"/>
  <c r="AI47" i="1"/>
  <c r="BI99" i="1"/>
  <c r="BK99" i="1" s="1"/>
  <c r="BL99" i="1" s="1"/>
  <c r="CN99" i="1" s="1"/>
  <c r="CQ99" i="1" s="1"/>
  <c r="AM99" i="1"/>
  <c r="AN99" i="1" s="1"/>
  <c r="CP99" i="1" s="1"/>
  <c r="AJ114" i="1"/>
  <c r="AY114" i="1" s="1"/>
  <c r="AZ114" i="1" s="1"/>
  <c r="BA114" i="1" s="1"/>
  <c r="CB114" i="1" s="1"/>
  <c r="AE114" i="1"/>
  <c r="BC114" i="1"/>
  <c r="BE114" i="1"/>
  <c r="BF114" i="1" s="1"/>
  <c r="CH114" i="1" s="1"/>
  <c r="AJ92" i="1"/>
  <c r="AY92" i="1" s="1"/>
  <c r="AZ92" i="1" s="1"/>
  <c r="BA92" i="1" s="1"/>
  <c r="CB92" i="1" s="1"/>
  <c r="BC92" i="1"/>
  <c r="BC87" i="1" s="1"/>
  <c r="BD87" i="1" s="1"/>
  <c r="BE92" i="1"/>
  <c r="BF92" i="1" s="1"/>
  <c r="CH92" i="1" s="1"/>
  <c r="AE92" i="1"/>
  <c r="BI94" i="1"/>
  <c r="BK94" i="1" s="1"/>
  <c r="BL94" i="1" s="1"/>
  <c r="CN94" i="1" s="1"/>
  <c r="CQ94" i="1" s="1"/>
  <c r="AM94" i="1"/>
  <c r="AN94" i="1" s="1"/>
  <c r="CP94" i="1" s="1"/>
  <c r="AJ105" i="1"/>
  <c r="AE105" i="1"/>
  <c r="BC105" i="1"/>
  <c r="AD103" i="1"/>
  <c r="BE105" i="1"/>
  <c r="AJ109" i="1"/>
  <c r="AY109" i="1" s="1"/>
  <c r="AZ109" i="1" s="1"/>
  <c r="BA109" i="1" s="1"/>
  <c r="CB109" i="1" s="1"/>
  <c r="AE109" i="1"/>
  <c r="BC109" i="1"/>
  <c r="BE109" i="1"/>
  <c r="BF109" i="1" s="1"/>
  <c r="CH109" i="1" s="1"/>
  <c r="BI97" i="1"/>
  <c r="BK97" i="1" s="1"/>
  <c r="BL97" i="1" s="1"/>
  <c r="CN97" i="1" s="1"/>
  <c r="AM97" i="1"/>
  <c r="AN97" i="1" s="1"/>
  <c r="CP97" i="1" s="1"/>
  <c r="BI61" i="1"/>
  <c r="BK61" i="1" s="1"/>
  <c r="BL61" i="1" s="1"/>
  <c r="CN61" i="1" s="1"/>
  <c r="AM61" i="1"/>
  <c r="AN61" i="1" s="1"/>
  <c r="CP61" i="1" s="1"/>
  <c r="BI82" i="1"/>
  <c r="BK82" i="1" s="1"/>
  <c r="BL82" i="1" s="1"/>
  <c r="CN82" i="1" s="1"/>
  <c r="CQ82" i="1" s="1"/>
  <c r="AM82" i="1"/>
  <c r="AN82" i="1" s="1"/>
  <c r="CP82" i="1" s="1"/>
  <c r="BM115" i="1"/>
  <c r="BN115" i="1" s="1"/>
  <c r="CS115" i="1" s="1"/>
  <c r="AI115" i="1"/>
  <c r="AI142" i="1"/>
  <c r="BM142" i="1"/>
  <c r="BN142" i="1" s="1"/>
  <c r="CS142" i="1" s="1"/>
  <c r="BI119" i="1"/>
  <c r="BK119" i="1" s="1"/>
  <c r="BL119" i="1" s="1"/>
  <c r="CN119" i="1" s="1"/>
  <c r="AM119" i="1"/>
  <c r="AN119" i="1" s="1"/>
  <c r="CP119" i="1" s="1"/>
  <c r="BM137" i="1"/>
  <c r="BN137" i="1" s="1"/>
  <c r="CS137" i="1" s="1"/>
  <c r="AI137" i="1"/>
  <c r="AI136" i="1"/>
  <c r="BM136" i="1"/>
  <c r="BN136" i="1" s="1"/>
  <c r="CS136" i="1" s="1"/>
  <c r="AM138" i="1"/>
  <c r="AN138" i="1" s="1"/>
  <c r="CP138" i="1" s="1"/>
  <c r="AI110" i="1"/>
  <c r="BM110" i="1"/>
  <c r="BN110" i="1" s="1"/>
  <c r="CS110" i="1" s="1"/>
  <c r="BD120" i="1"/>
  <c r="CF120" i="1" s="1"/>
  <c r="CI120" i="1" s="1"/>
  <c r="CL120" i="1" s="1"/>
  <c r="BG120" i="1"/>
  <c r="BI129" i="1"/>
  <c r="BK129" i="1" s="1"/>
  <c r="BL129" i="1" s="1"/>
  <c r="CN129" i="1" s="1"/>
  <c r="CQ129" i="1" s="1"/>
  <c r="AM129" i="1"/>
  <c r="AN129" i="1" s="1"/>
  <c r="CP129" i="1" s="1"/>
  <c r="BJ169" i="1"/>
  <c r="BK169" i="1" s="1"/>
  <c r="BL169" i="1" s="1"/>
  <c r="CN169" i="1" s="1"/>
  <c r="CQ169" i="1" s="1"/>
  <c r="AM169" i="1"/>
  <c r="AN169" i="1" s="1"/>
  <c r="CP169" i="1" s="1"/>
  <c r="AJ127" i="1"/>
  <c r="AY127" i="1" s="1"/>
  <c r="AZ127" i="1" s="1"/>
  <c r="BA127" i="1" s="1"/>
  <c r="CB127" i="1" s="1"/>
  <c r="AJ141" i="1"/>
  <c r="AY141" i="1" s="1"/>
  <c r="AZ141" i="1" s="1"/>
  <c r="BA141" i="1" s="1"/>
  <c r="CB141" i="1" s="1"/>
  <c r="AJ134" i="1"/>
  <c r="AY134" i="1" s="1"/>
  <c r="AZ134" i="1" s="1"/>
  <c r="BA134" i="1" s="1"/>
  <c r="CB134" i="1" s="1"/>
  <c r="BC134" i="1"/>
  <c r="BE134" i="1"/>
  <c r="BF134" i="1" s="1"/>
  <c r="CH134" i="1" s="1"/>
  <c r="AE134" i="1"/>
  <c r="AF145" i="1"/>
  <c r="AG145" i="1"/>
  <c r="CK145" i="1" s="1"/>
  <c r="BI163" i="1"/>
  <c r="BK163" i="1" s="1"/>
  <c r="BL163" i="1" s="1"/>
  <c r="CN163" i="1" s="1"/>
  <c r="AM163" i="1"/>
  <c r="AN163" i="1" s="1"/>
  <c r="CP163" i="1" s="1"/>
  <c r="AF139" i="1"/>
  <c r="AG139" i="1"/>
  <c r="CK139" i="1" s="1"/>
  <c r="BI190" i="1"/>
  <c r="BK190" i="1" s="1"/>
  <c r="BL190" i="1" s="1"/>
  <c r="CN190" i="1" s="1"/>
  <c r="CQ190" i="1" s="1"/>
  <c r="AM190" i="1"/>
  <c r="AN190" i="1" s="1"/>
  <c r="CP190" i="1" s="1"/>
  <c r="BC164" i="1"/>
  <c r="AE164" i="1"/>
  <c r="AJ164" i="1"/>
  <c r="AY164" i="1" s="1"/>
  <c r="AZ164" i="1" s="1"/>
  <c r="BA164" i="1" s="1"/>
  <c r="CB164" i="1" s="1"/>
  <c r="BE164" i="1"/>
  <c r="BF164" i="1" s="1"/>
  <c r="CH164" i="1" s="1"/>
  <c r="AF179" i="1"/>
  <c r="AG179" i="1"/>
  <c r="CK179" i="1" s="1"/>
  <c r="AJ172" i="1"/>
  <c r="AY172" i="1" s="1"/>
  <c r="AZ172" i="1" s="1"/>
  <c r="BA172" i="1" s="1"/>
  <c r="CB172" i="1" s="1"/>
  <c r="BC172" i="1"/>
  <c r="AE172" i="1"/>
  <c r="BE172" i="1"/>
  <c r="BF172" i="1" s="1"/>
  <c r="CH172" i="1" s="1"/>
  <c r="BI182" i="1"/>
  <c r="BK182" i="1" s="1"/>
  <c r="BL182" i="1" s="1"/>
  <c r="CN182" i="1" s="1"/>
  <c r="AM182" i="1"/>
  <c r="AN182" i="1" s="1"/>
  <c r="CP182" i="1" s="1"/>
  <c r="AE178" i="1"/>
  <c r="BE178" i="1"/>
  <c r="AJ178" i="1"/>
  <c r="BC178" i="1"/>
  <c r="AM165" i="1"/>
  <c r="AN165" i="1" s="1"/>
  <c r="CP165" i="1" s="1"/>
  <c r="BI165" i="1"/>
  <c r="BK165" i="1" s="1"/>
  <c r="BL165" i="1" s="1"/>
  <c r="CN165" i="1" s="1"/>
  <c r="CQ165" i="1" s="1"/>
  <c r="BM185" i="1"/>
  <c r="BN185" i="1" s="1"/>
  <c r="CS185" i="1" s="1"/>
  <c r="AI185" i="1"/>
  <c r="AM193" i="1"/>
  <c r="AN193" i="1" s="1"/>
  <c r="CP193" i="1" s="1"/>
  <c r="BI193" i="1"/>
  <c r="BK193" i="1" s="1"/>
  <c r="BL193" i="1" s="1"/>
  <c r="CN193" i="1" s="1"/>
  <c r="AJ181" i="1"/>
  <c r="AY181" i="1" s="1"/>
  <c r="AZ181" i="1" s="1"/>
  <c r="BA181" i="1" s="1"/>
  <c r="CB181" i="1" s="1"/>
  <c r="BC181" i="1"/>
  <c r="AE181" i="1"/>
  <c r="BE181" i="1"/>
  <c r="BF181" i="1" s="1"/>
  <c r="CH181" i="1" s="1"/>
  <c r="AM196" i="1"/>
  <c r="AN196" i="1" s="1"/>
  <c r="CP196" i="1" s="1"/>
  <c r="BI196" i="1"/>
  <c r="BK196" i="1" s="1"/>
  <c r="BL196" i="1" s="1"/>
  <c r="CN196" i="1" s="1"/>
  <c r="CQ196" i="1" s="1"/>
  <c r="AG211" i="1"/>
  <c r="CK211" i="1" s="1"/>
  <c r="AF211" i="1"/>
  <c r="BC216" i="1"/>
  <c r="BE216" i="1"/>
  <c r="BF216" i="1" s="1"/>
  <c r="CH216" i="1" s="1"/>
  <c r="AJ216" i="1"/>
  <c r="AY216" i="1" s="1"/>
  <c r="AZ216" i="1" s="1"/>
  <c r="BA216" i="1" s="1"/>
  <c r="CB216" i="1" s="1"/>
  <c r="AE216" i="1"/>
  <c r="AM194" i="1"/>
  <c r="AN194" i="1" s="1"/>
  <c r="CP194" i="1" s="1"/>
  <c r="BD217" i="1"/>
  <c r="CF217" i="1" s="1"/>
  <c r="CI217" i="1" s="1"/>
  <c r="CL217" i="1" s="1"/>
  <c r="BG217" i="1"/>
  <c r="AM215" i="1"/>
  <c r="AN215" i="1" s="1"/>
  <c r="CP215" i="1" s="1"/>
  <c r="BI215" i="1"/>
  <c r="BK215" i="1" s="1"/>
  <c r="BL215" i="1" s="1"/>
  <c r="CN215" i="1" s="1"/>
  <c r="CQ215" i="1" s="1"/>
  <c r="BE195" i="1"/>
  <c r="BF195" i="1" s="1"/>
  <c r="CH195" i="1" s="1"/>
  <c r="AJ195" i="1"/>
  <c r="AY195" i="1" s="1"/>
  <c r="AZ195" i="1" s="1"/>
  <c r="BA195" i="1" s="1"/>
  <c r="CB195" i="1" s="1"/>
  <c r="AE195" i="1"/>
  <c r="BC195" i="1"/>
  <c r="AG209" i="1"/>
  <c r="CK209" i="1" s="1"/>
  <c r="AF209" i="1"/>
  <c r="BI229" i="1"/>
  <c r="BK229" i="1" s="1"/>
  <c r="BL229" i="1" s="1"/>
  <c r="CN229" i="1" s="1"/>
  <c r="CQ229" i="1" s="1"/>
  <c r="AM229" i="1"/>
  <c r="AN229" i="1" s="1"/>
  <c r="CP229" i="1" s="1"/>
  <c r="AM220" i="1"/>
  <c r="AN220" i="1" s="1"/>
  <c r="CP220" i="1" s="1"/>
  <c r="BI220" i="1"/>
  <c r="BK220" i="1" s="1"/>
  <c r="BL220" i="1" s="1"/>
  <c r="CN220" i="1" s="1"/>
  <c r="CQ220" i="1" s="1"/>
  <c r="BE218" i="1"/>
  <c r="BF218" i="1" s="1"/>
  <c r="CH218" i="1" s="1"/>
  <c r="AJ218" i="1"/>
  <c r="AY218" i="1" s="1"/>
  <c r="AZ218" i="1" s="1"/>
  <c r="BA218" i="1" s="1"/>
  <c r="CB218" i="1" s="1"/>
  <c r="BC218" i="1"/>
  <c r="AE218" i="1"/>
  <c r="BM225" i="1"/>
  <c r="BN225" i="1" s="1"/>
  <c r="CS225" i="1" s="1"/>
  <c r="AI225" i="1"/>
  <c r="AI202" i="1"/>
  <c r="BM202" i="1"/>
  <c r="BN202" i="1" s="1"/>
  <c r="CS202" i="1" s="1"/>
  <c r="AM239" i="1"/>
  <c r="AN239" i="1" s="1"/>
  <c r="CP239" i="1" s="1"/>
  <c r="CQ239" i="1" s="1"/>
  <c r="AJ173" i="1"/>
  <c r="AY173" i="1" s="1"/>
  <c r="AZ173" i="1" s="1"/>
  <c r="BA173" i="1" s="1"/>
  <c r="CB173" i="1" s="1"/>
  <c r="BC173" i="1"/>
  <c r="AE173" i="1"/>
  <c r="BE173" i="1"/>
  <c r="BF173" i="1" s="1"/>
  <c r="CH173" i="1" s="1"/>
  <c r="AI238" i="1"/>
  <c r="BM238" i="1"/>
  <c r="BN238" i="1" s="1"/>
  <c r="CS238" i="1" s="1"/>
  <c r="AM280" i="1"/>
  <c r="AN280" i="1" s="1"/>
  <c r="CP280" i="1" s="1"/>
  <c r="CQ280" i="1" s="1"/>
  <c r="BK251" i="1"/>
  <c r="BL251" i="1" s="1"/>
  <c r="CN251" i="1" s="1"/>
  <c r="CQ251" i="1" s="1"/>
  <c r="BM268" i="1"/>
  <c r="BN268" i="1" s="1"/>
  <c r="CS268" i="1" s="1"/>
  <c r="AI268" i="1"/>
  <c r="AM223" i="1"/>
  <c r="AN223" i="1" s="1"/>
  <c r="CP223" i="1" s="1"/>
  <c r="BI223" i="1"/>
  <c r="BK223" i="1" s="1"/>
  <c r="BL223" i="1" s="1"/>
  <c r="CN223" i="1" s="1"/>
  <c r="BM254" i="1"/>
  <c r="BN254" i="1" s="1"/>
  <c r="CS254" i="1" s="1"/>
  <c r="AI254" i="1"/>
  <c r="AM271" i="1"/>
  <c r="AN271" i="1" s="1"/>
  <c r="CP271" i="1" s="1"/>
  <c r="CQ271" i="1" s="1"/>
  <c r="BI232" i="1"/>
  <c r="BK232" i="1" s="1"/>
  <c r="BL232" i="1" s="1"/>
  <c r="CN232" i="1" s="1"/>
  <c r="AM232" i="1"/>
  <c r="AN232" i="1" s="1"/>
  <c r="CP232" i="1" s="1"/>
  <c r="AI286" i="1"/>
  <c r="AH284" i="1"/>
  <c r="BM286" i="1"/>
  <c r="BN286" i="1" s="1"/>
  <c r="CS286" i="1" s="1"/>
  <c r="BK222" i="1"/>
  <c r="BL222" i="1" s="1"/>
  <c r="CN222" i="1" s="1"/>
  <c r="CQ222" i="1" s="1"/>
  <c r="AE257" i="1"/>
  <c r="BC257" i="1"/>
  <c r="BE257" i="1"/>
  <c r="BF257" i="1" s="1"/>
  <c r="CH257" i="1" s="1"/>
  <c r="AJ257" i="1"/>
  <c r="AY257" i="1" s="1"/>
  <c r="AZ257" i="1" s="1"/>
  <c r="BA257" i="1" s="1"/>
  <c r="CB257" i="1" s="1"/>
  <c r="AI292" i="1"/>
  <c r="BM292" i="1"/>
  <c r="BN292" i="1" s="1"/>
  <c r="CS292" i="1" s="1"/>
  <c r="AM288" i="1"/>
  <c r="AN288" i="1" s="1"/>
  <c r="CP288" i="1" s="1"/>
  <c r="BI288" i="1"/>
  <c r="BK288" i="1" s="1"/>
  <c r="BL288" i="1" s="1"/>
  <c r="CN288" i="1" s="1"/>
  <c r="AM255" i="1"/>
  <c r="AN255" i="1" s="1"/>
  <c r="CP255" i="1" s="1"/>
  <c r="BI255" i="1"/>
  <c r="BK255" i="1" s="1"/>
  <c r="BL255" i="1" s="1"/>
  <c r="CN255" i="1" s="1"/>
  <c r="CQ255" i="1" s="1"/>
  <c r="AJ279" i="1"/>
  <c r="AY279" i="1" s="1"/>
  <c r="AZ279" i="1" s="1"/>
  <c r="BA279" i="1" s="1"/>
  <c r="CB279" i="1" s="1"/>
  <c r="AE279" i="1"/>
  <c r="BC279" i="1"/>
  <c r="BE279" i="1"/>
  <c r="BF279" i="1" s="1"/>
  <c r="CH279" i="1" s="1"/>
  <c r="AJ300" i="1"/>
  <c r="AY300" i="1" s="1"/>
  <c r="AZ300" i="1" s="1"/>
  <c r="BA300" i="1" s="1"/>
  <c r="CB300" i="1" s="1"/>
  <c r="BC300" i="1"/>
  <c r="BE300" i="1"/>
  <c r="BF300" i="1" s="1"/>
  <c r="CH300" i="1" s="1"/>
  <c r="AE300" i="1"/>
  <c r="CQ261" i="1"/>
  <c r="BD276" i="1"/>
  <c r="CF276" i="1" s="1"/>
  <c r="CI276" i="1" s="1"/>
  <c r="CL276" i="1" s="1"/>
  <c r="BG276" i="1"/>
  <c r="AI299" i="1"/>
  <c r="BM299" i="1"/>
  <c r="BN299" i="1" s="1"/>
  <c r="CS299" i="1" s="1"/>
  <c r="BD237" i="1"/>
  <c r="CF237" i="1" s="1"/>
  <c r="CI237" i="1" s="1"/>
  <c r="CL237" i="1" s="1"/>
  <c r="BG237" i="1"/>
  <c r="BM260" i="1"/>
  <c r="BN260" i="1" s="1"/>
  <c r="CS260" i="1" s="1"/>
  <c r="AI260" i="1"/>
  <c r="AE281" i="1"/>
  <c r="BC281" i="1"/>
  <c r="BE281" i="1"/>
  <c r="BF281" i="1" s="1"/>
  <c r="CH281" i="1" s="1"/>
  <c r="AJ281" i="1"/>
  <c r="AY281" i="1" s="1"/>
  <c r="AZ281" i="1" s="1"/>
  <c r="BA281" i="1" s="1"/>
  <c r="CB281" i="1" s="1"/>
  <c r="AM298" i="1"/>
  <c r="AN298" i="1" s="1"/>
  <c r="CP298" i="1" s="1"/>
  <c r="BI298" i="1"/>
  <c r="BK298" i="1" s="1"/>
  <c r="BL298" i="1" s="1"/>
  <c r="CN298" i="1" s="1"/>
  <c r="CQ298" i="1" s="1"/>
  <c r="AM332" i="1"/>
  <c r="AN332" i="1" s="1"/>
  <c r="CP332" i="1" s="1"/>
  <c r="BI332" i="1"/>
  <c r="BK332" i="1" s="1"/>
  <c r="BL332" i="1" s="1"/>
  <c r="CN332" i="1" s="1"/>
  <c r="BM349" i="1"/>
  <c r="BN349" i="1" s="1"/>
  <c r="CS349" i="1" s="1"/>
  <c r="AI349" i="1"/>
  <c r="AM274" i="1"/>
  <c r="AN274" i="1" s="1"/>
  <c r="CP274" i="1" s="1"/>
  <c r="BI274" i="1"/>
  <c r="BK274" i="1" s="1"/>
  <c r="BL274" i="1" s="1"/>
  <c r="CN274" i="1" s="1"/>
  <c r="CQ274" i="1" s="1"/>
  <c r="AI310" i="1"/>
  <c r="BM310" i="1"/>
  <c r="BN310" i="1" s="1"/>
  <c r="CS310" i="1" s="1"/>
  <c r="BM329" i="1"/>
  <c r="BN329" i="1" s="1"/>
  <c r="CS329" i="1" s="1"/>
  <c r="AI329" i="1"/>
  <c r="BI342" i="1"/>
  <c r="BK342" i="1" s="1"/>
  <c r="BL342" i="1" s="1"/>
  <c r="CN342" i="1" s="1"/>
  <c r="AM342" i="1"/>
  <c r="AN342" i="1" s="1"/>
  <c r="CP342" i="1" s="1"/>
  <c r="BM348" i="1"/>
  <c r="BN348" i="1" s="1"/>
  <c r="CS348" i="1" s="1"/>
  <c r="AI348" i="1"/>
  <c r="BD320" i="1"/>
  <c r="CF320" i="1" s="1"/>
  <c r="CI320" i="1" s="1"/>
  <c r="CL320" i="1" s="1"/>
  <c r="BG320" i="1"/>
  <c r="AM340" i="1"/>
  <c r="AN340" i="1" s="1"/>
  <c r="CP340" i="1" s="1"/>
  <c r="BI340" i="1"/>
  <c r="BK340" i="1" s="1"/>
  <c r="BL340" i="1" s="1"/>
  <c r="CN340" i="1" s="1"/>
  <c r="CQ340" i="1" s="1"/>
  <c r="BM357" i="1"/>
  <c r="BN357" i="1" s="1"/>
  <c r="CS357" i="1" s="1"/>
  <c r="AI357" i="1"/>
  <c r="BM319" i="1"/>
  <c r="BN319" i="1" s="1"/>
  <c r="CS319" i="1" s="1"/>
  <c r="AI319" i="1"/>
  <c r="BM331" i="1"/>
  <c r="BN331" i="1" s="1"/>
  <c r="CS331" i="1" s="1"/>
  <c r="AI331" i="1"/>
  <c r="BE352" i="1"/>
  <c r="BF352" i="1" s="1"/>
  <c r="CH352" i="1" s="1"/>
  <c r="AJ352" i="1"/>
  <c r="AY352" i="1" s="1"/>
  <c r="AZ352" i="1" s="1"/>
  <c r="BA352" i="1" s="1"/>
  <c r="CB352" i="1" s="1"/>
  <c r="BC352" i="1"/>
  <c r="AE352" i="1"/>
  <c r="BI311" i="1"/>
  <c r="BK311" i="1" s="1"/>
  <c r="BL311" i="1" s="1"/>
  <c r="CN311" i="1" s="1"/>
  <c r="CQ311" i="1" s="1"/>
  <c r="AM311" i="1"/>
  <c r="AN311" i="1" s="1"/>
  <c r="CP311" i="1" s="1"/>
  <c r="BI346" i="1"/>
  <c r="BK346" i="1" s="1"/>
  <c r="BL346" i="1" s="1"/>
  <c r="CN346" i="1" s="1"/>
  <c r="CQ346" i="1" s="1"/>
  <c r="AM346" i="1"/>
  <c r="AN346" i="1" s="1"/>
  <c r="CP346" i="1" s="1"/>
  <c r="BM307" i="1"/>
  <c r="BN307" i="1" s="1"/>
  <c r="CS307" i="1" s="1"/>
  <c r="AI307" i="1"/>
  <c r="AM326" i="1"/>
  <c r="AN326" i="1" s="1"/>
  <c r="CP326" i="1" s="1"/>
  <c r="BI326" i="1"/>
  <c r="BK326" i="1" s="1"/>
  <c r="BL326" i="1" s="1"/>
  <c r="CN326" i="1" s="1"/>
  <c r="CQ326" i="1" s="1"/>
  <c r="BI345" i="1"/>
  <c r="BK345" i="1" s="1"/>
  <c r="BL345" i="1" s="1"/>
  <c r="CN345" i="1" s="1"/>
  <c r="CQ345" i="1" s="1"/>
  <c r="AM345" i="1"/>
  <c r="AN345" i="1" s="1"/>
  <c r="CP345" i="1" s="1"/>
  <c r="CI268" i="1"/>
  <c r="CL268" i="1" s="1"/>
  <c r="BI344" i="1"/>
  <c r="BK344" i="1" s="1"/>
  <c r="BL344" i="1" s="1"/>
  <c r="CN344" i="1" s="1"/>
  <c r="AM344" i="1"/>
  <c r="AN344" i="1" s="1"/>
  <c r="CP344" i="1" s="1"/>
  <c r="AM358" i="1"/>
  <c r="AN358" i="1" s="1"/>
  <c r="CP358" i="1" s="1"/>
  <c r="BI358" i="1"/>
  <c r="BK358" i="1" s="1"/>
  <c r="BL358" i="1" s="1"/>
  <c r="CN358" i="1" s="1"/>
  <c r="CQ358" i="1" s="1"/>
  <c r="AF321" i="1"/>
  <c r="AG321" i="1"/>
  <c r="CK321" i="1" s="1"/>
  <c r="BI376" i="1"/>
  <c r="BK376" i="1" s="1"/>
  <c r="BL376" i="1" s="1"/>
  <c r="CN376" i="1" s="1"/>
  <c r="CQ376" i="1" s="1"/>
  <c r="AM376" i="1"/>
  <c r="AN376" i="1" s="1"/>
  <c r="CP376" i="1" s="1"/>
  <c r="AM401" i="1"/>
  <c r="AN401" i="1" s="1"/>
  <c r="CP401" i="1" s="1"/>
  <c r="AI411" i="1"/>
  <c r="BM411" i="1"/>
  <c r="BN411" i="1" s="1"/>
  <c r="CS411" i="1" s="1"/>
  <c r="AF332" i="1"/>
  <c r="AG332" i="1"/>
  <c r="CK332" i="1" s="1"/>
  <c r="BX370" i="1"/>
  <c r="BD319" i="1"/>
  <c r="CF319" i="1" s="1"/>
  <c r="CI319" i="1" s="1"/>
  <c r="CL319" i="1" s="1"/>
  <c r="BG319" i="1"/>
  <c r="BD325" i="1"/>
  <c r="CF325" i="1" s="1"/>
  <c r="CI325" i="1" s="1"/>
  <c r="CL325" i="1" s="1"/>
  <c r="BG325" i="1"/>
  <c r="AM363" i="1"/>
  <c r="AN363" i="1" s="1"/>
  <c r="CP363" i="1" s="1"/>
  <c r="BI363" i="1"/>
  <c r="BK363" i="1" s="1"/>
  <c r="BL363" i="1" s="1"/>
  <c r="CN363" i="1" s="1"/>
  <c r="CQ363" i="1" s="1"/>
  <c r="BE368" i="1"/>
  <c r="BF368" i="1" s="1"/>
  <c r="CH368" i="1" s="1"/>
  <c r="AJ368" i="1"/>
  <c r="AY368" i="1" s="1"/>
  <c r="AZ368" i="1" s="1"/>
  <c r="BA368" i="1" s="1"/>
  <c r="CB368" i="1" s="1"/>
  <c r="AE368" i="1"/>
  <c r="BC368" i="1"/>
  <c r="AI395" i="1"/>
  <c r="BM395" i="1"/>
  <c r="BN395" i="1" s="1"/>
  <c r="CS395" i="1" s="1"/>
  <c r="AM407" i="1"/>
  <c r="AN407" i="1" s="1"/>
  <c r="CP407" i="1" s="1"/>
  <c r="BI407" i="1"/>
  <c r="BK407" i="1" s="1"/>
  <c r="BL407" i="1" s="1"/>
  <c r="CN407" i="1" s="1"/>
  <c r="CQ407" i="1" s="1"/>
  <c r="AM362" i="1"/>
  <c r="AN362" i="1" s="1"/>
  <c r="CP362" i="1" s="1"/>
  <c r="BI362" i="1"/>
  <c r="BK362" i="1" s="1"/>
  <c r="BL362" i="1" s="1"/>
  <c r="CN362" i="1" s="1"/>
  <c r="BE375" i="1"/>
  <c r="BF375" i="1" s="1"/>
  <c r="CH375" i="1" s="1"/>
  <c r="AJ375" i="1"/>
  <c r="AY375" i="1" s="1"/>
  <c r="AZ375" i="1" s="1"/>
  <c r="BA375" i="1" s="1"/>
  <c r="CB375" i="1" s="1"/>
  <c r="BC375" i="1"/>
  <c r="AE375" i="1"/>
  <c r="BM383" i="1"/>
  <c r="BN383" i="1" s="1"/>
  <c r="CS383" i="1" s="1"/>
  <c r="AI383" i="1"/>
  <c r="BM394" i="1"/>
  <c r="BN394" i="1" s="1"/>
  <c r="CS394" i="1" s="1"/>
  <c r="AI394" i="1"/>
  <c r="AM290" i="1"/>
  <c r="AN290" i="1" s="1"/>
  <c r="CP290" i="1" s="1"/>
  <c r="BM361" i="1"/>
  <c r="BN361" i="1" s="1"/>
  <c r="CS361" i="1" s="1"/>
  <c r="AI361" i="1"/>
  <c r="AF323" i="1"/>
  <c r="AG323" i="1"/>
  <c r="CK323" i="1" s="1"/>
  <c r="AJ330" i="1"/>
  <c r="AY330" i="1" s="1"/>
  <c r="AZ330" i="1" s="1"/>
  <c r="BA330" i="1" s="1"/>
  <c r="CB330" i="1" s="1"/>
  <c r="BI365" i="1"/>
  <c r="BK365" i="1" s="1"/>
  <c r="BL365" i="1" s="1"/>
  <c r="CN365" i="1" s="1"/>
  <c r="CQ365" i="1" s="1"/>
  <c r="AM365" i="1"/>
  <c r="AN365" i="1" s="1"/>
  <c r="CP365" i="1" s="1"/>
  <c r="BE379" i="1"/>
  <c r="BF379" i="1" s="1"/>
  <c r="CH379" i="1" s="1"/>
  <c r="AJ379" i="1"/>
  <c r="AY379" i="1" s="1"/>
  <c r="AZ379" i="1" s="1"/>
  <c r="BA379" i="1" s="1"/>
  <c r="CB379" i="1" s="1"/>
  <c r="AE379" i="1"/>
  <c r="BC379" i="1"/>
  <c r="AM392" i="1"/>
  <c r="AN392" i="1" s="1"/>
  <c r="CP392" i="1" s="1"/>
  <c r="BI392" i="1"/>
  <c r="BK392" i="1" s="1"/>
  <c r="BL392" i="1" s="1"/>
  <c r="CN392" i="1" s="1"/>
  <c r="CQ392" i="1" s="1"/>
  <c r="AM400" i="1"/>
  <c r="AN400" i="1" s="1"/>
  <c r="CP400" i="1" s="1"/>
  <c r="BI400" i="1"/>
  <c r="BK400" i="1" s="1"/>
  <c r="BL400" i="1" s="1"/>
  <c r="CN400" i="1" s="1"/>
  <c r="AI420" i="1"/>
  <c r="BM420" i="1"/>
  <c r="BN420" i="1" s="1"/>
  <c r="CS420" i="1" s="1"/>
  <c r="AI470" i="1"/>
  <c r="BM470" i="1"/>
  <c r="BN470" i="1" s="1"/>
  <c r="CS470" i="1" s="1"/>
  <c r="BC412" i="1"/>
  <c r="AE412" i="1"/>
  <c r="BE412" i="1"/>
  <c r="BF412" i="1" s="1"/>
  <c r="CH412" i="1" s="1"/>
  <c r="AJ412" i="1"/>
  <c r="AY412" i="1" s="1"/>
  <c r="AZ412" i="1" s="1"/>
  <c r="BA412" i="1" s="1"/>
  <c r="CB412" i="1" s="1"/>
  <c r="BM434" i="1"/>
  <c r="BN434" i="1" s="1"/>
  <c r="CS434" i="1" s="1"/>
  <c r="AI434" i="1"/>
  <c r="BI374" i="1"/>
  <c r="BK374" i="1" s="1"/>
  <c r="BL374" i="1" s="1"/>
  <c r="CN374" i="1" s="1"/>
  <c r="AM374" i="1"/>
  <c r="AN374" i="1" s="1"/>
  <c r="CP374" i="1" s="1"/>
  <c r="BK426" i="1"/>
  <c r="BL426" i="1" s="1"/>
  <c r="CN426" i="1" s="1"/>
  <c r="CQ426" i="1" s="1"/>
  <c r="BC433" i="1"/>
  <c r="AE433" i="1"/>
  <c r="BE433" i="1"/>
  <c r="BF433" i="1" s="1"/>
  <c r="CH433" i="1" s="1"/>
  <c r="AJ433" i="1"/>
  <c r="AY433" i="1" s="1"/>
  <c r="AZ433" i="1" s="1"/>
  <c r="BA433" i="1" s="1"/>
  <c r="CB433" i="1" s="1"/>
  <c r="BM371" i="1"/>
  <c r="BN371" i="1" s="1"/>
  <c r="CS371" i="1" s="1"/>
  <c r="AI371" i="1"/>
  <c r="AI413" i="1"/>
  <c r="BM413" i="1"/>
  <c r="BN413" i="1" s="1"/>
  <c r="CS413" i="1" s="1"/>
  <c r="AI428" i="1"/>
  <c r="BM428" i="1"/>
  <c r="BN428" i="1" s="1"/>
  <c r="CS428" i="1" s="1"/>
  <c r="BI460" i="1"/>
  <c r="BK460" i="1" s="1"/>
  <c r="BL460" i="1" s="1"/>
  <c r="CN460" i="1" s="1"/>
  <c r="CQ460" i="1" s="1"/>
  <c r="AM460" i="1"/>
  <c r="AN460" i="1" s="1"/>
  <c r="CP460" i="1" s="1"/>
  <c r="BC432" i="1"/>
  <c r="AE432" i="1"/>
  <c r="BE432" i="1"/>
  <c r="BF432" i="1" s="1"/>
  <c r="CH432" i="1" s="1"/>
  <c r="AJ432" i="1"/>
  <c r="AY432" i="1" s="1"/>
  <c r="AZ432" i="1" s="1"/>
  <c r="BA432" i="1" s="1"/>
  <c r="CB432" i="1" s="1"/>
  <c r="BD458" i="1"/>
  <c r="CF458" i="1" s="1"/>
  <c r="CI458" i="1" s="1"/>
  <c r="CL458" i="1" s="1"/>
  <c r="BG458" i="1"/>
  <c r="AI436" i="1"/>
  <c r="BM436" i="1"/>
  <c r="BN436" i="1" s="1"/>
  <c r="CS436" i="1" s="1"/>
  <c r="AI453" i="1"/>
  <c r="BM453" i="1"/>
  <c r="BN453" i="1" s="1"/>
  <c r="CS453" i="1" s="1"/>
  <c r="AJ519" i="1"/>
  <c r="AY519" i="1" s="1"/>
  <c r="AZ519" i="1" s="1"/>
  <c r="BA519" i="1" s="1"/>
  <c r="CB519" i="1" s="1"/>
  <c r="BC519" i="1"/>
  <c r="AE519" i="1"/>
  <c r="BE519" i="1"/>
  <c r="BF519" i="1" s="1"/>
  <c r="CH519" i="1" s="1"/>
  <c r="AF316" i="1"/>
  <c r="AG316" i="1"/>
  <c r="CK316" i="1" s="1"/>
  <c r="AI467" i="1"/>
  <c r="BM467" i="1"/>
  <c r="BN467" i="1" s="1"/>
  <c r="CS467" i="1" s="1"/>
  <c r="AJ461" i="1"/>
  <c r="AY461" i="1" s="1"/>
  <c r="AZ461" i="1" s="1"/>
  <c r="BA461" i="1" s="1"/>
  <c r="CB461" i="1" s="1"/>
  <c r="BC461" i="1"/>
  <c r="BE461" i="1"/>
  <c r="BF461" i="1" s="1"/>
  <c r="CH461" i="1" s="1"/>
  <c r="AE461" i="1"/>
  <c r="AI488" i="1"/>
  <c r="BM488" i="1"/>
  <c r="BN488" i="1" s="1"/>
  <c r="CS488" i="1" s="1"/>
  <c r="AM485" i="1"/>
  <c r="AN485" i="1" s="1"/>
  <c r="CP485" i="1" s="1"/>
  <c r="BI485" i="1"/>
  <c r="BK485" i="1" s="1"/>
  <c r="BL485" i="1" s="1"/>
  <c r="CN485" i="1" s="1"/>
  <c r="CQ485" i="1" s="1"/>
  <c r="AJ522" i="1"/>
  <c r="AY522" i="1" s="1"/>
  <c r="AZ522" i="1" s="1"/>
  <c r="BA522" i="1" s="1"/>
  <c r="CB522" i="1" s="1"/>
  <c r="BC522" i="1"/>
  <c r="AE522" i="1"/>
  <c r="BE522" i="1"/>
  <c r="BF522" i="1" s="1"/>
  <c r="CH522" i="1" s="1"/>
  <c r="AF466" i="1"/>
  <c r="AG466" i="1"/>
  <c r="CK466" i="1" s="1"/>
  <c r="AI520" i="1"/>
  <c r="BM520" i="1"/>
  <c r="BN520" i="1" s="1"/>
  <c r="CS520" i="1" s="1"/>
  <c r="AJ438" i="1"/>
  <c r="AY438" i="1" s="1"/>
  <c r="AZ438" i="1" s="1"/>
  <c r="BA438" i="1" s="1"/>
  <c r="CB438" i="1" s="1"/>
  <c r="BC438" i="1"/>
  <c r="AE438" i="1"/>
  <c r="BE438" i="1"/>
  <c r="BF438" i="1" s="1"/>
  <c r="CH438" i="1" s="1"/>
  <c r="BM463" i="1"/>
  <c r="BN463" i="1" s="1"/>
  <c r="CS463" i="1" s="1"/>
  <c r="AI463" i="1"/>
  <c r="BI481" i="1"/>
  <c r="BK481" i="1" s="1"/>
  <c r="BL481" i="1" s="1"/>
  <c r="CN481" i="1" s="1"/>
  <c r="AM481" i="1"/>
  <c r="AN481" i="1" s="1"/>
  <c r="CP481" i="1" s="1"/>
  <c r="AE483" i="1"/>
  <c r="BE483" i="1"/>
  <c r="BF483" i="1" s="1"/>
  <c r="CH483" i="1" s="1"/>
  <c r="AJ483" i="1"/>
  <c r="AY483" i="1" s="1"/>
  <c r="AZ483" i="1" s="1"/>
  <c r="BA483" i="1" s="1"/>
  <c r="BC483" i="1"/>
  <c r="AM483" i="1"/>
  <c r="AN483" i="1" s="1"/>
  <c r="CP483" i="1" s="1"/>
  <c r="BI483" i="1"/>
  <c r="BK483" i="1" s="1"/>
  <c r="BL483" i="1" s="1"/>
  <c r="CN483" i="1" s="1"/>
  <c r="AJ498" i="1"/>
  <c r="AY498" i="1" s="1"/>
  <c r="AZ498" i="1" s="1"/>
  <c r="BA498" i="1" s="1"/>
  <c r="CB498" i="1" s="1"/>
  <c r="BC498" i="1"/>
  <c r="AE498" i="1"/>
  <c r="BE498" i="1"/>
  <c r="BF498" i="1" s="1"/>
  <c r="CH498" i="1" s="1"/>
  <c r="AJ528" i="1"/>
  <c r="AY528" i="1" s="1"/>
  <c r="AZ528" i="1" s="1"/>
  <c r="BA528" i="1" s="1"/>
  <c r="CB528" i="1" s="1"/>
  <c r="BC528" i="1"/>
  <c r="AE528" i="1"/>
  <c r="BE528" i="1"/>
  <c r="BF528" i="1" s="1"/>
  <c r="CH528" i="1" s="1"/>
  <c r="AM539" i="1"/>
  <c r="AN539" i="1" s="1"/>
  <c r="CP539" i="1" s="1"/>
  <c r="BI539" i="1"/>
  <c r="BK539" i="1" s="1"/>
  <c r="BL539" i="1" s="1"/>
  <c r="CN539" i="1" s="1"/>
  <c r="AF410" i="1"/>
  <c r="AG410" i="1"/>
  <c r="CK410" i="1" s="1"/>
  <c r="AJ486" i="1"/>
  <c r="AY486" i="1" s="1"/>
  <c r="AZ486" i="1" s="1"/>
  <c r="BA486" i="1" s="1"/>
  <c r="BC486" i="1"/>
  <c r="AE486" i="1"/>
  <c r="BE486" i="1"/>
  <c r="BF486" i="1" s="1"/>
  <c r="CH486" i="1" s="1"/>
  <c r="AM508" i="1"/>
  <c r="AN508" i="1" s="1"/>
  <c r="CP508" i="1" s="1"/>
  <c r="BI508" i="1"/>
  <c r="BK508" i="1" s="1"/>
  <c r="BL508" i="1" s="1"/>
  <c r="CN508" i="1" s="1"/>
  <c r="AJ574" i="1"/>
  <c r="BC574" i="1"/>
  <c r="AE574" i="1"/>
  <c r="BE574" i="1"/>
  <c r="BF574" i="1" s="1"/>
  <c r="CH574" i="1" s="1"/>
  <c r="AJ504" i="1"/>
  <c r="AY504" i="1" s="1"/>
  <c r="AZ504" i="1" s="1"/>
  <c r="BA504" i="1" s="1"/>
  <c r="CB504" i="1" s="1"/>
  <c r="BC540" i="1"/>
  <c r="BE540" i="1"/>
  <c r="BF540" i="1" s="1"/>
  <c r="CH540" i="1" s="1"/>
  <c r="AJ540" i="1"/>
  <c r="AY540" i="1" s="1"/>
  <c r="AZ540" i="1" s="1"/>
  <c r="BA540" i="1" s="1"/>
  <c r="CB540" i="1" s="1"/>
  <c r="AE540" i="1"/>
  <c r="AJ594" i="1"/>
  <c r="AY594" i="1" s="1"/>
  <c r="AZ594" i="1" s="1"/>
  <c r="BA594" i="1" s="1"/>
  <c r="CB594" i="1" s="1"/>
  <c r="BC594" i="1"/>
  <c r="AE594" i="1"/>
  <c r="BE594" i="1"/>
  <c r="BF594" i="1" s="1"/>
  <c r="CH594" i="1" s="1"/>
  <c r="AM517" i="1"/>
  <c r="AN517" i="1" s="1"/>
  <c r="CP517" i="1" s="1"/>
  <c r="BI517" i="1"/>
  <c r="BK517" i="1" s="1"/>
  <c r="BL517" i="1" s="1"/>
  <c r="CN517" i="1" s="1"/>
  <c r="CQ517" i="1" s="1"/>
  <c r="AK572" i="1"/>
  <c r="AD572" i="1"/>
  <c r="AD491" i="1" s="1"/>
  <c r="AE491" i="1" s="1"/>
  <c r="AG491" i="1" s="1"/>
  <c r="AL572" i="1"/>
  <c r="BJ572" i="1" s="1"/>
  <c r="BG418" i="1"/>
  <c r="BD418" i="1"/>
  <c r="CF418" i="1" s="1"/>
  <c r="CI418" i="1" s="1"/>
  <c r="CL418" i="1" s="1"/>
  <c r="CQ484" i="1"/>
  <c r="BX677" i="1"/>
  <c r="BY677" i="1"/>
  <c r="AI529" i="1"/>
  <c r="BM529" i="1"/>
  <c r="BN529" i="1" s="1"/>
  <c r="CS529" i="1" s="1"/>
  <c r="AI549" i="1"/>
  <c r="BM549" i="1"/>
  <c r="BN549" i="1" s="1"/>
  <c r="CS549" i="1" s="1"/>
  <c r="BC556" i="1"/>
  <c r="AE556" i="1"/>
  <c r="BE556" i="1"/>
  <c r="BF556" i="1" s="1"/>
  <c r="CH556" i="1" s="1"/>
  <c r="AJ556" i="1"/>
  <c r="AY556" i="1" s="1"/>
  <c r="AZ556" i="1" s="1"/>
  <c r="BA556" i="1" s="1"/>
  <c r="CB556" i="1" s="1"/>
  <c r="AJ575" i="1"/>
  <c r="AY575" i="1" s="1"/>
  <c r="AZ575" i="1" s="1"/>
  <c r="BA575" i="1" s="1"/>
  <c r="CB575" i="1" s="1"/>
  <c r="BC575" i="1"/>
  <c r="AE575" i="1"/>
  <c r="BE575" i="1"/>
  <c r="BF575" i="1" s="1"/>
  <c r="CH575" i="1" s="1"/>
  <c r="AJ581" i="1"/>
  <c r="AY581" i="1" s="1"/>
  <c r="AZ581" i="1" s="1"/>
  <c r="BA581" i="1" s="1"/>
  <c r="CB581" i="1" s="1"/>
  <c r="BC581" i="1"/>
  <c r="AE581" i="1"/>
  <c r="BE581" i="1"/>
  <c r="BF581" i="1" s="1"/>
  <c r="CH581" i="1" s="1"/>
  <c r="BI592" i="1"/>
  <c r="BK592" i="1" s="1"/>
  <c r="BL592" i="1" s="1"/>
  <c r="CN592" i="1" s="1"/>
  <c r="CQ592" i="1" s="1"/>
  <c r="AM592" i="1"/>
  <c r="AN592" i="1" s="1"/>
  <c r="CP592" i="1" s="1"/>
  <c r="AE525" i="1"/>
  <c r="BE525" i="1"/>
  <c r="BF525" i="1" s="1"/>
  <c r="CH525" i="1" s="1"/>
  <c r="AJ525" i="1"/>
  <c r="AY525" i="1" s="1"/>
  <c r="AZ525" i="1" s="1"/>
  <c r="BA525" i="1" s="1"/>
  <c r="CB525" i="1" s="1"/>
  <c r="BC525" i="1"/>
  <c r="BK541" i="1"/>
  <c r="BL541" i="1" s="1"/>
  <c r="CN541" i="1" s="1"/>
  <c r="CQ541" i="1" s="1"/>
  <c r="AI567" i="1"/>
  <c r="BM567" i="1"/>
  <c r="BN567" i="1" s="1"/>
  <c r="CS567" i="1" s="1"/>
  <c r="AJ579" i="1"/>
  <c r="AY579" i="1" s="1"/>
  <c r="AZ579" i="1" s="1"/>
  <c r="BA579" i="1" s="1"/>
  <c r="CB579" i="1" s="1"/>
  <c r="BC579" i="1"/>
  <c r="AE579" i="1"/>
  <c r="BE579" i="1"/>
  <c r="BF579" i="1" s="1"/>
  <c r="CH579" i="1" s="1"/>
  <c r="AJ593" i="1"/>
  <c r="AY593" i="1" s="1"/>
  <c r="AZ593" i="1" s="1"/>
  <c r="BA593" i="1" s="1"/>
  <c r="CB593" i="1" s="1"/>
  <c r="BC593" i="1"/>
  <c r="AE593" i="1"/>
  <c r="BE593" i="1"/>
  <c r="BF593" i="1" s="1"/>
  <c r="CH593" i="1" s="1"/>
  <c r="CL496" i="1"/>
  <c r="BM532" i="1"/>
  <c r="BN532" i="1" s="1"/>
  <c r="CS532" i="1" s="1"/>
  <c r="AI532" i="1"/>
  <c r="BI558" i="1"/>
  <c r="BK558" i="1" s="1"/>
  <c r="BL558" i="1" s="1"/>
  <c r="CN558" i="1" s="1"/>
  <c r="CQ558" i="1" s="1"/>
  <c r="AM558" i="1"/>
  <c r="AN558" i="1" s="1"/>
  <c r="CP558" i="1" s="1"/>
  <c r="AI584" i="1"/>
  <c r="BM584" i="1"/>
  <c r="BN584" i="1" s="1"/>
  <c r="CS584" i="1" s="1"/>
  <c r="AM599" i="1"/>
  <c r="AN599" i="1" s="1"/>
  <c r="CP599" i="1" s="1"/>
  <c r="BI599" i="1"/>
  <c r="BK599" i="1" s="1"/>
  <c r="BL599" i="1" s="1"/>
  <c r="CN599" i="1" s="1"/>
  <c r="CQ599" i="1" s="1"/>
  <c r="BJ663" i="1"/>
  <c r="BK663" i="1" s="1"/>
  <c r="BL663" i="1" s="1"/>
  <c r="CN663" i="1" s="1"/>
  <c r="AM663" i="1"/>
  <c r="AN663" i="1" s="1"/>
  <c r="CP663" i="1" s="1"/>
  <c r="AE495" i="1"/>
  <c r="BE495" i="1"/>
  <c r="BF495" i="1" s="1"/>
  <c r="CH495" i="1" s="1"/>
  <c r="AJ495" i="1"/>
  <c r="AY495" i="1" s="1"/>
  <c r="AZ495" i="1" s="1"/>
  <c r="BA495" i="1" s="1"/>
  <c r="CB495" i="1" s="1"/>
  <c r="BC495" i="1"/>
  <c r="AM554" i="1"/>
  <c r="AN554" i="1" s="1"/>
  <c r="CP554" i="1" s="1"/>
  <c r="BI554" i="1"/>
  <c r="BK554" i="1" s="1"/>
  <c r="BL554" i="1" s="1"/>
  <c r="CN554" i="1" s="1"/>
  <c r="CQ554" i="1" s="1"/>
  <c r="AM562" i="1"/>
  <c r="AN562" i="1" s="1"/>
  <c r="CP562" i="1" s="1"/>
  <c r="BI562" i="1"/>
  <c r="BK562" i="1" s="1"/>
  <c r="BL562" i="1" s="1"/>
  <c r="CN562" i="1" s="1"/>
  <c r="CQ562" i="1" s="1"/>
  <c r="BI576" i="1"/>
  <c r="BK576" i="1" s="1"/>
  <c r="BL576" i="1" s="1"/>
  <c r="CN576" i="1" s="1"/>
  <c r="CQ576" i="1" s="1"/>
  <c r="AM576" i="1"/>
  <c r="AN576" i="1" s="1"/>
  <c r="CP576" i="1" s="1"/>
  <c r="AI664" i="1"/>
  <c r="BM664" i="1"/>
  <c r="BN664" i="1" s="1"/>
  <c r="CS664" i="1" s="1"/>
  <c r="BI582" i="1"/>
  <c r="BK582" i="1" s="1"/>
  <c r="BL582" i="1" s="1"/>
  <c r="CN582" i="1" s="1"/>
  <c r="CQ582" i="1" s="1"/>
  <c r="AM582" i="1"/>
  <c r="AN582" i="1" s="1"/>
  <c r="CP582" i="1" s="1"/>
  <c r="BI682" i="1"/>
  <c r="BK682" i="1" s="1"/>
  <c r="BL682" i="1" s="1"/>
  <c r="CN682" i="1" s="1"/>
  <c r="AM682" i="1"/>
  <c r="AN682" i="1" s="1"/>
  <c r="CP682" i="1" s="1"/>
  <c r="AI609" i="1"/>
  <c r="BM609" i="1"/>
  <c r="BN609" i="1" s="1"/>
  <c r="CS609" i="1" s="1"/>
  <c r="AI613" i="1"/>
  <c r="BM613" i="1"/>
  <c r="BN613" i="1" s="1"/>
  <c r="CS613" i="1" s="1"/>
  <c r="AI617" i="1"/>
  <c r="BM617" i="1"/>
  <c r="BN617" i="1" s="1"/>
  <c r="CS617" i="1" s="1"/>
  <c r="AI621" i="1"/>
  <c r="BM621" i="1"/>
  <c r="BN621" i="1" s="1"/>
  <c r="CS621" i="1" s="1"/>
  <c r="AI625" i="1"/>
  <c r="BM625" i="1"/>
  <c r="BN625" i="1" s="1"/>
  <c r="CS625" i="1" s="1"/>
  <c r="AI629" i="1"/>
  <c r="BM629" i="1"/>
  <c r="BN629" i="1" s="1"/>
  <c r="CS629" i="1" s="1"/>
  <c r="AI633" i="1"/>
  <c r="BM633" i="1"/>
  <c r="BN633" i="1" s="1"/>
  <c r="CS633" i="1" s="1"/>
  <c r="AI654" i="1"/>
  <c r="BM654" i="1"/>
  <c r="BN654" i="1" s="1"/>
  <c r="CS654" i="1" s="1"/>
  <c r="BI665" i="1"/>
  <c r="BK665" i="1" s="1"/>
  <c r="BL665" i="1" s="1"/>
  <c r="CN665" i="1" s="1"/>
  <c r="CQ665" i="1" s="1"/>
  <c r="AM665" i="1"/>
  <c r="AN665" i="1" s="1"/>
  <c r="CP665" i="1" s="1"/>
  <c r="AJ577" i="1"/>
  <c r="AY577" i="1" s="1"/>
  <c r="AZ577" i="1" s="1"/>
  <c r="BA577" i="1" s="1"/>
  <c r="CB577" i="1" s="1"/>
  <c r="BC577" i="1"/>
  <c r="AE577" i="1"/>
  <c r="BE577" i="1"/>
  <c r="BF577" i="1" s="1"/>
  <c r="CH577" i="1" s="1"/>
  <c r="CQ646" i="1"/>
  <c r="BI657" i="1"/>
  <c r="BK657" i="1" s="1"/>
  <c r="BL657" i="1" s="1"/>
  <c r="CN657" i="1" s="1"/>
  <c r="AM657" i="1"/>
  <c r="AN657" i="1" s="1"/>
  <c r="CP657" i="1" s="1"/>
  <c r="AF678" i="1"/>
  <c r="AG678" i="1"/>
  <c r="CK678" i="1" s="1"/>
  <c r="AJ683" i="1"/>
  <c r="AY683" i="1" s="1"/>
  <c r="AZ683" i="1" s="1"/>
  <c r="BA683" i="1" s="1"/>
  <c r="CB683" i="1" s="1"/>
  <c r="AE683" i="1"/>
  <c r="BC683" i="1"/>
  <c r="BE683" i="1"/>
  <c r="BF683" i="1" s="1"/>
  <c r="CH683" i="1" s="1"/>
  <c r="BC547" i="1"/>
  <c r="AE547" i="1"/>
  <c r="BE547" i="1"/>
  <c r="BF547" i="1" s="1"/>
  <c r="CH547" i="1" s="1"/>
  <c r="AJ547" i="1"/>
  <c r="AY547" i="1" s="1"/>
  <c r="AZ547" i="1" s="1"/>
  <c r="BA547" i="1" s="1"/>
  <c r="CB547" i="1" s="1"/>
  <c r="BM585" i="1"/>
  <c r="BN585" i="1" s="1"/>
  <c r="CS585" i="1" s="1"/>
  <c r="AI585" i="1"/>
  <c r="AK637" i="1"/>
  <c r="AD637" i="1"/>
  <c r="AE637" i="1" s="1"/>
  <c r="AG637" i="1" s="1"/>
  <c r="AL637" i="1"/>
  <c r="BJ637" i="1" s="1"/>
  <c r="AI684" i="1"/>
  <c r="BM684" i="1"/>
  <c r="BN684" i="1" s="1"/>
  <c r="CS684" i="1" s="1"/>
  <c r="BC523" i="1"/>
  <c r="AE523" i="1"/>
  <c r="BE523" i="1"/>
  <c r="BF523" i="1" s="1"/>
  <c r="CH523" i="1" s="1"/>
  <c r="AJ523" i="1"/>
  <c r="AY523" i="1" s="1"/>
  <c r="AZ523" i="1" s="1"/>
  <c r="BA523" i="1" s="1"/>
  <c r="CB523" i="1" s="1"/>
  <c r="BC564" i="1"/>
  <c r="AE564" i="1"/>
  <c r="BE564" i="1"/>
  <c r="BF564" i="1" s="1"/>
  <c r="CH564" i="1" s="1"/>
  <c r="AJ564" i="1"/>
  <c r="AY564" i="1" s="1"/>
  <c r="AZ564" i="1" s="1"/>
  <c r="BA564" i="1" s="1"/>
  <c r="CB564" i="1" s="1"/>
  <c r="AJ608" i="1"/>
  <c r="AY608" i="1" s="1"/>
  <c r="AZ608" i="1" s="1"/>
  <c r="BA608" i="1" s="1"/>
  <c r="CB608" i="1" s="1"/>
  <c r="AE608" i="1"/>
  <c r="BC608" i="1"/>
  <c r="BE608" i="1"/>
  <c r="BF608" i="1" s="1"/>
  <c r="CH608" i="1" s="1"/>
  <c r="AJ612" i="1"/>
  <c r="AY612" i="1" s="1"/>
  <c r="AZ612" i="1" s="1"/>
  <c r="BA612" i="1" s="1"/>
  <c r="CB612" i="1" s="1"/>
  <c r="AE612" i="1"/>
  <c r="BC612" i="1"/>
  <c r="BE612" i="1"/>
  <c r="BF612" i="1" s="1"/>
  <c r="CH612" i="1" s="1"/>
  <c r="AJ616" i="1"/>
  <c r="AY616" i="1" s="1"/>
  <c r="AZ616" i="1" s="1"/>
  <c r="BA616" i="1" s="1"/>
  <c r="CB616" i="1" s="1"/>
  <c r="AE616" i="1"/>
  <c r="BC616" i="1"/>
  <c r="BE616" i="1"/>
  <c r="BF616" i="1" s="1"/>
  <c r="CH616" i="1" s="1"/>
  <c r="AJ620" i="1"/>
  <c r="AY620" i="1" s="1"/>
  <c r="AZ620" i="1" s="1"/>
  <c r="BA620" i="1" s="1"/>
  <c r="CB620" i="1" s="1"/>
  <c r="AE620" i="1"/>
  <c r="BC620" i="1"/>
  <c r="BE620" i="1"/>
  <c r="BF620" i="1" s="1"/>
  <c r="CH620" i="1" s="1"/>
  <c r="AJ624" i="1"/>
  <c r="AY624" i="1" s="1"/>
  <c r="AZ624" i="1" s="1"/>
  <c r="BA624" i="1" s="1"/>
  <c r="CB624" i="1" s="1"/>
  <c r="AE624" i="1"/>
  <c r="BC624" i="1"/>
  <c r="BE624" i="1"/>
  <c r="BF624" i="1" s="1"/>
  <c r="CH624" i="1" s="1"/>
  <c r="AJ628" i="1"/>
  <c r="AY628" i="1" s="1"/>
  <c r="AZ628" i="1" s="1"/>
  <c r="BA628" i="1" s="1"/>
  <c r="CB628" i="1" s="1"/>
  <c r="AE628" i="1"/>
  <c r="BC628" i="1"/>
  <c r="BE628" i="1"/>
  <c r="BF628" i="1" s="1"/>
  <c r="CH628" i="1" s="1"/>
  <c r="AJ632" i="1"/>
  <c r="AY632" i="1" s="1"/>
  <c r="AZ632" i="1" s="1"/>
  <c r="BA632" i="1" s="1"/>
  <c r="CB632" i="1" s="1"/>
  <c r="AE632" i="1"/>
  <c r="BC632" i="1"/>
  <c r="BE632" i="1"/>
  <c r="BF632" i="1" s="1"/>
  <c r="CH632" i="1" s="1"/>
  <c r="BM713" i="1"/>
  <c r="BN713" i="1" s="1"/>
  <c r="CS713" i="1" s="1"/>
  <c r="AI713" i="1"/>
  <c r="BM728" i="1"/>
  <c r="BN728" i="1" s="1"/>
  <c r="CS728" i="1" s="1"/>
  <c r="AI728" i="1"/>
  <c r="BI741" i="1"/>
  <c r="BK741" i="1" s="1"/>
  <c r="BL741" i="1" s="1"/>
  <c r="CN741" i="1" s="1"/>
  <c r="CQ741" i="1" s="1"/>
  <c r="AM741" i="1"/>
  <c r="AN741" i="1" s="1"/>
  <c r="CP741" i="1" s="1"/>
  <c r="AK764" i="1"/>
  <c r="AD764" i="1"/>
  <c r="AE764" i="1" s="1"/>
  <c r="AG764" i="1" s="1"/>
  <c r="AL764" i="1"/>
  <c r="BJ764" i="1" s="1"/>
  <c r="BC780" i="1"/>
  <c r="AE780" i="1"/>
  <c r="BE780" i="1"/>
  <c r="BF780" i="1" s="1"/>
  <c r="CH780" i="1" s="1"/>
  <c r="AJ780" i="1"/>
  <c r="AY780" i="1" s="1"/>
  <c r="AZ780" i="1" s="1"/>
  <c r="BA780" i="1" s="1"/>
  <c r="CB780" i="1" s="1"/>
  <c r="BM812" i="1"/>
  <c r="BN812" i="1" s="1"/>
  <c r="CS812" i="1" s="1"/>
  <c r="AH810" i="1"/>
  <c r="AI810" i="1" s="1"/>
  <c r="AI812" i="1"/>
  <c r="AM806" i="1"/>
  <c r="AN806" i="1" s="1"/>
  <c r="CP806" i="1" s="1"/>
  <c r="BI806" i="1"/>
  <c r="BK806" i="1" s="1"/>
  <c r="BL806" i="1" s="1"/>
  <c r="CN806" i="1" s="1"/>
  <c r="CQ806" i="1" s="1"/>
  <c r="AM650" i="1"/>
  <c r="AN650" i="1" s="1"/>
  <c r="CP650" i="1" s="1"/>
  <c r="BI650" i="1"/>
  <c r="BK650" i="1" s="1"/>
  <c r="BL650" i="1" s="1"/>
  <c r="CN650" i="1" s="1"/>
  <c r="BM689" i="1"/>
  <c r="BN689" i="1" s="1"/>
  <c r="CS689" i="1" s="1"/>
  <c r="AI689" i="1"/>
  <c r="AI761" i="1"/>
  <c r="BM761" i="1"/>
  <c r="BN761" i="1" s="1"/>
  <c r="CS761" i="1" s="1"/>
  <c r="AF812" i="1"/>
  <c r="AG812" i="1"/>
  <c r="CK812" i="1" s="1"/>
  <c r="BI691" i="1"/>
  <c r="BK691" i="1" s="1"/>
  <c r="BL691" i="1" s="1"/>
  <c r="CN691" i="1" s="1"/>
  <c r="CQ691" i="1" s="1"/>
  <c r="AM691" i="1"/>
  <c r="AN691" i="1" s="1"/>
  <c r="CP691" i="1" s="1"/>
  <c r="AM714" i="1"/>
  <c r="AN714" i="1" s="1"/>
  <c r="CP714" i="1" s="1"/>
  <c r="BI714" i="1"/>
  <c r="BK714" i="1" s="1"/>
  <c r="BL714" i="1" s="1"/>
  <c r="CN714" i="1" s="1"/>
  <c r="AI784" i="1"/>
  <c r="BM784" i="1"/>
  <c r="BN784" i="1" s="1"/>
  <c r="CS784" i="1" s="1"/>
  <c r="BK524" i="1"/>
  <c r="BL524" i="1" s="1"/>
  <c r="CN524" i="1" s="1"/>
  <c r="CQ524" i="1" s="1"/>
  <c r="AM651" i="1"/>
  <c r="AN651" i="1" s="1"/>
  <c r="CP651" i="1" s="1"/>
  <c r="BI651" i="1"/>
  <c r="BK651" i="1" s="1"/>
  <c r="BL651" i="1" s="1"/>
  <c r="CN651" i="1" s="1"/>
  <c r="CQ651" i="1" s="1"/>
  <c r="BC699" i="1"/>
  <c r="AE699" i="1"/>
  <c r="BE699" i="1"/>
  <c r="BF699" i="1" s="1"/>
  <c r="CH699" i="1" s="1"/>
  <c r="AJ699" i="1"/>
  <c r="BI711" i="1"/>
  <c r="BK711" i="1" s="1"/>
  <c r="BL711" i="1" s="1"/>
  <c r="CN711" i="1" s="1"/>
  <c r="AM711" i="1"/>
  <c r="AN711" i="1" s="1"/>
  <c r="CP711" i="1" s="1"/>
  <c r="AM772" i="1"/>
  <c r="AN772" i="1" s="1"/>
  <c r="CP772" i="1" s="1"/>
  <c r="BI772" i="1"/>
  <c r="BK772" i="1" s="1"/>
  <c r="BL772" i="1" s="1"/>
  <c r="CN772" i="1" s="1"/>
  <c r="CQ772" i="1" s="1"/>
  <c r="AJ816" i="1"/>
  <c r="AY816" i="1" s="1"/>
  <c r="AZ816" i="1" s="1"/>
  <c r="BA816" i="1" s="1"/>
  <c r="CB816" i="1" s="1"/>
  <c r="BC816" i="1"/>
  <c r="AE816" i="1"/>
  <c r="BE816" i="1"/>
  <c r="BF816" i="1" s="1"/>
  <c r="CH816" i="1" s="1"/>
  <c r="AJ752" i="1"/>
  <c r="AY752" i="1" s="1"/>
  <c r="AZ752" i="1" s="1"/>
  <c r="BA752" i="1" s="1"/>
  <c r="CB752" i="1" s="1"/>
  <c r="BC752" i="1"/>
  <c r="AE752" i="1"/>
  <c r="BE752" i="1"/>
  <c r="BF752" i="1" s="1"/>
  <c r="CH752" i="1" s="1"/>
  <c r="BM659" i="1"/>
  <c r="BN659" i="1" s="1"/>
  <c r="CS659" i="1" s="1"/>
  <c r="AI659" i="1"/>
  <c r="AJ703" i="1"/>
  <c r="AY703" i="1" s="1"/>
  <c r="AZ703" i="1" s="1"/>
  <c r="BA703" i="1" s="1"/>
  <c r="CB703" i="1" s="1"/>
  <c r="BC703" i="1"/>
  <c r="AE703" i="1"/>
  <c r="BE703" i="1"/>
  <c r="BF703" i="1" s="1"/>
  <c r="CH703" i="1" s="1"/>
  <c r="BC729" i="1"/>
  <c r="AE729" i="1"/>
  <c r="BE729" i="1"/>
  <c r="BF729" i="1" s="1"/>
  <c r="CH729" i="1" s="1"/>
  <c r="AJ729" i="1"/>
  <c r="AY729" i="1" s="1"/>
  <c r="AZ729" i="1" s="1"/>
  <c r="BA729" i="1" s="1"/>
  <c r="BC781" i="1"/>
  <c r="AE781" i="1"/>
  <c r="BE781" i="1"/>
  <c r="BF781" i="1" s="1"/>
  <c r="CH781" i="1" s="1"/>
  <c r="AJ781" i="1"/>
  <c r="AY781" i="1" s="1"/>
  <c r="AZ781" i="1" s="1"/>
  <c r="BA781" i="1" s="1"/>
  <c r="CB781" i="1" s="1"/>
  <c r="AI799" i="1"/>
  <c r="BM799" i="1"/>
  <c r="BN799" i="1" s="1"/>
  <c r="CS799" i="1" s="1"/>
  <c r="AI735" i="1"/>
  <c r="BM735" i="1"/>
  <c r="BN735" i="1" s="1"/>
  <c r="CS735" i="1" s="1"/>
  <c r="BC757" i="1"/>
  <c r="AE757" i="1"/>
  <c r="BE757" i="1"/>
  <c r="BF757" i="1" s="1"/>
  <c r="CH757" i="1" s="1"/>
  <c r="AJ757" i="1"/>
  <c r="AY757" i="1" s="1"/>
  <c r="AZ757" i="1" s="1"/>
  <c r="BA757" i="1" s="1"/>
  <c r="CB757" i="1" s="1"/>
  <c r="AI775" i="1"/>
  <c r="BM775" i="1"/>
  <c r="BN775" i="1" s="1"/>
  <c r="CS775" i="1" s="1"/>
  <c r="BM796" i="1"/>
  <c r="BN796" i="1" s="1"/>
  <c r="CS796" i="1" s="1"/>
  <c r="AI796" i="1"/>
  <c r="BM821" i="1"/>
  <c r="BN821" i="1" s="1"/>
  <c r="CS821" i="1" s="1"/>
  <c r="AI821" i="1"/>
  <c r="BC707" i="1"/>
  <c r="AE707" i="1"/>
  <c r="BE707" i="1"/>
  <c r="BF707" i="1" s="1"/>
  <c r="CH707" i="1" s="1"/>
  <c r="AJ707" i="1"/>
  <c r="AY707" i="1" s="1"/>
  <c r="AZ707" i="1" s="1"/>
  <c r="BA707" i="1" s="1"/>
  <c r="CB707" i="1" s="1"/>
  <c r="AJ795" i="1"/>
  <c r="AY795" i="1" s="1"/>
  <c r="AZ795" i="1" s="1"/>
  <c r="BA795" i="1" s="1"/>
  <c r="CB795" i="1" s="1"/>
  <c r="BC795" i="1"/>
  <c r="AE795" i="1"/>
  <c r="BE795" i="1"/>
  <c r="BF795" i="1" s="1"/>
  <c r="CH795" i="1" s="1"/>
  <c r="AF677" i="1"/>
  <c r="AG677" i="1"/>
  <c r="CK677" i="1" s="1"/>
  <c r="BE727" i="1"/>
  <c r="BF727" i="1" s="1"/>
  <c r="CH727" i="1" s="1"/>
  <c r="AJ727" i="1"/>
  <c r="AY727" i="1" s="1"/>
  <c r="AZ727" i="1" s="1"/>
  <c r="BA727" i="1" s="1"/>
  <c r="BC727" i="1"/>
  <c r="AE727" i="1"/>
  <c r="AJ754" i="1"/>
  <c r="AY754" i="1" s="1"/>
  <c r="AZ754" i="1" s="1"/>
  <c r="BA754" i="1" s="1"/>
  <c r="CB754" i="1" s="1"/>
  <c r="BC754" i="1"/>
  <c r="AE754" i="1"/>
  <c r="BE754" i="1"/>
  <c r="BF754" i="1" s="1"/>
  <c r="CH754" i="1" s="1"/>
  <c r="AJ802" i="1"/>
  <c r="AY802" i="1" s="1"/>
  <c r="AZ802" i="1" s="1"/>
  <c r="BA802" i="1" s="1"/>
  <c r="CB802" i="1" s="1"/>
  <c r="BC802" i="1"/>
  <c r="AE802" i="1"/>
  <c r="BE802" i="1"/>
  <c r="BF802" i="1" s="1"/>
  <c r="CH802" i="1" s="1"/>
  <c r="BI701" i="1"/>
  <c r="BK701" i="1" s="1"/>
  <c r="BL701" i="1" s="1"/>
  <c r="CN701" i="1" s="1"/>
  <c r="CQ701" i="1" s="1"/>
  <c r="AM701" i="1"/>
  <c r="AN701" i="1" s="1"/>
  <c r="CP701" i="1" s="1"/>
  <c r="BM748" i="1"/>
  <c r="BN748" i="1" s="1"/>
  <c r="CS748" i="1" s="1"/>
  <c r="AI748" i="1"/>
  <c r="BM803" i="1"/>
  <c r="BN803" i="1" s="1"/>
  <c r="CS803" i="1" s="1"/>
  <c r="AI803" i="1"/>
  <c r="BE695" i="1"/>
  <c r="BF695" i="1" s="1"/>
  <c r="CH695" i="1" s="1"/>
  <c r="AJ695" i="1"/>
  <c r="AY695" i="1" s="1"/>
  <c r="AZ695" i="1" s="1"/>
  <c r="BA695" i="1" s="1"/>
  <c r="CB695" i="1" s="1"/>
  <c r="BC695" i="1"/>
  <c r="AE695" i="1"/>
  <c r="AF716" i="1"/>
  <c r="AG716" i="1"/>
  <c r="CK716" i="1" s="1"/>
  <c r="BI762" i="1"/>
  <c r="BK762" i="1" s="1"/>
  <c r="BL762" i="1" s="1"/>
  <c r="CN762" i="1" s="1"/>
  <c r="AM762" i="1"/>
  <c r="AN762" i="1" s="1"/>
  <c r="CP762" i="1" s="1"/>
  <c r="BI813" i="1"/>
  <c r="BK813" i="1" s="1"/>
  <c r="BL813" i="1" s="1"/>
  <c r="CN813" i="1" s="1"/>
  <c r="AM813" i="1"/>
  <c r="AN813" i="1" s="1"/>
  <c r="CP813" i="1" s="1"/>
  <c r="AI815" i="1"/>
  <c r="BM815" i="1"/>
  <c r="BN815" i="1" s="1"/>
  <c r="CS815" i="1" s="1"/>
  <c r="BM876" i="1"/>
  <c r="BN876" i="1" s="1"/>
  <c r="CS876" i="1" s="1"/>
  <c r="AI876" i="1"/>
  <c r="BM891" i="1"/>
  <c r="BN891" i="1" s="1"/>
  <c r="CS891" i="1" s="1"/>
  <c r="AI891" i="1"/>
  <c r="BC868" i="1"/>
  <c r="AE868" i="1"/>
  <c r="AF868" i="1" s="1"/>
  <c r="BE868" i="1"/>
  <c r="BF868" i="1" s="1"/>
  <c r="CH868" i="1" s="1"/>
  <c r="AJ868" i="1"/>
  <c r="AY868" i="1" s="1"/>
  <c r="AZ868" i="1" s="1"/>
  <c r="BA868" i="1" s="1"/>
  <c r="CB868" i="1" s="1"/>
  <c r="BK737" i="1"/>
  <c r="BL737" i="1" s="1"/>
  <c r="CN737" i="1" s="1"/>
  <c r="CQ737" i="1" s="1"/>
  <c r="AI827" i="1"/>
  <c r="BM827" i="1"/>
  <c r="BN827" i="1" s="1"/>
  <c r="CS827" i="1" s="1"/>
  <c r="BM880" i="1"/>
  <c r="BN880" i="1" s="1"/>
  <c r="CS880" i="1" s="1"/>
  <c r="AI880" i="1"/>
  <c r="AM773" i="1"/>
  <c r="AN773" i="1" s="1"/>
  <c r="CP773" i="1" s="1"/>
  <c r="BD700" i="1"/>
  <c r="CF700" i="1" s="1"/>
  <c r="CI700" i="1" s="1"/>
  <c r="CL700" i="1" s="1"/>
  <c r="BG700" i="1"/>
  <c r="AJ826" i="1"/>
  <c r="AY826" i="1" s="1"/>
  <c r="AZ826" i="1" s="1"/>
  <c r="BA826" i="1" s="1"/>
  <c r="CB826" i="1" s="1"/>
  <c r="BC826" i="1"/>
  <c r="AE826" i="1"/>
  <c r="BE826" i="1"/>
  <c r="BF826" i="1" s="1"/>
  <c r="CH826" i="1" s="1"/>
  <c r="CH810" i="1" s="1"/>
  <c r="BE838" i="1"/>
  <c r="BF838" i="1" s="1"/>
  <c r="CH838" i="1" s="1"/>
  <c r="BC838" i="1"/>
  <c r="AE838" i="1"/>
  <c r="AJ838" i="1"/>
  <c r="AY838" i="1" s="1"/>
  <c r="AZ838" i="1" s="1"/>
  <c r="BA838" i="1" s="1"/>
  <c r="CB838" i="1" s="1"/>
  <c r="BE878" i="1"/>
  <c r="BF878" i="1" s="1"/>
  <c r="CH878" i="1" s="1"/>
  <c r="AJ878" i="1"/>
  <c r="AY878" i="1" s="1"/>
  <c r="AZ878" i="1" s="1"/>
  <c r="BA878" i="1" s="1"/>
  <c r="CB878" i="1" s="1"/>
  <c r="AE878" i="1"/>
  <c r="AF878" i="1" s="1"/>
  <c r="BC878" i="1"/>
  <c r="AI849" i="1"/>
  <c r="BM849" i="1"/>
  <c r="BN849" i="1" s="1"/>
  <c r="CS849" i="1" s="1"/>
  <c r="AF782" i="1"/>
  <c r="AG782" i="1"/>
  <c r="CK782" i="1" s="1"/>
  <c r="AM822" i="1"/>
  <c r="AN822" i="1" s="1"/>
  <c r="CP822" i="1" s="1"/>
  <c r="BI822" i="1"/>
  <c r="BK822" i="1" s="1"/>
  <c r="BL822" i="1" s="1"/>
  <c r="CN822" i="1" s="1"/>
  <c r="CQ822" i="1" s="1"/>
  <c r="AI825" i="1"/>
  <c r="BM825" i="1"/>
  <c r="BN825" i="1" s="1"/>
  <c r="CS825" i="1" s="1"/>
  <c r="AI862" i="1"/>
  <c r="BM862" i="1"/>
  <c r="BN862" i="1" s="1"/>
  <c r="CS862" i="1" s="1"/>
  <c r="AM872" i="1"/>
  <c r="AN872" i="1" s="1"/>
  <c r="CP872" i="1" s="1"/>
  <c r="BI872" i="1"/>
  <c r="BK872" i="1" s="1"/>
  <c r="BL872" i="1" s="1"/>
  <c r="CN872" i="1" s="1"/>
  <c r="CQ872" i="1" s="1"/>
  <c r="BD790" i="1"/>
  <c r="CF790" i="1" s="1"/>
  <c r="CI790" i="1" s="1"/>
  <c r="CL790" i="1" s="1"/>
  <c r="BG790" i="1"/>
  <c r="BM842" i="1"/>
  <c r="BN842" i="1" s="1"/>
  <c r="CS842" i="1" s="1"/>
  <c r="AI842" i="1"/>
  <c r="AI858" i="1"/>
  <c r="BM858" i="1"/>
  <c r="BN858" i="1" s="1"/>
  <c r="CS858" i="1" s="1"/>
  <c r="BM867" i="1"/>
  <c r="BN867" i="1" s="1"/>
  <c r="CS867" i="1" s="1"/>
  <c r="AI867" i="1"/>
  <c r="BG812" i="1"/>
  <c r="BM846" i="1"/>
  <c r="BN846" i="1" s="1"/>
  <c r="CS846" i="1" s="1"/>
  <c r="AI846" i="1"/>
  <c r="BD758" i="1"/>
  <c r="CF758" i="1" s="1"/>
  <c r="CI758" i="1" s="1"/>
  <c r="CL758" i="1" s="1"/>
  <c r="BG758" i="1"/>
  <c r="AJ856" i="1"/>
  <c r="AY856" i="1" s="1"/>
  <c r="AZ856" i="1" s="1"/>
  <c r="BA856" i="1" s="1"/>
  <c r="CB856" i="1" s="1"/>
  <c r="BC856" i="1"/>
  <c r="AE856" i="1"/>
  <c r="BE856" i="1"/>
  <c r="BF856" i="1" s="1"/>
  <c r="CH856" i="1" s="1"/>
  <c r="BM873" i="1"/>
  <c r="BN873" i="1" s="1"/>
  <c r="CS873" i="1" s="1"/>
  <c r="AI873" i="1"/>
  <c r="BI887" i="1"/>
  <c r="BK887" i="1" s="1"/>
  <c r="BL887" i="1" s="1"/>
  <c r="CN887" i="1" s="1"/>
  <c r="CQ887" i="1" s="1"/>
  <c r="AM887" i="1"/>
  <c r="AN887" i="1" s="1"/>
  <c r="CP887" i="1" s="1"/>
  <c r="BI875" i="1"/>
  <c r="BK875" i="1" s="1"/>
  <c r="BL875" i="1" s="1"/>
  <c r="CN875" i="1" s="1"/>
  <c r="CQ875" i="1" s="1"/>
  <c r="AM875" i="1"/>
  <c r="AN875" i="1" s="1"/>
  <c r="CP875" i="1" s="1"/>
  <c r="AI898" i="1"/>
  <c r="BM898" i="1"/>
  <c r="BN898" i="1" s="1"/>
  <c r="CS898" i="1" s="1"/>
  <c r="BM797" i="1"/>
  <c r="BN797" i="1" s="1"/>
  <c r="CS797" i="1" s="1"/>
  <c r="AI797" i="1"/>
  <c r="AF836" i="1"/>
  <c r="AG836" i="1"/>
  <c r="CK836" i="1" s="1"/>
  <c r="AF780" i="1" l="1"/>
  <c r="AG780" i="1"/>
  <c r="CK780" i="1" s="1"/>
  <c r="BG528" i="1"/>
  <c r="BD528" i="1"/>
  <c r="CF528" i="1" s="1"/>
  <c r="CI528" i="1" s="1"/>
  <c r="AF582" i="1"/>
  <c r="AG582" i="1"/>
  <c r="CK582" i="1" s="1"/>
  <c r="BD724" i="1"/>
  <c r="CF724" i="1" s="1"/>
  <c r="CI724" i="1" s="1"/>
  <c r="BG724" i="1"/>
  <c r="BG451" i="1"/>
  <c r="BD451" i="1"/>
  <c r="CF451" i="1" s="1"/>
  <c r="CI451" i="1" s="1"/>
  <c r="BD357" i="1"/>
  <c r="CF357" i="1" s="1"/>
  <c r="CI357" i="1" s="1"/>
  <c r="BG357" i="1"/>
  <c r="BD822" i="1"/>
  <c r="CF822" i="1" s="1"/>
  <c r="CI822" i="1" s="1"/>
  <c r="BG822" i="1"/>
  <c r="BD249" i="1"/>
  <c r="CF249" i="1" s="1"/>
  <c r="CI249" i="1" s="1"/>
  <c r="BG249" i="1"/>
  <c r="AF645" i="1"/>
  <c r="AG645" i="1"/>
  <c r="CK645" i="1" s="1"/>
  <c r="BD480" i="1"/>
  <c r="CF480" i="1" s="1"/>
  <c r="CI480" i="1" s="1"/>
  <c r="BG480" i="1"/>
  <c r="BG405" i="1"/>
  <c r="BD405" i="1"/>
  <c r="CF405" i="1" s="1"/>
  <c r="CI405" i="1" s="1"/>
  <c r="CL405" i="1" s="1"/>
  <c r="AF108" i="1"/>
  <c r="AG108" i="1"/>
  <c r="CK108" i="1" s="1"/>
  <c r="AF53" i="1"/>
  <c r="AG53" i="1"/>
  <c r="CK53" i="1" s="1"/>
  <c r="AF408" i="1"/>
  <c r="AG408" i="1"/>
  <c r="CK408" i="1" s="1"/>
  <c r="BD653" i="1"/>
  <c r="CF653" i="1" s="1"/>
  <c r="CI653" i="1" s="1"/>
  <c r="BG653" i="1"/>
  <c r="BG146" i="1"/>
  <c r="BD146" i="1"/>
  <c r="CF146" i="1" s="1"/>
  <c r="CI146" i="1" s="1"/>
  <c r="AM87" i="1"/>
  <c r="AN87" i="1" s="1"/>
  <c r="CP87" i="1" s="1"/>
  <c r="BI87" i="1"/>
  <c r="BK87" i="1" s="1"/>
  <c r="BL87" i="1" s="1"/>
  <c r="CN87" i="1" s="1"/>
  <c r="CQ87" i="1" s="1"/>
  <c r="BG842" i="1"/>
  <c r="BD842" i="1"/>
  <c r="CF842" i="1" s="1"/>
  <c r="CI842" i="1" s="1"/>
  <c r="AG655" i="1"/>
  <c r="CK655" i="1" s="1"/>
  <c r="AF655" i="1"/>
  <c r="BG801" i="1"/>
  <c r="BD801" i="1"/>
  <c r="CF801" i="1" s="1"/>
  <c r="CI801" i="1" s="1"/>
  <c r="AG752" i="1"/>
  <c r="CK752" i="1" s="1"/>
  <c r="AF752" i="1"/>
  <c r="BD780" i="1"/>
  <c r="CF780" i="1" s="1"/>
  <c r="CI780" i="1" s="1"/>
  <c r="BG780" i="1"/>
  <c r="AF612" i="1"/>
  <c r="AG612" i="1"/>
  <c r="CK612" i="1" s="1"/>
  <c r="BD547" i="1"/>
  <c r="CF547" i="1" s="1"/>
  <c r="CI547" i="1" s="1"/>
  <c r="BG547" i="1"/>
  <c r="BG550" i="1"/>
  <c r="BD550" i="1"/>
  <c r="CF550" i="1" s="1"/>
  <c r="CI550" i="1" s="1"/>
  <c r="AG71" i="1"/>
  <c r="CK71" i="1" s="1"/>
  <c r="AF71" i="1"/>
  <c r="BD868" i="1"/>
  <c r="CF868" i="1" s="1"/>
  <c r="CI868" i="1" s="1"/>
  <c r="CL868" i="1" s="1"/>
  <c r="BG868" i="1"/>
  <c r="CQ813" i="1"/>
  <c r="AF802" i="1"/>
  <c r="AG802" i="1"/>
  <c r="CK802" i="1" s="1"/>
  <c r="BG727" i="1"/>
  <c r="BD727" i="1"/>
  <c r="CF727" i="1" s="1"/>
  <c r="CI727" i="1" s="1"/>
  <c r="BD699" i="1"/>
  <c r="CF699" i="1" s="1"/>
  <c r="BG699" i="1"/>
  <c r="CQ650" i="1"/>
  <c r="BD525" i="1"/>
  <c r="CF525" i="1" s="1"/>
  <c r="CI525" i="1" s="1"/>
  <c r="BG525" i="1"/>
  <c r="BD581" i="1"/>
  <c r="CF581" i="1" s="1"/>
  <c r="CI581" i="1" s="1"/>
  <c r="BG581" i="1"/>
  <c r="AF556" i="1"/>
  <c r="AG556" i="1"/>
  <c r="CK556" i="1" s="1"/>
  <c r="AF486" i="1"/>
  <c r="AG486" i="1"/>
  <c r="CK486" i="1" s="1"/>
  <c r="AF528" i="1"/>
  <c r="AG528" i="1"/>
  <c r="CK528" i="1" s="1"/>
  <c r="AF314" i="1"/>
  <c r="CQ400" i="1"/>
  <c r="CQ362" i="1"/>
  <c r="CQ223" i="1"/>
  <c r="CQ193" i="1"/>
  <c r="BF178" i="1"/>
  <c r="CH178" i="1" s="1"/>
  <c r="CH176" i="1" s="1"/>
  <c r="BE176" i="1"/>
  <c r="BF176" i="1" s="1"/>
  <c r="BG134" i="1"/>
  <c r="BD134" i="1"/>
  <c r="CF134" i="1" s="1"/>
  <c r="CI134" i="1" s="1"/>
  <c r="AF92" i="1"/>
  <c r="AG92" i="1"/>
  <c r="CK92" i="1" s="1"/>
  <c r="BG397" i="1"/>
  <c r="BD397" i="1"/>
  <c r="CF397" i="1" s="1"/>
  <c r="CI397" i="1" s="1"/>
  <c r="CQ323" i="1"/>
  <c r="CQ868" i="1"/>
  <c r="AF813" i="1"/>
  <c r="AG813" i="1"/>
  <c r="CK813" i="1" s="1"/>
  <c r="CQ804" i="1"/>
  <c r="CQ844" i="1"/>
  <c r="BD772" i="1"/>
  <c r="CF772" i="1" s="1"/>
  <c r="CI772" i="1" s="1"/>
  <c r="BG772" i="1"/>
  <c r="CQ812" i="1"/>
  <c r="CQ728" i="1"/>
  <c r="AF657" i="1"/>
  <c r="AG657" i="1"/>
  <c r="CK657" i="1" s="1"/>
  <c r="AF576" i="1"/>
  <c r="AG576" i="1"/>
  <c r="CK576" i="1" s="1"/>
  <c r="CH552" i="1"/>
  <c r="CQ495" i="1"/>
  <c r="AF599" i="1"/>
  <c r="AG599" i="1"/>
  <c r="CK599" i="1" s="1"/>
  <c r="CQ525" i="1"/>
  <c r="BD541" i="1"/>
  <c r="CF541" i="1" s="1"/>
  <c r="CI541" i="1" s="1"/>
  <c r="BG541" i="1"/>
  <c r="CQ544" i="1"/>
  <c r="CQ487" i="1"/>
  <c r="AF467" i="1"/>
  <c r="AG467" i="1"/>
  <c r="CK467" i="1" s="1"/>
  <c r="CQ456" i="1"/>
  <c r="AF392" i="1"/>
  <c r="AG392" i="1"/>
  <c r="CK392" i="1" s="1"/>
  <c r="AF363" i="1"/>
  <c r="AG363" i="1"/>
  <c r="CK363" i="1" s="1"/>
  <c r="AF345" i="1"/>
  <c r="AG345" i="1"/>
  <c r="CK345" i="1" s="1"/>
  <c r="AF346" i="1"/>
  <c r="AG346" i="1"/>
  <c r="CK346" i="1" s="1"/>
  <c r="BD311" i="1"/>
  <c r="CF311" i="1" s="1"/>
  <c r="CI311" i="1" s="1"/>
  <c r="BG311" i="1"/>
  <c r="CQ292" i="1"/>
  <c r="AF232" i="1"/>
  <c r="AG232" i="1"/>
  <c r="CK232" i="1" s="1"/>
  <c r="CQ238" i="1"/>
  <c r="CQ225" i="1"/>
  <c r="BG208" i="1"/>
  <c r="BD208" i="1"/>
  <c r="CF208" i="1" s="1"/>
  <c r="CI208" i="1" s="1"/>
  <c r="AF163" i="1"/>
  <c r="AG163" i="1"/>
  <c r="CK163" i="1" s="1"/>
  <c r="CL145" i="1"/>
  <c r="AG82" i="1"/>
  <c r="CK82" i="1" s="1"/>
  <c r="AF82" i="1"/>
  <c r="BG77" i="1"/>
  <c r="BD77" i="1"/>
  <c r="CF77" i="1" s="1"/>
  <c r="CI77" i="1" s="1"/>
  <c r="AF84" i="1"/>
  <c r="AG84" i="1"/>
  <c r="CK84" i="1" s="1"/>
  <c r="CQ40" i="1"/>
  <c r="BG702" i="1"/>
  <c r="BD702" i="1"/>
  <c r="CF702" i="1" s="1"/>
  <c r="CI702" i="1" s="1"/>
  <c r="CQ218" i="1"/>
  <c r="AF721" i="1"/>
  <c r="AG721" i="1"/>
  <c r="CK721" i="1" s="1"/>
  <c r="CQ850" i="1"/>
  <c r="AG825" i="1"/>
  <c r="CK825" i="1" s="1"/>
  <c r="AF825" i="1"/>
  <c r="AF851" i="1"/>
  <c r="AG851" i="1"/>
  <c r="CK851" i="1" s="1"/>
  <c r="BG815" i="1"/>
  <c r="BD815" i="1"/>
  <c r="CF815" i="1" s="1"/>
  <c r="CI815" i="1" s="1"/>
  <c r="AF723" i="1"/>
  <c r="AG723" i="1"/>
  <c r="CK723" i="1" s="1"/>
  <c r="BG735" i="1"/>
  <c r="BD735" i="1"/>
  <c r="CF735" i="1" s="1"/>
  <c r="CI735" i="1" s="1"/>
  <c r="AF724" i="1"/>
  <c r="AG724" i="1"/>
  <c r="CK724" i="1" s="1"/>
  <c r="CQ570" i="1"/>
  <c r="AF633" i="1"/>
  <c r="AG633" i="1"/>
  <c r="CK633" i="1" s="1"/>
  <c r="AF625" i="1"/>
  <c r="AG625" i="1"/>
  <c r="CK625" i="1" s="1"/>
  <c r="AF617" i="1"/>
  <c r="AG617" i="1"/>
  <c r="CK617" i="1" s="1"/>
  <c r="AF609" i="1"/>
  <c r="AG609" i="1"/>
  <c r="CK609" i="1" s="1"/>
  <c r="CQ597" i="1"/>
  <c r="BD509" i="1"/>
  <c r="CF509" i="1" s="1"/>
  <c r="CI509" i="1" s="1"/>
  <c r="BG509" i="1"/>
  <c r="BD488" i="1"/>
  <c r="CF488" i="1" s="1"/>
  <c r="CI488" i="1" s="1"/>
  <c r="BG488" i="1"/>
  <c r="AF440" i="1"/>
  <c r="AG440" i="1"/>
  <c r="CK440" i="1" s="1"/>
  <c r="BG505" i="1"/>
  <c r="BD505" i="1"/>
  <c r="CF505" i="1" s="1"/>
  <c r="CI505" i="1" s="1"/>
  <c r="BG453" i="1"/>
  <c r="BD453" i="1"/>
  <c r="CF453" i="1" s="1"/>
  <c r="CI453" i="1" s="1"/>
  <c r="CQ476" i="1"/>
  <c r="AF456" i="1"/>
  <c r="AG456" i="1"/>
  <c r="CK456" i="1" s="1"/>
  <c r="CQ429" i="1"/>
  <c r="CL324" i="1"/>
  <c r="BD361" i="1"/>
  <c r="CF361" i="1" s="1"/>
  <c r="CI361" i="1" s="1"/>
  <c r="BG361" i="1"/>
  <c r="CQ370" i="1"/>
  <c r="AF357" i="1"/>
  <c r="AG357" i="1"/>
  <c r="CK357" i="1" s="1"/>
  <c r="BF245" i="1"/>
  <c r="CH245" i="1" s="1"/>
  <c r="CH243" i="1" s="1"/>
  <c r="BE243" i="1"/>
  <c r="BF243" i="1" s="1"/>
  <c r="AF197" i="1"/>
  <c r="AG197" i="1"/>
  <c r="CK197" i="1" s="1"/>
  <c r="AF214" i="1"/>
  <c r="AG214" i="1"/>
  <c r="CK214" i="1" s="1"/>
  <c r="CQ254" i="1"/>
  <c r="BD191" i="1"/>
  <c r="CF191" i="1" s="1"/>
  <c r="CI191" i="1" s="1"/>
  <c r="BG191" i="1"/>
  <c r="CQ75" i="1"/>
  <c r="BD40" i="1"/>
  <c r="CF40" i="1" s="1"/>
  <c r="CI40" i="1" s="1"/>
  <c r="CL40" i="1" s="1"/>
  <c r="BG40" i="1"/>
  <c r="CQ29" i="1"/>
  <c r="AF18" i="1"/>
  <c r="AG18" i="1"/>
  <c r="CK18" i="1" s="1"/>
  <c r="CQ37" i="1"/>
  <c r="AF753" i="1"/>
  <c r="AG753" i="1"/>
  <c r="CK753" i="1" s="1"/>
  <c r="AF455" i="1"/>
  <c r="AG455" i="1"/>
  <c r="CK455" i="1" s="1"/>
  <c r="BD855" i="1"/>
  <c r="CF855" i="1" s="1"/>
  <c r="CI855" i="1" s="1"/>
  <c r="BG855" i="1"/>
  <c r="BD879" i="1"/>
  <c r="CF879" i="1" s="1"/>
  <c r="CI879" i="1" s="1"/>
  <c r="CL879" i="1" s="1"/>
  <c r="BG879" i="1"/>
  <c r="BG889" i="1"/>
  <c r="BD889" i="1"/>
  <c r="CF889" i="1" s="1"/>
  <c r="CI889" i="1" s="1"/>
  <c r="CL889" i="1" s="1"/>
  <c r="CQ652" i="1"/>
  <c r="CQ817" i="1"/>
  <c r="AY720" i="1"/>
  <c r="AZ720" i="1" s="1"/>
  <c r="AJ718" i="1"/>
  <c r="BD688" i="1"/>
  <c r="CF688" i="1" s="1"/>
  <c r="CI688" i="1" s="1"/>
  <c r="BG688" i="1"/>
  <c r="BD722" i="1"/>
  <c r="CF722" i="1" s="1"/>
  <c r="CI722" i="1" s="1"/>
  <c r="BG722" i="1"/>
  <c r="BD798" i="1"/>
  <c r="CF798" i="1" s="1"/>
  <c r="CI798" i="1" s="1"/>
  <c r="BG798" i="1"/>
  <c r="BD643" i="1"/>
  <c r="CF643" i="1" s="1"/>
  <c r="CI643" i="1" s="1"/>
  <c r="BG643" i="1"/>
  <c r="AJ603" i="1"/>
  <c r="AY605" i="1"/>
  <c r="AZ605" i="1" s="1"/>
  <c r="BD652" i="1"/>
  <c r="CF652" i="1" s="1"/>
  <c r="CI652" i="1" s="1"/>
  <c r="BG652" i="1"/>
  <c r="BD510" i="1"/>
  <c r="CF510" i="1" s="1"/>
  <c r="CI510" i="1" s="1"/>
  <c r="CL510" i="1" s="1"/>
  <c r="BG510" i="1"/>
  <c r="CQ606" i="1"/>
  <c r="CQ492" i="1"/>
  <c r="BD524" i="1"/>
  <c r="CF524" i="1" s="1"/>
  <c r="CI524" i="1" s="1"/>
  <c r="BG524" i="1"/>
  <c r="BG459" i="1"/>
  <c r="BD459" i="1"/>
  <c r="CF459" i="1" s="1"/>
  <c r="CI459" i="1" s="1"/>
  <c r="BD370" i="1"/>
  <c r="CF370" i="1" s="1"/>
  <c r="CI370" i="1" s="1"/>
  <c r="CL370" i="1" s="1"/>
  <c r="BG370" i="1"/>
  <c r="CL328" i="1"/>
  <c r="BG293" i="1"/>
  <c r="BD293" i="1"/>
  <c r="CF293" i="1" s="1"/>
  <c r="CI293" i="1" s="1"/>
  <c r="BD231" i="1"/>
  <c r="CF231" i="1" s="1"/>
  <c r="BG231" i="1"/>
  <c r="BC229" i="1"/>
  <c r="BD229" i="1" s="1"/>
  <c r="BD156" i="1"/>
  <c r="CF156" i="1" s="1"/>
  <c r="CI156" i="1" s="1"/>
  <c r="CL156" i="1" s="1"/>
  <c r="BG156" i="1"/>
  <c r="BD58" i="1"/>
  <c r="CF58" i="1" s="1"/>
  <c r="CI58" i="1" s="1"/>
  <c r="BG58" i="1"/>
  <c r="AD8" i="1"/>
  <c r="BD739" i="1"/>
  <c r="CF739" i="1" s="1"/>
  <c r="CI739" i="1" s="1"/>
  <c r="BG739" i="1"/>
  <c r="AF430" i="1"/>
  <c r="AG430" i="1"/>
  <c r="CK430" i="1" s="1"/>
  <c r="BD192" i="1"/>
  <c r="CF192" i="1" s="1"/>
  <c r="CI192" i="1" s="1"/>
  <c r="BG192" i="1"/>
  <c r="BG848" i="1"/>
  <c r="BD848" i="1"/>
  <c r="CF848" i="1" s="1"/>
  <c r="CI848" i="1" s="1"/>
  <c r="CH787" i="1"/>
  <c r="BG870" i="1"/>
  <c r="BD870" i="1"/>
  <c r="CF870" i="1" s="1"/>
  <c r="CI870" i="1" s="1"/>
  <c r="CL870" i="1" s="1"/>
  <c r="CQ837" i="1"/>
  <c r="CQ852" i="1"/>
  <c r="BD771" i="1"/>
  <c r="CF771" i="1" s="1"/>
  <c r="CI771" i="1" s="1"/>
  <c r="BG771" i="1"/>
  <c r="BG769" i="1"/>
  <c r="BD769" i="1"/>
  <c r="CF769" i="1" s="1"/>
  <c r="CI769" i="1" s="1"/>
  <c r="BD779" i="1"/>
  <c r="CF779" i="1" s="1"/>
  <c r="CI779" i="1" s="1"/>
  <c r="BG779" i="1"/>
  <c r="AF705" i="1"/>
  <c r="AG705" i="1"/>
  <c r="CK705" i="1" s="1"/>
  <c r="AF704" i="1"/>
  <c r="AG704" i="1"/>
  <c r="CK704" i="1" s="1"/>
  <c r="BG630" i="1"/>
  <c r="BD630" i="1"/>
  <c r="CF630" i="1" s="1"/>
  <c r="CI630" i="1" s="1"/>
  <c r="BG622" i="1"/>
  <c r="BD622" i="1"/>
  <c r="CF622" i="1" s="1"/>
  <c r="CI622" i="1" s="1"/>
  <c r="CL622" i="1" s="1"/>
  <c r="BG614" i="1"/>
  <c r="BD614" i="1"/>
  <c r="CF614" i="1" s="1"/>
  <c r="CI614" i="1" s="1"/>
  <c r="AF591" i="1"/>
  <c r="AG591" i="1"/>
  <c r="CK591" i="1" s="1"/>
  <c r="AF580" i="1"/>
  <c r="AG580" i="1"/>
  <c r="CK580" i="1" s="1"/>
  <c r="AF588" i="1"/>
  <c r="AG588" i="1"/>
  <c r="CK588" i="1" s="1"/>
  <c r="AG480" i="1"/>
  <c r="CK480" i="1" s="1"/>
  <c r="AF480" i="1"/>
  <c r="BD484" i="1"/>
  <c r="CF484" i="1" s="1"/>
  <c r="CI484" i="1" s="1"/>
  <c r="BG484" i="1"/>
  <c r="BF450" i="1"/>
  <c r="CH450" i="1" s="1"/>
  <c r="CH448" i="1" s="1"/>
  <c r="BE448" i="1"/>
  <c r="BF448" i="1" s="1"/>
  <c r="AF431" i="1"/>
  <c r="AG431" i="1"/>
  <c r="CK431" i="1" s="1"/>
  <c r="CQ467" i="1"/>
  <c r="AF405" i="1"/>
  <c r="AG405" i="1"/>
  <c r="CK405" i="1" s="1"/>
  <c r="BG389" i="1"/>
  <c r="BC387" i="1"/>
  <c r="BD387" i="1" s="1"/>
  <c r="BD389" i="1"/>
  <c r="CF389" i="1" s="1"/>
  <c r="BG309" i="1"/>
  <c r="BD309" i="1"/>
  <c r="CF309" i="1" s="1"/>
  <c r="CI309" i="1" s="1"/>
  <c r="CL309" i="1" s="1"/>
  <c r="CQ305" i="1"/>
  <c r="CQ247" i="1"/>
  <c r="AF271" i="1"/>
  <c r="AG271" i="1"/>
  <c r="CK271" i="1" s="1"/>
  <c r="AF226" i="1"/>
  <c r="AG226" i="1"/>
  <c r="CK226" i="1" s="1"/>
  <c r="BG180" i="1"/>
  <c r="BD180" i="1"/>
  <c r="CF180" i="1" s="1"/>
  <c r="CI180" i="1" s="1"/>
  <c r="CL180" i="1" s="1"/>
  <c r="AG189" i="1"/>
  <c r="CK189" i="1" s="1"/>
  <c r="AF189" i="1"/>
  <c r="BG108" i="1"/>
  <c r="BD108" i="1"/>
  <c r="CF108" i="1" s="1"/>
  <c r="CI108" i="1" s="1"/>
  <c r="CL108" i="1" s="1"/>
  <c r="AF95" i="1"/>
  <c r="AG95" i="1"/>
  <c r="CK95" i="1" s="1"/>
  <c r="CQ47" i="1"/>
  <c r="BD65" i="1"/>
  <c r="CF65" i="1" s="1"/>
  <c r="CI65" i="1" s="1"/>
  <c r="CL65" i="1" s="1"/>
  <c r="BG65" i="1"/>
  <c r="BD22" i="1"/>
  <c r="CF22" i="1" s="1"/>
  <c r="CI22" i="1" s="1"/>
  <c r="BG22" i="1"/>
  <c r="AF666" i="1"/>
  <c r="AG666" i="1"/>
  <c r="CK666" i="1" s="1"/>
  <c r="AF583" i="1"/>
  <c r="AG583" i="1"/>
  <c r="CK583" i="1" s="1"/>
  <c r="BG824" i="1"/>
  <c r="BD824" i="1"/>
  <c r="CF824" i="1" s="1"/>
  <c r="CI824" i="1" s="1"/>
  <c r="CQ794" i="1"/>
  <c r="BD730" i="1"/>
  <c r="CF730" i="1" s="1"/>
  <c r="CI730" i="1" s="1"/>
  <c r="BG730" i="1"/>
  <c r="BD740" i="1"/>
  <c r="CF740" i="1" s="1"/>
  <c r="CI740" i="1" s="1"/>
  <c r="BG740" i="1"/>
  <c r="CQ796" i="1"/>
  <c r="CQ659" i="1"/>
  <c r="BD773" i="1"/>
  <c r="CF773" i="1" s="1"/>
  <c r="CI773" i="1" s="1"/>
  <c r="BG773" i="1"/>
  <c r="CQ774" i="1"/>
  <c r="BD712" i="1"/>
  <c r="CF712" i="1" s="1"/>
  <c r="CI712" i="1" s="1"/>
  <c r="BG712" i="1"/>
  <c r="AF783" i="1"/>
  <c r="AG783" i="1"/>
  <c r="CK783" i="1" s="1"/>
  <c r="CQ713" i="1"/>
  <c r="AF777" i="1"/>
  <c r="AG777" i="1"/>
  <c r="CK777" i="1" s="1"/>
  <c r="BD644" i="1"/>
  <c r="CF644" i="1" s="1"/>
  <c r="CI644" i="1" s="1"/>
  <c r="BG644" i="1"/>
  <c r="BD661" i="1"/>
  <c r="CF661" i="1" s="1"/>
  <c r="CI661" i="1" s="1"/>
  <c r="BG661" i="1"/>
  <c r="CQ565" i="1"/>
  <c r="BD501" i="1"/>
  <c r="CF501" i="1" s="1"/>
  <c r="CI501" i="1" s="1"/>
  <c r="CL501" i="1" s="1"/>
  <c r="BG501" i="1"/>
  <c r="AF518" i="1"/>
  <c r="AG518" i="1"/>
  <c r="CK518" i="1" s="1"/>
  <c r="AF578" i="1"/>
  <c r="AG578" i="1"/>
  <c r="CK578" i="1" s="1"/>
  <c r="CL329" i="1"/>
  <c r="BG445" i="1"/>
  <c r="BD445" i="1"/>
  <c r="CF445" i="1" s="1"/>
  <c r="CI445" i="1" s="1"/>
  <c r="CL445" i="1" s="1"/>
  <c r="CL435" i="1"/>
  <c r="CQ422" i="1"/>
  <c r="AF401" i="1"/>
  <c r="AG401" i="1"/>
  <c r="CK401" i="1" s="1"/>
  <c r="AF372" i="1"/>
  <c r="AG372" i="1"/>
  <c r="CK372" i="1" s="1"/>
  <c r="BD399" i="1"/>
  <c r="CF399" i="1" s="1"/>
  <c r="CI399" i="1" s="1"/>
  <c r="BG399" i="1"/>
  <c r="BG403" i="1"/>
  <c r="BD403" i="1"/>
  <c r="CF403" i="1" s="1"/>
  <c r="CI403" i="1" s="1"/>
  <c r="CL327" i="1"/>
  <c r="BD350" i="1"/>
  <c r="CF350" i="1" s="1"/>
  <c r="CI350" i="1" s="1"/>
  <c r="BG350" i="1"/>
  <c r="BD351" i="1"/>
  <c r="CF351" i="1" s="1"/>
  <c r="CI351" i="1" s="1"/>
  <c r="BG351" i="1"/>
  <c r="BD305" i="1"/>
  <c r="CF305" i="1" s="1"/>
  <c r="CI305" i="1" s="1"/>
  <c r="CL305" i="1" s="1"/>
  <c r="BG305" i="1"/>
  <c r="BG301" i="1"/>
  <c r="BD301" i="1"/>
  <c r="CF301" i="1" s="1"/>
  <c r="CI301" i="1" s="1"/>
  <c r="AF247" i="1"/>
  <c r="AG247" i="1"/>
  <c r="CK247" i="1" s="1"/>
  <c r="CQ214" i="1"/>
  <c r="CQ236" i="1"/>
  <c r="AF133" i="1"/>
  <c r="AE131" i="1"/>
  <c r="AG131" i="1" s="1"/>
  <c r="AG133" i="1"/>
  <c r="CK133" i="1" s="1"/>
  <c r="AJ152" i="1"/>
  <c r="AY154" i="1"/>
  <c r="AZ154" i="1" s="1"/>
  <c r="AF60" i="1"/>
  <c r="AG60" i="1"/>
  <c r="CK60" i="1" s="1"/>
  <c r="CL79" i="1"/>
  <c r="BD54" i="1"/>
  <c r="CF54" i="1" s="1"/>
  <c r="CI54" i="1" s="1"/>
  <c r="BG54" i="1"/>
  <c r="BD19" i="1"/>
  <c r="CF19" i="1" s="1"/>
  <c r="CI19" i="1" s="1"/>
  <c r="BG19" i="1"/>
  <c r="CQ845" i="1"/>
  <c r="AF767" i="1"/>
  <c r="AG767" i="1"/>
  <c r="CK767" i="1" s="1"/>
  <c r="AF676" i="1"/>
  <c r="AG676" i="1"/>
  <c r="CK676" i="1" s="1"/>
  <c r="CQ581" i="1"/>
  <c r="BD222" i="1"/>
  <c r="CF222" i="1" s="1"/>
  <c r="CI222" i="1" s="1"/>
  <c r="BG222" i="1"/>
  <c r="AF184" i="1"/>
  <c r="AG184" i="1"/>
  <c r="CK184" i="1" s="1"/>
  <c r="CL836" i="1"/>
  <c r="BG897" i="1"/>
  <c r="BD897" i="1"/>
  <c r="CF897" i="1" s="1"/>
  <c r="CI897" i="1" s="1"/>
  <c r="CL897" i="1" s="1"/>
  <c r="CQ841" i="1"/>
  <c r="AF858" i="1"/>
  <c r="AG858" i="1"/>
  <c r="CK858" i="1" s="1"/>
  <c r="AF842" i="1"/>
  <c r="AG842" i="1"/>
  <c r="CK842" i="1" s="1"/>
  <c r="BD849" i="1"/>
  <c r="CF849" i="1" s="1"/>
  <c r="CI849" i="1" s="1"/>
  <c r="BG849" i="1"/>
  <c r="BG827" i="1"/>
  <c r="BD827" i="1"/>
  <c r="CF827" i="1" s="1"/>
  <c r="CI827" i="1" s="1"/>
  <c r="AF748" i="1"/>
  <c r="AG748" i="1"/>
  <c r="CK748" i="1" s="1"/>
  <c r="AG760" i="1"/>
  <c r="CK760" i="1" s="1"/>
  <c r="AF760" i="1"/>
  <c r="AF801" i="1"/>
  <c r="AG801" i="1"/>
  <c r="CK801" i="1" s="1"/>
  <c r="AF713" i="1"/>
  <c r="AG713" i="1"/>
  <c r="CK713" i="1" s="1"/>
  <c r="AJ669" i="1"/>
  <c r="AY671" i="1"/>
  <c r="AZ671" i="1" s="1"/>
  <c r="AF533" i="1"/>
  <c r="AG533" i="1"/>
  <c r="CK533" i="1" s="1"/>
  <c r="BG590" i="1"/>
  <c r="BD590" i="1"/>
  <c r="CF590" i="1" s="1"/>
  <c r="CI590" i="1" s="1"/>
  <c r="AF532" i="1"/>
  <c r="AG532" i="1"/>
  <c r="CK532" i="1" s="1"/>
  <c r="CQ595" i="1"/>
  <c r="CQ550" i="1"/>
  <c r="BG489" i="1"/>
  <c r="BD489" i="1"/>
  <c r="CF489" i="1" s="1"/>
  <c r="CI489" i="1" s="1"/>
  <c r="CQ479" i="1"/>
  <c r="BD470" i="1"/>
  <c r="CF470" i="1" s="1"/>
  <c r="CI470" i="1" s="1"/>
  <c r="CL470" i="1" s="1"/>
  <c r="BG470" i="1"/>
  <c r="CL394" i="1"/>
  <c r="AG396" i="1"/>
  <c r="CK396" i="1" s="1"/>
  <c r="AF396" i="1"/>
  <c r="BD385" i="1"/>
  <c r="CF385" i="1" s="1"/>
  <c r="CI385" i="1" s="1"/>
  <c r="BG385" i="1"/>
  <c r="CQ397" i="1"/>
  <c r="AF353" i="1"/>
  <c r="AG353" i="1"/>
  <c r="CK353" i="1" s="1"/>
  <c r="BD303" i="1"/>
  <c r="CF303" i="1" s="1"/>
  <c r="CI303" i="1" s="1"/>
  <c r="BG303" i="1"/>
  <c r="CQ201" i="1"/>
  <c r="CQ231" i="1"/>
  <c r="CQ209" i="1"/>
  <c r="AF136" i="1"/>
  <c r="AG136" i="1"/>
  <c r="CK136" i="1" s="1"/>
  <c r="AF115" i="1"/>
  <c r="AG115" i="1"/>
  <c r="CK115" i="1" s="1"/>
  <c r="AF91" i="1"/>
  <c r="AG91" i="1"/>
  <c r="CK91" i="1" s="1"/>
  <c r="CQ780" i="1"/>
  <c r="CQ577" i="1"/>
  <c r="CQ536" i="1"/>
  <c r="CQ316" i="1"/>
  <c r="BG16" i="1"/>
  <c r="BD16" i="1"/>
  <c r="CF16" i="1" s="1"/>
  <c r="CI16" i="1" s="1"/>
  <c r="BG612" i="1"/>
  <c r="BD612" i="1"/>
  <c r="CF612" i="1" s="1"/>
  <c r="CI612" i="1" s="1"/>
  <c r="AF352" i="1"/>
  <c r="AG352" i="1"/>
  <c r="CK352" i="1" s="1"/>
  <c r="AH283" i="1"/>
  <c r="AI283" i="1" s="1"/>
  <c r="AI284" i="1"/>
  <c r="AF834" i="1"/>
  <c r="AG834" i="1"/>
  <c r="CK834" i="1" s="1"/>
  <c r="BD721" i="1"/>
  <c r="CF721" i="1" s="1"/>
  <c r="CI721" i="1" s="1"/>
  <c r="CL721" i="1" s="1"/>
  <c r="BG721" i="1"/>
  <c r="BD851" i="1"/>
  <c r="CF851" i="1" s="1"/>
  <c r="CI851" i="1" s="1"/>
  <c r="BG851" i="1"/>
  <c r="AG567" i="1"/>
  <c r="CK567" i="1" s="1"/>
  <c r="AF567" i="1"/>
  <c r="AF238" i="1"/>
  <c r="AG238" i="1"/>
  <c r="CK238" i="1" s="1"/>
  <c r="BG28" i="1"/>
  <c r="BD28" i="1"/>
  <c r="CF28" i="1" s="1"/>
  <c r="CI28" i="1" s="1"/>
  <c r="BD165" i="1"/>
  <c r="CF165" i="1" s="1"/>
  <c r="CI165" i="1" s="1"/>
  <c r="BG165" i="1"/>
  <c r="AF738" i="1"/>
  <c r="AG738" i="1"/>
  <c r="CK738" i="1" s="1"/>
  <c r="AF630" i="1"/>
  <c r="AG630" i="1"/>
  <c r="CK630" i="1" s="1"/>
  <c r="AF507" i="1"/>
  <c r="AG507" i="1"/>
  <c r="CK507" i="1" s="1"/>
  <c r="AY389" i="1"/>
  <c r="AZ389" i="1" s="1"/>
  <c r="AJ387" i="1"/>
  <c r="AF210" i="1"/>
  <c r="AG210" i="1"/>
  <c r="CK210" i="1" s="1"/>
  <c r="BG189" i="1"/>
  <c r="BD189" i="1"/>
  <c r="CF189" i="1" s="1"/>
  <c r="CI189" i="1" s="1"/>
  <c r="CL189" i="1" s="1"/>
  <c r="AF65" i="1"/>
  <c r="AG65" i="1"/>
  <c r="CK65" i="1" s="1"/>
  <c r="BD666" i="1"/>
  <c r="CF666" i="1" s="1"/>
  <c r="CI666" i="1" s="1"/>
  <c r="CL666" i="1" s="1"/>
  <c r="BG666" i="1"/>
  <c r="BG883" i="1"/>
  <c r="BD883" i="1"/>
  <c r="CF883" i="1" s="1"/>
  <c r="CI883" i="1" s="1"/>
  <c r="CL883" i="1" s="1"/>
  <c r="BG783" i="1"/>
  <c r="BD783" i="1"/>
  <c r="CF783" i="1" s="1"/>
  <c r="CI783" i="1" s="1"/>
  <c r="BD401" i="1"/>
  <c r="CF401" i="1" s="1"/>
  <c r="CI401" i="1" s="1"/>
  <c r="CL401" i="1" s="1"/>
  <c r="BG401" i="1"/>
  <c r="AF312" i="1"/>
  <c r="AG312" i="1"/>
  <c r="CK312" i="1" s="1"/>
  <c r="BF133" i="1"/>
  <c r="CH133" i="1" s="1"/>
  <c r="CH131" i="1" s="1"/>
  <c r="BE131" i="1"/>
  <c r="BF131" i="1" s="1"/>
  <c r="BD876" i="1"/>
  <c r="CF876" i="1" s="1"/>
  <c r="CI876" i="1" s="1"/>
  <c r="CL876" i="1" s="1"/>
  <c r="BG876" i="1"/>
  <c r="AG742" i="1"/>
  <c r="CK742" i="1" s="1"/>
  <c r="AF742" i="1"/>
  <c r="AG404" i="1"/>
  <c r="CK404" i="1" s="1"/>
  <c r="AF404" i="1"/>
  <c r="CQ657" i="1"/>
  <c r="AF579" i="1"/>
  <c r="AG579" i="1"/>
  <c r="CK579" i="1" s="1"/>
  <c r="AF522" i="1"/>
  <c r="AG522" i="1"/>
  <c r="CK522" i="1" s="1"/>
  <c r="BD433" i="1"/>
  <c r="CF433" i="1" s="1"/>
  <c r="CI433" i="1" s="1"/>
  <c r="BG433" i="1"/>
  <c r="CQ654" i="1"/>
  <c r="CQ621" i="1"/>
  <c r="BG682" i="1"/>
  <c r="BD682" i="1"/>
  <c r="CF682" i="1" s="1"/>
  <c r="CI682" i="1" s="1"/>
  <c r="BG582" i="1"/>
  <c r="BD582" i="1"/>
  <c r="CF582" i="1" s="1"/>
  <c r="CI582" i="1" s="1"/>
  <c r="BG576" i="1"/>
  <c r="BD576" i="1"/>
  <c r="CF576" i="1" s="1"/>
  <c r="CI576" i="1" s="1"/>
  <c r="CL576" i="1" s="1"/>
  <c r="BD554" i="1"/>
  <c r="CF554" i="1" s="1"/>
  <c r="BG554" i="1"/>
  <c r="AF457" i="1"/>
  <c r="AG457" i="1"/>
  <c r="CK457" i="1" s="1"/>
  <c r="AG481" i="1"/>
  <c r="CK481" i="1" s="1"/>
  <c r="AF481" i="1"/>
  <c r="AF485" i="1"/>
  <c r="AG485" i="1"/>
  <c r="CK485" i="1" s="1"/>
  <c r="AF374" i="1"/>
  <c r="AG374" i="1"/>
  <c r="CK374" i="1" s="1"/>
  <c r="BD365" i="1"/>
  <c r="CF365" i="1" s="1"/>
  <c r="CI365" i="1" s="1"/>
  <c r="BG365" i="1"/>
  <c r="CQ395" i="1"/>
  <c r="AF376" i="1"/>
  <c r="AG376" i="1"/>
  <c r="CK376" i="1" s="1"/>
  <c r="BD342" i="1"/>
  <c r="CF342" i="1" s="1"/>
  <c r="BC340" i="1"/>
  <c r="BD340" i="1" s="1"/>
  <c r="BG342" i="1"/>
  <c r="BD256" i="1"/>
  <c r="CF256" i="1" s="1"/>
  <c r="CI256" i="1" s="1"/>
  <c r="BG256" i="1"/>
  <c r="CL203" i="1"/>
  <c r="AF190" i="1"/>
  <c r="AG190" i="1"/>
  <c r="CK190" i="1" s="1"/>
  <c r="BG142" i="1"/>
  <c r="BD142" i="1"/>
  <c r="CF142" i="1" s="1"/>
  <c r="CI142" i="1" s="1"/>
  <c r="CL142" i="1" s="1"/>
  <c r="BD94" i="1"/>
  <c r="CF94" i="1" s="1"/>
  <c r="CI94" i="1" s="1"/>
  <c r="CL94" i="1" s="1"/>
  <c r="BG94" i="1"/>
  <c r="BD99" i="1"/>
  <c r="CF99" i="1" s="1"/>
  <c r="CI99" i="1" s="1"/>
  <c r="BG99" i="1"/>
  <c r="AJ44" i="1"/>
  <c r="AY46" i="1"/>
  <c r="AZ46" i="1" s="1"/>
  <c r="BD834" i="1"/>
  <c r="CF834" i="1" s="1"/>
  <c r="CI834" i="1" s="1"/>
  <c r="CL834" i="1" s="1"/>
  <c r="BG834" i="1"/>
  <c r="CQ574" i="1"/>
  <c r="AF414" i="1"/>
  <c r="AG414" i="1"/>
  <c r="CK414" i="1" s="1"/>
  <c r="BD157" i="1"/>
  <c r="CF157" i="1" s="1"/>
  <c r="CI157" i="1" s="1"/>
  <c r="BG157" i="1"/>
  <c r="AF112" i="1"/>
  <c r="AG112" i="1"/>
  <c r="CK112" i="1" s="1"/>
  <c r="BD843" i="1"/>
  <c r="CF843" i="1" s="1"/>
  <c r="CI843" i="1" s="1"/>
  <c r="CL843" i="1" s="1"/>
  <c r="BG843" i="1"/>
  <c r="BG775" i="1"/>
  <c r="BD775" i="1"/>
  <c r="CF775" i="1" s="1"/>
  <c r="CI775" i="1" s="1"/>
  <c r="CQ814" i="1"/>
  <c r="AF770" i="1"/>
  <c r="AG770" i="1"/>
  <c r="CK770" i="1" s="1"/>
  <c r="CH745" i="1"/>
  <c r="AF761" i="1"/>
  <c r="AG761" i="1"/>
  <c r="CK761" i="1" s="1"/>
  <c r="CQ642" i="1"/>
  <c r="CQ675" i="1"/>
  <c r="BD646" i="1"/>
  <c r="CF646" i="1" s="1"/>
  <c r="CI646" i="1" s="1"/>
  <c r="BG646" i="1"/>
  <c r="BG567" i="1"/>
  <c r="BD567" i="1"/>
  <c r="CF567" i="1" s="1"/>
  <c r="CI567" i="1" s="1"/>
  <c r="AF487" i="1"/>
  <c r="AG487" i="1"/>
  <c r="CK487" i="1" s="1"/>
  <c r="BG520" i="1"/>
  <c r="BD520" i="1"/>
  <c r="CF520" i="1" s="1"/>
  <c r="CI520" i="1" s="1"/>
  <c r="AG436" i="1"/>
  <c r="CK436" i="1" s="1"/>
  <c r="AF436" i="1"/>
  <c r="AG428" i="1"/>
  <c r="CK428" i="1" s="1"/>
  <c r="AF428" i="1"/>
  <c r="CQ419" i="1"/>
  <c r="AG420" i="1"/>
  <c r="CK420" i="1" s="1"/>
  <c r="AF420" i="1"/>
  <c r="CL307" i="1"/>
  <c r="AF411" i="1"/>
  <c r="AG411" i="1"/>
  <c r="CK411" i="1" s="1"/>
  <c r="AF245" i="1"/>
  <c r="AG245" i="1"/>
  <c r="CK245" i="1" s="1"/>
  <c r="CQ293" i="1"/>
  <c r="BG238" i="1"/>
  <c r="BD238" i="1"/>
  <c r="CF238" i="1" s="1"/>
  <c r="CI238" i="1" s="1"/>
  <c r="CL238" i="1" s="1"/>
  <c r="AF269" i="1"/>
  <c r="AG269" i="1"/>
  <c r="CK269" i="1" s="1"/>
  <c r="AF202" i="1"/>
  <c r="AG202" i="1"/>
  <c r="CK202" i="1" s="1"/>
  <c r="BD138" i="1"/>
  <c r="CF138" i="1" s="1"/>
  <c r="CI138" i="1" s="1"/>
  <c r="BG138" i="1"/>
  <c r="CQ90" i="1"/>
  <c r="AF40" i="1"/>
  <c r="AG40" i="1"/>
  <c r="CK40" i="1" s="1"/>
  <c r="BD18" i="1"/>
  <c r="CF18" i="1" s="1"/>
  <c r="CI18" i="1" s="1"/>
  <c r="CL18" i="1" s="1"/>
  <c r="BG18" i="1"/>
  <c r="AF859" i="1"/>
  <c r="AG859" i="1"/>
  <c r="CK859" i="1" s="1"/>
  <c r="BD867" i="1"/>
  <c r="CF867" i="1" s="1"/>
  <c r="CI867" i="1" s="1"/>
  <c r="CL867" i="1" s="1"/>
  <c r="BG867" i="1"/>
  <c r="AG640" i="1"/>
  <c r="CK640" i="1" s="1"/>
  <c r="AF640" i="1"/>
  <c r="AF530" i="1"/>
  <c r="AG530" i="1"/>
  <c r="CK530" i="1" s="1"/>
  <c r="CQ79" i="1"/>
  <c r="AF857" i="1"/>
  <c r="AG857" i="1"/>
  <c r="CK857" i="1" s="1"/>
  <c r="AF835" i="1"/>
  <c r="AG835" i="1"/>
  <c r="CK835" i="1" s="1"/>
  <c r="AF819" i="1"/>
  <c r="AG819" i="1"/>
  <c r="CK819" i="1" s="1"/>
  <c r="CQ807" i="1"/>
  <c r="BD738" i="1"/>
  <c r="CF738" i="1" s="1"/>
  <c r="CI738" i="1" s="1"/>
  <c r="CL738" i="1" s="1"/>
  <c r="BG738" i="1"/>
  <c r="BG792" i="1"/>
  <c r="BD792" i="1"/>
  <c r="CF792" i="1" s="1"/>
  <c r="CI792" i="1" s="1"/>
  <c r="AF720" i="1"/>
  <c r="AG720" i="1"/>
  <c r="CK720" i="1" s="1"/>
  <c r="AF733" i="1"/>
  <c r="AG733" i="1"/>
  <c r="CK733" i="1" s="1"/>
  <c r="BD694" i="1"/>
  <c r="CF694" i="1" s="1"/>
  <c r="CI694" i="1" s="1"/>
  <c r="BG694" i="1"/>
  <c r="CQ630" i="1"/>
  <c r="CQ614" i="1"/>
  <c r="BG675" i="1"/>
  <c r="BD675" i="1"/>
  <c r="CF675" i="1" s="1"/>
  <c r="CI675" i="1" s="1"/>
  <c r="AF570" i="1"/>
  <c r="AG570" i="1"/>
  <c r="CK570" i="1" s="1"/>
  <c r="AF641" i="1"/>
  <c r="AG641" i="1"/>
  <c r="CK641" i="1" s="1"/>
  <c r="BD503" i="1"/>
  <c r="CF503" i="1" s="1"/>
  <c r="CI503" i="1" s="1"/>
  <c r="CL503" i="1" s="1"/>
  <c r="BG503" i="1"/>
  <c r="AF568" i="1"/>
  <c r="AG568" i="1"/>
  <c r="CK568" i="1" s="1"/>
  <c r="AF597" i="1"/>
  <c r="AG597" i="1"/>
  <c r="CK597" i="1" s="1"/>
  <c r="CQ480" i="1"/>
  <c r="BD515" i="1"/>
  <c r="CF515" i="1" s="1"/>
  <c r="CI515" i="1" s="1"/>
  <c r="BG515" i="1"/>
  <c r="AF442" i="1"/>
  <c r="AG442" i="1"/>
  <c r="CK442" i="1" s="1"/>
  <c r="BD398" i="1"/>
  <c r="CF398" i="1" s="1"/>
  <c r="CI398" i="1" s="1"/>
  <c r="BG398" i="1"/>
  <c r="CQ314" i="1"/>
  <c r="CQ309" i="1"/>
  <c r="CL317" i="1"/>
  <c r="AF302" i="1"/>
  <c r="AG302" i="1"/>
  <c r="CK302" i="1" s="1"/>
  <c r="AF249" i="1"/>
  <c r="AG249" i="1"/>
  <c r="CK249" i="1" s="1"/>
  <c r="CQ189" i="1"/>
  <c r="CL129" i="1"/>
  <c r="CL124" i="1"/>
  <c r="CQ127" i="1"/>
  <c r="AF116" i="1"/>
  <c r="AG116" i="1"/>
  <c r="CK116" i="1" s="1"/>
  <c r="CQ100" i="1"/>
  <c r="CQ60" i="1"/>
  <c r="BD75" i="1"/>
  <c r="CF75" i="1" s="1"/>
  <c r="CI75" i="1" s="1"/>
  <c r="BG75" i="1"/>
  <c r="CQ50" i="1"/>
  <c r="AG25" i="1"/>
  <c r="CK25" i="1" s="1"/>
  <c r="AF25" i="1"/>
  <c r="AE9" i="1"/>
  <c r="AG11" i="1"/>
  <c r="CK11" i="1" s="1"/>
  <c r="AF11" i="1"/>
  <c r="AF749" i="1"/>
  <c r="AG749" i="1"/>
  <c r="CK749" i="1" s="1"/>
  <c r="AF393" i="1"/>
  <c r="AG393" i="1"/>
  <c r="CK393" i="1" s="1"/>
  <c r="AJ199" i="1"/>
  <c r="AY201" i="1"/>
  <c r="AZ201" i="1" s="1"/>
  <c r="BG144" i="1"/>
  <c r="BD144" i="1"/>
  <c r="CF144" i="1" s="1"/>
  <c r="CI144" i="1" s="1"/>
  <c r="AF39" i="1"/>
  <c r="AG39" i="1"/>
  <c r="CK39" i="1" s="1"/>
  <c r="CQ729" i="1"/>
  <c r="BD789" i="1"/>
  <c r="CF789" i="1" s="1"/>
  <c r="BG789" i="1"/>
  <c r="AF692" i="1"/>
  <c r="AG692" i="1"/>
  <c r="CK692" i="1" s="1"/>
  <c r="AF756" i="1"/>
  <c r="AG756" i="1"/>
  <c r="CK756" i="1" s="1"/>
  <c r="BD817" i="1"/>
  <c r="CF817" i="1" s="1"/>
  <c r="CI817" i="1" s="1"/>
  <c r="BG817" i="1"/>
  <c r="CL679" i="1"/>
  <c r="BD645" i="1"/>
  <c r="CF645" i="1" s="1"/>
  <c r="CI645" i="1" s="1"/>
  <c r="CL645" i="1" s="1"/>
  <c r="BG645" i="1"/>
  <c r="AM745" i="1"/>
  <c r="AN745" i="1" s="1"/>
  <c r="CP745" i="1" s="1"/>
  <c r="BI745" i="1"/>
  <c r="BK745" i="1" s="1"/>
  <c r="BL745" i="1" s="1"/>
  <c r="CN745" i="1" s="1"/>
  <c r="BG606" i="1"/>
  <c r="BD606" i="1"/>
  <c r="CF606" i="1" s="1"/>
  <c r="CI606" i="1" s="1"/>
  <c r="BD555" i="1"/>
  <c r="CF555" i="1" s="1"/>
  <c r="CI555" i="1" s="1"/>
  <c r="BG555" i="1"/>
  <c r="BD477" i="1"/>
  <c r="CF477" i="1" s="1"/>
  <c r="CI477" i="1" s="1"/>
  <c r="CL477" i="1" s="1"/>
  <c r="BG477" i="1"/>
  <c r="AF484" i="1"/>
  <c r="AG484" i="1"/>
  <c r="CK484" i="1" s="1"/>
  <c r="BD507" i="1"/>
  <c r="CF507" i="1" s="1"/>
  <c r="CI507" i="1" s="1"/>
  <c r="CL507" i="1" s="1"/>
  <c r="BG507" i="1"/>
  <c r="CQ445" i="1"/>
  <c r="BD450" i="1"/>
  <c r="CF450" i="1" s="1"/>
  <c r="BG450" i="1"/>
  <c r="BG448" i="1" s="1"/>
  <c r="BC448" i="1"/>
  <c r="BD448" i="1" s="1"/>
  <c r="BD380" i="1"/>
  <c r="CF380" i="1" s="1"/>
  <c r="CI380" i="1" s="1"/>
  <c r="BG380" i="1"/>
  <c r="AF347" i="1"/>
  <c r="AG347" i="1"/>
  <c r="CK347" i="1" s="1"/>
  <c r="CL337" i="1"/>
  <c r="CQ291" i="1"/>
  <c r="AF297" i="1"/>
  <c r="AG297" i="1"/>
  <c r="CK297" i="1" s="1"/>
  <c r="BD252" i="1"/>
  <c r="CF252" i="1" s="1"/>
  <c r="CI252" i="1" s="1"/>
  <c r="BG252" i="1"/>
  <c r="BG210" i="1"/>
  <c r="BD210" i="1"/>
  <c r="CF210" i="1" s="1"/>
  <c r="CI210" i="1" s="1"/>
  <c r="CL210" i="1" s="1"/>
  <c r="BG224" i="1"/>
  <c r="BD224" i="1"/>
  <c r="CF224" i="1" s="1"/>
  <c r="CI224" i="1" s="1"/>
  <c r="BD149" i="1"/>
  <c r="CF149" i="1" s="1"/>
  <c r="CI149" i="1" s="1"/>
  <c r="BG149" i="1"/>
  <c r="CQ160" i="1"/>
  <c r="AF111" i="1"/>
  <c r="AG111" i="1"/>
  <c r="CK111" i="1" s="1"/>
  <c r="BD53" i="1"/>
  <c r="CF53" i="1" s="1"/>
  <c r="CI53" i="1" s="1"/>
  <c r="CL53" i="1" s="1"/>
  <c r="BG53" i="1"/>
  <c r="AF32" i="1"/>
  <c r="AG32" i="1"/>
  <c r="CK32" i="1" s="1"/>
  <c r="BI35" i="1"/>
  <c r="BK35" i="1" s="1"/>
  <c r="BL35" i="1" s="1"/>
  <c r="CN35" i="1" s="1"/>
  <c r="AM35" i="1"/>
  <c r="AN35" i="1" s="1"/>
  <c r="CP35" i="1" s="1"/>
  <c r="AK8" i="1"/>
  <c r="AB6" i="1"/>
  <c r="AL8" i="1"/>
  <c r="BJ8" i="1" s="1"/>
  <c r="AF17" i="1"/>
  <c r="AG17" i="1"/>
  <c r="CK17" i="1" s="1"/>
  <c r="BD408" i="1"/>
  <c r="CF408" i="1" s="1"/>
  <c r="CI408" i="1" s="1"/>
  <c r="CL408" i="1" s="1"/>
  <c r="BG408" i="1"/>
  <c r="AG159" i="1"/>
  <c r="CK159" i="1" s="1"/>
  <c r="AF159" i="1"/>
  <c r="CQ63" i="1"/>
  <c r="CQ886" i="1"/>
  <c r="AG824" i="1"/>
  <c r="CK824" i="1" s="1"/>
  <c r="AF824" i="1"/>
  <c r="AG847" i="1"/>
  <c r="CK847" i="1" s="1"/>
  <c r="AF847" i="1"/>
  <c r="BG759" i="1"/>
  <c r="BD759" i="1"/>
  <c r="CF759" i="1" s="1"/>
  <c r="CI759" i="1" s="1"/>
  <c r="AF369" i="1"/>
  <c r="AG369" i="1"/>
  <c r="CK369" i="1" s="1"/>
  <c r="CQ655" i="1"/>
  <c r="AJ764" i="1"/>
  <c r="AY766" i="1"/>
  <c r="AZ766" i="1" s="1"/>
  <c r="CQ768" i="1"/>
  <c r="CQ566" i="1"/>
  <c r="BD563" i="1"/>
  <c r="CF563" i="1" s="1"/>
  <c r="CI563" i="1" s="1"/>
  <c r="BG563" i="1"/>
  <c r="CQ529" i="1"/>
  <c r="BD531" i="1"/>
  <c r="CF531" i="1" s="1"/>
  <c r="CI531" i="1" s="1"/>
  <c r="BG531" i="1"/>
  <c r="CQ527" i="1"/>
  <c r="BD446" i="1"/>
  <c r="CF446" i="1" s="1"/>
  <c r="CI446" i="1" s="1"/>
  <c r="BG446" i="1"/>
  <c r="AF364" i="1"/>
  <c r="AG364" i="1"/>
  <c r="CK364" i="1" s="1"/>
  <c r="CQ303" i="1"/>
  <c r="BD312" i="1"/>
  <c r="CF312" i="1" s="1"/>
  <c r="CI312" i="1" s="1"/>
  <c r="BG312" i="1"/>
  <c r="CQ219" i="1"/>
  <c r="BD205" i="1"/>
  <c r="CF205" i="1" s="1"/>
  <c r="CI205" i="1" s="1"/>
  <c r="BG205" i="1"/>
  <c r="AF193" i="1"/>
  <c r="AG193" i="1"/>
  <c r="CK193" i="1" s="1"/>
  <c r="AF186" i="1"/>
  <c r="AG186" i="1"/>
  <c r="CK186" i="1" s="1"/>
  <c r="CQ187" i="1"/>
  <c r="CQ136" i="1"/>
  <c r="CQ121" i="1"/>
  <c r="CQ117" i="1"/>
  <c r="BD76" i="1"/>
  <c r="CF76" i="1" s="1"/>
  <c r="CI76" i="1" s="1"/>
  <c r="BG76" i="1"/>
  <c r="AF24" i="1"/>
  <c r="AG24" i="1"/>
  <c r="CK24" i="1" s="1"/>
  <c r="AG12" i="1"/>
  <c r="CK12" i="1" s="1"/>
  <c r="AF12" i="1"/>
  <c r="CQ114" i="1"/>
  <c r="CQ833" i="1"/>
  <c r="BD872" i="1"/>
  <c r="CF872" i="1" s="1"/>
  <c r="CI872" i="1" s="1"/>
  <c r="CL872" i="1" s="1"/>
  <c r="BG872" i="1"/>
  <c r="BG874" i="1"/>
  <c r="BD874" i="1"/>
  <c r="CF874" i="1" s="1"/>
  <c r="CI874" i="1" s="1"/>
  <c r="CL874" i="1" s="1"/>
  <c r="BG742" i="1"/>
  <c r="BD742" i="1"/>
  <c r="CF742" i="1" s="1"/>
  <c r="CI742" i="1" s="1"/>
  <c r="CL742" i="1" s="1"/>
  <c r="BG655" i="1"/>
  <c r="BD655" i="1"/>
  <c r="CF655" i="1" s="1"/>
  <c r="CI655" i="1" s="1"/>
  <c r="CL655" i="1" s="1"/>
  <c r="CQ640" i="1"/>
  <c r="AF585" i="1"/>
  <c r="AG585" i="1"/>
  <c r="CK585" i="1" s="1"/>
  <c r="AF656" i="1"/>
  <c r="AG656" i="1"/>
  <c r="CK656" i="1" s="1"/>
  <c r="BG631" i="1"/>
  <c r="BD631" i="1"/>
  <c r="CF631" i="1" s="1"/>
  <c r="CI631" i="1" s="1"/>
  <c r="BG623" i="1"/>
  <c r="BD623" i="1"/>
  <c r="CF623" i="1" s="1"/>
  <c r="CI623" i="1" s="1"/>
  <c r="BG615" i="1"/>
  <c r="BD615" i="1"/>
  <c r="CF615" i="1" s="1"/>
  <c r="CI615" i="1" s="1"/>
  <c r="AG600" i="1"/>
  <c r="CK600" i="1" s="1"/>
  <c r="AF600" i="1"/>
  <c r="AF566" i="1"/>
  <c r="AG566" i="1"/>
  <c r="CK566" i="1" s="1"/>
  <c r="AG542" i="1"/>
  <c r="CK542" i="1" s="1"/>
  <c r="AF542" i="1"/>
  <c r="CQ430" i="1"/>
  <c r="AF413" i="1"/>
  <c r="AG413" i="1"/>
  <c r="CK413" i="1" s="1"/>
  <c r="BD382" i="1"/>
  <c r="CF382" i="1" s="1"/>
  <c r="CI382" i="1" s="1"/>
  <c r="BG382" i="1"/>
  <c r="AF390" i="1"/>
  <c r="AG390" i="1"/>
  <c r="CK390" i="1" s="1"/>
  <c r="BD354" i="1"/>
  <c r="CF354" i="1" s="1"/>
  <c r="CI354" i="1" s="1"/>
  <c r="BG354" i="1"/>
  <c r="AF343" i="1"/>
  <c r="AG343" i="1"/>
  <c r="CK343" i="1" s="1"/>
  <c r="AF298" i="1"/>
  <c r="AG298" i="1"/>
  <c r="CK298" i="1" s="1"/>
  <c r="AF295" i="1"/>
  <c r="AG295" i="1"/>
  <c r="CK295" i="1" s="1"/>
  <c r="AF266" i="1"/>
  <c r="AG266" i="1"/>
  <c r="CK266" i="1" s="1"/>
  <c r="BG239" i="1"/>
  <c r="BD239" i="1"/>
  <c r="CF239" i="1" s="1"/>
  <c r="CI239" i="1" s="1"/>
  <c r="AF185" i="1"/>
  <c r="AG185" i="1"/>
  <c r="CK185" i="1" s="1"/>
  <c r="BG136" i="1"/>
  <c r="BD136" i="1"/>
  <c r="CF136" i="1" s="1"/>
  <c r="CI136" i="1" s="1"/>
  <c r="CL136" i="1" s="1"/>
  <c r="CQ115" i="1"/>
  <c r="CQ112" i="1"/>
  <c r="BD96" i="1"/>
  <c r="CF96" i="1" s="1"/>
  <c r="CI96" i="1" s="1"/>
  <c r="BG96" i="1"/>
  <c r="AF30" i="1"/>
  <c r="AG30" i="1"/>
  <c r="CK30" i="1" s="1"/>
  <c r="BD517" i="1"/>
  <c r="CF517" i="1" s="1"/>
  <c r="CI517" i="1" s="1"/>
  <c r="BG517" i="1"/>
  <c r="BD479" i="1"/>
  <c r="CF479" i="1" s="1"/>
  <c r="CI479" i="1" s="1"/>
  <c r="CL479" i="1" s="1"/>
  <c r="BG479" i="1"/>
  <c r="BG404" i="1"/>
  <c r="BD404" i="1"/>
  <c r="CF404" i="1" s="1"/>
  <c r="CI404" i="1" s="1"/>
  <c r="CL404" i="1" s="1"/>
  <c r="BI491" i="1"/>
  <c r="BK491" i="1" s="1"/>
  <c r="BL491" i="1" s="1"/>
  <c r="CN491" i="1" s="1"/>
  <c r="AM491" i="1"/>
  <c r="AN491" i="1" s="1"/>
  <c r="CP491" i="1" s="1"/>
  <c r="BG620" i="1"/>
  <c r="BD620" i="1"/>
  <c r="CF620" i="1" s="1"/>
  <c r="CI620" i="1" s="1"/>
  <c r="BD556" i="1"/>
  <c r="CF556" i="1" s="1"/>
  <c r="CI556" i="1" s="1"/>
  <c r="CL556" i="1" s="1"/>
  <c r="BG556" i="1"/>
  <c r="BG483" i="1"/>
  <c r="BD483" i="1"/>
  <c r="CF483" i="1" s="1"/>
  <c r="CI483" i="1" s="1"/>
  <c r="BD281" i="1"/>
  <c r="CF281" i="1" s="1"/>
  <c r="CI281" i="1" s="1"/>
  <c r="BG281" i="1"/>
  <c r="AF218" i="1"/>
  <c r="AG218" i="1"/>
  <c r="CK218" i="1" s="1"/>
  <c r="BE103" i="1"/>
  <c r="BF103" i="1" s="1"/>
  <c r="BF105" i="1"/>
  <c r="CH105" i="1" s="1"/>
  <c r="CH103" i="1" s="1"/>
  <c r="BD599" i="1"/>
  <c r="CF599" i="1" s="1"/>
  <c r="CI599" i="1" s="1"/>
  <c r="CL599" i="1" s="1"/>
  <c r="BG599" i="1"/>
  <c r="BG467" i="1"/>
  <c r="BD467" i="1"/>
  <c r="CF467" i="1" s="1"/>
  <c r="CI467" i="1" s="1"/>
  <c r="CL467" i="1" s="1"/>
  <c r="BD376" i="1"/>
  <c r="CF376" i="1" s="1"/>
  <c r="CI376" i="1" s="1"/>
  <c r="CL376" i="1" s="1"/>
  <c r="BG376" i="1"/>
  <c r="BD82" i="1"/>
  <c r="CF82" i="1" s="1"/>
  <c r="CI82" i="1" s="1"/>
  <c r="CL82" i="1" s="1"/>
  <c r="BG82" i="1"/>
  <c r="AF843" i="1"/>
  <c r="AG843" i="1"/>
  <c r="CK843" i="1" s="1"/>
  <c r="BD440" i="1"/>
  <c r="CF440" i="1" s="1"/>
  <c r="CI440" i="1" s="1"/>
  <c r="CL440" i="1" s="1"/>
  <c r="BG440" i="1"/>
  <c r="AF274" i="1"/>
  <c r="AG274" i="1"/>
  <c r="CK274" i="1" s="1"/>
  <c r="BD197" i="1"/>
  <c r="CF197" i="1" s="1"/>
  <c r="CI197" i="1" s="1"/>
  <c r="CL197" i="1" s="1"/>
  <c r="BG197" i="1"/>
  <c r="BG81" i="1"/>
  <c r="BD81" i="1"/>
  <c r="CF81" i="1" s="1"/>
  <c r="CI81" i="1" s="1"/>
  <c r="BG158" i="1"/>
  <c r="BD158" i="1"/>
  <c r="CF158" i="1" s="1"/>
  <c r="CI158" i="1" s="1"/>
  <c r="AF614" i="1"/>
  <c r="AG614" i="1"/>
  <c r="CK614" i="1" s="1"/>
  <c r="BG580" i="1"/>
  <c r="BD580" i="1"/>
  <c r="CF580" i="1" s="1"/>
  <c r="CI580" i="1" s="1"/>
  <c r="CL580" i="1" s="1"/>
  <c r="BD32" i="1"/>
  <c r="CF32" i="1" s="1"/>
  <c r="CI32" i="1" s="1"/>
  <c r="BG32" i="1"/>
  <c r="BD895" i="1"/>
  <c r="CF895" i="1" s="1"/>
  <c r="CI895" i="1" s="1"/>
  <c r="CL895" i="1" s="1"/>
  <c r="BG895" i="1"/>
  <c r="AF563" i="1"/>
  <c r="AG563" i="1"/>
  <c r="CK563" i="1" s="1"/>
  <c r="CQ260" i="1"/>
  <c r="AF205" i="1"/>
  <c r="AG205" i="1"/>
  <c r="CK205" i="1" s="1"/>
  <c r="BG767" i="1"/>
  <c r="BD767" i="1"/>
  <c r="CF767" i="1" s="1"/>
  <c r="AF479" i="1"/>
  <c r="AG479" i="1"/>
  <c r="CK479" i="1" s="1"/>
  <c r="AF574" i="1"/>
  <c r="AG574" i="1"/>
  <c r="CK574" i="1" s="1"/>
  <c r="AF438" i="1"/>
  <c r="AG438" i="1"/>
  <c r="CK438" i="1" s="1"/>
  <c r="BG279" i="1"/>
  <c r="BD279" i="1"/>
  <c r="CF279" i="1" s="1"/>
  <c r="CI279" i="1" s="1"/>
  <c r="CL279" i="1" s="1"/>
  <c r="BG218" i="1"/>
  <c r="BD218" i="1"/>
  <c r="CF218" i="1" s="1"/>
  <c r="CI218" i="1" s="1"/>
  <c r="BD92" i="1"/>
  <c r="CF92" i="1" s="1"/>
  <c r="CI92" i="1" s="1"/>
  <c r="CL92" i="1" s="1"/>
  <c r="BG92" i="1"/>
  <c r="BD52" i="1"/>
  <c r="CF52" i="1" s="1"/>
  <c r="CI52" i="1" s="1"/>
  <c r="BG52" i="1"/>
  <c r="BG826" i="1"/>
  <c r="BD826" i="1"/>
  <c r="CF826" i="1" s="1"/>
  <c r="CI826" i="1" s="1"/>
  <c r="AF707" i="1"/>
  <c r="AG707" i="1"/>
  <c r="CK707" i="1" s="1"/>
  <c r="BG752" i="1"/>
  <c r="BD752" i="1"/>
  <c r="CF752" i="1" s="1"/>
  <c r="CI752" i="1" s="1"/>
  <c r="CL752" i="1" s="1"/>
  <c r="BD564" i="1"/>
  <c r="CF564" i="1" s="1"/>
  <c r="CI564" i="1" s="1"/>
  <c r="BG564" i="1"/>
  <c r="CQ682" i="1"/>
  <c r="CQ663" i="1"/>
  <c r="BD579" i="1"/>
  <c r="CF579" i="1" s="1"/>
  <c r="CI579" i="1" s="1"/>
  <c r="CL579" i="1" s="1"/>
  <c r="BG579" i="1"/>
  <c r="AF525" i="1"/>
  <c r="AG525" i="1"/>
  <c r="CK525" i="1" s="1"/>
  <c r="AF575" i="1"/>
  <c r="AG575" i="1"/>
  <c r="CK575" i="1" s="1"/>
  <c r="BG574" i="1"/>
  <c r="BD574" i="1"/>
  <c r="CF574" i="1" s="1"/>
  <c r="BD438" i="1"/>
  <c r="CF438" i="1" s="1"/>
  <c r="CI438" i="1" s="1"/>
  <c r="CL438" i="1" s="1"/>
  <c r="BG438" i="1"/>
  <c r="BD522" i="1"/>
  <c r="CF522" i="1" s="1"/>
  <c r="CI522" i="1" s="1"/>
  <c r="CL522" i="1" s="1"/>
  <c r="BG522" i="1"/>
  <c r="BG461" i="1"/>
  <c r="BD461" i="1"/>
  <c r="CF461" i="1" s="1"/>
  <c r="CI461" i="1" s="1"/>
  <c r="BG519" i="1"/>
  <c r="BD519" i="1"/>
  <c r="CF519" i="1" s="1"/>
  <c r="CI519" i="1" s="1"/>
  <c r="CL519" i="1" s="1"/>
  <c r="BD412" i="1"/>
  <c r="CF412" i="1" s="1"/>
  <c r="CI412" i="1" s="1"/>
  <c r="BG412" i="1"/>
  <c r="CQ332" i="1"/>
  <c r="AG279" i="1"/>
  <c r="CK279" i="1" s="1"/>
  <c r="AF279" i="1"/>
  <c r="BG195" i="1"/>
  <c r="BD195" i="1"/>
  <c r="CF195" i="1" s="1"/>
  <c r="CI195" i="1" s="1"/>
  <c r="CQ182" i="1"/>
  <c r="CQ163" i="1"/>
  <c r="BG105" i="1"/>
  <c r="BD105" i="1"/>
  <c r="CF105" i="1" s="1"/>
  <c r="BC103" i="1"/>
  <c r="BD103" i="1" s="1"/>
  <c r="CQ49" i="1"/>
  <c r="AG38" i="1"/>
  <c r="CK38" i="1" s="1"/>
  <c r="AF38" i="1"/>
  <c r="CQ894" i="1"/>
  <c r="CQ612" i="1"/>
  <c r="CQ461" i="1"/>
  <c r="BD98" i="1"/>
  <c r="CF98" i="1" s="1"/>
  <c r="CI98" i="1" s="1"/>
  <c r="BG98" i="1"/>
  <c r="CQ843" i="1"/>
  <c r="CQ851" i="1"/>
  <c r="AF651" i="1"/>
  <c r="AG651" i="1"/>
  <c r="CK651" i="1" s="1"/>
  <c r="AF714" i="1"/>
  <c r="AG714" i="1"/>
  <c r="CK714" i="1" s="1"/>
  <c r="CQ689" i="1"/>
  <c r="BG686" i="1"/>
  <c r="BD686" i="1"/>
  <c r="CF686" i="1" s="1"/>
  <c r="CI686" i="1" s="1"/>
  <c r="AF682" i="1"/>
  <c r="AG682" i="1"/>
  <c r="CK682" i="1" s="1"/>
  <c r="AJ552" i="1"/>
  <c r="AY554" i="1"/>
  <c r="AG663" i="1"/>
  <c r="CK663" i="1" s="1"/>
  <c r="AF663" i="1"/>
  <c r="CQ584" i="1"/>
  <c r="AF592" i="1"/>
  <c r="AG592" i="1"/>
  <c r="CK592" i="1" s="1"/>
  <c r="AF541" i="1"/>
  <c r="AG541" i="1"/>
  <c r="CK541" i="1" s="1"/>
  <c r="CQ546" i="1"/>
  <c r="BD457" i="1"/>
  <c r="CF457" i="1" s="1"/>
  <c r="CI457" i="1" s="1"/>
  <c r="CL457" i="1" s="1"/>
  <c r="BG457" i="1"/>
  <c r="BD485" i="1"/>
  <c r="CF485" i="1" s="1"/>
  <c r="CI485" i="1" s="1"/>
  <c r="CL485" i="1" s="1"/>
  <c r="BG485" i="1"/>
  <c r="CQ505" i="1"/>
  <c r="CQ371" i="1"/>
  <c r="BD374" i="1"/>
  <c r="CF374" i="1" s="1"/>
  <c r="CI374" i="1" s="1"/>
  <c r="CL374" i="1" s="1"/>
  <c r="BG374" i="1"/>
  <c r="CQ462" i="1"/>
  <c r="BD362" i="1"/>
  <c r="CF362" i="1" s="1"/>
  <c r="CI362" i="1" s="1"/>
  <c r="BG362" i="1"/>
  <c r="CL332" i="1"/>
  <c r="BD344" i="1"/>
  <c r="CF344" i="1" s="1"/>
  <c r="CI344" i="1" s="1"/>
  <c r="BG344" i="1"/>
  <c r="CQ357" i="1"/>
  <c r="AF342" i="1"/>
  <c r="AG342" i="1"/>
  <c r="CK342" i="1" s="1"/>
  <c r="CQ349" i="1"/>
  <c r="AF256" i="1"/>
  <c r="AG256" i="1"/>
  <c r="CK256" i="1" s="1"/>
  <c r="AM284" i="1"/>
  <c r="AN284" i="1" s="1"/>
  <c r="CP284" i="1" s="1"/>
  <c r="BI284" i="1"/>
  <c r="BK284" i="1" s="1"/>
  <c r="BL284" i="1" s="1"/>
  <c r="CN284" i="1" s="1"/>
  <c r="CQ284" i="1" s="1"/>
  <c r="AF220" i="1"/>
  <c r="AG220" i="1"/>
  <c r="CK220" i="1" s="1"/>
  <c r="AG196" i="1"/>
  <c r="CK196" i="1" s="1"/>
  <c r="AF196" i="1"/>
  <c r="BD190" i="1"/>
  <c r="CF190" i="1" s="1"/>
  <c r="CI190" i="1" s="1"/>
  <c r="CL190" i="1" s="1"/>
  <c r="BG190" i="1"/>
  <c r="BD163" i="1"/>
  <c r="CF163" i="1" s="1"/>
  <c r="CI163" i="1" s="1"/>
  <c r="CL163" i="1" s="1"/>
  <c r="BG163" i="1"/>
  <c r="AF142" i="1"/>
  <c r="AG142" i="1"/>
  <c r="CK142" i="1" s="1"/>
  <c r="AF94" i="1"/>
  <c r="AG94" i="1"/>
  <c r="CK94" i="1" s="1"/>
  <c r="AF99" i="1"/>
  <c r="AG99" i="1"/>
  <c r="CK99" i="1" s="1"/>
  <c r="AF70" i="1"/>
  <c r="AG70" i="1"/>
  <c r="CK70" i="1" s="1"/>
  <c r="AE68" i="1"/>
  <c r="AG68" i="1" s="1"/>
  <c r="CL23" i="1"/>
  <c r="AE44" i="1"/>
  <c r="AG44" i="1" s="1"/>
  <c r="AF46" i="1"/>
  <c r="AG46" i="1"/>
  <c r="CK46" i="1" s="1"/>
  <c r="AF841" i="1"/>
  <c r="AG841" i="1"/>
  <c r="CK841" i="1" s="1"/>
  <c r="BD880" i="1"/>
  <c r="CF880" i="1" s="1"/>
  <c r="CI880" i="1" s="1"/>
  <c r="CL880" i="1" s="1"/>
  <c r="BG880" i="1"/>
  <c r="CH512" i="1"/>
  <c r="BD414" i="1"/>
  <c r="CF414" i="1" s="1"/>
  <c r="CI414" i="1" s="1"/>
  <c r="CL414" i="1" s="1"/>
  <c r="BG414" i="1"/>
  <c r="BD896" i="1"/>
  <c r="CF896" i="1" s="1"/>
  <c r="CI896" i="1" s="1"/>
  <c r="CL896" i="1" s="1"/>
  <c r="BG896" i="1"/>
  <c r="BD892" i="1"/>
  <c r="CF892" i="1" s="1"/>
  <c r="CI892" i="1" s="1"/>
  <c r="CL892" i="1" s="1"/>
  <c r="BG892" i="1"/>
  <c r="AF799" i="1"/>
  <c r="AG799" i="1"/>
  <c r="CK799" i="1" s="1"/>
  <c r="BD770" i="1"/>
  <c r="CF770" i="1" s="1"/>
  <c r="CI770" i="1" s="1"/>
  <c r="CL770" i="1" s="1"/>
  <c r="BG770" i="1"/>
  <c r="CQ688" i="1"/>
  <c r="AF747" i="1"/>
  <c r="AG747" i="1"/>
  <c r="CK747" i="1" s="1"/>
  <c r="BG761" i="1"/>
  <c r="BD761" i="1"/>
  <c r="CF761" i="1" s="1"/>
  <c r="CI761" i="1" s="1"/>
  <c r="CL761" i="1" s="1"/>
  <c r="BD689" i="1"/>
  <c r="CF689" i="1" s="1"/>
  <c r="CI689" i="1" s="1"/>
  <c r="BG689" i="1"/>
  <c r="BG629" i="1"/>
  <c r="BD629" i="1"/>
  <c r="CF629" i="1" s="1"/>
  <c r="CI629" i="1" s="1"/>
  <c r="BG621" i="1"/>
  <c r="BD621" i="1"/>
  <c r="CF621" i="1" s="1"/>
  <c r="CI621" i="1" s="1"/>
  <c r="BG613" i="1"/>
  <c r="BD613" i="1"/>
  <c r="CF613" i="1" s="1"/>
  <c r="CI613" i="1" s="1"/>
  <c r="CL613" i="1" s="1"/>
  <c r="CQ639" i="1"/>
  <c r="BD487" i="1"/>
  <c r="CF487" i="1" s="1"/>
  <c r="CI487" i="1" s="1"/>
  <c r="CL487" i="1" s="1"/>
  <c r="BG487" i="1"/>
  <c r="AF471" i="1"/>
  <c r="AG471" i="1"/>
  <c r="CK471" i="1" s="1"/>
  <c r="BG420" i="1"/>
  <c r="BD420" i="1"/>
  <c r="CF420" i="1" s="1"/>
  <c r="CI420" i="1" s="1"/>
  <c r="CL420" i="1" s="1"/>
  <c r="AF395" i="1"/>
  <c r="AG395" i="1"/>
  <c r="CK395" i="1" s="1"/>
  <c r="BG411" i="1"/>
  <c r="BD411" i="1"/>
  <c r="CF411" i="1" s="1"/>
  <c r="CI411" i="1" s="1"/>
  <c r="CL411" i="1" s="1"/>
  <c r="BD348" i="1"/>
  <c r="CF348" i="1" s="1"/>
  <c r="CI348" i="1" s="1"/>
  <c r="BG348" i="1"/>
  <c r="BD274" i="1"/>
  <c r="CF274" i="1" s="1"/>
  <c r="CI274" i="1" s="1"/>
  <c r="BG274" i="1"/>
  <c r="AF296" i="1"/>
  <c r="AG296" i="1"/>
  <c r="CK296" i="1" s="1"/>
  <c r="AG292" i="1"/>
  <c r="CK292" i="1" s="1"/>
  <c r="AF292" i="1"/>
  <c r="BD223" i="1"/>
  <c r="CF223" i="1" s="1"/>
  <c r="CI223" i="1" s="1"/>
  <c r="BG223" i="1"/>
  <c r="BG202" i="1"/>
  <c r="BD202" i="1"/>
  <c r="CF202" i="1" s="1"/>
  <c r="CI202" i="1" s="1"/>
  <c r="CL202" i="1" s="1"/>
  <c r="CL225" i="1"/>
  <c r="BI199" i="1"/>
  <c r="BK199" i="1" s="1"/>
  <c r="BL199" i="1" s="1"/>
  <c r="CN199" i="1" s="1"/>
  <c r="AM199" i="1"/>
  <c r="AN199" i="1" s="1"/>
  <c r="CP199" i="1" s="1"/>
  <c r="CL139" i="1"/>
  <c r="AF161" i="1"/>
  <c r="AG161" i="1"/>
  <c r="CK161" i="1" s="1"/>
  <c r="AG49" i="1"/>
  <c r="CK49" i="1" s="1"/>
  <c r="AF49" i="1"/>
  <c r="CF87" i="1"/>
  <c r="CI89" i="1"/>
  <c r="CQ23" i="1"/>
  <c r="BD859" i="1"/>
  <c r="CF859" i="1" s="1"/>
  <c r="CI859" i="1" s="1"/>
  <c r="CL859" i="1" s="1"/>
  <c r="BG859" i="1"/>
  <c r="CQ802" i="1"/>
  <c r="AF706" i="1"/>
  <c r="AG706" i="1"/>
  <c r="CK706" i="1" s="1"/>
  <c r="BG640" i="1"/>
  <c r="BD640" i="1"/>
  <c r="CF640" i="1" s="1"/>
  <c r="CI640" i="1" s="1"/>
  <c r="CL640" i="1" s="1"/>
  <c r="BD530" i="1"/>
  <c r="CF530" i="1" s="1"/>
  <c r="CI530" i="1" s="1"/>
  <c r="CL530" i="1" s="1"/>
  <c r="BG530" i="1"/>
  <c r="BD258" i="1"/>
  <c r="CF258" i="1" s="1"/>
  <c r="CI258" i="1" s="1"/>
  <c r="BG258" i="1"/>
  <c r="BD887" i="1"/>
  <c r="CF887" i="1" s="1"/>
  <c r="CI887" i="1" s="1"/>
  <c r="CL887" i="1" s="1"/>
  <c r="BG887" i="1"/>
  <c r="BG857" i="1"/>
  <c r="BD857" i="1"/>
  <c r="CF857" i="1" s="1"/>
  <c r="CI857" i="1" s="1"/>
  <c r="BD819" i="1"/>
  <c r="CF819" i="1" s="1"/>
  <c r="CI819" i="1" s="1"/>
  <c r="CL819" i="1" s="1"/>
  <c r="BG819" i="1"/>
  <c r="AF822" i="1"/>
  <c r="AG822" i="1"/>
  <c r="CK822" i="1" s="1"/>
  <c r="BD690" i="1"/>
  <c r="CF690" i="1" s="1"/>
  <c r="CI690" i="1" s="1"/>
  <c r="BG690" i="1"/>
  <c r="AG814" i="1"/>
  <c r="CK814" i="1" s="1"/>
  <c r="CK810" i="1" s="1"/>
  <c r="AF814" i="1"/>
  <c r="CI720" i="1"/>
  <c r="BG733" i="1"/>
  <c r="BD733" i="1"/>
  <c r="CF733" i="1" s="1"/>
  <c r="CI733" i="1" s="1"/>
  <c r="CL733" i="1" s="1"/>
  <c r="AF798" i="1"/>
  <c r="AG798" i="1"/>
  <c r="CK798" i="1" s="1"/>
  <c r="AF694" i="1"/>
  <c r="AG694" i="1"/>
  <c r="CK694" i="1" s="1"/>
  <c r="AF675" i="1"/>
  <c r="AG675" i="1"/>
  <c r="CK675" i="1" s="1"/>
  <c r="AF660" i="1"/>
  <c r="AG660" i="1"/>
  <c r="CK660" i="1" s="1"/>
  <c r="BD570" i="1"/>
  <c r="CF570" i="1" s="1"/>
  <c r="CI570" i="1" s="1"/>
  <c r="CL570" i="1" s="1"/>
  <c r="BG570" i="1"/>
  <c r="BG641" i="1"/>
  <c r="BD641" i="1"/>
  <c r="CF641" i="1" s="1"/>
  <c r="CI641" i="1" s="1"/>
  <c r="CL641" i="1" s="1"/>
  <c r="AF639" i="1"/>
  <c r="AG639" i="1"/>
  <c r="CK639" i="1" s="1"/>
  <c r="BG568" i="1"/>
  <c r="BD568" i="1"/>
  <c r="CF568" i="1" s="1"/>
  <c r="CI568" i="1" s="1"/>
  <c r="CL568" i="1" s="1"/>
  <c r="BD597" i="1"/>
  <c r="CF597" i="1" s="1"/>
  <c r="CI597" i="1" s="1"/>
  <c r="CL597" i="1" s="1"/>
  <c r="BG597" i="1"/>
  <c r="CH536" i="1"/>
  <c r="AJ314" i="1"/>
  <c r="AY316" i="1"/>
  <c r="AZ316" i="1" s="1"/>
  <c r="CQ421" i="1"/>
  <c r="AG419" i="1"/>
  <c r="CK419" i="1" s="1"/>
  <c r="AF419" i="1"/>
  <c r="AF409" i="1"/>
  <c r="AG409" i="1"/>
  <c r="CK409" i="1" s="1"/>
  <c r="CQ318" i="1"/>
  <c r="BD290" i="1"/>
  <c r="CF290" i="1" s="1"/>
  <c r="CI290" i="1" s="1"/>
  <c r="BG290" i="1"/>
  <c r="BG302" i="1"/>
  <c r="BD302" i="1"/>
  <c r="CF302" i="1" s="1"/>
  <c r="CI302" i="1" s="1"/>
  <c r="CL302" i="1" s="1"/>
  <c r="BF265" i="1"/>
  <c r="CH265" i="1" s="1"/>
  <c r="CH263" i="1" s="1"/>
  <c r="BE263" i="1"/>
  <c r="BF263" i="1" s="1"/>
  <c r="CQ253" i="1"/>
  <c r="BD248" i="1"/>
  <c r="CF248" i="1" s="1"/>
  <c r="CI248" i="1" s="1"/>
  <c r="BG248" i="1"/>
  <c r="AF235" i="1"/>
  <c r="AG235" i="1"/>
  <c r="CK235" i="1" s="1"/>
  <c r="AG227" i="1"/>
  <c r="CK227" i="1" s="1"/>
  <c r="AF227" i="1"/>
  <c r="AF158" i="1"/>
  <c r="AG158" i="1"/>
  <c r="CK158" i="1" s="1"/>
  <c r="BD118" i="1"/>
  <c r="CF118" i="1" s="1"/>
  <c r="CI118" i="1" s="1"/>
  <c r="BG118" i="1"/>
  <c r="CQ108" i="1"/>
  <c r="CQ123" i="1"/>
  <c r="BF90" i="1"/>
  <c r="CH90" i="1" s="1"/>
  <c r="CH87" i="1" s="1"/>
  <c r="BE87" i="1"/>
  <c r="BF87" i="1" s="1"/>
  <c r="AF26" i="1"/>
  <c r="AG26" i="1"/>
  <c r="CK26" i="1" s="1"/>
  <c r="BG25" i="1"/>
  <c r="BD25" i="1"/>
  <c r="CF25" i="1" s="1"/>
  <c r="CI25" i="1" s="1"/>
  <c r="CL25" i="1" s="1"/>
  <c r="BD749" i="1"/>
  <c r="CF749" i="1" s="1"/>
  <c r="CI749" i="1" s="1"/>
  <c r="CL749" i="1" s="1"/>
  <c r="BG749" i="1"/>
  <c r="CQ620" i="1"/>
  <c r="BD393" i="1"/>
  <c r="CF393" i="1" s="1"/>
  <c r="CI393" i="1" s="1"/>
  <c r="CL393" i="1" s="1"/>
  <c r="BG393" i="1"/>
  <c r="AF289" i="1"/>
  <c r="AG289" i="1"/>
  <c r="CK289" i="1" s="1"/>
  <c r="BF201" i="1"/>
  <c r="CH201" i="1" s="1"/>
  <c r="CH199" i="1" s="1"/>
  <c r="BE199" i="1"/>
  <c r="BF199" i="1" s="1"/>
  <c r="AF236" i="1"/>
  <c r="AG236" i="1"/>
  <c r="CK236" i="1" s="1"/>
  <c r="BD39" i="1"/>
  <c r="CF39" i="1" s="1"/>
  <c r="CI39" i="1" s="1"/>
  <c r="CL39" i="1" s="1"/>
  <c r="BG39" i="1"/>
  <c r="BG823" i="1"/>
  <c r="BD823" i="1"/>
  <c r="CF823" i="1" s="1"/>
  <c r="CI823" i="1" s="1"/>
  <c r="CQ889" i="1"/>
  <c r="AG800" i="1"/>
  <c r="CK800" i="1" s="1"/>
  <c r="AF800" i="1"/>
  <c r="BD692" i="1"/>
  <c r="CF692" i="1" s="1"/>
  <c r="CI692" i="1" s="1"/>
  <c r="CL692" i="1" s="1"/>
  <c r="BG692" i="1"/>
  <c r="BD756" i="1"/>
  <c r="CF756" i="1" s="1"/>
  <c r="CI756" i="1" s="1"/>
  <c r="CL756" i="1" s="1"/>
  <c r="BG756" i="1"/>
  <c r="AH744" i="1"/>
  <c r="AI744" i="1" s="1"/>
  <c r="AI745" i="1"/>
  <c r="BD736" i="1"/>
  <c r="CF736" i="1" s="1"/>
  <c r="CI736" i="1" s="1"/>
  <c r="BG736" i="1"/>
  <c r="AF606" i="1"/>
  <c r="AG606" i="1"/>
  <c r="CK606" i="1" s="1"/>
  <c r="CL443" i="1"/>
  <c r="BI424" i="1"/>
  <c r="BK424" i="1" s="1"/>
  <c r="BL424" i="1" s="1"/>
  <c r="CN424" i="1" s="1"/>
  <c r="CQ424" i="1" s="1"/>
  <c r="AM424" i="1"/>
  <c r="AN424" i="1" s="1"/>
  <c r="CP424" i="1" s="1"/>
  <c r="AF377" i="1"/>
  <c r="AG377" i="1"/>
  <c r="CK377" i="1" s="1"/>
  <c r="CL331" i="1"/>
  <c r="CQ351" i="1"/>
  <c r="BD347" i="1"/>
  <c r="CF347" i="1" s="1"/>
  <c r="CI347" i="1" s="1"/>
  <c r="CL347" i="1" s="1"/>
  <c r="BG347" i="1"/>
  <c r="BD297" i="1"/>
  <c r="CF297" i="1" s="1"/>
  <c r="CI297" i="1" s="1"/>
  <c r="CL297" i="1" s="1"/>
  <c r="BG297" i="1"/>
  <c r="AF252" i="1"/>
  <c r="AG252" i="1"/>
  <c r="CK252" i="1" s="1"/>
  <c r="AF183" i="1"/>
  <c r="AG183" i="1"/>
  <c r="CK183" i="1" s="1"/>
  <c r="CQ203" i="1"/>
  <c r="AM131" i="1"/>
  <c r="AN131" i="1" s="1"/>
  <c r="CP131" i="1" s="1"/>
  <c r="BI131" i="1"/>
  <c r="BK131" i="1" s="1"/>
  <c r="BL131" i="1" s="1"/>
  <c r="CN131" i="1" s="1"/>
  <c r="CQ131" i="1" s="1"/>
  <c r="BD100" i="1"/>
  <c r="CF100" i="1" s="1"/>
  <c r="CI100" i="1" s="1"/>
  <c r="BG100" i="1"/>
  <c r="BG107" i="1"/>
  <c r="BD107" i="1"/>
  <c r="CF107" i="1" s="1"/>
  <c r="CI107" i="1" s="1"/>
  <c r="AF85" i="1"/>
  <c r="AG85" i="1"/>
  <c r="CK85" i="1" s="1"/>
  <c r="AF63" i="1"/>
  <c r="AG63" i="1"/>
  <c r="CK63" i="1" s="1"/>
  <c r="BD426" i="1"/>
  <c r="CF426" i="1" s="1"/>
  <c r="BG426" i="1"/>
  <c r="BC424" i="1"/>
  <c r="BD424" i="1" s="1"/>
  <c r="AF241" i="1"/>
  <c r="AG241" i="1"/>
  <c r="CK241" i="1" s="1"/>
  <c r="BD861" i="1"/>
  <c r="CF861" i="1" s="1"/>
  <c r="CI861" i="1" s="1"/>
  <c r="BG861" i="1"/>
  <c r="CQ803" i="1"/>
  <c r="BD369" i="1"/>
  <c r="CF369" i="1" s="1"/>
  <c r="CI369" i="1" s="1"/>
  <c r="CL369" i="1" s="1"/>
  <c r="BG369" i="1"/>
  <c r="CQ760" i="1"/>
  <c r="AF731" i="1"/>
  <c r="AG731" i="1"/>
  <c r="CK731" i="1" s="1"/>
  <c r="CQ635" i="1"/>
  <c r="CQ619" i="1"/>
  <c r="AF661" i="1"/>
  <c r="AG661" i="1"/>
  <c r="CK661" i="1" s="1"/>
  <c r="BG598" i="1"/>
  <c r="BD598" i="1"/>
  <c r="CF598" i="1" s="1"/>
  <c r="CI598" i="1" s="1"/>
  <c r="CQ482" i="1"/>
  <c r="BD417" i="1"/>
  <c r="CF417" i="1" s="1"/>
  <c r="CI417" i="1" s="1"/>
  <c r="BG417" i="1"/>
  <c r="CQ382" i="1"/>
  <c r="CQ396" i="1"/>
  <c r="CQ385" i="1"/>
  <c r="AF391" i="1"/>
  <c r="AG391" i="1"/>
  <c r="CK391" i="1" s="1"/>
  <c r="BD366" i="1"/>
  <c r="CF366" i="1" s="1"/>
  <c r="CI366" i="1" s="1"/>
  <c r="BG366" i="1"/>
  <c r="BD381" i="1"/>
  <c r="CF381" i="1" s="1"/>
  <c r="CI381" i="1" s="1"/>
  <c r="BG381" i="1"/>
  <c r="AF356" i="1"/>
  <c r="AG356" i="1"/>
  <c r="CK356" i="1" s="1"/>
  <c r="CQ355" i="1"/>
  <c r="BD253" i="1"/>
  <c r="CF253" i="1" s="1"/>
  <c r="CI253" i="1" s="1"/>
  <c r="BG253" i="1"/>
  <c r="CL187" i="1"/>
  <c r="BD193" i="1"/>
  <c r="CF193" i="1" s="1"/>
  <c r="CI193" i="1" s="1"/>
  <c r="CL193" i="1" s="1"/>
  <c r="BG193" i="1"/>
  <c r="CL143" i="1"/>
  <c r="CQ170" i="1"/>
  <c r="BD64" i="1"/>
  <c r="CF64" i="1" s="1"/>
  <c r="CI64" i="1" s="1"/>
  <c r="BG64" i="1"/>
  <c r="BG24" i="1"/>
  <c r="BD24" i="1"/>
  <c r="CF24" i="1" s="1"/>
  <c r="CI24" i="1" s="1"/>
  <c r="CL24" i="1" s="1"/>
  <c r="U6" i="1"/>
  <c r="CQ683" i="1"/>
  <c r="AF595" i="1"/>
  <c r="AG595" i="1"/>
  <c r="CK595" i="1" s="1"/>
  <c r="CQ195" i="1"/>
  <c r="AF797" i="1"/>
  <c r="AG797" i="1"/>
  <c r="CK797" i="1" s="1"/>
  <c r="CQ859" i="1"/>
  <c r="AF854" i="1"/>
  <c r="AG854" i="1"/>
  <c r="CK854" i="1" s="1"/>
  <c r="CQ878" i="1"/>
  <c r="AF803" i="1"/>
  <c r="AG803" i="1"/>
  <c r="CK803" i="1" s="1"/>
  <c r="CQ808" i="1"/>
  <c r="CQ693" i="1"/>
  <c r="BG681" i="1"/>
  <c r="BD681" i="1"/>
  <c r="CF681" i="1" s="1"/>
  <c r="CI681" i="1" s="1"/>
  <c r="BD585" i="1"/>
  <c r="CF585" i="1" s="1"/>
  <c r="CI585" i="1" s="1"/>
  <c r="CL585" i="1" s="1"/>
  <c r="BG585" i="1"/>
  <c r="BG656" i="1"/>
  <c r="BD656" i="1"/>
  <c r="CF656" i="1" s="1"/>
  <c r="CI656" i="1" s="1"/>
  <c r="CL656" i="1" s="1"/>
  <c r="AF631" i="1"/>
  <c r="AG631" i="1"/>
  <c r="CK631" i="1" s="1"/>
  <c r="AF623" i="1"/>
  <c r="AG623" i="1"/>
  <c r="CK623" i="1" s="1"/>
  <c r="AF615" i="1"/>
  <c r="AG615" i="1"/>
  <c r="CK615" i="1" s="1"/>
  <c r="BG566" i="1"/>
  <c r="BD566" i="1"/>
  <c r="CF566" i="1" s="1"/>
  <c r="CI566" i="1" s="1"/>
  <c r="CL566" i="1" s="1"/>
  <c r="BG542" i="1"/>
  <c r="BD542" i="1"/>
  <c r="CF542" i="1" s="1"/>
  <c r="CI542" i="1" s="1"/>
  <c r="CL542" i="1" s="1"/>
  <c r="AF463" i="1"/>
  <c r="AG463" i="1"/>
  <c r="CK463" i="1" s="1"/>
  <c r="CQ443" i="1"/>
  <c r="BD413" i="1"/>
  <c r="CF413" i="1" s="1"/>
  <c r="CI413" i="1" s="1"/>
  <c r="CL413" i="1" s="1"/>
  <c r="BG413" i="1"/>
  <c r="AF464" i="1"/>
  <c r="AG464" i="1"/>
  <c r="CK464" i="1" s="1"/>
  <c r="BD390" i="1"/>
  <c r="CF390" i="1" s="1"/>
  <c r="CI390" i="1" s="1"/>
  <c r="CL390" i="1" s="1"/>
  <c r="BG390" i="1"/>
  <c r="AF354" i="1"/>
  <c r="AG354" i="1"/>
  <c r="CK354" i="1" s="1"/>
  <c r="BD295" i="1"/>
  <c r="CF295" i="1" s="1"/>
  <c r="CI295" i="1" s="1"/>
  <c r="CL295" i="1" s="1"/>
  <c r="BG295" i="1"/>
  <c r="BD266" i="1"/>
  <c r="CF266" i="1" s="1"/>
  <c r="CI266" i="1" s="1"/>
  <c r="CL266" i="1" s="1"/>
  <c r="BG266" i="1"/>
  <c r="CQ233" i="1"/>
  <c r="AG219" i="1"/>
  <c r="CK219" i="1" s="1"/>
  <c r="AF219" i="1"/>
  <c r="AF204" i="1"/>
  <c r="AG204" i="1"/>
  <c r="CK204" i="1" s="1"/>
  <c r="BD185" i="1"/>
  <c r="CF185" i="1" s="1"/>
  <c r="CI185" i="1" s="1"/>
  <c r="BG185" i="1"/>
  <c r="AF171" i="1"/>
  <c r="AG171" i="1"/>
  <c r="CK171" i="1" s="1"/>
  <c r="BG110" i="1"/>
  <c r="BD110" i="1"/>
  <c r="CF110" i="1" s="1"/>
  <c r="CI110" i="1" s="1"/>
  <c r="CL110" i="1" s="1"/>
  <c r="BG61" i="1"/>
  <c r="BD61" i="1"/>
  <c r="CF61" i="1" s="1"/>
  <c r="CI61" i="1" s="1"/>
  <c r="AF96" i="1"/>
  <c r="AG96" i="1"/>
  <c r="CK96" i="1" s="1"/>
  <c r="BD30" i="1"/>
  <c r="CF30" i="1" s="1"/>
  <c r="CI30" i="1" s="1"/>
  <c r="BG30" i="1"/>
  <c r="BG886" i="1"/>
  <c r="BD886" i="1"/>
  <c r="CF886" i="1" s="1"/>
  <c r="CI886" i="1" s="1"/>
  <c r="CL886" i="1" s="1"/>
  <c r="AG808" i="1"/>
  <c r="CK808" i="1" s="1"/>
  <c r="AF808" i="1"/>
  <c r="CQ616" i="1"/>
  <c r="BD29" i="1"/>
  <c r="CF29" i="1" s="1"/>
  <c r="CI29" i="1" s="1"/>
  <c r="BG29" i="1"/>
  <c r="AZ810" i="1"/>
  <c r="BA810" i="1" s="1"/>
  <c r="CB810" i="1" s="1"/>
  <c r="BA812" i="1"/>
  <c r="CB812" i="1" s="1"/>
  <c r="AF433" i="1"/>
  <c r="AG433" i="1"/>
  <c r="CK433" i="1" s="1"/>
  <c r="AF52" i="1"/>
  <c r="AG52" i="1"/>
  <c r="CK52" i="1" s="1"/>
  <c r="BG882" i="1"/>
  <c r="BD882" i="1"/>
  <c r="CF882" i="1" s="1"/>
  <c r="CI882" i="1" s="1"/>
  <c r="CL882" i="1" s="1"/>
  <c r="AF554" i="1"/>
  <c r="AG554" i="1"/>
  <c r="CK554" i="1" s="1"/>
  <c r="BD392" i="1"/>
  <c r="CF392" i="1" s="1"/>
  <c r="CI392" i="1" s="1"/>
  <c r="CL392" i="1" s="1"/>
  <c r="BG392" i="1"/>
  <c r="AF358" i="1"/>
  <c r="AG358" i="1"/>
  <c r="CK358" i="1" s="1"/>
  <c r="BG232" i="1"/>
  <c r="BD232" i="1"/>
  <c r="CF232" i="1" s="1"/>
  <c r="CI232" i="1" s="1"/>
  <c r="CL232" i="1" s="1"/>
  <c r="BD112" i="1"/>
  <c r="CF112" i="1" s="1"/>
  <c r="CI112" i="1" s="1"/>
  <c r="CL112" i="1" s="1"/>
  <c r="BG112" i="1"/>
  <c r="BG825" i="1"/>
  <c r="BD825" i="1"/>
  <c r="CF825" i="1" s="1"/>
  <c r="CI825" i="1" s="1"/>
  <c r="CL825" i="1" s="1"/>
  <c r="BD245" i="1"/>
  <c r="CF245" i="1" s="1"/>
  <c r="BC243" i="1"/>
  <c r="BD243" i="1" s="1"/>
  <c r="BG245" i="1"/>
  <c r="BG269" i="1"/>
  <c r="BD269" i="1"/>
  <c r="CF269" i="1" s="1"/>
  <c r="CI269" i="1" s="1"/>
  <c r="CL269" i="1" s="1"/>
  <c r="AG792" i="1"/>
  <c r="CK792" i="1" s="1"/>
  <c r="AF792" i="1"/>
  <c r="AF370" i="1"/>
  <c r="AG370" i="1"/>
  <c r="CK370" i="1" s="1"/>
  <c r="AF817" i="1"/>
  <c r="AG817" i="1"/>
  <c r="CK817" i="1" s="1"/>
  <c r="BD591" i="1"/>
  <c r="CF591" i="1" s="1"/>
  <c r="CI591" i="1" s="1"/>
  <c r="CL591" i="1" s="1"/>
  <c r="BG591" i="1"/>
  <c r="BG588" i="1"/>
  <c r="BD588" i="1"/>
  <c r="CF588" i="1" s="1"/>
  <c r="CI588" i="1" s="1"/>
  <c r="AF380" i="1"/>
  <c r="AG380" i="1"/>
  <c r="CK380" i="1" s="1"/>
  <c r="BD17" i="1"/>
  <c r="CF17" i="1" s="1"/>
  <c r="CI17" i="1" s="1"/>
  <c r="CL17" i="1" s="1"/>
  <c r="BG17" i="1"/>
  <c r="AF531" i="1"/>
  <c r="AG531" i="1"/>
  <c r="CK531" i="1" s="1"/>
  <c r="BD372" i="1"/>
  <c r="CF372" i="1" s="1"/>
  <c r="CI372" i="1" s="1"/>
  <c r="CL372" i="1" s="1"/>
  <c r="BG372" i="1"/>
  <c r="BD364" i="1"/>
  <c r="CF364" i="1" s="1"/>
  <c r="CI364" i="1" s="1"/>
  <c r="CL364" i="1" s="1"/>
  <c r="BG364" i="1"/>
  <c r="BG760" i="1"/>
  <c r="BD760" i="1"/>
  <c r="CF760" i="1" s="1"/>
  <c r="CI760" i="1" s="1"/>
  <c r="CL760" i="1" s="1"/>
  <c r="BD713" i="1"/>
  <c r="CF713" i="1" s="1"/>
  <c r="CI713" i="1" s="1"/>
  <c r="CL713" i="1" s="1"/>
  <c r="BG713" i="1"/>
  <c r="BD353" i="1"/>
  <c r="CF353" i="1" s="1"/>
  <c r="CI353" i="1" s="1"/>
  <c r="CL353" i="1" s="1"/>
  <c r="BG353" i="1"/>
  <c r="BD343" i="1"/>
  <c r="CF343" i="1" s="1"/>
  <c r="CI343" i="1" s="1"/>
  <c r="CL343" i="1" s="1"/>
  <c r="BG343" i="1"/>
  <c r="AG239" i="1"/>
  <c r="CK239" i="1" s="1"/>
  <c r="AF239" i="1"/>
  <c r="AF826" i="1"/>
  <c r="AG826" i="1"/>
  <c r="CK826" i="1" s="1"/>
  <c r="AF620" i="1"/>
  <c r="AG620" i="1"/>
  <c r="CK620" i="1" s="1"/>
  <c r="BG594" i="1"/>
  <c r="BD594" i="1"/>
  <c r="CF594" i="1" s="1"/>
  <c r="CI594" i="1" s="1"/>
  <c r="AG412" i="1"/>
  <c r="CK412" i="1" s="1"/>
  <c r="AF412" i="1"/>
  <c r="CQ342" i="1"/>
  <c r="BD173" i="1"/>
  <c r="CF173" i="1" s="1"/>
  <c r="CI173" i="1" s="1"/>
  <c r="BG173" i="1"/>
  <c r="AF754" i="1"/>
  <c r="AG754" i="1"/>
  <c r="CK754" i="1" s="1"/>
  <c r="BD707" i="1"/>
  <c r="CF707" i="1" s="1"/>
  <c r="CI707" i="1" s="1"/>
  <c r="CL707" i="1" s="1"/>
  <c r="BG707" i="1"/>
  <c r="AF703" i="1"/>
  <c r="AG703" i="1"/>
  <c r="CK703" i="1" s="1"/>
  <c r="CQ711" i="1"/>
  <c r="BI637" i="1"/>
  <c r="BK637" i="1" s="1"/>
  <c r="BL637" i="1" s="1"/>
  <c r="CN637" i="1" s="1"/>
  <c r="AM637" i="1"/>
  <c r="AN637" i="1" s="1"/>
  <c r="CP637" i="1" s="1"/>
  <c r="BG683" i="1"/>
  <c r="BD683" i="1"/>
  <c r="CF683" i="1" s="1"/>
  <c r="CI683" i="1" s="1"/>
  <c r="BD575" i="1"/>
  <c r="CF575" i="1" s="1"/>
  <c r="CI575" i="1" s="1"/>
  <c r="CL575" i="1" s="1"/>
  <c r="BG575" i="1"/>
  <c r="AE572" i="1"/>
  <c r="AG572" i="1" s="1"/>
  <c r="BC572" i="1"/>
  <c r="BD572" i="1" s="1"/>
  <c r="BE572" i="1"/>
  <c r="BF572" i="1" s="1"/>
  <c r="AF540" i="1"/>
  <c r="AG540" i="1"/>
  <c r="CK540" i="1" s="1"/>
  <c r="AJ572" i="1"/>
  <c r="AY574" i="1"/>
  <c r="AZ574" i="1" s="1"/>
  <c r="AF498" i="1"/>
  <c r="AG498" i="1"/>
  <c r="CK498" i="1" s="1"/>
  <c r="AF483" i="1"/>
  <c r="AG483" i="1"/>
  <c r="CK483" i="1" s="1"/>
  <c r="BD379" i="1"/>
  <c r="CF379" i="1" s="1"/>
  <c r="CI379" i="1" s="1"/>
  <c r="CL379" i="1" s="1"/>
  <c r="BG379" i="1"/>
  <c r="AF375" i="1"/>
  <c r="AG375" i="1"/>
  <c r="CK375" i="1" s="1"/>
  <c r="AG300" i="1"/>
  <c r="CK300" i="1" s="1"/>
  <c r="AF300" i="1"/>
  <c r="CQ232" i="1"/>
  <c r="AF195" i="1"/>
  <c r="AG195" i="1"/>
  <c r="CK195" i="1" s="1"/>
  <c r="AF216" i="1"/>
  <c r="AG216" i="1"/>
  <c r="CK216" i="1" s="1"/>
  <c r="AG164" i="1"/>
  <c r="CK164" i="1" s="1"/>
  <c r="AF164" i="1"/>
  <c r="CQ97" i="1"/>
  <c r="AF105" i="1"/>
  <c r="AE103" i="1"/>
  <c r="AG103" i="1" s="1"/>
  <c r="AG105" i="1"/>
  <c r="CK105" i="1" s="1"/>
  <c r="BG20" i="1"/>
  <c r="BD20" i="1"/>
  <c r="CF20" i="1" s="1"/>
  <c r="CI20" i="1" s="1"/>
  <c r="CQ523" i="1"/>
  <c r="AF98" i="1"/>
  <c r="AG98" i="1"/>
  <c r="CK98" i="1" s="1"/>
  <c r="CQ723" i="1"/>
  <c r="BD651" i="1"/>
  <c r="CF651" i="1" s="1"/>
  <c r="CI651" i="1" s="1"/>
  <c r="BG651" i="1"/>
  <c r="BD714" i="1"/>
  <c r="CF714" i="1" s="1"/>
  <c r="CI714" i="1" s="1"/>
  <c r="CL714" i="1" s="1"/>
  <c r="BG714" i="1"/>
  <c r="CH648" i="1"/>
  <c r="AF686" i="1"/>
  <c r="AG686" i="1"/>
  <c r="CK686" i="1" s="1"/>
  <c r="BG663" i="1"/>
  <c r="BD663" i="1"/>
  <c r="CF663" i="1" s="1"/>
  <c r="CI663" i="1" s="1"/>
  <c r="CL663" i="1" s="1"/>
  <c r="BG592" i="1"/>
  <c r="BD592" i="1"/>
  <c r="CF592" i="1" s="1"/>
  <c r="CI592" i="1" s="1"/>
  <c r="CL592" i="1" s="1"/>
  <c r="AJ492" i="1"/>
  <c r="AY494" i="1"/>
  <c r="AZ494" i="1" s="1"/>
  <c r="AF502" i="1"/>
  <c r="AG502" i="1"/>
  <c r="CK502" i="1" s="1"/>
  <c r="BG481" i="1"/>
  <c r="BD481" i="1"/>
  <c r="CF481" i="1" s="1"/>
  <c r="CI481" i="1" s="1"/>
  <c r="CL481" i="1" s="1"/>
  <c r="CQ471" i="1"/>
  <c r="AJ474" i="1"/>
  <c r="AY476" i="1"/>
  <c r="AZ476" i="1" s="1"/>
  <c r="AF441" i="1"/>
  <c r="AG441" i="1"/>
  <c r="CK441" i="1" s="1"/>
  <c r="AF400" i="1"/>
  <c r="AG400" i="1"/>
  <c r="CK400" i="1" s="1"/>
  <c r="CQ290" i="1"/>
  <c r="AF362" i="1"/>
  <c r="AG362" i="1"/>
  <c r="CK362" i="1" s="1"/>
  <c r="AF344" i="1"/>
  <c r="AG344" i="1"/>
  <c r="CK344" i="1" s="1"/>
  <c r="AY342" i="1"/>
  <c r="AZ342" i="1" s="1"/>
  <c r="AJ340" i="1"/>
  <c r="AK283" i="1"/>
  <c r="AL283" i="1"/>
  <c r="BJ283" i="1" s="1"/>
  <c r="BG220" i="1"/>
  <c r="BD220" i="1"/>
  <c r="CF220" i="1" s="1"/>
  <c r="CI220" i="1" s="1"/>
  <c r="CL220" i="1" s="1"/>
  <c r="CQ194" i="1"/>
  <c r="AF182" i="1"/>
  <c r="AG182" i="1"/>
  <c r="CK182" i="1" s="1"/>
  <c r="AI152" i="1"/>
  <c r="AH151" i="1"/>
  <c r="AI151" i="1" s="1"/>
  <c r="AF47" i="1"/>
  <c r="AG47" i="1"/>
  <c r="CK47" i="1" s="1"/>
  <c r="AY70" i="1"/>
  <c r="AZ70" i="1" s="1"/>
  <c r="AJ68" i="1"/>
  <c r="BG48" i="1"/>
  <c r="BD48" i="1"/>
  <c r="CF48" i="1" s="1"/>
  <c r="CI48" i="1" s="1"/>
  <c r="CQ16" i="1"/>
  <c r="BE44" i="1"/>
  <c r="BF44" i="1" s="1"/>
  <c r="BF46" i="1"/>
  <c r="CH46" i="1" s="1"/>
  <c r="CH44" i="1" s="1"/>
  <c r="BG841" i="1"/>
  <c r="BD841" i="1"/>
  <c r="CF841" i="1" s="1"/>
  <c r="CI841" i="1" s="1"/>
  <c r="CL841" i="1" s="1"/>
  <c r="AF737" i="1"/>
  <c r="AG737" i="1"/>
  <c r="CK737" i="1" s="1"/>
  <c r="AF514" i="1"/>
  <c r="AG514" i="1"/>
  <c r="CK514" i="1" s="1"/>
  <c r="AF304" i="1"/>
  <c r="AG304" i="1"/>
  <c r="CK304" i="1" s="1"/>
  <c r="CQ873" i="1"/>
  <c r="CQ840" i="1"/>
  <c r="AF755" i="1"/>
  <c r="AG755" i="1"/>
  <c r="CK755" i="1" s="1"/>
  <c r="BG799" i="1"/>
  <c r="BD799" i="1"/>
  <c r="CF799" i="1" s="1"/>
  <c r="CI799" i="1" s="1"/>
  <c r="CL799" i="1" s="1"/>
  <c r="BD747" i="1"/>
  <c r="CF747" i="1" s="1"/>
  <c r="BG747" i="1"/>
  <c r="AG784" i="1"/>
  <c r="CK784" i="1" s="1"/>
  <c r="AF784" i="1"/>
  <c r="AF689" i="1"/>
  <c r="AG689" i="1"/>
  <c r="CK689" i="1" s="1"/>
  <c r="CQ673" i="1"/>
  <c r="AF629" i="1"/>
  <c r="AG629" i="1"/>
  <c r="CK629" i="1" s="1"/>
  <c r="AF621" i="1"/>
  <c r="AG621" i="1"/>
  <c r="CK621" i="1" s="1"/>
  <c r="AF613" i="1"/>
  <c r="AG613" i="1"/>
  <c r="CK613" i="1" s="1"/>
  <c r="AF584" i="1"/>
  <c r="AG584" i="1"/>
  <c r="CK584" i="1" s="1"/>
  <c r="AF549" i="1"/>
  <c r="AG549" i="1"/>
  <c r="CK549" i="1" s="1"/>
  <c r="AF546" i="1"/>
  <c r="AG546" i="1"/>
  <c r="CK546" i="1" s="1"/>
  <c r="CQ538" i="1"/>
  <c r="AF451" i="1"/>
  <c r="AG451" i="1"/>
  <c r="CK451" i="1" s="1"/>
  <c r="CQ472" i="1"/>
  <c r="BD471" i="1"/>
  <c r="CF471" i="1" s="1"/>
  <c r="CI471" i="1" s="1"/>
  <c r="CL471" i="1" s="1"/>
  <c r="BG471" i="1"/>
  <c r="BG436" i="1"/>
  <c r="BD436" i="1"/>
  <c r="CF436" i="1" s="1"/>
  <c r="CI436" i="1" s="1"/>
  <c r="CL436" i="1" s="1"/>
  <c r="BG428" i="1"/>
  <c r="BD428" i="1"/>
  <c r="CF428" i="1" s="1"/>
  <c r="CI428" i="1" s="1"/>
  <c r="CL428" i="1" s="1"/>
  <c r="AG462" i="1"/>
  <c r="CK462" i="1" s="1"/>
  <c r="AF462" i="1"/>
  <c r="AF383" i="1"/>
  <c r="AG383" i="1"/>
  <c r="CK383" i="1" s="1"/>
  <c r="BG395" i="1"/>
  <c r="BD395" i="1"/>
  <c r="CF395" i="1" s="1"/>
  <c r="CI395" i="1" s="1"/>
  <c r="CL395" i="1" s="1"/>
  <c r="CL278" i="1"/>
  <c r="AF348" i="1"/>
  <c r="AG348" i="1"/>
  <c r="CK348" i="1" s="1"/>
  <c r="BD296" i="1"/>
  <c r="CF296" i="1" s="1"/>
  <c r="CI296" i="1" s="1"/>
  <c r="CL296" i="1" s="1"/>
  <c r="BG296" i="1"/>
  <c r="BI103" i="1"/>
  <c r="BK103" i="1" s="1"/>
  <c r="BL103" i="1" s="1"/>
  <c r="CN103" i="1" s="1"/>
  <c r="AM103" i="1"/>
  <c r="AN103" i="1" s="1"/>
  <c r="CP103" i="1" s="1"/>
  <c r="BG49" i="1"/>
  <c r="BD49" i="1"/>
  <c r="CF49" i="1" s="1"/>
  <c r="CI49" i="1" s="1"/>
  <c r="CL49" i="1" s="1"/>
  <c r="CH831" i="1"/>
  <c r="BG891" i="1"/>
  <c r="BD891" i="1"/>
  <c r="CF891" i="1" s="1"/>
  <c r="CI891" i="1" s="1"/>
  <c r="CL891" i="1" s="1"/>
  <c r="BD706" i="1"/>
  <c r="CF706" i="1" s="1"/>
  <c r="CI706" i="1" s="1"/>
  <c r="BG706" i="1"/>
  <c r="AF258" i="1"/>
  <c r="AG258" i="1"/>
  <c r="CK258" i="1" s="1"/>
  <c r="AF165" i="1"/>
  <c r="AG165" i="1"/>
  <c r="CK165" i="1" s="1"/>
  <c r="AF169" i="1"/>
  <c r="AG169" i="1"/>
  <c r="CK169" i="1" s="1"/>
  <c r="BD101" i="1"/>
  <c r="CF101" i="1" s="1"/>
  <c r="CI101" i="1" s="1"/>
  <c r="BG101" i="1"/>
  <c r="BD835" i="1"/>
  <c r="CF835" i="1" s="1"/>
  <c r="CI835" i="1" s="1"/>
  <c r="CL835" i="1" s="1"/>
  <c r="BG835" i="1"/>
  <c r="AG840" i="1"/>
  <c r="CK840" i="1" s="1"/>
  <c r="AF840" i="1"/>
  <c r="CQ756" i="1"/>
  <c r="AF690" i="1"/>
  <c r="AG690" i="1"/>
  <c r="CK690" i="1" s="1"/>
  <c r="BG814" i="1"/>
  <c r="BD814" i="1"/>
  <c r="CF814" i="1" s="1"/>
  <c r="CI814" i="1" s="1"/>
  <c r="AF764" i="1"/>
  <c r="CQ793" i="1"/>
  <c r="AF642" i="1"/>
  <c r="AG642" i="1"/>
  <c r="CK642" i="1" s="1"/>
  <c r="BD660" i="1"/>
  <c r="CF660" i="1" s="1"/>
  <c r="CI660" i="1" s="1"/>
  <c r="CL660" i="1" s="1"/>
  <c r="BG660" i="1"/>
  <c r="BG639" i="1"/>
  <c r="BD639" i="1"/>
  <c r="CF639" i="1" s="1"/>
  <c r="AF589" i="1"/>
  <c r="AG589" i="1"/>
  <c r="CK589" i="1" s="1"/>
  <c r="AF538" i="1"/>
  <c r="AG538" i="1"/>
  <c r="CK538" i="1" s="1"/>
  <c r="CL410" i="1"/>
  <c r="AF478" i="1"/>
  <c r="AG478" i="1"/>
  <c r="CK478" i="1" s="1"/>
  <c r="BD409" i="1"/>
  <c r="CF409" i="1" s="1"/>
  <c r="CI409" i="1" s="1"/>
  <c r="BG409" i="1"/>
  <c r="CQ380" i="1"/>
  <c r="BD384" i="1"/>
  <c r="CF384" i="1" s="1"/>
  <c r="CI384" i="1" s="1"/>
  <c r="BG384" i="1"/>
  <c r="BC263" i="1"/>
  <c r="BD263" i="1" s="1"/>
  <c r="BG265" i="1"/>
  <c r="BD265" i="1"/>
  <c r="CF265" i="1" s="1"/>
  <c r="CQ257" i="1"/>
  <c r="AF248" i="1"/>
  <c r="AG248" i="1"/>
  <c r="CK248" i="1" s="1"/>
  <c r="AF206" i="1"/>
  <c r="AG206" i="1"/>
  <c r="CK206" i="1" s="1"/>
  <c r="BD235" i="1"/>
  <c r="CF235" i="1" s="1"/>
  <c r="CI235" i="1" s="1"/>
  <c r="CL235" i="1" s="1"/>
  <c r="BG235" i="1"/>
  <c r="BD227" i="1"/>
  <c r="CF227" i="1" s="1"/>
  <c r="CI227" i="1" s="1"/>
  <c r="CL227" i="1" s="1"/>
  <c r="BG227" i="1"/>
  <c r="CQ180" i="1"/>
  <c r="AF118" i="1"/>
  <c r="AG118" i="1"/>
  <c r="CK118" i="1" s="1"/>
  <c r="BD90" i="1"/>
  <c r="CF90" i="1" s="1"/>
  <c r="CI90" i="1" s="1"/>
  <c r="BG90" i="1"/>
  <c r="BG26" i="1"/>
  <c r="BD26" i="1"/>
  <c r="CF26" i="1" s="1"/>
  <c r="CI26" i="1" s="1"/>
  <c r="AM669" i="1"/>
  <c r="AN669" i="1" s="1"/>
  <c r="CP669" i="1" s="1"/>
  <c r="BI669" i="1"/>
  <c r="BK669" i="1" s="1"/>
  <c r="BL669" i="1" s="1"/>
  <c r="CN669" i="1" s="1"/>
  <c r="CQ669" i="1" s="1"/>
  <c r="BD289" i="1"/>
  <c r="CF289" i="1" s="1"/>
  <c r="CI289" i="1" s="1"/>
  <c r="CL289" i="1" s="1"/>
  <c r="BG289" i="1"/>
  <c r="AF201" i="1"/>
  <c r="AG201" i="1"/>
  <c r="CK201" i="1" s="1"/>
  <c r="BD236" i="1"/>
  <c r="CF236" i="1" s="1"/>
  <c r="CI236" i="1" s="1"/>
  <c r="CL236" i="1" s="1"/>
  <c r="BG236" i="1"/>
  <c r="BF15" i="1"/>
  <c r="CH15" i="1" s="1"/>
  <c r="CI15" i="1" s="1"/>
  <c r="CL15" i="1" s="1"/>
  <c r="BG15" i="1"/>
  <c r="BF866" i="1"/>
  <c r="CH866" i="1" s="1"/>
  <c r="CH864" i="1" s="1"/>
  <c r="BE864" i="1"/>
  <c r="BF864" i="1" s="1"/>
  <c r="CQ884" i="1"/>
  <c r="BG869" i="1"/>
  <c r="BD869" i="1"/>
  <c r="CF869" i="1" s="1"/>
  <c r="CI869" i="1" s="1"/>
  <c r="CL869" i="1" s="1"/>
  <c r="BG800" i="1"/>
  <c r="BD800" i="1"/>
  <c r="CF800" i="1" s="1"/>
  <c r="CI800" i="1" s="1"/>
  <c r="CL800" i="1" s="1"/>
  <c r="AF709" i="1"/>
  <c r="AG709" i="1"/>
  <c r="CK709" i="1" s="1"/>
  <c r="AF778" i="1"/>
  <c r="AG778" i="1"/>
  <c r="CK778" i="1" s="1"/>
  <c r="BG634" i="1"/>
  <c r="BD634" i="1"/>
  <c r="CF634" i="1" s="1"/>
  <c r="CI634" i="1" s="1"/>
  <c r="BG626" i="1"/>
  <c r="BD626" i="1"/>
  <c r="CF626" i="1" s="1"/>
  <c r="CI626" i="1" s="1"/>
  <c r="BG618" i="1"/>
  <c r="BD618" i="1"/>
  <c r="CF618" i="1" s="1"/>
  <c r="CI618" i="1" s="1"/>
  <c r="BG610" i="1"/>
  <c r="BD610" i="1"/>
  <c r="CF610" i="1" s="1"/>
  <c r="CI610" i="1" s="1"/>
  <c r="AF499" i="1"/>
  <c r="AG499" i="1"/>
  <c r="CK499" i="1" s="1"/>
  <c r="AF421" i="1"/>
  <c r="AG421" i="1"/>
  <c r="CK421" i="1" s="1"/>
  <c r="BD377" i="1"/>
  <c r="CF377" i="1" s="1"/>
  <c r="CI377" i="1" s="1"/>
  <c r="CL377" i="1" s="1"/>
  <c r="BG377" i="1"/>
  <c r="CQ391" i="1"/>
  <c r="CL338" i="1"/>
  <c r="CL280" i="1"/>
  <c r="BD183" i="1"/>
  <c r="CF183" i="1" s="1"/>
  <c r="CI183" i="1" s="1"/>
  <c r="CL183" i="1" s="1"/>
  <c r="BG183" i="1"/>
  <c r="AF174" i="1"/>
  <c r="AG174" i="1"/>
  <c r="CK174" i="1" s="1"/>
  <c r="CL128" i="1"/>
  <c r="AF100" i="1"/>
  <c r="AG100" i="1"/>
  <c r="CK100" i="1" s="1"/>
  <c r="AF107" i="1"/>
  <c r="AG107" i="1"/>
  <c r="CK107" i="1" s="1"/>
  <c r="BD14" i="1"/>
  <c r="CF14" i="1" s="1"/>
  <c r="CI14" i="1" s="1"/>
  <c r="BG14" i="1"/>
  <c r="CQ703" i="1"/>
  <c r="CQ628" i="1"/>
  <c r="CQ594" i="1"/>
  <c r="AJ424" i="1"/>
  <c r="AY426" i="1"/>
  <c r="AZ426" i="1" s="1"/>
  <c r="BD241" i="1"/>
  <c r="CF241" i="1" s="1"/>
  <c r="CI241" i="1" s="1"/>
  <c r="CL241" i="1" s="1"/>
  <c r="BG241" i="1"/>
  <c r="AF725" i="1"/>
  <c r="AG725" i="1"/>
  <c r="CK725" i="1" s="1"/>
  <c r="AF653" i="1"/>
  <c r="AG653" i="1"/>
  <c r="CK653" i="1" s="1"/>
  <c r="BD731" i="1"/>
  <c r="CF731" i="1" s="1"/>
  <c r="CI731" i="1" s="1"/>
  <c r="CL731" i="1" s="1"/>
  <c r="BG731" i="1"/>
  <c r="AF818" i="1"/>
  <c r="AG818" i="1"/>
  <c r="CK818" i="1" s="1"/>
  <c r="AF667" i="1"/>
  <c r="AG667" i="1"/>
  <c r="CK667" i="1" s="1"/>
  <c r="CQ671" i="1"/>
  <c r="AF596" i="1"/>
  <c r="AG596" i="1"/>
  <c r="CK596" i="1" s="1"/>
  <c r="AF543" i="1"/>
  <c r="AG543" i="1"/>
  <c r="CK543" i="1" s="1"/>
  <c r="AF586" i="1"/>
  <c r="AG586" i="1"/>
  <c r="CK586" i="1" s="1"/>
  <c r="CQ465" i="1"/>
  <c r="CI476" i="1"/>
  <c r="BD373" i="1"/>
  <c r="CF373" i="1" s="1"/>
  <c r="CI373" i="1" s="1"/>
  <c r="BG373" i="1"/>
  <c r="CQ410" i="1"/>
  <c r="BD391" i="1"/>
  <c r="CF391" i="1" s="1"/>
  <c r="CI391" i="1" s="1"/>
  <c r="CL391" i="1" s="1"/>
  <c r="BG391" i="1"/>
  <c r="AF366" i="1"/>
  <c r="AG366" i="1"/>
  <c r="CK366" i="1" s="1"/>
  <c r="AF381" i="1"/>
  <c r="AG381" i="1"/>
  <c r="CK381" i="1" s="1"/>
  <c r="CQ354" i="1"/>
  <c r="BD255" i="1"/>
  <c r="CF255" i="1" s="1"/>
  <c r="CI255" i="1" s="1"/>
  <c r="BG255" i="1"/>
  <c r="AF253" i="1"/>
  <c r="AG253" i="1"/>
  <c r="CK253" i="1" s="1"/>
  <c r="BD251" i="1"/>
  <c r="CF251" i="1" s="1"/>
  <c r="CI251" i="1" s="1"/>
  <c r="BG251" i="1"/>
  <c r="CQ186" i="1"/>
  <c r="CQ110" i="1"/>
  <c r="CQ125" i="1"/>
  <c r="CQ135" i="1"/>
  <c r="AF64" i="1"/>
  <c r="AG64" i="1"/>
  <c r="CK64" i="1" s="1"/>
  <c r="CN9" i="1"/>
  <c r="CQ11" i="1"/>
  <c r="BD595" i="1"/>
  <c r="CF595" i="1" s="1"/>
  <c r="CI595" i="1" s="1"/>
  <c r="CL595" i="1" s="1"/>
  <c r="BG595" i="1"/>
  <c r="BD126" i="1"/>
  <c r="CF126" i="1" s="1"/>
  <c r="CI126" i="1" s="1"/>
  <c r="BG126" i="1"/>
  <c r="BD797" i="1"/>
  <c r="CF797" i="1" s="1"/>
  <c r="CI797" i="1" s="1"/>
  <c r="CL797" i="1" s="1"/>
  <c r="BG797" i="1"/>
  <c r="CL728" i="1"/>
  <c r="BD803" i="1"/>
  <c r="CF803" i="1" s="1"/>
  <c r="CI803" i="1" s="1"/>
  <c r="CL803" i="1" s="1"/>
  <c r="BG803" i="1"/>
  <c r="AF791" i="1"/>
  <c r="AG791" i="1"/>
  <c r="CK791" i="1" s="1"/>
  <c r="AF681" i="1"/>
  <c r="AG681" i="1"/>
  <c r="CK681" i="1" s="1"/>
  <c r="AF732" i="1"/>
  <c r="AG732" i="1"/>
  <c r="CK732" i="1" s="1"/>
  <c r="BG600" i="1"/>
  <c r="BD600" i="1"/>
  <c r="CF600" i="1" s="1"/>
  <c r="CI600" i="1" s="1"/>
  <c r="CL600" i="1" s="1"/>
  <c r="AF506" i="1"/>
  <c r="AG506" i="1"/>
  <c r="CK506" i="1" s="1"/>
  <c r="BD463" i="1"/>
  <c r="CF463" i="1" s="1"/>
  <c r="CI463" i="1" s="1"/>
  <c r="BG463" i="1"/>
  <c r="CQ414" i="1"/>
  <c r="CL427" i="1"/>
  <c r="BD464" i="1"/>
  <c r="CF464" i="1" s="1"/>
  <c r="CI464" i="1" s="1"/>
  <c r="CL464" i="1" s="1"/>
  <c r="BG464" i="1"/>
  <c r="CQ328" i="1"/>
  <c r="BD254" i="1"/>
  <c r="CF254" i="1" s="1"/>
  <c r="CI254" i="1" s="1"/>
  <c r="BG254" i="1"/>
  <c r="CQ206" i="1"/>
  <c r="BD219" i="1"/>
  <c r="CF219" i="1" s="1"/>
  <c r="CI219" i="1" s="1"/>
  <c r="CL219" i="1" s="1"/>
  <c r="BG219" i="1"/>
  <c r="CQ152" i="1"/>
  <c r="BG204" i="1"/>
  <c r="BD204" i="1"/>
  <c r="CF204" i="1" s="1"/>
  <c r="CI204" i="1" s="1"/>
  <c r="CL204" i="1" s="1"/>
  <c r="AF110" i="1"/>
  <c r="AG110" i="1"/>
  <c r="CK110" i="1" s="1"/>
  <c r="AG137" i="1"/>
  <c r="CK137" i="1" s="1"/>
  <c r="AF137" i="1"/>
  <c r="CQ59" i="1"/>
  <c r="BG808" i="1"/>
  <c r="BD808" i="1"/>
  <c r="CF808" i="1" s="1"/>
  <c r="CI808" i="1" s="1"/>
  <c r="AJ810" i="1"/>
  <c r="AJ284" i="1"/>
  <c r="AF594" i="1"/>
  <c r="AG594" i="1"/>
  <c r="CK594" i="1" s="1"/>
  <c r="AF178" i="1"/>
  <c r="AG178" i="1"/>
  <c r="CK178" i="1" s="1"/>
  <c r="AF21" i="1"/>
  <c r="AG21" i="1"/>
  <c r="CK21" i="1" s="1"/>
  <c r="BG71" i="1"/>
  <c r="BD71" i="1"/>
  <c r="CF71" i="1" s="1"/>
  <c r="CI71" i="1" s="1"/>
  <c r="CL71" i="1" s="1"/>
  <c r="CI316" i="1"/>
  <c r="CF314" i="1"/>
  <c r="AF434" i="1"/>
  <c r="AG434" i="1"/>
  <c r="CK434" i="1" s="1"/>
  <c r="BG877" i="1"/>
  <c r="BD877" i="1"/>
  <c r="CF877" i="1" s="1"/>
  <c r="CI877" i="1" s="1"/>
  <c r="CL877" i="1" s="1"/>
  <c r="AF775" i="1"/>
  <c r="AG775" i="1"/>
  <c r="CK775" i="1" s="1"/>
  <c r="AF361" i="1"/>
  <c r="AG361" i="1"/>
  <c r="CK361" i="1" s="1"/>
  <c r="AI9" i="1"/>
  <c r="AH8" i="1"/>
  <c r="BG753" i="1"/>
  <c r="BD753" i="1"/>
  <c r="CF753" i="1" s="1"/>
  <c r="CI753" i="1" s="1"/>
  <c r="CL753" i="1" s="1"/>
  <c r="AG855" i="1"/>
  <c r="CK855" i="1" s="1"/>
  <c r="AF855" i="1"/>
  <c r="AF837" i="1"/>
  <c r="AG837" i="1"/>
  <c r="CK837" i="1" s="1"/>
  <c r="AF398" i="1"/>
  <c r="AG398" i="1"/>
  <c r="CK398" i="1" s="1"/>
  <c r="BD201" i="1"/>
  <c r="CF201" i="1" s="1"/>
  <c r="BG201" i="1"/>
  <c r="BC199" i="1"/>
  <c r="BD199" i="1" s="1"/>
  <c r="AE745" i="1"/>
  <c r="AG745" i="1" s="1"/>
  <c r="AD744" i="1"/>
  <c r="AE744" i="1" s="1"/>
  <c r="AG744" i="1" s="1"/>
  <c r="AF450" i="1"/>
  <c r="AG450" i="1"/>
  <c r="CK450" i="1" s="1"/>
  <c r="AF598" i="1"/>
  <c r="AG598" i="1"/>
  <c r="CK598" i="1" s="1"/>
  <c r="AF446" i="1"/>
  <c r="AG446" i="1"/>
  <c r="CK446" i="1" s="1"/>
  <c r="BD184" i="1"/>
  <c r="CF184" i="1" s="1"/>
  <c r="CI184" i="1" s="1"/>
  <c r="CL184" i="1" s="1"/>
  <c r="BG184" i="1"/>
  <c r="BD532" i="1"/>
  <c r="CF532" i="1" s="1"/>
  <c r="CI532" i="1" s="1"/>
  <c r="CL532" i="1" s="1"/>
  <c r="BG532" i="1"/>
  <c r="AF382" i="1"/>
  <c r="AG382" i="1"/>
  <c r="CK382" i="1" s="1"/>
  <c r="BG396" i="1"/>
  <c r="BD396" i="1"/>
  <c r="CF396" i="1" s="1"/>
  <c r="CI396" i="1" s="1"/>
  <c r="CL396" i="1" s="1"/>
  <c r="AF194" i="1"/>
  <c r="AG194" i="1"/>
  <c r="CK194" i="1" s="1"/>
  <c r="BD729" i="1"/>
  <c r="CF729" i="1" s="1"/>
  <c r="CI729" i="1" s="1"/>
  <c r="CL729" i="1" s="1"/>
  <c r="BG729" i="1"/>
  <c r="AG519" i="1"/>
  <c r="CK519" i="1" s="1"/>
  <c r="AF519" i="1"/>
  <c r="BD352" i="1"/>
  <c r="CF352" i="1" s="1"/>
  <c r="CI352" i="1" s="1"/>
  <c r="CL352" i="1" s="1"/>
  <c r="BG352" i="1"/>
  <c r="AF281" i="1"/>
  <c r="AG281" i="1"/>
  <c r="CK281" i="1" s="1"/>
  <c r="CQ119" i="1"/>
  <c r="BD59" i="1"/>
  <c r="CF59" i="1" s="1"/>
  <c r="CI59" i="1" s="1"/>
  <c r="BG59" i="1"/>
  <c r="CQ898" i="1"/>
  <c r="AG856" i="1"/>
  <c r="CK856" i="1" s="1"/>
  <c r="AF856" i="1"/>
  <c r="AF695" i="1"/>
  <c r="AG695" i="1"/>
  <c r="CK695" i="1" s="1"/>
  <c r="BD754" i="1"/>
  <c r="CF754" i="1" s="1"/>
  <c r="CI754" i="1" s="1"/>
  <c r="CL754" i="1" s="1"/>
  <c r="BG754" i="1"/>
  <c r="AF757" i="1"/>
  <c r="AG757" i="1"/>
  <c r="CK757" i="1" s="1"/>
  <c r="AF781" i="1"/>
  <c r="AG781" i="1"/>
  <c r="CK781" i="1" s="1"/>
  <c r="BG703" i="1"/>
  <c r="BD703" i="1"/>
  <c r="CF703" i="1" s="1"/>
  <c r="CI703" i="1" s="1"/>
  <c r="CL703" i="1" s="1"/>
  <c r="AY699" i="1"/>
  <c r="AZ699" i="1" s="1"/>
  <c r="AJ697" i="1"/>
  <c r="AM764" i="1"/>
  <c r="AN764" i="1" s="1"/>
  <c r="CP764" i="1" s="1"/>
  <c r="BI764" i="1"/>
  <c r="BK764" i="1" s="1"/>
  <c r="BL764" i="1" s="1"/>
  <c r="CN764" i="1" s="1"/>
  <c r="CQ764" i="1" s="1"/>
  <c r="BG632" i="1"/>
  <c r="BD632" i="1"/>
  <c r="CF632" i="1" s="1"/>
  <c r="CI632" i="1" s="1"/>
  <c r="BG624" i="1"/>
  <c r="BD624" i="1"/>
  <c r="CF624" i="1" s="1"/>
  <c r="CI624" i="1" s="1"/>
  <c r="BG616" i="1"/>
  <c r="BD616" i="1"/>
  <c r="CF616" i="1" s="1"/>
  <c r="CI616" i="1" s="1"/>
  <c r="BG608" i="1"/>
  <c r="BD608" i="1"/>
  <c r="CF608" i="1" s="1"/>
  <c r="CI608" i="1" s="1"/>
  <c r="AF683" i="1"/>
  <c r="AG683" i="1"/>
  <c r="CK683" i="1" s="1"/>
  <c r="AF577" i="1"/>
  <c r="AG577" i="1"/>
  <c r="CK577" i="1" s="1"/>
  <c r="BI572" i="1"/>
  <c r="BK572" i="1" s="1"/>
  <c r="BL572" i="1" s="1"/>
  <c r="CN572" i="1" s="1"/>
  <c r="CQ572" i="1" s="1"/>
  <c r="AM572" i="1"/>
  <c r="AN572" i="1" s="1"/>
  <c r="CP572" i="1" s="1"/>
  <c r="CQ508" i="1"/>
  <c r="CQ539" i="1"/>
  <c r="BG498" i="1"/>
  <c r="BD498" i="1"/>
  <c r="CF498" i="1" s="1"/>
  <c r="CI498" i="1" s="1"/>
  <c r="CL498" i="1" s="1"/>
  <c r="AF432" i="1"/>
  <c r="AG432" i="1"/>
  <c r="CK432" i="1" s="1"/>
  <c r="CQ374" i="1"/>
  <c r="AF379" i="1"/>
  <c r="AG379" i="1"/>
  <c r="CK379" i="1" s="1"/>
  <c r="BD375" i="1"/>
  <c r="CF375" i="1" s="1"/>
  <c r="CI375" i="1" s="1"/>
  <c r="CL375" i="1" s="1"/>
  <c r="BG375" i="1"/>
  <c r="CQ344" i="1"/>
  <c r="BD257" i="1"/>
  <c r="CF257" i="1" s="1"/>
  <c r="CI257" i="1" s="1"/>
  <c r="BG257" i="1"/>
  <c r="AG181" i="1"/>
  <c r="CK181" i="1" s="1"/>
  <c r="AF181" i="1"/>
  <c r="AG172" i="1"/>
  <c r="CK172" i="1" s="1"/>
  <c r="AF172" i="1"/>
  <c r="BD164" i="1"/>
  <c r="CF164" i="1" s="1"/>
  <c r="CI164" i="1" s="1"/>
  <c r="CL164" i="1" s="1"/>
  <c r="BG164" i="1"/>
  <c r="AY105" i="1"/>
  <c r="AZ105" i="1" s="1"/>
  <c r="AJ103" i="1"/>
  <c r="BD114" i="1"/>
  <c r="CF114" i="1" s="1"/>
  <c r="CI114" i="1" s="1"/>
  <c r="CL114" i="1" s="1"/>
  <c r="BG114" i="1"/>
  <c r="AG56" i="1"/>
  <c r="CK56" i="1" s="1"/>
  <c r="AF56" i="1"/>
  <c r="AF59" i="1"/>
  <c r="AG59" i="1"/>
  <c r="CK59" i="1" s="1"/>
  <c r="AF287" i="1"/>
  <c r="AF284" i="1" s="1"/>
  <c r="AG287" i="1"/>
  <c r="CK287" i="1" s="1"/>
  <c r="AM68" i="1"/>
  <c r="AN68" i="1" s="1"/>
  <c r="CP68" i="1" s="1"/>
  <c r="BI68" i="1"/>
  <c r="BK68" i="1" s="1"/>
  <c r="BL68" i="1" s="1"/>
  <c r="CN68" i="1" s="1"/>
  <c r="CQ825" i="1"/>
  <c r="CQ773" i="1"/>
  <c r="BG890" i="1"/>
  <c r="BD890" i="1"/>
  <c r="CF890" i="1" s="1"/>
  <c r="CI890" i="1" s="1"/>
  <c r="CL890" i="1" s="1"/>
  <c r="AF762" i="1"/>
  <c r="AG762" i="1"/>
  <c r="CK762" i="1" s="1"/>
  <c r="CL677" i="1"/>
  <c r="BD691" i="1"/>
  <c r="CF691" i="1" s="1"/>
  <c r="CI691" i="1" s="1"/>
  <c r="BG691" i="1"/>
  <c r="CQ761" i="1"/>
  <c r="AF650" i="1"/>
  <c r="AG650" i="1"/>
  <c r="CK650" i="1" s="1"/>
  <c r="AF741" i="1"/>
  <c r="AG741" i="1"/>
  <c r="CK741" i="1" s="1"/>
  <c r="CL678" i="1"/>
  <c r="AF562" i="1"/>
  <c r="AG562" i="1"/>
  <c r="CK562" i="1" s="1"/>
  <c r="CH492" i="1"/>
  <c r="BD502" i="1"/>
  <c r="CF502" i="1" s="1"/>
  <c r="CI502" i="1" s="1"/>
  <c r="CL502" i="1" s="1"/>
  <c r="BG502" i="1"/>
  <c r="AF508" i="1"/>
  <c r="AG508" i="1"/>
  <c r="CK508" i="1" s="1"/>
  <c r="BD441" i="1"/>
  <c r="CF441" i="1" s="1"/>
  <c r="CI441" i="1" s="1"/>
  <c r="CL441" i="1" s="1"/>
  <c r="BG441" i="1"/>
  <c r="BD400" i="1"/>
  <c r="CF400" i="1" s="1"/>
  <c r="CI400" i="1" s="1"/>
  <c r="CL400" i="1" s="1"/>
  <c r="BG400" i="1"/>
  <c r="AF365" i="1"/>
  <c r="AG365" i="1"/>
  <c r="CK365" i="1" s="1"/>
  <c r="BF342" i="1"/>
  <c r="CH342" i="1" s="1"/>
  <c r="CH340" i="1" s="1"/>
  <c r="CH283" i="1" s="1"/>
  <c r="BE340" i="1"/>
  <c r="BF340" i="1" s="1"/>
  <c r="CQ299" i="1"/>
  <c r="AF288" i="1"/>
  <c r="AG288" i="1"/>
  <c r="CK288" i="1" s="1"/>
  <c r="CQ202" i="1"/>
  <c r="AF208" i="1"/>
  <c r="AG208" i="1"/>
  <c r="CK208" i="1" s="1"/>
  <c r="BD196" i="1"/>
  <c r="CF196" i="1" s="1"/>
  <c r="CI196" i="1" s="1"/>
  <c r="CL196" i="1" s="1"/>
  <c r="BG196" i="1"/>
  <c r="BD182" i="1"/>
  <c r="CF182" i="1" s="1"/>
  <c r="CI182" i="1" s="1"/>
  <c r="CL182" i="1" s="1"/>
  <c r="BG182" i="1"/>
  <c r="AF77" i="1"/>
  <c r="AG77" i="1"/>
  <c r="CK77" i="1" s="1"/>
  <c r="BD84" i="1"/>
  <c r="CF84" i="1" s="1"/>
  <c r="CI84" i="1" s="1"/>
  <c r="CL84" i="1" s="1"/>
  <c r="BG84" i="1"/>
  <c r="BC68" i="1"/>
  <c r="BD68" i="1" s="1"/>
  <c r="BG70" i="1"/>
  <c r="BD70" i="1"/>
  <c r="CF70" i="1" s="1"/>
  <c r="BD78" i="1"/>
  <c r="CF78" i="1" s="1"/>
  <c r="CI78" i="1" s="1"/>
  <c r="BG78" i="1"/>
  <c r="BC44" i="1"/>
  <c r="BD44" i="1" s="1"/>
  <c r="BD46" i="1"/>
  <c r="CF46" i="1" s="1"/>
  <c r="BG46" i="1"/>
  <c r="BD737" i="1"/>
  <c r="CF737" i="1" s="1"/>
  <c r="CI737" i="1" s="1"/>
  <c r="CL737" i="1" s="1"/>
  <c r="BG737" i="1"/>
  <c r="BD514" i="1"/>
  <c r="CF514" i="1" s="1"/>
  <c r="BG514" i="1"/>
  <c r="CH474" i="1"/>
  <c r="BD304" i="1"/>
  <c r="CF304" i="1" s="1"/>
  <c r="CI304" i="1" s="1"/>
  <c r="CL304" i="1" s="1"/>
  <c r="BG304" i="1"/>
  <c r="AF157" i="1"/>
  <c r="AG157" i="1"/>
  <c r="CK157" i="1" s="1"/>
  <c r="CL750" i="1"/>
  <c r="BD755" i="1"/>
  <c r="CF755" i="1" s="1"/>
  <c r="CI755" i="1" s="1"/>
  <c r="CL755" i="1" s="1"/>
  <c r="BG755" i="1"/>
  <c r="AF804" i="1"/>
  <c r="AG804" i="1"/>
  <c r="CK804" i="1" s="1"/>
  <c r="AF805" i="1"/>
  <c r="AG805" i="1"/>
  <c r="CK805" i="1" s="1"/>
  <c r="AJ745" i="1"/>
  <c r="AY747" i="1"/>
  <c r="AZ747" i="1" s="1"/>
  <c r="BG784" i="1"/>
  <c r="BD784" i="1"/>
  <c r="CF784" i="1" s="1"/>
  <c r="CI784" i="1" s="1"/>
  <c r="AF646" i="1"/>
  <c r="AG646" i="1"/>
  <c r="CK646" i="1" s="1"/>
  <c r="AF664" i="1"/>
  <c r="AG664" i="1"/>
  <c r="CK664" i="1" s="1"/>
  <c r="BG549" i="1"/>
  <c r="BD549" i="1"/>
  <c r="CF549" i="1" s="1"/>
  <c r="CI549" i="1" s="1"/>
  <c r="CL549" i="1" s="1"/>
  <c r="BD546" i="1"/>
  <c r="CF546" i="1" s="1"/>
  <c r="CI546" i="1" s="1"/>
  <c r="CL546" i="1" s="1"/>
  <c r="BG546" i="1"/>
  <c r="AF544" i="1"/>
  <c r="AG544" i="1"/>
  <c r="CK544" i="1" s="1"/>
  <c r="CL466" i="1"/>
  <c r="BD462" i="1"/>
  <c r="CF462" i="1" s="1"/>
  <c r="CI462" i="1" s="1"/>
  <c r="CL462" i="1" s="1"/>
  <c r="BG462" i="1"/>
  <c r="BD383" i="1"/>
  <c r="CF383" i="1" s="1"/>
  <c r="CI383" i="1" s="1"/>
  <c r="CL383" i="1" s="1"/>
  <c r="BG383" i="1"/>
  <c r="BD349" i="1"/>
  <c r="CF349" i="1" s="1"/>
  <c r="CI349" i="1" s="1"/>
  <c r="BG349" i="1"/>
  <c r="AF273" i="1"/>
  <c r="AG273" i="1"/>
  <c r="CK273" i="1" s="1"/>
  <c r="CQ258" i="1"/>
  <c r="BG292" i="1"/>
  <c r="BD292" i="1"/>
  <c r="CF292" i="1" s="1"/>
  <c r="CI292" i="1" s="1"/>
  <c r="CL292" i="1" s="1"/>
  <c r="BD277" i="1"/>
  <c r="CF277" i="1" s="1"/>
  <c r="CI277" i="1" s="1"/>
  <c r="CL277" i="1" s="1"/>
  <c r="BG277" i="1"/>
  <c r="BD259" i="1"/>
  <c r="CF259" i="1" s="1"/>
  <c r="CI259" i="1" s="1"/>
  <c r="BG259" i="1"/>
  <c r="CL127" i="1"/>
  <c r="CQ118" i="1"/>
  <c r="BD161" i="1"/>
  <c r="CF161" i="1" s="1"/>
  <c r="CI161" i="1" s="1"/>
  <c r="CL161" i="1" s="1"/>
  <c r="BG161" i="1"/>
  <c r="AF57" i="1"/>
  <c r="AG57" i="1"/>
  <c r="CK57" i="1" s="1"/>
  <c r="CQ25" i="1"/>
  <c r="AF833" i="1"/>
  <c r="AG833" i="1"/>
  <c r="CK833" i="1" s="1"/>
  <c r="BD169" i="1"/>
  <c r="CF169" i="1" s="1"/>
  <c r="CI169" i="1" s="1"/>
  <c r="CL169" i="1" s="1"/>
  <c r="BG169" i="1"/>
  <c r="AF101" i="1"/>
  <c r="AG101" i="1"/>
  <c r="CK101" i="1" s="1"/>
  <c r="BG885" i="1"/>
  <c r="BD885" i="1"/>
  <c r="CF885" i="1" s="1"/>
  <c r="CI885" i="1" s="1"/>
  <c r="CL885" i="1" s="1"/>
  <c r="BG840" i="1"/>
  <c r="BD840" i="1"/>
  <c r="CF840" i="1" s="1"/>
  <c r="CI840" i="1" s="1"/>
  <c r="CL840" i="1" s="1"/>
  <c r="AF862" i="1"/>
  <c r="AG862" i="1"/>
  <c r="CK862" i="1" s="1"/>
  <c r="CL782" i="1"/>
  <c r="BD884" i="1"/>
  <c r="CF884" i="1" s="1"/>
  <c r="CI884" i="1" s="1"/>
  <c r="CL884" i="1" s="1"/>
  <c r="BG884" i="1"/>
  <c r="CQ705" i="1"/>
  <c r="BD642" i="1"/>
  <c r="CF642" i="1" s="1"/>
  <c r="CI642" i="1" s="1"/>
  <c r="CL642" i="1" s="1"/>
  <c r="BG642" i="1"/>
  <c r="CH603" i="1"/>
  <c r="AY639" i="1"/>
  <c r="AZ639" i="1" s="1"/>
  <c r="AJ637" i="1"/>
  <c r="AF560" i="1"/>
  <c r="AG560" i="1"/>
  <c r="CK560" i="1" s="1"/>
  <c r="AF503" i="1"/>
  <c r="AG503" i="1"/>
  <c r="CK503" i="1" s="1"/>
  <c r="AH491" i="1"/>
  <c r="AI491" i="1" s="1"/>
  <c r="AI492" i="1"/>
  <c r="BD589" i="1"/>
  <c r="CF589" i="1" s="1"/>
  <c r="CI589" i="1" s="1"/>
  <c r="CL589" i="1" s="1"/>
  <c r="BG589" i="1"/>
  <c r="BD538" i="1"/>
  <c r="CF538" i="1" s="1"/>
  <c r="BG538" i="1"/>
  <c r="BD478" i="1"/>
  <c r="CF478" i="1" s="1"/>
  <c r="CI478" i="1" s="1"/>
  <c r="CL478" i="1" s="1"/>
  <c r="BG478" i="1"/>
  <c r="BG474" i="1" s="1"/>
  <c r="AF472" i="1"/>
  <c r="AG472" i="1"/>
  <c r="CK472" i="1" s="1"/>
  <c r="BG419" i="1"/>
  <c r="BD419" i="1"/>
  <c r="CF419" i="1" s="1"/>
  <c r="CI419" i="1" s="1"/>
  <c r="CL419" i="1" s="1"/>
  <c r="AF384" i="1"/>
  <c r="AG384" i="1"/>
  <c r="CK384" i="1" s="1"/>
  <c r="CL299" i="1"/>
  <c r="AG265" i="1"/>
  <c r="CK265" i="1" s="1"/>
  <c r="AF265" i="1"/>
  <c r="BF231" i="1"/>
  <c r="CH231" i="1" s="1"/>
  <c r="CH229" i="1" s="1"/>
  <c r="BE229" i="1"/>
  <c r="BF229" i="1" s="1"/>
  <c r="BD206" i="1"/>
  <c r="CF206" i="1" s="1"/>
  <c r="CI206" i="1" s="1"/>
  <c r="CL206" i="1" s="1"/>
  <c r="BG206" i="1"/>
  <c r="AF221" i="1"/>
  <c r="AG221" i="1"/>
  <c r="CK221" i="1" s="1"/>
  <c r="AG147" i="1"/>
  <c r="CK147" i="1" s="1"/>
  <c r="AF147" i="1"/>
  <c r="CQ107" i="1"/>
  <c r="AM44" i="1"/>
  <c r="AN44" i="1" s="1"/>
  <c r="CP44" i="1" s="1"/>
  <c r="BI44" i="1"/>
  <c r="BK44" i="1" s="1"/>
  <c r="BL44" i="1" s="1"/>
  <c r="CN44" i="1" s="1"/>
  <c r="CQ44" i="1" s="1"/>
  <c r="AF90" i="1"/>
  <c r="AF87" i="1" s="1"/>
  <c r="AG90" i="1"/>
  <c r="CK90" i="1" s="1"/>
  <c r="CK87" i="1" s="1"/>
  <c r="BE9" i="1"/>
  <c r="BF11" i="1"/>
  <c r="CH11" i="1" s="1"/>
  <c r="AG726" i="1"/>
  <c r="CK726" i="1" s="1"/>
  <c r="AF726" i="1"/>
  <c r="BG674" i="1"/>
  <c r="BD674" i="1"/>
  <c r="CF674" i="1" s="1"/>
  <c r="CI674" i="1" s="1"/>
  <c r="CL674" i="1" s="1"/>
  <c r="AF15" i="1"/>
  <c r="AG15" i="1"/>
  <c r="CK15" i="1" s="1"/>
  <c r="BC864" i="1"/>
  <c r="BD864" i="1" s="1"/>
  <c r="BG866" i="1"/>
  <c r="BD866" i="1"/>
  <c r="CF866" i="1" s="1"/>
  <c r="AF823" i="1"/>
  <c r="AG823" i="1"/>
  <c r="CK823" i="1" s="1"/>
  <c r="AF828" i="1"/>
  <c r="AG828" i="1"/>
  <c r="CK828" i="1" s="1"/>
  <c r="BG709" i="1"/>
  <c r="BD709" i="1"/>
  <c r="CF709" i="1" s="1"/>
  <c r="CI709" i="1" s="1"/>
  <c r="CL709" i="1" s="1"/>
  <c r="AF793" i="1"/>
  <c r="AG793" i="1"/>
  <c r="CK793" i="1" s="1"/>
  <c r="BD778" i="1"/>
  <c r="CF778" i="1" s="1"/>
  <c r="CI778" i="1" s="1"/>
  <c r="CL778" i="1" s="1"/>
  <c r="BG778" i="1"/>
  <c r="AF634" i="1"/>
  <c r="AG634" i="1"/>
  <c r="CK634" i="1" s="1"/>
  <c r="AF626" i="1"/>
  <c r="AG626" i="1"/>
  <c r="CK626" i="1" s="1"/>
  <c r="AF618" i="1"/>
  <c r="AG618" i="1"/>
  <c r="CK618" i="1" s="1"/>
  <c r="AF610" i="1"/>
  <c r="AG610" i="1"/>
  <c r="CK610" i="1" s="1"/>
  <c r="BG685" i="1"/>
  <c r="BD685" i="1"/>
  <c r="CF685" i="1" s="1"/>
  <c r="CI685" i="1" s="1"/>
  <c r="CL685" i="1" s="1"/>
  <c r="BD499" i="1"/>
  <c r="CF499" i="1" s="1"/>
  <c r="CI499" i="1" s="1"/>
  <c r="CL499" i="1" s="1"/>
  <c r="BG499" i="1"/>
  <c r="BD421" i="1"/>
  <c r="CF421" i="1" s="1"/>
  <c r="CI421" i="1" s="1"/>
  <c r="CL421" i="1" s="1"/>
  <c r="BG421" i="1"/>
  <c r="CL402" i="1"/>
  <c r="AF415" i="1"/>
  <c r="AG415" i="1"/>
  <c r="CK415" i="1" s="1"/>
  <c r="CL322" i="1"/>
  <c r="CQ350" i="1"/>
  <c r="BG314" i="1"/>
  <c r="BD314" i="1"/>
  <c r="BD246" i="1"/>
  <c r="CF246" i="1" s="1"/>
  <c r="CI246" i="1" s="1"/>
  <c r="BG246" i="1"/>
  <c r="AF234" i="1"/>
  <c r="AG234" i="1"/>
  <c r="CK234" i="1" s="1"/>
  <c r="BD250" i="1"/>
  <c r="CF250" i="1" s="1"/>
  <c r="CI250" i="1" s="1"/>
  <c r="CL250" i="1" s="1"/>
  <c r="BG250" i="1"/>
  <c r="BG167" i="1"/>
  <c r="BD167" i="1"/>
  <c r="CF167" i="1" s="1"/>
  <c r="CI167" i="1" s="1"/>
  <c r="BD174" i="1"/>
  <c r="CF174" i="1" s="1"/>
  <c r="CI174" i="1" s="1"/>
  <c r="BG174" i="1"/>
  <c r="AF83" i="1"/>
  <c r="AG83" i="1"/>
  <c r="CK83" i="1" s="1"/>
  <c r="BG85" i="1"/>
  <c r="BD85" i="1"/>
  <c r="CF85" i="1" s="1"/>
  <c r="CI85" i="1" s="1"/>
  <c r="CL85" i="1" s="1"/>
  <c r="BG63" i="1"/>
  <c r="BD63" i="1"/>
  <c r="CF63" i="1" s="1"/>
  <c r="CI63" i="1" s="1"/>
  <c r="CL50" i="1"/>
  <c r="CH35" i="1"/>
  <c r="BF426" i="1"/>
  <c r="CH426" i="1" s="1"/>
  <c r="CH424" i="1" s="1"/>
  <c r="BE424" i="1"/>
  <c r="BF424" i="1" s="1"/>
  <c r="AF820" i="1"/>
  <c r="AG820" i="1"/>
  <c r="CK820" i="1" s="1"/>
  <c r="CQ893" i="1"/>
  <c r="CL766" i="1"/>
  <c r="BG725" i="1"/>
  <c r="BD725" i="1"/>
  <c r="CF725" i="1" s="1"/>
  <c r="CI725" i="1" s="1"/>
  <c r="BD818" i="1"/>
  <c r="CF818" i="1" s="1"/>
  <c r="CI818" i="1" s="1"/>
  <c r="CL818" i="1" s="1"/>
  <c r="BG818" i="1"/>
  <c r="BD667" i="1"/>
  <c r="CF667" i="1" s="1"/>
  <c r="CI667" i="1" s="1"/>
  <c r="BG667" i="1"/>
  <c r="AE603" i="1"/>
  <c r="AG603" i="1" s="1"/>
  <c r="AD602" i="1"/>
  <c r="AE602" i="1" s="1"/>
  <c r="AG602" i="1" s="1"/>
  <c r="BG543" i="1"/>
  <c r="BD543" i="1"/>
  <c r="CF543" i="1" s="1"/>
  <c r="CI543" i="1" s="1"/>
  <c r="CL543" i="1" s="1"/>
  <c r="BG586" i="1"/>
  <c r="BD586" i="1"/>
  <c r="CF586" i="1" s="1"/>
  <c r="CI586" i="1" s="1"/>
  <c r="CL586" i="1" s="1"/>
  <c r="BC474" i="1"/>
  <c r="BD474" i="1" s="1"/>
  <c r="AF373" i="1"/>
  <c r="AG373" i="1"/>
  <c r="CK373" i="1" s="1"/>
  <c r="AF308" i="1"/>
  <c r="AG308" i="1"/>
  <c r="CK308" i="1" s="1"/>
  <c r="AF255" i="1"/>
  <c r="AG255" i="1"/>
  <c r="CK255" i="1" s="1"/>
  <c r="AF251" i="1"/>
  <c r="AG251" i="1"/>
  <c r="CK251" i="1" s="1"/>
  <c r="BG166" i="1"/>
  <c r="BD166" i="1"/>
  <c r="CF166" i="1" s="1"/>
  <c r="CI166" i="1" s="1"/>
  <c r="AG188" i="1"/>
  <c r="CK188" i="1" s="1"/>
  <c r="AF188" i="1"/>
  <c r="CL148" i="1"/>
  <c r="BD154" i="1"/>
  <c r="CF154" i="1" s="1"/>
  <c r="BG154" i="1"/>
  <c r="BG152" i="1" s="1"/>
  <c r="BC152" i="1"/>
  <c r="AF76" i="1"/>
  <c r="AG76" i="1"/>
  <c r="CK76" i="1" s="1"/>
  <c r="CP9" i="1"/>
  <c r="CP8" i="1" s="1"/>
  <c r="AF785" i="1"/>
  <c r="AG785" i="1"/>
  <c r="CK785" i="1" s="1"/>
  <c r="AF126" i="1"/>
  <c r="AG126" i="1"/>
  <c r="CK126" i="1" s="1"/>
  <c r="CQ819" i="1"/>
  <c r="BD854" i="1"/>
  <c r="CF854" i="1" s="1"/>
  <c r="CI854" i="1" s="1"/>
  <c r="BG854" i="1"/>
  <c r="BG839" i="1"/>
  <c r="BD839" i="1"/>
  <c r="CF839" i="1" s="1"/>
  <c r="CI839" i="1" s="1"/>
  <c r="AF794" i="1"/>
  <c r="AG794" i="1"/>
  <c r="CK794" i="1" s="1"/>
  <c r="AF796" i="1"/>
  <c r="AG796" i="1"/>
  <c r="CK796" i="1" s="1"/>
  <c r="BG791" i="1"/>
  <c r="BD791" i="1"/>
  <c r="CF791" i="1" s="1"/>
  <c r="CI791" i="1" s="1"/>
  <c r="CL791" i="1" s="1"/>
  <c r="AG768" i="1"/>
  <c r="CK768" i="1" s="1"/>
  <c r="CK764" i="1" s="1"/>
  <c r="AF768" i="1"/>
  <c r="BD732" i="1"/>
  <c r="CF732" i="1" s="1"/>
  <c r="CI732" i="1" s="1"/>
  <c r="CL732" i="1" s="1"/>
  <c r="BG732" i="1"/>
  <c r="CH669" i="1"/>
  <c r="BD533" i="1"/>
  <c r="CF533" i="1" s="1"/>
  <c r="CI533" i="1" s="1"/>
  <c r="CL533" i="1" s="1"/>
  <c r="BG533" i="1"/>
  <c r="AF569" i="1"/>
  <c r="AG569" i="1"/>
  <c r="CK569" i="1" s="1"/>
  <c r="AF529" i="1"/>
  <c r="AG529" i="1"/>
  <c r="CK529" i="1" s="1"/>
  <c r="CQ583" i="1"/>
  <c r="BG506" i="1"/>
  <c r="BD506" i="1"/>
  <c r="CF506" i="1" s="1"/>
  <c r="CI506" i="1" s="1"/>
  <c r="CL506" i="1" s="1"/>
  <c r="AG527" i="1"/>
  <c r="CK527" i="1" s="1"/>
  <c r="AF527" i="1"/>
  <c r="AG444" i="1"/>
  <c r="CK444" i="1" s="1"/>
  <c r="AF444" i="1"/>
  <c r="AF469" i="1"/>
  <c r="AG469" i="1"/>
  <c r="CK469" i="1" s="1"/>
  <c r="AF360" i="1"/>
  <c r="AG360" i="1"/>
  <c r="CK360" i="1" s="1"/>
  <c r="CL334" i="1"/>
  <c r="AF359" i="1"/>
  <c r="AG359" i="1"/>
  <c r="CK359" i="1" s="1"/>
  <c r="BD355" i="1"/>
  <c r="CF355" i="1" s="1"/>
  <c r="CI355" i="1" s="1"/>
  <c r="BG355" i="1"/>
  <c r="BD260" i="1"/>
  <c r="CF260" i="1" s="1"/>
  <c r="CI260" i="1" s="1"/>
  <c r="CL260" i="1" s="1"/>
  <c r="BG260" i="1"/>
  <c r="CI286" i="1"/>
  <c r="AF254" i="1"/>
  <c r="AG254" i="1"/>
  <c r="CK254" i="1" s="1"/>
  <c r="BD171" i="1"/>
  <c r="CF171" i="1" s="1"/>
  <c r="CI171" i="1" s="1"/>
  <c r="CL171" i="1" s="1"/>
  <c r="BG171" i="1"/>
  <c r="CL119" i="1"/>
  <c r="AF155" i="1"/>
  <c r="AG155" i="1"/>
  <c r="CK155" i="1" s="1"/>
  <c r="BD137" i="1"/>
  <c r="CF137" i="1" s="1"/>
  <c r="CI137" i="1" s="1"/>
  <c r="CL137" i="1" s="1"/>
  <c r="BG137" i="1"/>
  <c r="BD115" i="1"/>
  <c r="CF115" i="1" s="1"/>
  <c r="CI115" i="1" s="1"/>
  <c r="CL115" i="1" s="1"/>
  <c r="BG115" i="1"/>
  <c r="CI37" i="1"/>
  <c r="AG734" i="1"/>
  <c r="CK734" i="1" s="1"/>
  <c r="AF734" i="1"/>
  <c r="BG672" i="1"/>
  <c r="BD672" i="1"/>
  <c r="CF672" i="1" s="1"/>
  <c r="CI672" i="1" s="1"/>
  <c r="AF517" i="1"/>
  <c r="AG517" i="1"/>
  <c r="CK517" i="1" s="1"/>
  <c r="AG29" i="1"/>
  <c r="CK29" i="1" s="1"/>
  <c r="AF29" i="1"/>
  <c r="BA286" i="1"/>
  <c r="CB286" i="1" s="1"/>
  <c r="AZ284" i="1"/>
  <c r="BG878" i="1"/>
  <c r="BD878" i="1"/>
  <c r="CF878" i="1" s="1"/>
  <c r="CI878" i="1" s="1"/>
  <c r="CL878" i="1" s="1"/>
  <c r="BD802" i="1"/>
  <c r="CF802" i="1" s="1"/>
  <c r="CI802" i="1" s="1"/>
  <c r="CL802" i="1" s="1"/>
  <c r="BG802" i="1"/>
  <c r="AF729" i="1"/>
  <c r="AG729" i="1"/>
  <c r="CK729" i="1" s="1"/>
  <c r="BD486" i="1"/>
  <c r="CF486" i="1" s="1"/>
  <c r="CI486" i="1" s="1"/>
  <c r="CL486" i="1" s="1"/>
  <c r="BG486" i="1"/>
  <c r="AF173" i="1"/>
  <c r="AG173" i="1"/>
  <c r="CK173" i="1" s="1"/>
  <c r="BD346" i="1"/>
  <c r="CF346" i="1" s="1"/>
  <c r="CI346" i="1" s="1"/>
  <c r="CL346" i="1" s="1"/>
  <c r="BG346" i="1"/>
  <c r="BD47" i="1"/>
  <c r="CF47" i="1" s="1"/>
  <c r="CI47" i="1" s="1"/>
  <c r="BG47" i="1"/>
  <c r="BD723" i="1"/>
  <c r="CF723" i="1" s="1"/>
  <c r="CI723" i="1" s="1"/>
  <c r="CL723" i="1" s="1"/>
  <c r="BG723" i="1"/>
  <c r="BD456" i="1"/>
  <c r="CF456" i="1" s="1"/>
  <c r="CI456" i="1" s="1"/>
  <c r="CL456" i="1" s="1"/>
  <c r="BG456" i="1"/>
  <c r="BG13" i="1"/>
  <c r="BD13" i="1"/>
  <c r="CF13" i="1" s="1"/>
  <c r="CI13" i="1" s="1"/>
  <c r="AG170" i="1"/>
  <c r="CK170" i="1" s="1"/>
  <c r="AF170" i="1"/>
  <c r="AF515" i="1"/>
  <c r="AG515" i="1"/>
  <c r="CK515" i="1" s="1"/>
  <c r="BD430" i="1"/>
  <c r="CF430" i="1" s="1"/>
  <c r="CI430" i="1" s="1"/>
  <c r="BG430" i="1"/>
  <c r="AG144" i="1"/>
  <c r="CK144" i="1" s="1"/>
  <c r="AF144" i="1"/>
  <c r="BD705" i="1"/>
  <c r="CF705" i="1" s="1"/>
  <c r="CI705" i="1" s="1"/>
  <c r="CL705" i="1" s="1"/>
  <c r="BG705" i="1"/>
  <c r="AF622" i="1"/>
  <c r="AG622" i="1"/>
  <c r="CK622" i="1" s="1"/>
  <c r="AF477" i="1"/>
  <c r="AF474" i="1" s="1"/>
  <c r="AG477" i="1"/>
  <c r="CK477" i="1" s="1"/>
  <c r="CK474" i="1" s="1"/>
  <c r="BG226" i="1"/>
  <c r="BD226" i="1"/>
  <c r="CF226" i="1" s="1"/>
  <c r="CI226" i="1" s="1"/>
  <c r="CL226" i="1" s="1"/>
  <c r="AF149" i="1"/>
  <c r="AG149" i="1"/>
  <c r="CK149" i="1" s="1"/>
  <c r="AM9" i="1"/>
  <c r="AN9" i="1" s="1"/>
  <c r="BI9" i="1"/>
  <c r="BK9" i="1" s="1"/>
  <c r="BL9" i="1" s="1"/>
  <c r="BG159" i="1"/>
  <c r="BD159" i="1"/>
  <c r="CF159" i="1" s="1"/>
  <c r="CI159" i="1" s="1"/>
  <c r="CL159" i="1" s="1"/>
  <c r="AF759" i="1"/>
  <c r="AG759" i="1"/>
  <c r="CK759" i="1" s="1"/>
  <c r="BD748" i="1"/>
  <c r="CF748" i="1" s="1"/>
  <c r="CI748" i="1" s="1"/>
  <c r="CL748" i="1" s="1"/>
  <c r="BG748" i="1"/>
  <c r="AG61" i="1"/>
  <c r="CK61" i="1" s="1"/>
  <c r="AF61" i="1"/>
  <c r="CQ762" i="1"/>
  <c r="AF564" i="1"/>
  <c r="AG564" i="1"/>
  <c r="CK564" i="1" s="1"/>
  <c r="BG856" i="1"/>
  <c r="BD856" i="1"/>
  <c r="CF856" i="1" s="1"/>
  <c r="CI856" i="1" s="1"/>
  <c r="CL856" i="1" s="1"/>
  <c r="AF838" i="1"/>
  <c r="AG838" i="1"/>
  <c r="CK838" i="1" s="1"/>
  <c r="BD695" i="1"/>
  <c r="CF695" i="1" s="1"/>
  <c r="CI695" i="1" s="1"/>
  <c r="CL695" i="1" s="1"/>
  <c r="BG695" i="1"/>
  <c r="AF795" i="1"/>
  <c r="AG795" i="1"/>
  <c r="CK795" i="1" s="1"/>
  <c r="BD757" i="1"/>
  <c r="CF757" i="1" s="1"/>
  <c r="CI757" i="1" s="1"/>
  <c r="CL757" i="1" s="1"/>
  <c r="BG757" i="1"/>
  <c r="BD781" i="1"/>
  <c r="CF781" i="1" s="1"/>
  <c r="CI781" i="1" s="1"/>
  <c r="CL781" i="1" s="1"/>
  <c r="BG781" i="1"/>
  <c r="AF816" i="1"/>
  <c r="AG816" i="1"/>
  <c r="CK816" i="1" s="1"/>
  <c r="CH697" i="1"/>
  <c r="CQ714" i="1"/>
  <c r="AF632" i="1"/>
  <c r="AG632" i="1"/>
  <c r="CK632" i="1" s="1"/>
  <c r="AF624" i="1"/>
  <c r="AG624" i="1"/>
  <c r="CK624" i="1" s="1"/>
  <c r="AF616" i="1"/>
  <c r="AG616" i="1"/>
  <c r="CK616" i="1" s="1"/>
  <c r="AF608" i="1"/>
  <c r="AG608" i="1"/>
  <c r="CK608" i="1" s="1"/>
  <c r="AF523" i="1"/>
  <c r="AG523" i="1"/>
  <c r="CK523" i="1" s="1"/>
  <c r="BD577" i="1"/>
  <c r="CF577" i="1" s="1"/>
  <c r="CI577" i="1" s="1"/>
  <c r="BG577" i="1"/>
  <c r="BD495" i="1"/>
  <c r="CF495" i="1" s="1"/>
  <c r="CI495" i="1" s="1"/>
  <c r="BG495" i="1"/>
  <c r="AF593" i="1"/>
  <c r="AG593" i="1"/>
  <c r="CK593" i="1" s="1"/>
  <c r="CQ481" i="1"/>
  <c r="BD432" i="1"/>
  <c r="CF432" i="1" s="1"/>
  <c r="CI432" i="1" s="1"/>
  <c r="CL432" i="1" s="1"/>
  <c r="BG432" i="1"/>
  <c r="BD368" i="1"/>
  <c r="CF368" i="1" s="1"/>
  <c r="CI368" i="1" s="1"/>
  <c r="BG368" i="1"/>
  <c r="BG300" i="1"/>
  <c r="BD300" i="1"/>
  <c r="CF300" i="1" s="1"/>
  <c r="CI300" i="1" s="1"/>
  <c r="CL300" i="1" s="1"/>
  <c r="AF257" i="1"/>
  <c r="AG257" i="1"/>
  <c r="CK257" i="1" s="1"/>
  <c r="BG181" i="1"/>
  <c r="BD181" i="1"/>
  <c r="CF181" i="1" s="1"/>
  <c r="CI181" i="1" s="1"/>
  <c r="BD178" i="1"/>
  <c r="CF178" i="1" s="1"/>
  <c r="BG178" i="1"/>
  <c r="BC176" i="1"/>
  <c r="BD176" i="1" s="1"/>
  <c r="BG172" i="1"/>
  <c r="BD172" i="1"/>
  <c r="CF172" i="1" s="1"/>
  <c r="CI172" i="1" s="1"/>
  <c r="CL172" i="1" s="1"/>
  <c r="AG134" i="1"/>
  <c r="CK134" i="1" s="1"/>
  <c r="AF134" i="1"/>
  <c r="BG109" i="1"/>
  <c r="BD109" i="1"/>
  <c r="CF109" i="1" s="1"/>
  <c r="CI109" i="1" s="1"/>
  <c r="AF114" i="1"/>
  <c r="AG114" i="1"/>
  <c r="CK114" i="1" s="1"/>
  <c r="CQ66" i="1"/>
  <c r="BD56" i="1"/>
  <c r="CF56" i="1" s="1"/>
  <c r="CI56" i="1" s="1"/>
  <c r="CL56" i="1" s="1"/>
  <c r="BG56" i="1"/>
  <c r="AF41" i="1"/>
  <c r="AF35" i="1" s="1"/>
  <c r="AG41" i="1"/>
  <c r="CK41" i="1" s="1"/>
  <c r="BD38" i="1"/>
  <c r="CF38" i="1" s="1"/>
  <c r="CI38" i="1" s="1"/>
  <c r="CL38" i="1" s="1"/>
  <c r="BG38" i="1"/>
  <c r="BG35" i="1" s="1"/>
  <c r="BX6" i="1"/>
  <c r="BZ6" i="1" s="1"/>
  <c r="BY6" i="1"/>
  <c r="CQ876" i="1"/>
  <c r="CQ766" i="1"/>
  <c r="AF367" i="1"/>
  <c r="AG367" i="1"/>
  <c r="CK367" i="1" s="1"/>
  <c r="BD287" i="1"/>
  <c r="CF287" i="1" s="1"/>
  <c r="CI287" i="1" s="1"/>
  <c r="CL287" i="1" s="1"/>
  <c r="BG287" i="1"/>
  <c r="BD762" i="1"/>
  <c r="CF762" i="1" s="1"/>
  <c r="CI762" i="1" s="1"/>
  <c r="CL762" i="1" s="1"/>
  <c r="BG762" i="1"/>
  <c r="AF701" i="1"/>
  <c r="AG701" i="1"/>
  <c r="CK701" i="1" s="1"/>
  <c r="AF711" i="1"/>
  <c r="AG711" i="1"/>
  <c r="CK711" i="1" s="1"/>
  <c r="AF691" i="1"/>
  <c r="AG691" i="1"/>
  <c r="CK691" i="1" s="1"/>
  <c r="BD650" i="1"/>
  <c r="CF650" i="1" s="1"/>
  <c r="BG650" i="1"/>
  <c r="BG741" i="1"/>
  <c r="BD741" i="1"/>
  <c r="CF741" i="1" s="1"/>
  <c r="CI741" i="1" s="1"/>
  <c r="CL741" i="1" s="1"/>
  <c r="AF665" i="1"/>
  <c r="AG665" i="1"/>
  <c r="CK665" i="1" s="1"/>
  <c r="CQ629" i="1"/>
  <c r="CQ613" i="1"/>
  <c r="BD562" i="1"/>
  <c r="CF562" i="1" s="1"/>
  <c r="CI562" i="1" s="1"/>
  <c r="CL562" i="1" s="1"/>
  <c r="BG562" i="1"/>
  <c r="AF516" i="1"/>
  <c r="AG516" i="1"/>
  <c r="CK516" i="1" s="1"/>
  <c r="AF558" i="1"/>
  <c r="AG558" i="1"/>
  <c r="CK558" i="1" s="1"/>
  <c r="AF494" i="1"/>
  <c r="AG494" i="1"/>
  <c r="CK494" i="1" s="1"/>
  <c r="BD508" i="1"/>
  <c r="CF508" i="1" s="1"/>
  <c r="CI508" i="1" s="1"/>
  <c r="CL508" i="1" s="1"/>
  <c r="BG508" i="1"/>
  <c r="CQ500" i="1"/>
  <c r="BD434" i="1"/>
  <c r="CF434" i="1" s="1"/>
  <c r="CI434" i="1" s="1"/>
  <c r="CL434" i="1" s="1"/>
  <c r="BG434" i="1"/>
  <c r="AF407" i="1"/>
  <c r="AG407" i="1"/>
  <c r="CK407" i="1" s="1"/>
  <c r="CQ401" i="1"/>
  <c r="CL321" i="1"/>
  <c r="BD288" i="1"/>
  <c r="CF288" i="1" s="1"/>
  <c r="CI288" i="1" s="1"/>
  <c r="CL288" i="1" s="1"/>
  <c r="BG288" i="1"/>
  <c r="AE284" i="1"/>
  <c r="AG284" i="1" s="1"/>
  <c r="BE284" i="1"/>
  <c r="AD283" i="1"/>
  <c r="AE283" i="1" s="1"/>
  <c r="AG283" i="1" s="1"/>
  <c r="BD97" i="1"/>
  <c r="CF97" i="1" s="1"/>
  <c r="CI97" i="1" s="1"/>
  <c r="BG97" i="1"/>
  <c r="AG78" i="1"/>
  <c r="CK78" i="1" s="1"/>
  <c r="AF78" i="1"/>
  <c r="AF48" i="1"/>
  <c r="AG48" i="1"/>
  <c r="CK48" i="1" s="1"/>
  <c r="AF751" i="1"/>
  <c r="AG751" i="1"/>
  <c r="CK751" i="1" s="1"/>
  <c r="AY514" i="1"/>
  <c r="AZ514" i="1" s="1"/>
  <c r="AJ512" i="1"/>
  <c r="BE474" i="1"/>
  <c r="BF474" i="1" s="1"/>
  <c r="CQ85" i="1"/>
  <c r="AF846" i="1"/>
  <c r="AG846" i="1"/>
  <c r="CK846" i="1" s="1"/>
  <c r="CQ855" i="1"/>
  <c r="BD853" i="1"/>
  <c r="CF853" i="1" s="1"/>
  <c r="CI853" i="1" s="1"/>
  <c r="BG853" i="1"/>
  <c r="BD804" i="1"/>
  <c r="CF804" i="1" s="1"/>
  <c r="CI804" i="1" s="1"/>
  <c r="CL804" i="1" s="1"/>
  <c r="BG804" i="1"/>
  <c r="BD805" i="1"/>
  <c r="CF805" i="1" s="1"/>
  <c r="CI805" i="1" s="1"/>
  <c r="CL805" i="1" s="1"/>
  <c r="BG805" i="1"/>
  <c r="CQ733" i="1"/>
  <c r="CQ694" i="1"/>
  <c r="BG684" i="1"/>
  <c r="BD684" i="1"/>
  <c r="CF684" i="1" s="1"/>
  <c r="CI684" i="1" s="1"/>
  <c r="BG664" i="1"/>
  <c r="BD664" i="1"/>
  <c r="CF664" i="1" s="1"/>
  <c r="CI664" i="1" s="1"/>
  <c r="CL664" i="1" s="1"/>
  <c r="BG584" i="1"/>
  <c r="BD584" i="1"/>
  <c r="CF584" i="1" s="1"/>
  <c r="CI584" i="1" s="1"/>
  <c r="CL584" i="1" s="1"/>
  <c r="BD544" i="1"/>
  <c r="CF544" i="1" s="1"/>
  <c r="CI544" i="1" s="1"/>
  <c r="CL544" i="1" s="1"/>
  <c r="BG544" i="1"/>
  <c r="AF521" i="1"/>
  <c r="AG521" i="1"/>
  <c r="CK521" i="1" s="1"/>
  <c r="AF500" i="1"/>
  <c r="AG500" i="1"/>
  <c r="CK500" i="1" s="1"/>
  <c r="AF453" i="1"/>
  <c r="AG453" i="1"/>
  <c r="CK453" i="1" s="1"/>
  <c r="AF371" i="1"/>
  <c r="AG371" i="1"/>
  <c r="CK371" i="1" s="1"/>
  <c r="AF310" i="1"/>
  <c r="AG310" i="1"/>
  <c r="CK310" i="1" s="1"/>
  <c r="AF349" i="1"/>
  <c r="AG349" i="1"/>
  <c r="CK349" i="1" s="1"/>
  <c r="AF277" i="1"/>
  <c r="AG277" i="1"/>
  <c r="CK277" i="1" s="1"/>
  <c r="AF223" i="1"/>
  <c r="AG223" i="1"/>
  <c r="CK223" i="1" s="1"/>
  <c r="AF259" i="1"/>
  <c r="AG259" i="1"/>
  <c r="CK259" i="1" s="1"/>
  <c r="CQ78" i="1"/>
  <c r="BD113" i="1"/>
  <c r="CF113" i="1" s="1"/>
  <c r="CI113" i="1" s="1"/>
  <c r="BG113" i="1"/>
  <c r="BD57" i="1"/>
  <c r="CF57" i="1" s="1"/>
  <c r="CI57" i="1" s="1"/>
  <c r="CL57" i="1" s="1"/>
  <c r="BG57" i="1"/>
  <c r="AF13" i="1"/>
  <c r="AG13" i="1"/>
  <c r="CK13" i="1" s="1"/>
  <c r="BD833" i="1"/>
  <c r="CF833" i="1" s="1"/>
  <c r="BG833" i="1"/>
  <c r="AG559" i="1"/>
  <c r="CK559" i="1" s="1"/>
  <c r="AF559" i="1"/>
  <c r="BG873" i="1"/>
  <c r="BD873" i="1"/>
  <c r="CF873" i="1" s="1"/>
  <c r="CI873" i="1" s="1"/>
  <c r="CL873" i="1" s="1"/>
  <c r="AF850" i="1"/>
  <c r="AG850" i="1"/>
  <c r="CK850" i="1" s="1"/>
  <c r="BG862" i="1"/>
  <c r="BD862" i="1"/>
  <c r="CF862" i="1" s="1"/>
  <c r="CI862" i="1" s="1"/>
  <c r="CL862" i="1" s="1"/>
  <c r="BD837" i="1"/>
  <c r="CF837" i="1" s="1"/>
  <c r="CI837" i="1" s="1"/>
  <c r="BG837" i="1"/>
  <c r="AF715" i="1"/>
  <c r="AG715" i="1"/>
  <c r="CK715" i="1" s="1"/>
  <c r="AG776" i="1"/>
  <c r="CK776" i="1" s="1"/>
  <c r="AF776" i="1"/>
  <c r="BI810" i="1"/>
  <c r="BK810" i="1" s="1"/>
  <c r="BL810" i="1" s="1"/>
  <c r="CN810" i="1" s="1"/>
  <c r="AM810" i="1"/>
  <c r="AN810" i="1" s="1"/>
  <c r="CP810" i="1" s="1"/>
  <c r="CQ622" i="1"/>
  <c r="BG673" i="1"/>
  <c r="BD673" i="1"/>
  <c r="CF673" i="1" s="1"/>
  <c r="CI673" i="1" s="1"/>
  <c r="BG605" i="1"/>
  <c r="BD605" i="1"/>
  <c r="CF605" i="1" s="1"/>
  <c r="CH637" i="1"/>
  <c r="BG560" i="1"/>
  <c r="BD560" i="1"/>
  <c r="CF560" i="1" s="1"/>
  <c r="CI560" i="1" s="1"/>
  <c r="CL560" i="1" s="1"/>
  <c r="AJ536" i="1"/>
  <c r="AY538" i="1"/>
  <c r="AZ538" i="1" s="1"/>
  <c r="BD472" i="1"/>
  <c r="CF472" i="1" s="1"/>
  <c r="CI472" i="1" s="1"/>
  <c r="CL472" i="1" s="1"/>
  <c r="BG472" i="1"/>
  <c r="AG437" i="1"/>
  <c r="CK437" i="1" s="1"/>
  <c r="AF437" i="1"/>
  <c r="AG429" i="1"/>
  <c r="CK429" i="1" s="1"/>
  <c r="AF429" i="1"/>
  <c r="AF406" i="1"/>
  <c r="AG406" i="1"/>
  <c r="CK406" i="1" s="1"/>
  <c r="AF290" i="1"/>
  <c r="AG290" i="1"/>
  <c r="CK290" i="1" s="1"/>
  <c r="CQ347" i="1"/>
  <c r="AF294" i="1"/>
  <c r="AG294" i="1"/>
  <c r="CK294" i="1" s="1"/>
  <c r="AY265" i="1"/>
  <c r="AZ265" i="1" s="1"/>
  <c r="AJ263" i="1"/>
  <c r="AJ229" i="1"/>
  <c r="AY231" i="1"/>
  <c r="AZ231" i="1" s="1"/>
  <c r="AF212" i="1"/>
  <c r="AG212" i="1"/>
  <c r="CK212" i="1" s="1"/>
  <c r="BD221" i="1"/>
  <c r="CF221" i="1" s="1"/>
  <c r="CI221" i="1" s="1"/>
  <c r="CL221" i="1" s="1"/>
  <c r="BG221" i="1"/>
  <c r="BD147" i="1"/>
  <c r="CF147" i="1" s="1"/>
  <c r="CI147" i="1" s="1"/>
  <c r="CL147" i="1" s="1"/>
  <c r="BG147" i="1"/>
  <c r="CQ122" i="1"/>
  <c r="BC9" i="1"/>
  <c r="BD11" i="1"/>
  <c r="CF11" i="1" s="1"/>
  <c r="CI11" i="1" s="1"/>
  <c r="BG11" i="1"/>
  <c r="BG9" i="1" s="1"/>
  <c r="BG8" i="1" s="1"/>
  <c r="AF693" i="1"/>
  <c r="AG693" i="1"/>
  <c r="CK693" i="1" s="1"/>
  <c r="BG726" i="1"/>
  <c r="BD726" i="1"/>
  <c r="CF726" i="1" s="1"/>
  <c r="CI726" i="1" s="1"/>
  <c r="CL726" i="1" s="1"/>
  <c r="AF674" i="1"/>
  <c r="AG674" i="1"/>
  <c r="CK674" i="1" s="1"/>
  <c r="AF658" i="1"/>
  <c r="AG658" i="1"/>
  <c r="CK658" i="1" s="1"/>
  <c r="AY866" i="1"/>
  <c r="AZ866" i="1" s="1"/>
  <c r="AJ864" i="1"/>
  <c r="BD828" i="1"/>
  <c r="CF828" i="1" s="1"/>
  <c r="CI828" i="1" s="1"/>
  <c r="BG828" i="1"/>
  <c r="AF807" i="1"/>
  <c r="AG807" i="1"/>
  <c r="CK807" i="1" s="1"/>
  <c r="BG793" i="1"/>
  <c r="BD793" i="1"/>
  <c r="CF793" i="1" s="1"/>
  <c r="CI793" i="1" s="1"/>
  <c r="CL793" i="1" s="1"/>
  <c r="CQ731" i="1"/>
  <c r="AF736" i="1"/>
  <c r="AG736" i="1"/>
  <c r="CK736" i="1" s="1"/>
  <c r="AF685" i="1"/>
  <c r="AG685" i="1"/>
  <c r="CK685" i="1" s="1"/>
  <c r="CL565" i="1"/>
  <c r="AF587" i="1"/>
  <c r="AG587" i="1"/>
  <c r="CK587" i="1" s="1"/>
  <c r="CQ578" i="1"/>
  <c r="CL539" i="1"/>
  <c r="AG497" i="1"/>
  <c r="CK497" i="1" s="1"/>
  <c r="AF497" i="1"/>
  <c r="BD415" i="1"/>
  <c r="CF415" i="1" s="1"/>
  <c r="CI415" i="1" s="1"/>
  <c r="CL415" i="1" s="1"/>
  <c r="BG415" i="1"/>
  <c r="AF306" i="1"/>
  <c r="AG306" i="1"/>
  <c r="CK306" i="1" s="1"/>
  <c r="BE387" i="1"/>
  <c r="BF387" i="1" s="1"/>
  <c r="BF389" i="1"/>
  <c r="CH389" i="1" s="1"/>
  <c r="CH387" i="1" s="1"/>
  <c r="BD267" i="1"/>
  <c r="CF267" i="1" s="1"/>
  <c r="CI267" i="1" s="1"/>
  <c r="BG267" i="1"/>
  <c r="AF246" i="1"/>
  <c r="AG246" i="1"/>
  <c r="CK246" i="1" s="1"/>
  <c r="BD234" i="1"/>
  <c r="CF234" i="1" s="1"/>
  <c r="CI234" i="1" s="1"/>
  <c r="CL234" i="1" s="1"/>
  <c r="BG234" i="1"/>
  <c r="AF250" i="1"/>
  <c r="AG250" i="1"/>
  <c r="CK250" i="1" s="1"/>
  <c r="AF213" i="1"/>
  <c r="AG213" i="1"/>
  <c r="CK213" i="1" s="1"/>
  <c r="AG180" i="1"/>
  <c r="CK180" i="1" s="1"/>
  <c r="AF180" i="1"/>
  <c r="AG167" i="1"/>
  <c r="CK167" i="1" s="1"/>
  <c r="AF167" i="1"/>
  <c r="CL121" i="1"/>
  <c r="CL122" i="1"/>
  <c r="BD83" i="1"/>
  <c r="CF83" i="1" s="1"/>
  <c r="CI83" i="1" s="1"/>
  <c r="CL83" i="1" s="1"/>
  <c r="BG83" i="1"/>
  <c r="BE35" i="1"/>
  <c r="BF35" i="1" s="1"/>
  <c r="AG14" i="1"/>
  <c r="CK14" i="1" s="1"/>
  <c r="AF14" i="1"/>
  <c r="AG710" i="1"/>
  <c r="CK710" i="1" s="1"/>
  <c r="AF710" i="1"/>
  <c r="AF426" i="1"/>
  <c r="AG426" i="1"/>
  <c r="CK426" i="1" s="1"/>
  <c r="BD888" i="1"/>
  <c r="CF888" i="1" s="1"/>
  <c r="CI888" i="1" s="1"/>
  <c r="CL888" i="1" s="1"/>
  <c r="BG888" i="1"/>
  <c r="CQ834" i="1"/>
  <c r="AF861" i="1"/>
  <c r="AG861" i="1"/>
  <c r="CK861" i="1" s="1"/>
  <c r="AM603" i="1"/>
  <c r="AN603" i="1" s="1"/>
  <c r="CP603" i="1" s="1"/>
  <c r="BI603" i="1"/>
  <c r="BK603" i="1" s="1"/>
  <c r="BL603" i="1" s="1"/>
  <c r="CN603" i="1" s="1"/>
  <c r="CQ603" i="1" s="1"/>
  <c r="BG596" i="1"/>
  <c r="BD596" i="1"/>
  <c r="CF596" i="1" s="1"/>
  <c r="CI596" i="1" s="1"/>
  <c r="CL596" i="1" s="1"/>
  <c r="AF545" i="1"/>
  <c r="AG545" i="1"/>
  <c r="CK545" i="1" s="1"/>
  <c r="AF417" i="1"/>
  <c r="AG417" i="1"/>
  <c r="CK417" i="1" s="1"/>
  <c r="AF465" i="1"/>
  <c r="AG465" i="1"/>
  <c r="CK465" i="1" s="1"/>
  <c r="CL452" i="1"/>
  <c r="BD378" i="1"/>
  <c r="CF378" i="1" s="1"/>
  <c r="CI378" i="1" s="1"/>
  <c r="BG378" i="1"/>
  <c r="BG308" i="1"/>
  <c r="BD308" i="1"/>
  <c r="CF308" i="1" s="1"/>
  <c r="CI308" i="1" s="1"/>
  <c r="CL308" i="1" s="1"/>
  <c r="CQ353" i="1"/>
  <c r="AF240" i="1"/>
  <c r="AG240" i="1"/>
  <c r="CK240" i="1" s="1"/>
  <c r="AF146" i="1"/>
  <c r="AG146" i="1"/>
  <c r="CK146" i="1" s="1"/>
  <c r="AY133" i="1"/>
  <c r="AZ133" i="1" s="1"/>
  <c r="AJ131" i="1"/>
  <c r="BE152" i="1"/>
  <c r="BF154" i="1"/>
  <c r="CH154" i="1" s="1"/>
  <c r="CH152" i="1" s="1"/>
  <c r="CH151" i="1" s="1"/>
  <c r="CL117" i="1"/>
  <c r="BG106" i="1"/>
  <c r="BD106" i="1"/>
  <c r="CF106" i="1" s="1"/>
  <c r="CI106" i="1" s="1"/>
  <c r="BG60" i="1"/>
  <c r="BD60" i="1"/>
  <c r="CF60" i="1" s="1"/>
  <c r="CI60" i="1" s="1"/>
  <c r="CL60" i="1" s="1"/>
  <c r="AE35" i="1"/>
  <c r="AG35" i="1" s="1"/>
  <c r="BG785" i="1"/>
  <c r="BD785" i="1"/>
  <c r="CF785" i="1" s="1"/>
  <c r="CI785" i="1" s="1"/>
  <c r="CL785" i="1" s="1"/>
  <c r="CQ593" i="1"/>
  <c r="BD794" i="1"/>
  <c r="CF794" i="1" s="1"/>
  <c r="CI794" i="1" s="1"/>
  <c r="CL794" i="1" s="1"/>
  <c r="BG794" i="1"/>
  <c r="BD796" i="1"/>
  <c r="CF796" i="1" s="1"/>
  <c r="CI796" i="1" s="1"/>
  <c r="CL796" i="1" s="1"/>
  <c r="BG796" i="1"/>
  <c r="AF687" i="1"/>
  <c r="AG687" i="1"/>
  <c r="CK687" i="1" s="1"/>
  <c r="AF659" i="1"/>
  <c r="AG659" i="1"/>
  <c r="CK659" i="1" s="1"/>
  <c r="BG768" i="1"/>
  <c r="BD768" i="1"/>
  <c r="CF768" i="1" s="1"/>
  <c r="CI768" i="1" s="1"/>
  <c r="CL768" i="1" s="1"/>
  <c r="CQ674" i="1"/>
  <c r="BG671" i="1"/>
  <c r="BD671" i="1"/>
  <c r="CF671" i="1" s="1"/>
  <c r="BG635" i="1"/>
  <c r="BD635" i="1"/>
  <c r="CF635" i="1" s="1"/>
  <c r="CI635" i="1" s="1"/>
  <c r="CL635" i="1" s="1"/>
  <c r="BG627" i="1"/>
  <c r="BD627" i="1"/>
  <c r="CF627" i="1" s="1"/>
  <c r="CI627" i="1" s="1"/>
  <c r="BG619" i="1"/>
  <c r="BD619" i="1"/>
  <c r="CF619" i="1" s="1"/>
  <c r="CI619" i="1" s="1"/>
  <c r="BG611" i="1"/>
  <c r="BD611" i="1"/>
  <c r="CF611" i="1" s="1"/>
  <c r="CI611" i="1" s="1"/>
  <c r="AF590" i="1"/>
  <c r="AG590" i="1"/>
  <c r="CK590" i="1" s="1"/>
  <c r="BD569" i="1"/>
  <c r="CF569" i="1" s="1"/>
  <c r="CI569" i="1" s="1"/>
  <c r="CL569" i="1" s="1"/>
  <c r="BG569" i="1"/>
  <c r="BD529" i="1"/>
  <c r="CF529" i="1" s="1"/>
  <c r="CI529" i="1" s="1"/>
  <c r="CL529" i="1" s="1"/>
  <c r="BG529" i="1"/>
  <c r="AG489" i="1"/>
  <c r="CK489" i="1" s="1"/>
  <c r="AF489" i="1"/>
  <c r="BG527" i="1"/>
  <c r="BD527" i="1"/>
  <c r="CF527" i="1" s="1"/>
  <c r="CI527" i="1" s="1"/>
  <c r="CL527" i="1" s="1"/>
  <c r="AF439" i="1"/>
  <c r="AG439" i="1"/>
  <c r="CK439" i="1" s="1"/>
  <c r="AF422" i="1"/>
  <c r="AG422" i="1"/>
  <c r="CK422" i="1" s="1"/>
  <c r="CL330" i="1"/>
  <c r="BG360" i="1"/>
  <c r="BD360" i="1"/>
  <c r="CF360" i="1" s="1"/>
  <c r="CI360" i="1" s="1"/>
  <c r="CL360" i="1" s="1"/>
  <c r="BD359" i="1"/>
  <c r="CF359" i="1" s="1"/>
  <c r="CI359" i="1" s="1"/>
  <c r="CL359" i="1" s="1"/>
  <c r="BG359" i="1"/>
  <c r="AF355" i="1"/>
  <c r="AG355" i="1"/>
  <c r="CK355" i="1" s="1"/>
  <c r="CL318" i="1"/>
  <c r="AF260" i="1"/>
  <c r="AG260" i="1"/>
  <c r="CK260" i="1" s="1"/>
  <c r="BC284" i="1"/>
  <c r="CL275" i="1"/>
  <c r="CQ192" i="1"/>
  <c r="CQ159" i="1"/>
  <c r="BD194" i="1"/>
  <c r="CF194" i="1" s="1"/>
  <c r="CI194" i="1" s="1"/>
  <c r="CL194" i="1" s="1"/>
  <c r="BG194" i="1"/>
  <c r="BD125" i="1"/>
  <c r="CF125" i="1" s="1"/>
  <c r="CI125" i="1" s="1"/>
  <c r="BG125" i="1"/>
  <c r="BD93" i="1"/>
  <c r="CF93" i="1" s="1"/>
  <c r="CI93" i="1" s="1"/>
  <c r="BG93" i="1"/>
  <c r="AF66" i="1"/>
  <c r="AG66" i="1"/>
  <c r="CK66" i="1" s="1"/>
  <c r="CQ58" i="1"/>
  <c r="BC35" i="1"/>
  <c r="BD35" i="1" s="1"/>
  <c r="BG734" i="1"/>
  <c r="BD734" i="1"/>
  <c r="CF734" i="1" s="1"/>
  <c r="CI734" i="1" s="1"/>
  <c r="AF672" i="1"/>
  <c r="AG672" i="1"/>
  <c r="CK672" i="1" s="1"/>
  <c r="CQ575" i="1"/>
  <c r="AF416" i="1"/>
  <c r="AG416" i="1"/>
  <c r="CK416" i="1" s="1"/>
  <c r="CQ412" i="1"/>
  <c r="AF140" i="1"/>
  <c r="AG140" i="1"/>
  <c r="CK140" i="1" s="1"/>
  <c r="BI151" i="1"/>
  <c r="BK151" i="1" s="1"/>
  <c r="BL151" i="1" s="1"/>
  <c r="CN151" i="1" s="1"/>
  <c r="AM151" i="1"/>
  <c r="AN151" i="1" s="1"/>
  <c r="CP151" i="1" s="1"/>
  <c r="BG628" i="1"/>
  <c r="BD628" i="1"/>
  <c r="CF628" i="1" s="1"/>
  <c r="CI628" i="1" s="1"/>
  <c r="AF547" i="1"/>
  <c r="AG547" i="1"/>
  <c r="CK547" i="1" s="1"/>
  <c r="AF495" i="1"/>
  <c r="AG495" i="1"/>
  <c r="CK495" i="1" s="1"/>
  <c r="CH572" i="1"/>
  <c r="AF461" i="1"/>
  <c r="AG461" i="1"/>
  <c r="CK461" i="1" s="1"/>
  <c r="AF20" i="1"/>
  <c r="AG20" i="1"/>
  <c r="CK20" i="1" s="1"/>
  <c r="AG550" i="1"/>
  <c r="CK550" i="1" s="1"/>
  <c r="AF550" i="1"/>
  <c r="AF233" i="1"/>
  <c r="AG233" i="1"/>
  <c r="CK233" i="1" s="1"/>
  <c r="BG813" i="1"/>
  <c r="BD813" i="1"/>
  <c r="CF813" i="1" s="1"/>
  <c r="BD657" i="1"/>
  <c r="CF657" i="1" s="1"/>
  <c r="CI657" i="1" s="1"/>
  <c r="CL657" i="1" s="1"/>
  <c r="BG657" i="1"/>
  <c r="BD345" i="1"/>
  <c r="CF345" i="1" s="1"/>
  <c r="CI345" i="1" s="1"/>
  <c r="CL345" i="1" s="1"/>
  <c r="BG345" i="1"/>
  <c r="AF853" i="1"/>
  <c r="AG853" i="1"/>
  <c r="CK853" i="1" s="1"/>
  <c r="AF520" i="1"/>
  <c r="AG520" i="1"/>
  <c r="CK520" i="1" s="1"/>
  <c r="BD214" i="1"/>
  <c r="CF214" i="1" s="1"/>
  <c r="CI214" i="1" s="1"/>
  <c r="CL214" i="1" s="1"/>
  <c r="BG214" i="1"/>
  <c r="AF138" i="1"/>
  <c r="AG138" i="1"/>
  <c r="CK138" i="1" s="1"/>
  <c r="BD455" i="1"/>
  <c r="CF455" i="1" s="1"/>
  <c r="CI455" i="1" s="1"/>
  <c r="CL455" i="1" s="1"/>
  <c r="BG455" i="1"/>
  <c r="BG898" i="1"/>
  <c r="BD898" i="1"/>
  <c r="CF898" i="1" s="1"/>
  <c r="CI898" i="1" s="1"/>
  <c r="CL898" i="1" s="1"/>
  <c r="BD116" i="1"/>
  <c r="CF116" i="1" s="1"/>
  <c r="CI116" i="1" s="1"/>
  <c r="CL116" i="1" s="1"/>
  <c r="BG116" i="1"/>
  <c r="AF789" i="1"/>
  <c r="AG789" i="1"/>
  <c r="CK789" i="1" s="1"/>
  <c r="BD704" i="1"/>
  <c r="CF704" i="1" s="1"/>
  <c r="CI704" i="1" s="1"/>
  <c r="CL704" i="1" s="1"/>
  <c r="BG704" i="1"/>
  <c r="AF555" i="1"/>
  <c r="AG555" i="1"/>
  <c r="CK555" i="1" s="1"/>
  <c r="BD431" i="1"/>
  <c r="CF431" i="1" s="1"/>
  <c r="CI431" i="1" s="1"/>
  <c r="BG431" i="1"/>
  <c r="BD111" i="1"/>
  <c r="CF111" i="1" s="1"/>
  <c r="CI111" i="1" s="1"/>
  <c r="CL111" i="1" s="1"/>
  <c r="BG111" i="1"/>
  <c r="AF22" i="1"/>
  <c r="AG22" i="1"/>
  <c r="CK22" i="1" s="1"/>
  <c r="BD583" i="1"/>
  <c r="CF583" i="1" s="1"/>
  <c r="CI583" i="1" s="1"/>
  <c r="CL583" i="1" s="1"/>
  <c r="BG583" i="1"/>
  <c r="BG777" i="1"/>
  <c r="BD777" i="1"/>
  <c r="CF777" i="1" s="1"/>
  <c r="CI777" i="1" s="1"/>
  <c r="CL777" i="1" s="1"/>
  <c r="BG578" i="1"/>
  <c r="BD578" i="1"/>
  <c r="CF578" i="1" s="1"/>
  <c r="CI578" i="1" s="1"/>
  <c r="CL578" i="1" s="1"/>
  <c r="BD356" i="1"/>
  <c r="CF356" i="1" s="1"/>
  <c r="CI356" i="1" s="1"/>
  <c r="CL356" i="1" s="1"/>
  <c r="BG356" i="1"/>
  <c r="AF301" i="1"/>
  <c r="AG301" i="1"/>
  <c r="CK301" i="1" s="1"/>
  <c r="AG19" i="1"/>
  <c r="CK19" i="1" s="1"/>
  <c r="AF19" i="1"/>
  <c r="BD858" i="1"/>
  <c r="CF858" i="1" s="1"/>
  <c r="CI858" i="1" s="1"/>
  <c r="CL858" i="1" s="1"/>
  <c r="BG858" i="1"/>
  <c r="AF628" i="1"/>
  <c r="AG628" i="1"/>
  <c r="CK628" i="1" s="1"/>
  <c r="CQ61" i="1"/>
  <c r="BD233" i="1"/>
  <c r="CF233" i="1" s="1"/>
  <c r="CI233" i="1" s="1"/>
  <c r="BG233" i="1"/>
  <c r="BG838" i="1"/>
  <c r="BD838" i="1"/>
  <c r="CF838" i="1" s="1"/>
  <c r="CI838" i="1" s="1"/>
  <c r="CL838" i="1" s="1"/>
  <c r="AF727" i="1"/>
  <c r="AG727" i="1"/>
  <c r="CK727" i="1" s="1"/>
  <c r="BD795" i="1"/>
  <c r="CF795" i="1" s="1"/>
  <c r="CI795" i="1" s="1"/>
  <c r="CL795" i="1" s="1"/>
  <c r="BG795" i="1"/>
  <c r="BD816" i="1"/>
  <c r="CF816" i="1" s="1"/>
  <c r="CI816" i="1" s="1"/>
  <c r="CL816" i="1" s="1"/>
  <c r="BG816" i="1"/>
  <c r="AF699" i="1"/>
  <c r="AG699" i="1"/>
  <c r="CK699" i="1" s="1"/>
  <c r="BD523" i="1"/>
  <c r="CF523" i="1" s="1"/>
  <c r="CI523" i="1" s="1"/>
  <c r="BG523" i="1"/>
  <c r="BD593" i="1"/>
  <c r="CF593" i="1" s="1"/>
  <c r="CI593" i="1" s="1"/>
  <c r="CL593" i="1" s="1"/>
  <c r="BG593" i="1"/>
  <c r="AF581" i="1"/>
  <c r="AG581" i="1"/>
  <c r="CK581" i="1" s="1"/>
  <c r="BD540" i="1"/>
  <c r="CF540" i="1" s="1"/>
  <c r="CI540" i="1" s="1"/>
  <c r="CL540" i="1" s="1"/>
  <c r="BG540" i="1"/>
  <c r="CQ483" i="1"/>
  <c r="CK314" i="1"/>
  <c r="AF368" i="1"/>
  <c r="AG368" i="1"/>
  <c r="CK368" i="1" s="1"/>
  <c r="CQ288" i="1"/>
  <c r="BG216" i="1"/>
  <c r="BD216" i="1"/>
  <c r="CF216" i="1" s="1"/>
  <c r="CI216" i="1" s="1"/>
  <c r="CL216" i="1" s="1"/>
  <c r="AJ176" i="1"/>
  <c r="AY178" i="1"/>
  <c r="AZ178" i="1" s="1"/>
  <c r="AF109" i="1"/>
  <c r="AG109" i="1"/>
  <c r="CK109" i="1" s="1"/>
  <c r="AY89" i="1"/>
  <c r="AZ89" i="1" s="1"/>
  <c r="AJ87" i="1"/>
  <c r="BD41" i="1"/>
  <c r="CF41" i="1" s="1"/>
  <c r="CI41" i="1" s="1"/>
  <c r="CL41" i="1" s="1"/>
  <c r="BG41" i="1"/>
  <c r="BD21" i="1"/>
  <c r="CF21" i="1" s="1"/>
  <c r="CI21" i="1" s="1"/>
  <c r="CL21" i="1" s="1"/>
  <c r="BG21" i="1"/>
  <c r="BD367" i="1"/>
  <c r="CF367" i="1" s="1"/>
  <c r="CI367" i="1" s="1"/>
  <c r="CL367" i="1" s="1"/>
  <c r="BG367" i="1"/>
  <c r="AF397" i="1"/>
  <c r="AG397" i="1"/>
  <c r="CK397" i="1" s="1"/>
  <c r="BG894" i="1"/>
  <c r="BD894" i="1"/>
  <c r="CF894" i="1" s="1"/>
  <c r="CI894" i="1" s="1"/>
  <c r="CL894" i="1" s="1"/>
  <c r="BG701" i="1"/>
  <c r="BD701" i="1"/>
  <c r="CF701" i="1" s="1"/>
  <c r="CI701" i="1" s="1"/>
  <c r="CL701" i="1" s="1"/>
  <c r="CQ735" i="1"/>
  <c r="AF772" i="1"/>
  <c r="AG772" i="1"/>
  <c r="CK772" i="1" s="1"/>
  <c r="BG711" i="1"/>
  <c r="BD711" i="1"/>
  <c r="CF711" i="1" s="1"/>
  <c r="CI711" i="1" s="1"/>
  <c r="CL711" i="1" s="1"/>
  <c r="AJ648" i="1"/>
  <c r="AY650" i="1"/>
  <c r="AZ650" i="1" s="1"/>
  <c r="AH602" i="1"/>
  <c r="AI602" i="1" s="1"/>
  <c r="AI603" i="1"/>
  <c r="BD665" i="1"/>
  <c r="CF665" i="1" s="1"/>
  <c r="CI665" i="1" s="1"/>
  <c r="CL665" i="1" s="1"/>
  <c r="BG665" i="1"/>
  <c r="BD516" i="1"/>
  <c r="CF516" i="1" s="1"/>
  <c r="CI516" i="1" s="1"/>
  <c r="CL516" i="1" s="1"/>
  <c r="BG516" i="1"/>
  <c r="BG558" i="1"/>
  <c r="BD558" i="1"/>
  <c r="CF558" i="1" s="1"/>
  <c r="CI558" i="1" s="1"/>
  <c r="CL558" i="1" s="1"/>
  <c r="BD494" i="1"/>
  <c r="CF494" i="1" s="1"/>
  <c r="BG494" i="1"/>
  <c r="CQ453" i="1"/>
  <c r="CQ428" i="1"/>
  <c r="CQ420" i="1"/>
  <c r="BD407" i="1"/>
  <c r="CF407" i="1" s="1"/>
  <c r="CI407" i="1" s="1"/>
  <c r="CL407" i="1" s="1"/>
  <c r="BG407" i="1"/>
  <c r="BD363" i="1"/>
  <c r="CF363" i="1" s="1"/>
  <c r="CI363" i="1" s="1"/>
  <c r="CL363" i="1" s="1"/>
  <c r="BG363" i="1"/>
  <c r="BD358" i="1"/>
  <c r="CF358" i="1" s="1"/>
  <c r="CI358" i="1" s="1"/>
  <c r="CL358" i="1" s="1"/>
  <c r="BG358" i="1"/>
  <c r="AF311" i="1"/>
  <c r="AG311" i="1"/>
  <c r="CK311" i="1" s="1"/>
  <c r="CQ348" i="1"/>
  <c r="AF97" i="1"/>
  <c r="AG97" i="1"/>
  <c r="CK97" i="1" s="1"/>
  <c r="BF70" i="1"/>
  <c r="CH70" i="1" s="1"/>
  <c r="CH68" i="1" s="1"/>
  <c r="BE68" i="1"/>
  <c r="BF68" i="1" s="1"/>
  <c r="CL812" i="1"/>
  <c r="AG702" i="1"/>
  <c r="CK702" i="1" s="1"/>
  <c r="AF702" i="1"/>
  <c r="BG751" i="1"/>
  <c r="BD751" i="1"/>
  <c r="CF751" i="1" s="1"/>
  <c r="CI751" i="1" s="1"/>
  <c r="CL751" i="1" s="1"/>
  <c r="BG846" i="1"/>
  <c r="BD846" i="1"/>
  <c r="CF846" i="1" s="1"/>
  <c r="CI846" i="1" s="1"/>
  <c r="CL846" i="1" s="1"/>
  <c r="CQ757" i="1"/>
  <c r="AF815" i="1"/>
  <c r="AF810" i="1" s="1"/>
  <c r="AG815" i="1"/>
  <c r="CK815" i="1" s="1"/>
  <c r="CQ738" i="1"/>
  <c r="AF735" i="1"/>
  <c r="AG735" i="1"/>
  <c r="CK735" i="1" s="1"/>
  <c r="AF684" i="1"/>
  <c r="AG684" i="1"/>
  <c r="CK684" i="1" s="1"/>
  <c r="CQ641" i="1"/>
  <c r="BG633" i="1"/>
  <c r="BD633" i="1"/>
  <c r="CF633" i="1" s="1"/>
  <c r="CI633" i="1" s="1"/>
  <c r="CL633" i="1" s="1"/>
  <c r="BG625" i="1"/>
  <c r="BD625" i="1"/>
  <c r="CF625" i="1" s="1"/>
  <c r="CI625" i="1" s="1"/>
  <c r="CL625" i="1" s="1"/>
  <c r="BG617" i="1"/>
  <c r="BD617" i="1"/>
  <c r="CF617" i="1" s="1"/>
  <c r="CI617" i="1" s="1"/>
  <c r="CL617" i="1" s="1"/>
  <c r="BG609" i="1"/>
  <c r="BD609" i="1"/>
  <c r="CF609" i="1" s="1"/>
  <c r="CI609" i="1" s="1"/>
  <c r="AF509" i="1"/>
  <c r="AG509" i="1"/>
  <c r="CK509" i="1" s="1"/>
  <c r="BD521" i="1"/>
  <c r="CF521" i="1" s="1"/>
  <c r="CI521" i="1" s="1"/>
  <c r="CL521" i="1" s="1"/>
  <c r="BG521" i="1"/>
  <c r="BD500" i="1"/>
  <c r="CF500" i="1" s="1"/>
  <c r="CI500" i="1" s="1"/>
  <c r="CL500" i="1" s="1"/>
  <c r="BG500" i="1"/>
  <c r="AF488" i="1"/>
  <c r="AG488" i="1"/>
  <c r="CK488" i="1" s="1"/>
  <c r="AG505" i="1"/>
  <c r="CK505" i="1" s="1"/>
  <c r="AF505" i="1"/>
  <c r="BD371" i="1"/>
  <c r="CF371" i="1" s="1"/>
  <c r="CI371" i="1" s="1"/>
  <c r="BG371" i="1"/>
  <c r="BG310" i="1"/>
  <c r="BD310" i="1"/>
  <c r="CF310" i="1" s="1"/>
  <c r="CI310" i="1" s="1"/>
  <c r="CL310" i="1" s="1"/>
  <c r="BG273" i="1"/>
  <c r="BD273" i="1"/>
  <c r="CF273" i="1" s="1"/>
  <c r="CI273" i="1" s="1"/>
  <c r="CL273" i="1" s="1"/>
  <c r="AJ243" i="1"/>
  <c r="AY245" i="1"/>
  <c r="AZ245" i="1" s="1"/>
  <c r="CQ249" i="1"/>
  <c r="AF191" i="1"/>
  <c r="AG191" i="1"/>
  <c r="CK191" i="1" s="1"/>
  <c r="AF113" i="1"/>
  <c r="AG113" i="1"/>
  <c r="CK113" i="1" s="1"/>
  <c r="AF28" i="1"/>
  <c r="AG28" i="1"/>
  <c r="CK28" i="1" s="1"/>
  <c r="AY833" i="1"/>
  <c r="AZ833" i="1" s="1"/>
  <c r="AJ831" i="1"/>
  <c r="BG559" i="1"/>
  <c r="BD559" i="1"/>
  <c r="CF559" i="1" s="1"/>
  <c r="CI559" i="1" s="1"/>
  <c r="CL559" i="1" s="1"/>
  <c r="BD170" i="1"/>
  <c r="CF170" i="1" s="1"/>
  <c r="CI170" i="1" s="1"/>
  <c r="CL170" i="1" s="1"/>
  <c r="BG170" i="1"/>
  <c r="AG81" i="1"/>
  <c r="CK81" i="1" s="1"/>
  <c r="AF81" i="1"/>
  <c r="BD875" i="1"/>
  <c r="CF875" i="1" s="1"/>
  <c r="CI875" i="1" s="1"/>
  <c r="CL875" i="1" s="1"/>
  <c r="BG875" i="1"/>
  <c r="BG850" i="1"/>
  <c r="BD850" i="1"/>
  <c r="CF850" i="1" s="1"/>
  <c r="CI850" i="1" s="1"/>
  <c r="CL850" i="1" s="1"/>
  <c r="BD715" i="1"/>
  <c r="CF715" i="1" s="1"/>
  <c r="CI715" i="1" s="1"/>
  <c r="CL715" i="1" s="1"/>
  <c r="BG715" i="1"/>
  <c r="AF688" i="1"/>
  <c r="AG688" i="1"/>
  <c r="CK688" i="1" s="1"/>
  <c r="AF722" i="1"/>
  <c r="AG722" i="1"/>
  <c r="CK722" i="1" s="1"/>
  <c r="BG776" i="1"/>
  <c r="BD776" i="1"/>
  <c r="CF776" i="1" s="1"/>
  <c r="CI776" i="1" s="1"/>
  <c r="AF643" i="1"/>
  <c r="AG643" i="1"/>
  <c r="CK643" i="1" s="1"/>
  <c r="CQ564" i="1"/>
  <c r="AF673" i="1"/>
  <c r="AG673" i="1"/>
  <c r="CK673" i="1" s="1"/>
  <c r="AF605" i="1"/>
  <c r="AG605" i="1"/>
  <c r="CK605" i="1" s="1"/>
  <c r="AF652" i="1"/>
  <c r="AG652" i="1"/>
  <c r="CK652" i="1" s="1"/>
  <c r="AF510" i="1"/>
  <c r="AG510" i="1"/>
  <c r="CK510" i="1" s="1"/>
  <c r="AF524" i="1"/>
  <c r="AG524" i="1"/>
  <c r="CK524" i="1" s="1"/>
  <c r="BD442" i="1"/>
  <c r="CF442" i="1" s="1"/>
  <c r="CI442" i="1" s="1"/>
  <c r="CL442" i="1" s="1"/>
  <c r="BG442" i="1"/>
  <c r="BG437" i="1"/>
  <c r="BD437" i="1"/>
  <c r="CF437" i="1" s="1"/>
  <c r="CI437" i="1" s="1"/>
  <c r="AF459" i="1"/>
  <c r="AG459" i="1"/>
  <c r="CK459" i="1" s="1"/>
  <c r="BG429" i="1"/>
  <c r="BD429" i="1"/>
  <c r="CF429" i="1" s="1"/>
  <c r="CI429" i="1" s="1"/>
  <c r="CL429" i="1" s="1"/>
  <c r="BD406" i="1"/>
  <c r="CF406" i="1" s="1"/>
  <c r="CI406" i="1" s="1"/>
  <c r="CL406" i="1" s="1"/>
  <c r="BG406" i="1"/>
  <c r="BD294" i="1"/>
  <c r="CF294" i="1" s="1"/>
  <c r="CI294" i="1" s="1"/>
  <c r="CL294" i="1" s="1"/>
  <c r="BG294" i="1"/>
  <c r="AG293" i="1"/>
  <c r="CK293" i="1" s="1"/>
  <c r="AF293" i="1"/>
  <c r="AG231" i="1"/>
  <c r="CK231" i="1" s="1"/>
  <c r="CK229" i="1" s="1"/>
  <c r="AF231" i="1"/>
  <c r="AF229" i="1" s="1"/>
  <c r="CQ250" i="1"/>
  <c r="BG212" i="1"/>
  <c r="BD212" i="1"/>
  <c r="CF212" i="1" s="1"/>
  <c r="CI212" i="1" s="1"/>
  <c r="CQ174" i="1"/>
  <c r="AG156" i="1"/>
  <c r="CK156" i="1" s="1"/>
  <c r="AF156" i="1"/>
  <c r="AF75" i="1"/>
  <c r="AG75" i="1"/>
  <c r="CK75" i="1" s="1"/>
  <c r="AF58" i="1"/>
  <c r="AG58" i="1"/>
  <c r="CK58" i="1" s="1"/>
  <c r="AJ35" i="1"/>
  <c r="AY37" i="1"/>
  <c r="AZ37" i="1" s="1"/>
  <c r="CQ20" i="1"/>
  <c r="AY11" i="1"/>
  <c r="AZ11" i="1" s="1"/>
  <c r="AJ9" i="1"/>
  <c r="AJ8" i="1" s="1"/>
  <c r="CQ823" i="1"/>
  <c r="AF739" i="1"/>
  <c r="AG739" i="1"/>
  <c r="CK739" i="1" s="1"/>
  <c r="BD693" i="1"/>
  <c r="CF693" i="1" s="1"/>
  <c r="CI693" i="1" s="1"/>
  <c r="CL693" i="1" s="1"/>
  <c r="BG693" i="1"/>
  <c r="BD658" i="1"/>
  <c r="CF658" i="1" s="1"/>
  <c r="CI658" i="1" s="1"/>
  <c r="BG658" i="1"/>
  <c r="CK284" i="1"/>
  <c r="AF192" i="1"/>
  <c r="AG192" i="1"/>
  <c r="CK192" i="1" s="1"/>
  <c r="AF848" i="1"/>
  <c r="AG848" i="1"/>
  <c r="CK848" i="1" s="1"/>
  <c r="AF864" i="1"/>
  <c r="BD871" i="1"/>
  <c r="CF871" i="1" s="1"/>
  <c r="CI871" i="1" s="1"/>
  <c r="CL871" i="1" s="1"/>
  <c r="BG871" i="1"/>
  <c r="AJ787" i="1"/>
  <c r="AY789" i="1"/>
  <c r="AZ789" i="1" s="1"/>
  <c r="BG893" i="1"/>
  <c r="BD893" i="1"/>
  <c r="CF893" i="1" s="1"/>
  <c r="CI893" i="1" s="1"/>
  <c r="CL893" i="1" s="1"/>
  <c r="CQ847" i="1"/>
  <c r="BG807" i="1"/>
  <c r="BD807" i="1"/>
  <c r="CF807" i="1" s="1"/>
  <c r="CI807" i="1" s="1"/>
  <c r="CL807" i="1" s="1"/>
  <c r="AF771" i="1"/>
  <c r="AG771" i="1"/>
  <c r="CK771" i="1" s="1"/>
  <c r="AF769" i="1"/>
  <c r="AG769" i="1"/>
  <c r="CK769" i="1" s="1"/>
  <c r="AF779" i="1"/>
  <c r="AG779" i="1"/>
  <c r="CK779" i="1" s="1"/>
  <c r="AK744" i="1"/>
  <c r="AL744" i="1"/>
  <c r="BJ744" i="1" s="1"/>
  <c r="CL680" i="1"/>
  <c r="BD587" i="1"/>
  <c r="CF587" i="1" s="1"/>
  <c r="CI587" i="1" s="1"/>
  <c r="CL587" i="1" s="1"/>
  <c r="BG587" i="1"/>
  <c r="CQ459" i="1"/>
  <c r="BG497" i="1"/>
  <c r="BD497" i="1"/>
  <c r="CF497" i="1" s="1"/>
  <c r="CI497" i="1" s="1"/>
  <c r="CL497" i="1" s="1"/>
  <c r="AJ448" i="1"/>
  <c r="AY450" i="1"/>
  <c r="AZ450" i="1" s="1"/>
  <c r="CL333" i="1"/>
  <c r="BD306" i="1"/>
  <c r="CF306" i="1" s="1"/>
  <c r="CI306" i="1" s="1"/>
  <c r="CL306" i="1" s="1"/>
  <c r="BG306" i="1"/>
  <c r="AF389" i="1"/>
  <c r="AG389" i="1"/>
  <c r="CK389" i="1" s="1"/>
  <c r="AG309" i="1"/>
  <c r="CK309" i="1" s="1"/>
  <c r="AF309" i="1"/>
  <c r="AF267" i="1"/>
  <c r="AG267" i="1"/>
  <c r="CK267" i="1" s="1"/>
  <c r="BG271" i="1"/>
  <c r="BD271" i="1"/>
  <c r="CF271" i="1" s="1"/>
  <c r="CI271" i="1" s="1"/>
  <c r="CL271" i="1" s="1"/>
  <c r="AF224" i="1"/>
  <c r="AG224" i="1"/>
  <c r="CK224" i="1" s="1"/>
  <c r="BD213" i="1"/>
  <c r="CF213" i="1" s="1"/>
  <c r="CI213" i="1" s="1"/>
  <c r="CL213" i="1" s="1"/>
  <c r="BG213" i="1"/>
  <c r="BD95" i="1"/>
  <c r="CF95" i="1" s="1"/>
  <c r="CI95" i="1" s="1"/>
  <c r="CL95" i="1" s="1"/>
  <c r="BG95" i="1"/>
  <c r="BG710" i="1"/>
  <c r="BD710" i="1"/>
  <c r="CF710" i="1" s="1"/>
  <c r="CI710" i="1" s="1"/>
  <c r="CL211" i="1"/>
  <c r="BD820" i="1"/>
  <c r="CF820" i="1" s="1"/>
  <c r="CI820" i="1" s="1"/>
  <c r="CL820" i="1" s="1"/>
  <c r="BG820" i="1"/>
  <c r="BG847" i="1"/>
  <c r="BD847" i="1"/>
  <c r="CF847" i="1" s="1"/>
  <c r="CI847" i="1" s="1"/>
  <c r="AF730" i="1"/>
  <c r="AG730" i="1"/>
  <c r="CK730" i="1" s="1"/>
  <c r="AF740" i="1"/>
  <c r="AG740" i="1"/>
  <c r="CK740" i="1" s="1"/>
  <c r="AF773" i="1"/>
  <c r="AG773" i="1"/>
  <c r="CK773" i="1" s="1"/>
  <c r="AF712" i="1"/>
  <c r="AG712" i="1"/>
  <c r="CK712" i="1" s="1"/>
  <c r="CQ801" i="1"/>
  <c r="CQ732" i="1"/>
  <c r="AF644" i="1"/>
  <c r="AG644" i="1"/>
  <c r="CK644" i="1" s="1"/>
  <c r="AK602" i="1"/>
  <c r="AL602" i="1"/>
  <c r="BJ602" i="1" s="1"/>
  <c r="AF501" i="1"/>
  <c r="AG501" i="1"/>
  <c r="CK501" i="1" s="1"/>
  <c r="BG518" i="1"/>
  <c r="BD518" i="1"/>
  <c r="CF518" i="1" s="1"/>
  <c r="CI518" i="1" s="1"/>
  <c r="CL518" i="1" s="1"/>
  <c r="BD545" i="1"/>
  <c r="CF545" i="1" s="1"/>
  <c r="CI545" i="1" s="1"/>
  <c r="CL545" i="1" s="1"/>
  <c r="BG545" i="1"/>
  <c r="AG445" i="1"/>
  <c r="CK445" i="1" s="1"/>
  <c r="AF445" i="1"/>
  <c r="BD465" i="1"/>
  <c r="CF465" i="1" s="1"/>
  <c r="CI465" i="1" s="1"/>
  <c r="CL465" i="1" s="1"/>
  <c r="BG465" i="1"/>
  <c r="CL326" i="1"/>
  <c r="AF399" i="1"/>
  <c r="AG399" i="1"/>
  <c r="CK399" i="1" s="1"/>
  <c r="AF378" i="1"/>
  <c r="AG378" i="1"/>
  <c r="CK378" i="1" s="1"/>
  <c r="AF403" i="1"/>
  <c r="AG403" i="1"/>
  <c r="CK403" i="1" s="1"/>
  <c r="AF350" i="1"/>
  <c r="AG350" i="1"/>
  <c r="CK350" i="1" s="1"/>
  <c r="AF351" i="1"/>
  <c r="AG351" i="1"/>
  <c r="CK351" i="1" s="1"/>
  <c r="AF305" i="1"/>
  <c r="AG305" i="1"/>
  <c r="CK305" i="1" s="1"/>
  <c r="BD247" i="1"/>
  <c r="CF247" i="1" s="1"/>
  <c r="CI247" i="1" s="1"/>
  <c r="CL247" i="1" s="1"/>
  <c r="BG247" i="1"/>
  <c r="BG240" i="1"/>
  <c r="BD240" i="1"/>
  <c r="CF240" i="1" s="1"/>
  <c r="CI240" i="1" s="1"/>
  <c r="CL240" i="1" s="1"/>
  <c r="BD186" i="1"/>
  <c r="CF186" i="1" s="1"/>
  <c r="CI186" i="1" s="1"/>
  <c r="CL186" i="1" s="1"/>
  <c r="BG186" i="1"/>
  <c r="AF166" i="1"/>
  <c r="AG166" i="1"/>
  <c r="CK166" i="1" s="1"/>
  <c r="BG188" i="1"/>
  <c r="BD188" i="1"/>
  <c r="CF188" i="1" s="1"/>
  <c r="CI188" i="1" s="1"/>
  <c r="CL188" i="1" s="1"/>
  <c r="BC131" i="1"/>
  <c r="BD131" i="1" s="1"/>
  <c r="BG133" i="1"/>
  <c r="BD133" i="1"/>
  <c r="CF133" i="1" s="1"/>
  <c r="AF154" i="1"/>
  <c r="AG154" i="1"/>
  <c r="CK154" i="1" s="1"/>
  <c r="CQ155" i="1"/>
  <c r="CQ137" i="1"/>
  <c r="AF106" i="1"/>
  <c r="AG106" i="1"/>
  <c r="CK106" i="1" s="1"/>
  <c r="CK35" i="1"/>
  <c r="AG54" i="1"/>
  <c r="CK54" i="1" s="1"/>
  <c r="AF54" i="1"/>
  <c r="BD12" i="1"/>
  <c r="CF12" i="1" s="1"/>
  <c r="CI12" i="1" s="1"/>
  <c r="CL12" i="1" s="1"/>
  <c r="BG12" i="1"/>
  <c r="BP12" i="1"/>
  <c r="BG676" i="1"/>
  <c r="BD676" i="1"/>
  <c r="CF676" i="1" s="1"/>
  <c r="CI676" i="1" s="1"/>
  <c r="CL676" i="1" s="1"/>
  <c r="AF222" i="1"/>
  <c r="AG222" i="1"/>
  <c r="CK222" i="1" s="1"/>
  <c r="AG839" i="1"/>
  <c r="CK839" i="1" s="1"/>
  <c r="AF839" i="1"/>
  <c r="AF849" i="1"/>
  <c r="AG849" i="1"/>
  <c r="CK849" i="1" s="1"/>
  <c r="AF827" i="1"/>
  <c r="AG827" i="1"/>
  <c r="CK827" i="1" s="1"/>
  <c r="BG687" i="1"/>
  <c r="BD687" i="1"/>
  <c r="CF687" i="1" s="1"/>
  <c r="CI687" i="1" s="1"/>
  <c r="CL687" i="1" s="1"/>
  <c r="BD659" i="1"/>
  <c r="CF659" i="1" s="1"/>
  <c r="CI659" i="1" s="1"/>
  <c r="CL659" i="1" s="1"/>
  <c r="BG659" i="1"/>
  <c r="AF671" i="1"/>
  <c r="AG671" i="1"/>
  <c r="CK671" i="1" s="1"/>
  <c r="CQ510" i="1"/>
  <c r="AF635" i="1"/>
  <c r="AG635" i="1"/>
  <c r="CK635" i="1" s="1"/>
  <c r="AF627" i="1"/>
  <c r="AG627" i="1"/>
  <c r="CK627" i="1" s="1"/>
  <c r="AF619" i="1"/>
  <c r="AG619" i="1"/>
  <c r="CK619" i="1" s="1"/>
  <c r="AF611" i="1"/>
  <c r="AG611" i="1"/>
  <c r="CK611" i="1" s="1"/>
  <c r="CQ526" i="1"/>
  <c r="AG470" i="1"/>
  <c r="CK470" i="1" s="1"/>
  <c r="AF470" i="1"/>
  <c r="BG444" i="1"/>
  <c r="BD444" i="1"/>
  <c r="CF444" i="1" s="1"/>
  <c r="CI444" i="1" s="1"/>
  <c r="CL444" i="1" s="1"/>
  <c r="BG469" i="1"/>
  <c r="BD469" i="1"/>
  <c r="CF469" i="1" s="1"/>
  <c r="CI469" i="1" s="1"/>
  <c r="CL469" i="1" s="1"/>
  <c r="BD439" i="1"/>
  <c r="CF439" i="1" s="1"/>
  <c r="CI439" i="1" s="1"/>
  <c r="CL439" i="1" s="1"/>
  <c r="BG439" i="1"/>
  <c r="CQ418" i="1"/>
  <c r="BD422" i="1"/>
  <c r="CF422" i="1" s="1"/>
  <c r="CI422" i="1" s="1"/>
  <c r="CL422" i="1" s="1"/>
  <c r="BG422" i="1"/>
  <c r="AF385" i="1"/>
  <c r="AG385" i="1"/>
  <c r="CK385" i="1" s="1"/>
  <c r="CL336" i="1"/>
  <c r="AF303" i="1"/>
  <c r="AG303" i="1"/>
  <c r="CK303" i="1" s="1"/>
  <c r="BD298" i="1"/>
  <c r="CF298" i="1" s="1"/>
  <c r="CI298" i="1" s="1"/>
  <c r="BG298" i="1"/>
  <c r="BD155" i="1"/>
  <c r="CF155" i="1" s="1"/>
  <c r="CI155" i="1" s="1"/>
  <c r="CL155" i="1" s="1"/>
  <c r="BG155" i="1"/>
  <c r="AF125" i="1"/>
  <c r="AG125" i="1"/>
  <c r="CK125" i="1" s="1"/>
  <c r="AF93" i="1"/>
  <c r="AG93" i="1"/>
  <c r="CK93" i="1" s="1"/>
  <c r="BD91" i="1"/>
  <c r="CF91" i="1" s="1"/>
  <c r="CI91" i="1" s="1"/>
  <c r="CL91" i="1" s="1"/>
  <c r="BG91" i="1"/>
  <c r="BG87" i="1" s="1"/>
  <c r="BD66" i="1"/>
  <c r="CF66" i="1" s="1"/>
  <c r="CI66" i="1" s="1"/>
  <c r="CL66" i="1" s="1"/>
  <c r="BG66" i="1"/>
  <c r="CL716" i="1"/>
  <c r="BD416" i="1"/>
  <c r="CF416" i="1" s="1"/>
  <c r="CI416" i="1" s="1"/>
  <c r="CL416" i="1" s="1"/>
  <c r="BG416" i="1"/>
  <c r="BG140" i="1"/>
  <c r="BD140" i="1"/>
  <c r="CF140" i="1" s="1"/>
  <c r="CI140" i="1" s="1"/>
  <c r="CL140" i="1" s="1"/>
  <c r="AF16" i="1"/>
  <c r="AG16" i="1"/>
  <c r="CK16" i="1" s="1"/>
  <c r="CL149" i="1" l="1"/>
  <c r="CL798" i="1"/>
  <c r="CL298" i="1"/>
  <c r="AF152" i="1"/>
  <c r="CL710" i="1"/>
  <c r="AZ787" i="1"/>
  <c r="BA787" i="1" s="1"/>
  <c r="CB787" i="1" s="1"/>
  <c r="BA789" i="1"/>
  <c r="CB789" i="1" s="1"/>
  <c r="AZ831" i="1"/>
  <c r="BA831" i="1" s="1"/>
  <c r="CB831" i="1" s="1"/>
  <c r="BA833" i="1"/>
  <c r="CB833" i="1" s="1"/>
  <c r="BA245" i="1"/>
  <c r="CB245" i="1" s="1"/>
  <c r="AZ243" i="1"/>
  <c r="BA243" i="1" s="1"/>
  <c r="CB243" i="1" s="1"/>
  <c r="CL233" i="1"/>
  <c r="CI813" i="1"/>
  <c r="CF810" i="1"/>
  <c r="AZ864" i="1"/>
  <c r="BA864" i="1" s="1"/>
  <c r="CB864" i="1" s="1"/>
  <c r="BA866" i="1"/>
  <c r="CB866" i="1" s="1"/>
  <c r="CL853" i="1"/>
  <c r="CL181" i="1"/>
  <c r="CL577" i="1"/>
  <c r="BA284" i="1"/>
  <c r="CB284" i="1" s="1"/>
  <c r="CI284" i="1"/>
  <c r="CL286" i="1"/>
  <c r="BD152" i="1"/>
  <c r="BC151" i="1"/>
  <c r="BD151" i="1" s="1"/>
  <c r="CL667" i="1"/>
  <c r="CL349" i="1"/>
  <c r="CL784" i="1"/>
  <c r="CL78" i="1"/>
  <c r="CL691" i="1"/>
  <c r="CQ68" i="1"/>
  <c r="CL616" i="1"/>
  <c r="CL59" i="1"/>
  <c r="CK448" i="1"/>
  <c r="AF176" i="1"/>
  <c r="CN8" i="1"/>
  <c r="CQ8" i="1" s="1"/>
  <c r="CQ9" i="1"/>
  <c r="CL251" i="1"/>
  <c r="CF474" i="1"/>
  <c r="CL618" i="1"/>
  <c r="AZ68" i="1"/>
  <c r="BA68" i="1" s="1"/>
  <c r="CB68" i="1" s="1"/>
  <c r="BA70" i="1"/>
  <c r="CB70" i="1" s="1"/>
  <c r="CF243" i="1"/>
  <c r="CI245" i="1"/>
  <c r="CL61" i="1"/>
  <c r="CI426" i="1"/>
  <c r="CF424" i="1"/>
  <c r="CL100" i="1"/>
  <c r="CL823" i="1"/>
  <c r="CL118" i="1"/>
  <c r="CL248" i="1"/>
  <c r="CL857" i="1"/>
  <c r="CI87" i="1"/>
  <c r="CL89" i="1"/>
  <c r="CQ199" i="1"/>
  <c r="CL689" i="1"/>
  <c r="AF340" i="1"/>
  <c r="AZ554" i="1"/>
  <c r="AY552" i="1"/>
  <c r="AY491" i="1" s="1"/>
  <c r="AY6" i="1" s="1"/>
  <c r="CL412" i="1"/>
  <c r="CL218" i="1"/>
  <c r="CL517" i="1"/>
  <c r="CL631" i="1"/>
  <c r="CL205" i="1"/>
  <c r="CL446" i="1"/>
  <c r="CQ35" i="1"/>
  <c r="AZ199" i="1"/>
  <c r="BA199" i="1" s="1"/>
  <c r="CB199" i="1" s="1"/>
  <c r="BA201" i="1"/>
  <c r="CB201" i="1" s="1"/>
  <c r="AE8" i="1"/>
  <c r="AG9" i="1"/>
  <c r="CL792" i="1"/>
  <c r="CL256" i="1"/>
  <c r="CL365" i="1"/>
  <c r="CL54" i="1"/>
  <c r="CL773" i="1"/>
  <c r="CL824" i="1"/>
  <c r="CL361" i="1"/>
  <c r="CL505" i="1"/>
  <c r="CL815" i="1"/>
  <c r="CL77" i="1"/>
  <c r="CL525" i="1"/>
  <c r="CL547" i="1"/>
  <c r="CL249" i="1"/>
  <c r="CL724" i="1"/>
  <c r="AZ87" i="1"/>
  <c r="BA87" i="1" s="1"/>
  <c r="CB87" i="1" s="1"/>
  <c r="BA89" i="1"/>
  <c r="CB89" i="1" s="1"/>
  <c r="AZ697" i="1"/>
  <c r="BA697" i="1" s="1"/>
  <c r="CB697" i="1" s="1"/>
  <c r="BA699" i="1"/>
  <c r="CB699" i="1" s="1"/>
  <c r="BG340" i="1"/>
  <c r="CL609" i="1"/>
  <c r="CQ151" i="1"/>
  <c r="CL93" i="1"/>
  <c r="BD284" i="1"/>
  <c r="BG284" i="1"/>
  <c r="BC283" i="1"/>
  <c r="BD283" i="1" s="1"/>
  <c r="BF152" i="1"/>
  <c r="BE151" i="1"/>
  <c r="BF151" i="1" s="1"/>
  <c r="CI9" i="1"/>
  <c r="CL11" i="1"/>
  <c r="CF35" i="1"/>
  <c r="CI154" i="1"/>
  <c r="CF152" i="1"/>
  <c r="AZ745" i="1"/>
  <c r="BA747" i="1"/>
  <c r="CB747" i="1" s="1"/>
  <c r="BG68" i="1"/>
  <c r="CL624" i="1"/>
  <c r="CI314" i="1"/>
  <c r="CL316" i="1"/>
  <c r="CL314" i="1" s="1"/>
  <c r="CL626" i="1"/>
  <c r="CL409" i="1"/>
  <c r="CI639" i="1"/>
  <c r="CF637" i="1"/>
  <c r="CL814" i="1"/>
  <c r="CL651" i="1"/>
  <c r="CQ637" i="1"/>
  <c r="CL588" i="1"/>
  <c r="CL681" i="1"/>
  <c r="CL381" i="1"/>
  <c r="CK68" i="1"/>
  <c r="CL195" i="1"/>
  <c r="CL826" i="1"/>
  <c r="CI767" i="1"/>
  <c r="CF764" i="1"/>
  <c r="CL281" i="1"/>
  <c r="CQ491" i="1"/>
  <c r="CL382" i="1"/>
  <c r="CL224" i="1"/>
  <c r="CF448" i="1"/>
  <c r="CI450" i="1"/>
  <c r="CF787" i="1"/>
  <c r="CI789" i="1"/>
  <c r="CL515" i="1"/>
  <c r="CL138" i="1"/>
  <c r="CK243" i="1"/>
  <c r="CL567" i="1"/>
  <c r="CH744" i="1"/>
  <c r="CI554" i="1"/>
  <c r="CF552" i="1"/>
  <c r="CL849" i="1"/>
  <c r="CL399" i="1"/>
  <c r="CL779" i="1"/>
  <c r="CL459" i="1"/>
  <c r="CL702" i="1"/>
  <c r="CL397" i="1"/>
  <c r="CL653" i="1"/>
  <c r="CL822" i="1"/>
  <c r="BE283" i="1"/>
  <c r="BF283" i="1" s="1"/>
  <c r="BF284" i="1"/>
  <c r="CI538" i="1"/>
  <c r="CF536" i="1"/>
  <c r="CK103" i="1"/>
  <c r="CI574" i="1"/>
  <c r="CF572" i="1"/>
  <c r="CL847" i="1"/>
  <c r="AZ448" i="1"/>
  <c r="BA448" i="1" s="1"/>
  <c r="CB448" i="1" s="1"/>
  <c r="BA450" i="1"/>
  <c r="CB450" i="1" s="1"/>
  <c r="CL658" i="1"/>
  <c r="CL734" i="1"/>
  <c r="CL611" i="1"/>
  <c r="CF669" i="1"/>
  <c r="CI671" i="1"/>
  <c r="BC8" i="1"/>
  <c r="BD9" i="1"/>
  <c r="CF9" i="1" s="1"/>
  <c r="AZ229" i="1"/>
  <c r="BA229" i="1" s="1"/>
  <c r="CB229" i="1" s="1"/>
  <c r="BA231" i="1"/>
  <c r="CB231" i="1" s="1"/>
  <c r="CL673" i="1"/>
  <c r="CL13" i="1"/>
  <c r="CL47" i="1"/>
  <c r="CI35" i="1"/>
  <c r="CL37" i="1"/>
  <c r="CL35" i="1" s="1"/>
  <c r="CL725" i="1"/>
  <c r="AZ637" i="1"/>
  <c r="BA637" i="1" s="1"/>
  <c r="CB637" i="1" s="1"/>
  <c r="BA639" i="1"/>
  <c r="CB639" i="1" s="1"/>
  <c r="AJ744" i="1"/>
  <c r="BA105" i="1"/>
  <c r="CB105" i="1" s="1"/>
  <c r="AZ103" i="1"/>
  <c r="BA103" i="1" s="1"/>
  <c r="CB103" i="1" s="1"/>
  <c r="CL257" i="1"/>
  <c r="AJ283" i="1"/>
  <c r="CL463" i="1"/>
  <c r="CL14" i="1"/>
  <c r="CL26" i="1"/>
  <c r="CI265" i="1"/>
  <c r="CF263" i="1"/>
  <c r="CQ103" i="1"/>
  <c r="CI747" i="1"/>
  <c r="CF745" i="1"/>
  <c r="CF744" i="1" s="1"/>
  <c r="BI283" i="1"/>
  <c r="BK283" i="1" s="1"/>
  <c r="BL283" i="1" s="1"/>
  <c r="CN283" i="1" s="1"/>
  <c r="CQ283" i="1" s="1"/>
  <c r="AM283" i="1"/>
  <c r="AN283" i="1" s="1"/>
  <c r="CP283" i="1" s="1"/>
  <c r="AF103" i="1"/>
  <c r="CL173" i="1"/>
  <c r="CK552" i="1"/>
  <c r="CL861" i="1"/>
  <c r="CL690" i="1"/>
  <c r="CL274" i="1"/>
  <c r="CL621" i="1"/>
  <c r="CK745" i="1"/>
  <c r="AF68" i="1"/>
  <c r="CL344" i="1"/>
  <c r="CL461" i="1"/>
  <c r="CL81" i="1"/>
  <c r="CL483" i="1"/>
  <c r="CL239" i="1"/>
  <c r="CL312" i="1"/>
  <c r="CL531" i="1"/>
  <c r="CL555" i="1"/>
  <c r="CL694" i="1"/>
  <c r="AF243" i="1"/>
  <c r="AZ44" i="1"/>
  <c r="BA44" i="1" s="1"/>
  <c r="CB44" i="1" s="1"/>
  <c r="BA46" i="1"/>
  <c r="CB46" i="1" s="1"/>
  <c r="CF340" i="1"/>
  <c r="CI342" i="1"/>
  <c r="BA389" i="1"/>
  <c r="CB389" i="1" s="1"/>
  <c r="AZ387" i="1"/>
  <c r="BA387" i="1" s="1"/>
  <c r="CB387" i="1" s="1"/>
  <c r="CL165" i="1"/>
  <c r="CL851" i="1"/>
  <c r="CL385" i="1"/>
  <c r="CL489" i="1"/>
  <c r="CL351" i="1"/>
  <c r="CI389" i="1"/>
  <c r="CF387" i="1"/>
  <c r="CL630" i="1"/>
  <c r="CL769" i="1"/>
  <c r="BG229" i="1"/>
  <c r="CL652" i="1"/>
  <c r="CL722" i="1"/>
  <c r="CL772" i="1"/>
  <c r="CF697" i="1"/>
  <c r="CI699" i="1"/>
  <c r="CL842" i="1"/>
  <c r="CL528" i="1"/>
  <c r="AF131" i="1"/>
  <c r="BG131" i="1"/>
  <c r="AM744" i="1"/>
  <c r="AN744" i="1" s="1"/>
  <c r="CP744" i="1" s="1"/>
  <c r="BI744" i="1"/>
  <c r="BK744" i="1" s="1"/>
  <c r="BL744" i="1" s="1"/>
  <c r="CN744" i="1" s="1"/>
  <c r="CQ744" i="1" s="1"/>
  <c r="BA37" i="1"/>
  <c r="CB37" i="1" s="1"/>
  <c r="AZ35" i="1"/>
  <c r="BA35" i="1" s="1"/>
  <c r="CB35" i="1" s="1"/>
  <c r="CL437" i="1"/>
  <c r="CF492" i="1"/>
  <c r="CI494" i="1"/>
  <c r="AZ176" i="1"/>
  <c r="BA176" i="1" s="1"/>
  <c r="CB176" i="1" s="1"/>
  <c r="BA178" i="1"/>
  <c r="CB178" i="1" s="1"/>
  <c r="CL523" i="1"/>
  <c r="CK787" i="1"/>
  <c r="CL125" i="1"/>
  <c r="BA133" i="1"/>
  <c r="CB133" i="1" s="1"/>
  <c r="AZ131" i="1"/>
  <c r="BA131" i="1" s="1"/>
  <c r="CB131" i="1" s="1"/>
  <c r="BA538" i="1"/>
  <c r="CB538" i="1" s="1"/>
  <c r="AZ536" i="1"/>
  <c r="BA536" i="1" s="1"/>
  <c r="CB536" i="1" s="1"/>
  <c r="CL355" i="1"/>
  <c r="CL839" i="1"/>
  <c r="CH602" i="1"/>
  <c r="BG44" i="1"/>
  <c r="CK648" i="1"/>
  <c r="CL632" i="1"/>
  <c r="CL254" i="1"/>
  <c r="CL126" i="1"/>
  <c r="CL255" i="1"/>
  <c r="CL634" i="1"/>
  <c r="BG263" i="1"/>
  <c r="CL101" i="1"/>
  <c r="CL706" i="1"/>
  <c r="CK512" i="1"/>
  <c r="AF552" i="1"/>
  <c r="CL366" i="1"/>
  <c r="CL417" i="1"/>
  <c r="AF745" i="1"/>
  <c r="AF744" i="1" s="1"/>
  <c r="CL686" i="1"/>
  <c r="CL564" i="1"/>
  <c r="CL32" i="1"/>
  <c r="CL96" i="1"/>
  <c r="CL615" i="1"/>
  <c r="CL606" i="1"/>
  <c r="CL817" i="1"/>
  <c r="CL433" i="1"/>
  <c r="CL28" i="1"/>
  <c r="CL612" i="1"/>
  <c r="CL661" i="1"/>
  <c r="CL740" i="1"/>
  <c r="CL848" i="1"/>
  <c r="CL739" i="1"/>
  <c r="CF229" i="1"/>
  <c r="CI231" i="1"/>
  <c r="AZ603" i="1"/>
  <c r="BA605" i="1"/>
  <c r="CB605" i="1" s="1"/>
  <c r="CL191" i="1"/>
  <c r="CL735" i="1"/>
  <c r="CL727" i="1"/>
  <c r="CL780" i="1"/>
  <c r="CL480" i="1"/>
  <c r="CL357" i="1"/>
  <c r="CF603" i="1"/>
  <c r="CI605" i="1"/>
  <c r="CI514" i="1"/>
  <c r="CF512" i="1"/>
  <c r="AZ764" i="1"/>
  <c r="BA764" i="1" s="1"/>
  <c r="CB764" i="1" s="1"/>
  <c r="BA766" i="1"/>
  <c r="CB766" i="1" s="1"/>
  <c r="CL590" i="1"/>
  <c r="CK669" i="1"/>
  <c r="CL212" i="1"/>
  <c r="CL776" i="1"/>
  <c r="BA650" i="1"/>
  <c r="CB650" i="1" s="1"/>
  <c r="AZ648" i="1"/>
  <c r="BA648" i="1" s="1"/>
  <c r="CB648" i="1" s="1"/>
  <c r="CK697" i="1"/>
  <c r="AF787" i="1"/>
  <c r="CL619" i="1"/>
  <c r="CL378" i="1"/>
  <c r="CL837" i="1"/>
  <c r="CL113" i="1"/>
  <c r="CF648" i="1"/>
  <c r="CI650" i="1"/>
  <c r="CL174" i="1"/>
  <c r="CL246" i="1"/>
  <c r="CF864" i="1"/>
  <c r="CI866" i="1"/>
  <c r="AF263" i="1"/>
  <c r="CK831" i="1"/>
  <c r="CF44" i="1"/>
  <c r="CI46" i="1"/>
  <c r="AF648" i="1"/>
  <c r="BG199" i="1"/>
  <c r="CL808" i="1"/>
  <c r="AZ424" i="1"/>
  <c r="BA424" i="1" s="1"/>
  <c r="CB424" i="1" s="1"/>
  <c r="BA426" i="1"/>
  <c r="CB426" i="1" s="1"/>
  <c r="CK199" i="1"/>
  <c r="AF512" i="1"/>
  <c r="CL48" i="1"/>
  <c r="AZ340" i="1"/>
  <c r="BA340" i="1" s="1"/>
  <c r="CB340" i="1" s="1"/>
  <c r="BA342" i="1"/>
  <c r="CB342" i="1" s="1"/>
  <c r="CL30" i="1"/>
  <c r="CL253" i="1"/>
  <c r="CL107" i="1"/>
  <c r="CK637" i="1"/>
  <c r="CL258" i="1"/>
  <c r="CL223" i="1"/>
  <c r="CL348" i="1"/>
  <c r="CL629" i="1"/>
  <c r="CK44" i="1"/>
  <c r="CL52" i="1"/>
  <c r="AK6" i="1"/>
  <c r="AL6" i="1"/>
  <c r="BJ6" i="1" s="1"/>
  <c r="CL75" i="1"/>
  <c r="CL646" i="1"/>
  <c r="CL157" i="1"/>
  <c r="CL582" i="1"/>
  <c r="AZ669" i="1"/>
  <c r="BA669" i="1" s="1"/>
  <c r="CB669" i="1" s="1"/>
  <c r="BA671" i="1"/>
  <c r="CB671" i="1" s="1"/>
  <c r="BA154" i="1"/>
  <c r="CB154" i="1" s="1"/>
  <c r="AZ152" i="1"/>
  <c r="CL350" i="1"/>
  <c r="CL712" i="1"/>
  <c r="BG387" i="1"/>
  <c r="AD6" i="1"/>
  <c r="CL293" i="1"/>
  <c r="CL524" i="1"/>
  <c r="AJ602" i="1"/>
  <c r="CL688" i="1"/>
  <c r="CL488" i="1"/>
  <c r="CL550" i="1"/>
  <c r="CL451" i="1"/>
  <c r="CF131" i="1"/>
  <c r="CI133" i="1"/>
  <c r="CF68" i="1"/>
  <c r="CI70" i="1"/>
  <c r="AF669" i="1"/>
  <c r="AM602" i="1"/>
  <c r="AN602" i="1" s="1"/>
  <c r="CP602" i="1" s="1"/>
  <c r="BI602" i="1"/>
  <c r="BK602" i="1" s="1"/>
  <c r="BL602" i="1" s="1"/>
  <c r="CN602" i="1" s="1"/>
  <c r="CQ602" i="1" s="1"/>
  <c r="CK387" i="1"/>
  <c r="CK603" i="1"/>
  <c r="AF697" i="1"/>
  <c r="CL106" i="1"/>
  <c r="CK424" i="1"/>
  <c r="CL267" i="1"/>
  <c r="CL828" i="1"/>
  <c r="BA265" i="1"/>
  <c r="CB265" i="1" s="1"/>
  <c r="AZ263" i="1"/>
  <c r="BA263" i="1" s="1"/>
  <c r="CB263" i="1" s="1"/>
  <c r="CK492" i="1"/>
  <c r="BG176" i="1"/>
  <c r="BG151" i="1" s="1"/>
  <c r="CL495" i="1"/>
  <c r="CL430" i="1"/>
  <c r="CL672" i="1"/>
  <c r="CL166" i="1"/>
  <c r="CL63" i="1"/>
  <c r="CL167" i="1"/>
  <c r="BG864" i="1"/>
  <c r="CK263" i="1"/>
  <c r="AF831" i="1"/>
  <c r="CH491" i="1"/>
  <c r="CL608" i="1"/>
  <c r="CI201" i="1"/>
  <c r="CF199" i="1"/>
  <c r="CL373" i="1"/>
  <c r="CL610" i="1"/>
  <c r="AF199" i="1"/>
  <c r="CL90" i="1"/>
  <c r="CK536" i="1"/>
  <c r="BA494" i="1"/>
  <c r="CB494" i="1" s="1"/>
  <c r="AZ492" i="1"/>
  <c r="AZ572" i="1"/>
  <c r="BA572" i="1" s="1"/>
  <c r="CB572" i="1" s="1"/>
  <c r="BA574" i="1"/>
  <c r="CB574" i="1" s="1"/>
  <c r="BG243" i="1"/>
  <c r="CL29" i="1"/>
  <c r="CL64" i="1"/>
  <c r="CL598" i="1"/>
  <c r="CL736" i="1"/>
  <c r="AZ314" i="1"/>
  <c r="BA314" i="1" s="1"/>
  <c r="CB314" i="1" s="1"/>
  <c r="BA316" i="1"/>
  <c r="CB316" i="1" s="1"/>
  <c r="AF637" i="1"/>
  <c r="CI718" i="1"/>
  <c r="CL720" i="1"/>
  <c r="CL718" i="1" s="1"/>
  <c r="AF44" i="1"/>
  <c r="CL362" i="1"/>
  <c r="CL98" i="1"/>
  <c r="CF103" i="1"/>
  <c r="CI105" i="1"/>
  <c r="CK572" i="1"/>
  <c r="CL354" i="1"/>
  <c r="CL623" i="1"/>
  <c r="CL76" i="1"/>
  <c r="CL563" i="1"/>
  <c r="CL759" i="1"/>
  <c r="AM8" i="1"/>
  <c r="AN8" i="1" s="1"/>
  <c r="BI8" i="1"/>
  <c r="BK8" i="1" s="1"/>
  <c r="BL8" i="1" s="1"/>
  <c r="CQ745" i="1"/>
  <c r="CL144" i="1"/>
  <c r="AF9" i="1"/>
  <c r="AF8" i="1" s="1"/>
  <c r="CL398" i="1"/>
  <c r="CL675" i="1"/>
  <c r="CK718" i="1"/>
  <c r="CL520" i="1"/>
  <c r="CL775" i="1"/>
  <c r="CL783" i="1"/>
  <c r="CL16" i="1"/>
  <c r="CL303" i="1"/>
  <c r="CL222" i="1"/>
  <c r="CL19" i="1"/>
  <c r="AJ151" i="1"/>
  <c r="CL301" i="1"/>
  <c r="CL644" i="1"/>
  <c r="CL730" i="1"/>
  <c r="CL484" i="1"/>
  <c r="CL771" i="1"/>
  <c r="CL453" i="1"/>
  <c r="CL541" i="1"/>
  <c r="CL134" i="1"/>
  <c r="CL581" i="1"/>
  <c r="AF448" i="1"/>
  <c r="CL158" i="1"/>
  <c r="BA11" i="1"/>
  <c r="CB11" i="1" s="1"/>
  <c r="AZ9" i="1"/>
  <c r="CK152" i="1"/>
  <c r="AF387" i="1"/>
  <c r="AF283" i="1" s="1"/>
  <c r="AF603" i="1"/>
  <c r="CL371" i="1"/>
  <c r="CL431" i="1"/>
  <c r="CL628" i="1"/>
  <c r="CL627" i="1"/>
  <c r="AF424" i="1"/>
  <c r="CQ810" i="1"/>
  <c r="CF831" i="1"/>
  <c r="CI833" i="1"/>
  <c r="CL684" i="1"/>
  <c r="AZ512" i="1"/>
  <c r="BA512" i="1" s="1"/>
  <c r="CB512" i="1" s="1"/>
  <c r="BA514" i="1"/>
  <c r="CB514" i="1" s="1"/>
  <c r="CL97" i="1"/>
  <c r="AF492" i="1"/>
  <c r="AF491" i="1" s="1"/>
  <c r="CL109" i="1"/>
  <c r="CI178" i="1"/>
  <c r="CF176" i="1"/>
  <c r="CL368" i="1"/>
  <c r="CF284" i="1"/>
  <c r="CL854" i="1"/>
  <c r="BF9" i="1"/>
  <c r="CH9" i="1" s="1"/>
  <c r="BE8" i="1"/>
  <c r="CL259" i="1"/>
  <c r="AH6" i="1"/>
  <c r="AI8" i="1"/>
  <c r="CK176" i="1"/>
  <c r="CI474" i="1"/>
  <c r="CL476" i="1"/>
  <c r="CL474" i="1" s="1"/>
  <c r="CL384" i="1"/>
  <c r="AF536" i="1"/>
  <c r="AZ474" i="1"/>
  <c r="BA474" i="1" s="1"/>
  <c r="CB474" i="1" s="1"/>
  <c r="BA476" i="1"/>
  <c r="AJ491" i="1"/>
  <c r="CL20" i="1"/>
  <c r="CL683" i="1"/>
  <c r="CL594" i="1"/>
  <c r="CL185" i="1"/>
  <c r="BG424" i="1"/>
  <c r="CL290" i="1"/>
  <c r="CF718" i="1"/>
  <c r="CK340" i="1"/>
  <c r="CK283" i="1" s="1"/>
  <c r="BG103" i="1"/>
  <c r="AF572" i="1"/>
  <c r="CL620" i="1"/>
  <c r="CL252" i="1"/>
  <c r="CL380" i="1"/>
  <c r="CK8" i="1"/>
  <c r="CK9" i="1"/>
  <c r="AF718" i="1"/>
  <c r="CL99" i="1"/>
  <c r="CL682" i="1"/>
  <c r="CL827" i="1"/>
  <c r="CK131" i="1"/>
  <c r="CL403" i="1"/>
  <c r="CL22" i="1"/>
  <c r="CL614" i="1"/>
  <c r="CL192" i="1"/>
  <c r="CL58" i="1"/>
  <c r="CL643" i="1"/>
  <c r="AZ718" i="1"/>
  <c r="BA718" i="1" s="1"/>
  <c r="CB718" i="1" s="1"/>
  <c r="BA720" i="1"/>
  <c r="CL855" i="1"/>
  <c r="CL509" i="1"/>
  <c r="CL208" i="1"/>
  <c r="CL311" i="1"/>
  <c r="CL801" i="1"/>
  <c r="CL146" i="1"/>
  <c r="BG6" i="1" l="1"/>
  <c r="BO6" i="1" s="1"/>
  <c r="CK151" i="1"/>
  <c r="CL70" i="1"/>
  <c r="CL68" i="1" s="1"/>
  <c r="CI68" i="1"/>
  <c r="BI6" i="1"/>
  <c r="BK6" i="1" s="1"/>
  <c r="AM6" i="1"/>
  <c r="CF602" i="1"/>
  <c r="AZ602" i="1"/>
  <c r="BA602" i="1" s="1"/>
  <c r="CB602" i="1" s="1"/>
  <c r="BA603" i="1"/>
  <c r="CB603" i="1" s="1"/>
  <c r="CL389" i="1"/>
  <c r="CL387" i="1" s="1"/>
  <c r="CI387" i="1"/>
  <c r="CI340" i="1"/>
  <c r="CL342" i="1"/>
  <c r="CL340" i="1" s="1"/>
  <c r="CL154" i="1"/>
  <c r="CL152" i="1" s="1"/>
  <c r="CI152" i="1"/>
  <c r="CL284" i="1"/>
  <c r="CL133" i="1"/>
  <c r="CL131" i="1" s="1"/>
  <c r="CI131" i="1"/>
  <c r="CL747" i="1"/>
  <c r="CL745" i="1" s="1"/>
  <c r="CI745" i="1"/>
  <c r="CI669" i="1"/>
  <c r="CL671" i="1"/>
  <c r="CL669" i="1" s="1"/>
  <c r="CI787" i="1"/>
  <c r="CL789" i="1"/>
  <c r="CL787" i="1" s="1"/>
  <c r="CL9" i="1"/>
  <c r="CL8" i="1"/>
  <c r="AE6" i="1"/>
  <c r="AG8" i="1"/>
  <c r="AZ283" i="1"/>
  <c r="BA283" i="1" s="1"/>
  <c r="CB283" i="1" s="1"/>
  <c r="CL813" i="1"/>
  <c r="CL810" i="1" s="1"/>
  <c r="CI810" i="1"/>
  <c r="AZ8" i="1"/>
  <c r="BA9" i="1"/>
  <c r="CB9" i="1" s="1"/>
  <c r="CK491" i="1"/>
  <c r="CK602" i="1"/>
  <c r="AJ6" i="1"/>
  <c r="CI572" i="1"/>
  <c r="CL574" i="1"/>
  <c r="CL572" i="1" s="1"/>
  <c r="CL767" i="1"/>
  <c r="CL764" i="1" s="1"/>
  <c r="CI764" i="1"/>
  <c r="CI243" i="1"/>
  <c r="CL245" i="1"/>
  <c r="CL243" i="1" s="1"/>
  <c r="AF151" i="1"/>
  <c r="AF6" i="1" s="1"/>
  <c r="CI229" i="1"/>
  <c r="CL231" i="1"/>
  <c r="CL229" i="1" s="1"/>
  <c r="CL87" i="1"/>
  <c r="CL426" i="1"/>
  <c r="CL424" i="1" s="1"/>
  <c r="CI424" i="1"/>
  <c r="CI283" i="1" s="1"/>
  <c r="CF283" i="1"/>
  <c r="CI103" i="1"/>
  <c r="CL105" i="1"/>
  <c r="CL103" i="1" s="1"/>
  <c r="CL494" i="1"/>
  <c r="CL492" i="1" s="1"/>
  <c r="CI492" i="1"/>
  <c r="CL554" i="1"/>
  <c r="CL552" i="1" s="1"/>
  <c r="CI552" i="1"/>
  <c r="CL450" i="1"/>
  <c r="CL448" i="1" s="1"/>
  <c r="CI448" i="1"/>
  <c r="BF8" i="1"/>
  <c r="CH8" i="1" s="1"/>
  <c r="BE6" i="1"/>
  <c r="BC6" i="1"/>
  <c r="BD8" i="1"/>
  <c r="CF8" i="1" s="1"/>
  <c r="CI8" i="1" s="1"/>
  <c r="BA492" i="1"/>
  <c r="CB492" i="1" s="1"/>
  <c r="AZ491" i="1"/>
  <c r="BA491" i="1" s="1"/>
  <c r="CB491" i="1" s="1"/>
  <c r="CL201" i="1"/>
  <c r="CL199" i="1" s="1"/>
  <c r="CI199" i="1"/>
  <c r="CI44" i="1"/>
  <c r="CL46" i="1"/>
  <c r="CL44" i="1" s="1"/>
  <c r="CI648" i="1"/>
  <c r="CL650" i="1"/>
  <c r="CL648" i="1" s="1"/>
  <c r="CF491" i="1"/>
  <c r="CL265" i="1"/>
  <c r="CL263" i="1" s="1"/>
  <c r="CI263" i="1"/>
  <c r="BA554" i="1"/>
  <c r="CB554" i="1" s="1"/>
  <c r="AZ552" i="1"/>
  <c r="BA552" i="1" s="1"/>
  <c r="CB552" i="1" s="1"/>
  <c r="CI831" i="1"/>
  <c r="CL833" i="1"/>
  <c r="CL831" i="1" s="1"/>
  <c r="AF602" i="1"/>
  <c r="CL514" i="1"/>
  <c r="CL512" i="1" s="1"/>
  <c r="CI512" i="1"/>
  <c r="CL538" i="1"/>
  <c r="CL536" i="1" s="1"/>
  <c r="CI536" i="1"/>
  <c r="CI637" i="1"/>
  <c r="CL639" i="1"/>
  <c r="CL637" i="1" s="1"/>
  <c r="BA745" i="1"/>
  <c r="CB745" i="1" s="1"/>
  <c r="AZ744" i="1"/>
  <c r="BA744" i="1" s="1"/>
  <c r="CB744" i="1" s="1"/>
  <c r="CI864" i="1"/>
  <c r="CL866" i="1"/>
  <c r="CL864" i="1" s="1"/>
  <c r="CL178" i="1"/>
  <c r="CL176" i="1" s="1"/>
  <c r="CI176" i="1"/>
  <c r="AZ151" i="1"/>
  <c r="BA151" i="1" s="1"/>
  <c r="CB151" i="1" s="1"/>
  <c r="BA152" i="1"/>
  <c r="CB152" i="1" s="1"/>
  <c r="CI603" i="1"/>
  <c r="CL605" i="1"/>
  <c r="CL603" i="1" s="1"/>
  <c r="CL602" i="1" s="1"/>
  <c r="CL699" i="1"/>
  <c r="CL697" i="1" s="1"/>
  <c r="CI697" i="1"/>
  <c r="CK744" i="1"/>
  <c r="CF151" i="1"/>
  <c r="BG283" i="1"/>
  <c r="BA8" i="1" l="1"/>
  <c r="CB8" i="1" s="1"/>
  <c r="AZ6" i="1"/>
  <c r="CL283" i="1"/>
  <c r="CI602" i="1"/>
  <c r="CL491" i="1"/>
  <c r="CI491" i="1"/>
  <c r="CI744" i="1"/>
  <c r="CI151" i="1"/>
  <c r="CL151" i="1" s="1"/>
  <c r="CL74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X6" authorId="0" shapeId="0" xr:uid="{5BD899FC-582A-436D-8697-E5439A1A4CA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X8" authorId="0" shapeId="0" xr:uid="{0DF8CB68-BC22-4E16-AA18-659F854B1CF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<sst xmlns="http://schemas.openxmlformats.org/spreadsheetml/2006/main" count="7165" uniqueCount="1744">
  <si>
    <t>CM+IPTp+LLIN</t>
  </si>
  <si>
    <t>X</t>
  </si>
  <si>
    <t>Surulere2</t>
  </si>
  <si>
    <t>6.6.33</t>
  </si>
  <si>
    <t>CM+IPTp+LLIN+SMC</t>
  </si>
  <si>
    <t>Saki West</t>
  </si>
  <si>
    <t>6.6.32</t>
  </si>
  <si>
    <t>Saki East</t>
  </si>
  <si>
    <t>6.6.31</t>
  </si>
  <si>
    <t>CM+IPTp+LLIN+PMC</t>
  </si>
  <si>
    <t>Oyo West</t>
  </si>
  <si>
    <t>6.6.30</t>
  </si>
  <si>
    <t>Oyo East</t>
  </si>
  <si>
    <t>6.6.29</t>
  </si>
  <si>
    <t>Ori Ire</t>
  </si>
  <si>
    <t>6.6.28</t>
  </si>
  <si>
    <t>Orelope</t>
  </si>
  <si>
    <t>6.6.27</t>
  </si>
  <si>
    <t>Ona-Ara</t>
  </si>
  <si>
    <t>6.6.26</t>
  </si>
  <si>
    <t>Oluyole</t>
  </si>
  <si>
    <t>6.6.25</t>
  </si>
  <si>
    <t>Olorunsogo</t>
  </si>
  <si>
    <t>6.6.24</t>
  </si>
  <si>
    <t>Ogo Oluwa</t>
  </si>
  <si>
    <t>6.6.23</t>
  </si>
  <si>
    <t>CM+IPTp+LLIN-Urban+PMC</t>
  </si>
  <si>
    <t>Ogbomosho South</t>
  </si>
  <si>
    <t>6.6.22</t>
  </si>
  <si>
    <t>CM+IPTp+LLIN-Urban+SMC</t>
  </si>
  <si>
    <t>Ogbomosho North</t>
  </si>
  <si>
    <t>6.6.21</t>
  </si>
  <si>
    <t>Lagelu</t>
  </si>
  <si>
    <t>6.6.20</t>
  </si>
  <si>
    <t>Kajola</t>
  </si>
  <si>
    <t>6.6.19</t>
  </si>
  <si>
    <t>Iwajowa</t>
  </si>
  <si>
    <t>6.6.18</t>
  </si>
  <si>
    <t>Itesiwaju</t>
  </si>
  <si>
    <t>6.6.17</t>
  </si>
  <si>
    <t>Iseyin</t>
  </si>
  <si>
    <t>6.6.16</t>
  </si>
  <si>
    <t>Irepo</t>
  </si>
  <si>
    <t>6.6.15</t>
  </si>
  <si>
    <t>Ido</t>
  </si>
  <si>
    <t>6.6.14</t>
  </si>
  <si>
    <t>Ibarapa North</t>
  </si>
  <si>
    <t>6.6.13</t>
  </si>
  <si>
    <t>Ibarapa East</t>
  </si>
  <si>
    <t>6.6.12</t>
  </si>
  <si>
    <t>Ibarapa Central</t>
  </si>
  <si>
    <t>6.6.11</t>
  </si>
  <si>
    <t>Ibadan South West</t>
  </si>
  <si>
    <t>6.6.10</t>
  </si>
  <si>
    <t>Ibadan South East</t>
  </si>
  <si>
    <t>6.6.9</t>
  </si>
  <si>
    <t>Ibadan North West</t>
  </si>
  <si>
    <t>6.6.8</t>
  </si>
  <si>
    <t>Ibadan North</t>
  </si>
  <si>
    <t>6.6.7</t>
  </si>
  <si>
    <t>Ibadan Central (Ibadan North East)</t>
  </si>
  <si>
    <t>6.6.6</t>
  </si>
  <si>
    <t>Egbeda</t>
  </si>
  <si>
    <t>6.6.5</t>
  </si>
  <si>
    <t>Atigbo</t>
  </si>
  <si>
    <t>6.6.4</t>
  </si>
  <si>
    <t>Atiba</t>
  </si>
  <si>
    <t>6.6.3</t>
  </si>
  <si>
    <t>Akinyele</t>
  </si>
  <si>
    <t>6.6.2</t>
  </si>
  <si>
    <t>Afijio</t>
  </si>
  <si>
    <t>6.6.1</t>
  </si>
  <si>
    <t>State Level Activities</t>
  </si>
  <si>
    <t>6.6.0</t>
  </si>
  <si>
    <t>Oyo</t>
  </si>
  <si>
    <t>Osogbo</t>
  </si>
  <si>
    <t>6.5.30</t>
  </si>
  <si>
    <t>Orolu</t>
  </si>
  <si>
    <t>6.5.29</t>
  </si>
  <si>
    <t>Oriade</t>
  </si>
  <si>
    <t>6.5.28</t>
  </si>
  <si>
    <t>Olorunda</t>
  </si>
  <si>
    <t>6.5.27</t>
  </si>
  <si>
    <t>Ola-oluwa</t>
  </si>
  <si>
    <t>6.5.26</t>
  </si>
  <si>
    <t>Odo-Otin</t>
  </si>
  <si>
    <t>6.5.25</t>
  </si>
  <si>
    <t>Obokun</t>
  </si>
  <si>
    <t>6.5.24</t>
  </si>
  <si>
    <t>Iwo</t>
  </si>
  <si>
    <t>6.5.23</t>
  </si>
  <si>
    <t>Isokan</t>
  </si>
  <si>
    <t>6.5.22</t>
  </si>
  <si>
    <t>Irewole</t>
  </si>
  <si>
    <t>6.5.21</t>
  </si>
  <si>
    <t>Irepodun2</t>
  </si>
  <si>
    <t>6.5.20</t>
  </si>
  <si>
    <t>Ilesha West</t>
  </si>
  <si>
    <t>6.5.19</t>
  </si>
  <si>
    <t>Ilesha East</t>
  </si>
  <si>
    <t>6.5.18</t>
  </si>
  <si>
    <t>Ila</t>
  </si>
  <si>
    <t>6.5.17</t>
  </si>
  <si>
    <t>Ifelodun2</t>
  </si>
  <si>
    <t>6.5.16</t>
  </si>
  <si>
    <t>Ifedayo</t>
  </si>
  <si>
    <t>6.5.15</t>
  </si>
  <si>
    <t>Ife South</t>
  </si>
  <si>
    <t>6.5.14</t>
  </si>
  <si>
    <t>Ife North</t>
  </si>
  <si>
    <t>6.5.13</t>
  </si>
  <si>
    <t>Ife East</t>
  </si>
  <si>
    <t>6.5.12</t>
  </si>
  <si>
    <t>Ife Central</t>
  </si>
  <si>
    <t>6.5.11</t>
  </si>
  <si>
    <t>Ejigbo</t>
  </si>
  <si>
    <t>6.5.10</t>
  </si>
  <si>
    <t>Egbedore</t>
  </si>
  <si>
    <t>6.5.9</t>
  </si>
  <si>
    <t>Ede South</t>
  </si>
  <si>
    <t>6.5.8</t>
  </si>
  <si>
    <t>Ede North</t>
  </si>
  <si>
    <t>6.5.7</t>
  </si>
  <si>
    <t>Boripe</t>
  </si>
  <si>
    <t>6.5.6</t>
  </si>
  <si>
    <t>Boluwaduro</t>
  </si>
  <si>
    <t>6.5.5</t>
  </si>
  <si>
    <t>Atakumosa West</t>
  </si>
  <si>
    <t>6.5.4</t>
  </si>
  <si>
    <t>Atakumosa East</t>
  </si>
  <si>
    <t>6.5.3</t>
  </si>
  <si>
    <t>Aiyedire</t>
  </si>
  <si>
    <t>6.5.2</t>
  </si>
  <si>
    <t>Aiyedade</t>
  </si>
  <si>
    <t>6.5.1</t>
  </si>
  <si>
    <t>6.5.0</t>
  </si>
  <si>
    <t>Osun</t>
  </si>
  <si>
    <t>Owo</t>
  </si>
  <si>
    <t>6.4.18</t>
  </si>
  <si>
    <t>Ose</t>
  </si>
  <si>
    <t>6.4.17</t>
  </si>
  <si>
    <t>Ondo West</t>
  </si>
  <si>
    <t>6.4.16</t>
  </si>
  <si>
    <t>Ondo East</t>
  </si>
  <si>
    <t>6.4.15</t>
  </si>
  <si>
    <t>Okitipupa</t>
  </si>
  <si>
    <t>6.4.14</t>
  </si>
  <si>
    <t>Odigbo</t>
  </si>
  <si>
    <t>6.4.13</t>
  </si>
  <si>
    <t>Irele</t>
  </si>
  <si>
    <t>6.4.12</t>
  </si>
  <si>
    <t>Ile-Oluji-Okeigbo</t>
  </si>
  <si>
    <t>6.4.11</t>
  </si>
  <si>
    <t>Ilaje</t>
  </si>
  <si>
    <t>6.4.10</t>
  </si>
  <si>
    <t>Ifedore</t>
  </si>
  <si>
    <t>6.4.9</t>
  </si>
  <si>
    <t>Idanre</t>
  </si>
  <si>
    <t>6.4.8</t>
  </si>
  <si>
    <t>Ese-Odo</t>
  </si>
  <si>
    <t>6.4.7</t>
  </si>
  <si>
    <t>Akure South</t>
  </si>
  <si>
    <t>6.4.6</t>
  </si>
  <si>
    <t>Akure North</t>
  </si>
  <si>
    <t>6.4.5</t>
  </si>
  <si>
    <t>Akoko South West</t>
  </si>
  <si>
    <t>6.4.4</t>
  </si>
  <si>
    <t>Akoko South East</t>
  </si>
  <si>
    <t>6.4.3</t>
  </si>
  <si>
    <t>Akoko North West</t>
  </si>
  <si>
    <t>6.4.2</t>
  </si>
  <si>
    <t>Akoko North East</t>
  </si>
  <si>
    <t>6.4.1</t>
  </si>
  <si>
    <t>6.4.0</t>
  </si>
  <si>
    <t>Ondo</t>
  </si>
  <si>
    <t>Shagamu</t>
  </si>
  <si>
    <t>6.3.20</t>
  </si>
  <si>
    <t>Remo North</t>
  </si>
  <si>
    <t>6.3.19</t>
  </si>
  <si>
    <t>Ogun waterside</t>
  </si>
  <si>
    <t>6.3.18</t>
  </si>
  <si>
    <t>Odogbolu</t>
  </si>
  <si>
    <t>6.3.17</t>
  </si>
  <si>
    <t>Odeda</t>
  </si>
  <si>
    <t>6.3.16</t>
  </si>
  <si>
    <t>Obafemi-Owode</t>
  </si>
  <si>
    <t>6.3.15</t>
  </si>
  <si>
    <t>Ipokia</t>
  </si>
  <si>
    <t>6.3.14</t>
  </si>
  <si>
    <t>Imeko-Afon</t>
  </si>
  <si>
    <t>6.3.13</t>
  </si>
  <si>
    <t>Ikenne</t>
  </si>
  <si>
    <t>6.3.12</t>
  </si>
  <si>
    <t>Ijebu ode</t>
  </si>
  <si>
    <t>6.3.11</t>
  </si>
  <si>
    <t>Ijebu North East</t>
  </si>
  <si>
    <t>6.3.10</t>
  </si>
  <si>
    <t>Ijebu North</t>
  </si>
  <si>
    <t>6.3.9</t>
  </si>
  <si>
    <t>Ijebu East</t>
  </si>
  <si>
    <t>6.3.8</t>
  </si>
  <si>
    <t>Ifo</t>
  </si>
  <si>
    <t>6.3.7</t>
  </si>
  <si>
    <t>Ewekoro</t>
  </si>
  <si>
    <t>6.3.6</t>
  </si>
  <si>
    <t>Egbado South</t>
  </si>
  <si>
    <t>6.3.5</t>
  </si>
  <si>
    <t>Egbado North</t>
  </si>
  <si>
    <t>6.3.4</t>
  </si>
  <si>
    <t>Ado-Odo/Ota</t>
  </si>
  <si>
    <t>6.3.3</t>
  </si>
  <si>
    <t>Abeokuta South</t>
  </si>
  <si>
    <t>6.3.2</t>
  </si>
  <si>
    <t>Abeokuta North</t>
  </si>
  <si>
    <t>6.3.1</t>
  </si>
  <si>
    <t>6.3.0</t>
  </si>
  <si>
    <t>Ogun</t>
  </si>
  <si>
    <t>CM+IPTp+LLIN-Urban</t>
  </si>
  <si>
    <t>Surulere1</t>
  </si>
  <si>
    <t>6.2.20</t>
  </si>
  <si>
    <t>Shomolu</t>
  </si>
  <si>
    <t>6.2.19</t>
  </si>
  <si>
    <t>Oshodi-Isolo</t>
  </si>
  <si>
    <t>6.2.18</t>
  </si>
  <si>
    <t>Ojo</t>
  </si>
  <si>
    <t>6.2.17</t>
  </si>
  <si>
    <t>Mushin</t>
  </si>
  <si>
    <t>6.2.16</t>
  </si>
  <si>
    <t>Lagos Mainland</t>
  </si>
  <si>
    <t>6.2.15</t>
  </si>
  <si>
    <t>Lagos Island</t>
  </si>
  <si>
    <t>6.2.14</t>
  </si>
  <si>
    <t>Kosofe</t>
  </si>
  <si>
    <t>6.2.13</t>
  </si>
  <si>
    <t>Ikorodu</t>
  </si>
  <si>
    <t>6.2.12</t>
  </si>
  <si>
    <t>Ikeja</t>
  </si>
  <si>
    <t>6.2.11</t>
  </si>
  <si>
    <t>Ifako-Ijaye</t>
  </si>
  <si>
    <t>6.2.10</t>
  </si>
  <si>
    <t>Ibeju/Lekki</t>
  </si>
  <si>
    <t>6.2.9</t>
  </si>
  <si>
    <t>Eti-Osa</t>
  </si>
  <si>
    <t>6.2.8</t>
  </si>
  <si>
    <t>Epe</t>
  </si>
  <si>
    <t>6.2.7</t>
  </si>
  <si>
    <t>Badagry</t>
  </si>
  <si>
    <t>6.2.6</t>
  </si>
  <si>
    <t>Apapa</t>
  </si>
  <si>
    <t>6.2.5</t>
  </si>
  <si>
    <t>Amuwo-Odofin</t>
  </si>
  <si>
    <t>6.2.4</t>
  </si>
  <si>
    <t>Alimosho</t>
  </si>
  <si>
    <t>6.2.3</t>
  </si>
  <si>
    <t>Ajeromi-Ifelodun</t>
  </si>
  <si>
    <t>6.2.2</t>
  </si>
  <si>
    <t>Agege</t>
  </si>
  <si>
    <t>6.2.1</t>
  </si>
  <si>
    <t>6.2.0</t>
  </si>
  <si>
    <t>Lagos</t>
  </si>
  <si>
    <t>Oye</t>
  </si>
  <si>
    <t>6.1.16</t>
  </si>
  <si>
    <t>Moba</t>
  </si>
  <si>
    <t>6.1.15</t>
  </si>
  <si>
    <t>Ise/Orun</t>
  </si>
  <si>
    <t>6.1.14</t>
  </si>
  <si>
    <t>Irepodun/Ifelodun</t>
  </si>
  <si>
    <t>6.1.13</t>
  </si>
  <si>
    <t>Ilejemeje</t>
  </si>
  <si>
    <t>6.1.12</t>
  </si>
  <si>
    <t>Ikole</t>
  </si>
  <si>
    <t>6.1.11</t>
  </si>
  <si>
    <t>Ikere</t>
  </si>
  <si>
    <t>6.1.10</t>
  </si>
  <si>
    <t>Ijero</t>
  </si>
  <si>
    <t>6.1.9</t>
  </si>
  <si>
    <t>Idosi-Osi</t>
  </si>
  <si>
    <t>6.1.8</t>
  </si>
  <si>
    <t>Emure</t>
  </si>
  <si>
    <t>6.1.7</t>
  </si>
  <si>
    <t>Ekiti West</t>
  </si>
  <si>
    <t>6.1.6</t>
  </si>
  <si>
    <t>Ekiti South West</t>
  </si>
  <si>
    <t>6.1.5</t>
  </si>
  <si>
    <t>Ekiti East</t>
  </si>
  <si>
    <t>6.1.4</t>
  </si>
  <si>
    <t>Efon-Alayee</t>
  </si>
  <si>
    <t>6.1.3</t>
  </si>
  <si>
    <t>Aiyekire (Gboyin)</t>
  </si>
  <si>
    <t>6.1.2</t>
  </si>
  <si>
    <t>Ado Ekiti</t>
  </si>
  <si>
    <t>6.1.1</t>
  </si>
  <si>
    <t>6.1.0</t>
  </si>
  <si>
    <t>Ekiti</t>
  </si>
  <si>
    <t>South-West</t>
  </si>
  <si>
    <t>Tai</t>
  </si>
  <si>
    <t>5.6.23</t>
  </si>
  <si>
    <t>Port-Harcourt</t>
  </si>
  <si>
    <t>5.6.22</t>
  </si>
  <si>
    <t>Oyigbo</t>
  </si>
  <si>
    <t>5.6.21</t>
  </si>
  <si>
    <t>Opobo/Nkoro</t>
  </si>
  <si>
    <t>5.6.20</t>
  </si>
  <si>
    <t>Omumma</t>
  </si>
  <si>
    <t>5.6.19</t>
  </si>
  <si>
    <t>Okrika</t>
  </si>
  <si>
    <t>5.6.18</t>
  </si>
  <si>
    <t>Ogu/Bolo</t>
  </si>
  <si>
    <t>5.6.17</t>
  </si>
  <si>
    <t>Ogba/Egbema/Ndoni</t>
  </si>
  <si>
    <t>5.6.16</t>
  </si>
  <si>
    <t>Obia/Akpor</t>
  </si>
  <si>
    <t>5.6.15</t>
  </si>
  <si>
    <t>Khana</t>
  </si>
  <si>
    <t>5.6.14</t>
  </si>
  <si>
    <t>Ikwerre</t>
  </si>
  <si>
    <t>5.6.13</t>
  </si>
  <si>
    <t>Gokana</t>
  </si>
  <si>
    <t>5.6.12</t>
  </si>
  <si>
    <t>Etche</t>
  </si>
  <si>
    <t>5.6.11</t>
  </si>
  <si>
    <t>Emohua</t>
  </si>
  <si>
    <t>5.6.10</t>
  </si>
  <si>
    <t>Eleme</t>
  </si>
  <si>
    <t>5.6.9</t>
  </si>
  <si>
    <t>Degema</t>
  </si>
  <si>
    <t>5.6.8</t>
  </si>
  <si>
    <t>Bonny</t>
  </si>
  <si>
    <t>5.6.7</t>
  </si>
  <si>
    <t>Asari-Toru</t>
  </si>
  <si>
    <t>5.6.6</t>
  </si>
  <si>
    <t>Andoni</t>
  </si>
  <si>
    <t>5.6.5</t>
  </si>
  <si>
    <t>Akuku Toru</t>
  </si>
  <si>
    <t>5.6.4</t>
  </si>
  <si>
    <t>Ahoada West</t>
  </si>
  <si>
    <t>5.6.3</t>
  </si>
  <si>
    <t>Ahoada East</t>
  </si>
  <si>
    <t>5.6.2</t>
  </si>
  <si>
    <t>Abua/Odual</t>
  </si>
  <si>
    <t>5.6.1</t>
  </si>
  <si>
    <t>5.6.0</t>
  </si>
  <si>
    <t>Rivers</t>
  </si>
  <si>
    <t>Uhunmwonde</t>
  </si>
  <si>
    <t>5.5.18</t>
  </si>
  <si>
    <t>Owan West</t>
  </si>
  <si>
    <t>5.5.17</t>
  </si>
  <si>
    <t>Owan East</t>
  </si>
  <si>
    <t>5.5.16</t>
  </si>
  <si>
    <t>Ovia South West</t>
  </si>
  <si>
    <t>5.5.15</t>
  </si>
  <si>
    <t>Ovia North East</t>
  </si>
  <si>
    <t>5.5.14</t>
  </si>
  <si>
    <t>Orhionmwon</t>
  </si>
  <si>
    <t>5.5.13</t>
  </si>
  <si>
    <t>Oredo</t>
  </si>
  <si>
    <t>5.5.12</t>
  </si>
  <si>
    <t>Ikpoba-Okha</t>
  </si>
  <si>
    <t>5.5.11</t>
  </si>
  <si>
    <t>Igueben</t>
  </si>
  <si>
    <t>5.5.10</t>
  </si>
  <si>
    <t>Etsako West</t>
  </si>
  <si>
    <t>5.5.9</t>
  </si>
  <si>
    <t>Etsako East</t>
  </si>
  <si>
    <t>5.5.8</t>
  </si>
  <si>
    <t>Etsako Central</t>
  </si>
  <si>
    <t>5.5.7</t>
  </si>
  <si>
    <t>Esan West</t>
  </si>
  <si>
    <t>5.5.6</t>
  </si>
  <si>
    <t>Esan South East</t>
  </si>
  <si>
    <t>5.5.5</t>
  </si>
  <si>
    <t>Esan North East</t>
  </si>
  <si>
    <t>5.5.4</t>
  </si>
  <si>
    <t>Esan Central</t>
  </si>
  <si>
    <t>5.5.3</t>
  </si>
  <si>
    <t>Egor</t>
  </si>
  <si>
    <t>5.5.2</t>
  </si>
  <si>
    <t>Akoko-Edo</t>
  </si>
  <si>
    <t>5.5.1</t>
  </si>
  <si>
    <t>5.5.0</t>
  </si>
  <si>
    <t>Edo</t>
  </si>
  <si>
    <t>Warri South West</t>
  </si>
  <si>
    <t>5.4.25</t>
  </si>
  <si>
    <t>Warri South</t>
  </si>
  <si>
    <t>5.4.24</t>
  </si>
  <si>
    <t>Warri North</t>
  </si>
  <si>
    <t>5.4.23</t>
  </si>
  <si>
    <t>Uvwie</t>
  </si>
  <si>
    <t>5.4.22</t>
  </si>
  <si>
    <t>Ukwuani</t>
  </si>
  <si>
    <t>5.4.21</t>
  </si>
  <si>
    <t>Ughelli South</t>
  </si>
  <si>
    <t>5.4.20</t>
  </si>
  <si>
    <t>Ughelli North</t>
  </si>
  <si>
    <t>5.4.19</t>
  </si>
  <si>
    <t>Udu</t>
  </si>
  <si>
    <t>5.4.18</t>
  </si>
  <si>
    <t>Sapele</t>
  </si>
  <si>
    <t>5.4.17</t>
  </si>
  <si>
    <t>Patani</t>
  </si>
  <si>
    <t>5.4.16</t>
  </si>
  <si>
    <t>Oshimili South</t>
  </si>
  <si>
    <t>5.4.15</t>
  </si>
  <si>
    <t>Oshimili North</t>
  </si>
  <si>
    <t>5.4.14</t>
  </si>
  <si>
    <t>Okpe</t>
  </si>
  <si>
    <t>5.4.13</t>
  </si>
  <si>
    <t>Ndokwa West</t>
  </si>
  <si>
    <t>5.4.12</t>
  </si>
  <si>
    <t>Ndokwa East</t>
  </si>
  <si>
    <t>5.4.11</t>
  </si>
  <si>
    <t>Isoko South</t>
  </si>
  <si>
    <t>5.4.10</t>
  </si>
  <si>
    <t>Isoko North</t>
  </si>
  <si>
    <t>5.4.9</t>
  </si>
  <si>
    <t>Ika South</t>
  </si>
  <si>
    <t>5.4.8</t>
  </si>
  <si>
    <t>Ika North East</t>
  </si>
  <si>
    <t>5.4.7</t>
  </si>
  <si>
    <t>Ethiope West</t>
  </si>
  <si>
    <t>5.4.6</t>
  </si>
  <si>
    <t>Ethiope East</t>
  </si>
  <si>
    <t>5.4.5</t>
  </si>
  <si>
    <t>Burutu</t>
  </si>
  <si>
    <t>5.4.4</t>
  </si>
  <si>
    <t>Bomadi</t>
  </si>
  <si>
    <t>5.4.3</t>
  </si>
  <si>
    <t>Aniocha South</t>
  </si>
  <si>
    <t>5.4.2</t>
  </si>
  <si>
    <t>Aniocha North</t>
  </si>
  <si>
    <t>5.4.1</t>
  </si>
  <si>
    <t>5.4.0</t>
  </si>
  <si>
    <t>Delta</t>
  </si>
  <si>
    <t>Yala</t>
  </si>
  <si>
    <t>5.3.18</t>
  </si>
  <si>
    <t>Yakurr</t>
  </si>
  <si>
    <t>5.3.17</t>
  </si>
  <si>
    <t>Ogoja</t>
  </si>
  <si>
    <t>5.3.16</t>
  </si>
  <si>
    <t>Odukpani</t>
  </si>
  <si>
    <t>5.3.15</t>
  </si>
  <si>
    <t>Obudu</t>
  </si>
  <si>
    <t>5.3.14</t>
  </si>
  <si>
    <t>Obubra</t>
  </si>
  <si>
    <t>5.3.13</t>
  </si>
  <si>
    <t>Obanliku</t>
  </si>
  <si>
    <t>5.3.12</t>
  </si>
  <si>
    <t>Ikom</t>
  </si>
  <si>
    <t>5.3.11</t>
  </si>
  <si>
    <t>Etung</t>
  </si>
  <si>
    <t>5.3.10</t>
  </si>
  <si>
    <t>Calabar South</t>
  </si>
  <si>
    <t>5.3.9</t>
  </si>
  <si>
    <t>Calabar-Municipal</t>
  </si>
  <si>
    <t>5.3.8</t>
  </si>
  <si>
    <t>Boki</t>
  </si>
  <si>
    <t>5.3.7</t>
  </si>
  <si>
    <t>Biase</t>
  </si>
  <si>
    <t>5.3.6</t>
  </si>
  <si>
    <t>Bekwara</t>
  </si>
  <si>
    <t>5.3.5</t>
  </si>
  <si>
    <t>Bakassi</t>
  </si>
  <si>
    <t>5.3.4</t>
  </si>
  <si>
    <t>Akpabuyo</t>
  </si>
  <si>
    <t>5.3.3</t>
  </si>
  <si>
    <t>Akamkpa</t>
  </si>
  <si>
    <t>5.3.2</t>
  </si>
  <si>
    <t>Abi</t>
  </si>
  <si>
    <t>5.3.1</t>
  </si>
  <si>
    <t>5.3.0</t>
  </si>
  <si>
    <t>Cross River</t>
  </si>
  <si>
    <t>CM+IPTp+LLIN+PMC+Vaccine</t>
  </si>
  <si>
    <t>Yenegoa</t>
  </si>
  <si>
    <t>5.2.8</t>
  </si>
  <si>
    <t>Southern Ijaw</t>
  </si>
  <si>
    <t>5.2.7</t>
  </si>
  <si>
    <t>Sagbama</t>
  </si>
  <si>
    <t>5.2.6</t>
  </si>
  <si>
    <t>Ogbia</t>
  </si>
  <si>
    <t>5.2.5</t>
  </si>
  <si>
    <t>Nembe</t>
  </si>
  <si>
    <t>5.2.4</t>
  </si>
  <si>
    <t>Kolokuma/Opokuma</t>
  </si>
  <si>
    <t>5.2.3</t>
  </si>
  <si>
    <t>Ekeremor</t>
  </si>
  <si>
    <t>5.2.2</t>
  </si>
  <si>
    <t>Brass</t>
  </si>
  <si>
    <t>5.2.1</t>
  </si>
  <si>
    <t>5.2.0</t>
  </si>
  <si>
    <t>Bayelsa</t>
  </si>
  <si>
    <t>Uyo</t>
  </si>
  <si>
    <t>5.1.31</t>
  </si>
  <si>
    <t>Urue-Offong/Oruko</t>
  </si>
  <si>
    <t>5.1.30</t>
  </si>
  <si>
    <t>Uruan</t>
  </si>
  <si>
    <t>5.1.29</t>
  </si>
  <si>
    <t>Ukanafun</t>
  </si>
  <si>
    <t>5.1.28</t>
  </si>
  <si>
    <t>Udung Uko</t>
  </si>
  <si>
    <t>5.1.27</t>
  </si>
  <si>
    <t>Oruk Anam</t>
  </si>
  <si>
    <t>5.1.26</t>
  </si>
  <si>
    <t>Oron</t>
  </si>
  <si>
    <t>5.1.25</t>
  </si>
  <si>
    <t>Onna</t>
  </si>
  <si>
    <t>5.1.24</t>
  </si>
  <si>
    <t>Okobo</t>
  </si>
  <si>
    <t>5.1.23</t>
  </si>
  <si>
    <t>Obot Akara</t>
  </si>
  <si>
    <t>5.1.22</t>
  </si>
  <si>
    <t>Nsit Ubium</t>
  </si>
  <si>
    <t>5.1.21</t>
  </si>
  <si>
    <t>Nsit Ibom</t>
  </si>
  <si>
    <t>5.1.20</t>
  </si>
  <si>
    <t>Nsit Atai</t>
  </si>
  <si>
    <t>5.1.19</t>
  </si>
  <si>
    <t>Mkpat Enin</t>
  </si>
  <si>
    <t>5.1.18</t>
  </si>
  <si>
    <t>Mbo</t>
  </si>
  <si>
    <t>5.1.17</t>
  </si>
  <si>
    <t>Itu</t>
  </si>
  <si>
    <t>5.1.16</t>
  </si>
  <si>
    <t>Ini</t>
  </si>
  <si>
    <t>5.1.15</t>
  </si>
  <si>
    <t>Ikot Ekpene</t>
  </si>
  <si>
    <t>5.1.14</t>
  </si>
  <si>
    <t>Ikot Abasi</t>
  </si>
  <si>
    <t>5.1.13</t>
  </si>
  <si>
    <t>Ikono</t>
  </si>
  <si>
    <t>5.1.12</t>
  </si>
  <si>
    <t>Ika</t>
  </si>
  <si>
    <t>5.1.11</t>
  </si>
  <si>
    <t>Ibiono Ibom</t>
  </si>
  <si>
    <t>5.1.10</t>
  </si>
  <si>
    <t>Ibesikpo Asutan</t>
  </si>
  <si>
    <t>5.1.9</t>
  </si>
  <si>
    <t>Ibeno</t>
  </si>
  <si>
    <t>5.1.8</t>
  </si>
  <si>
    <t>Etinan</t>
  </si>
  <si>
    <t>5.1.7</t>
  </si>
  <si>
    <t>Etim Ekpo</t>
  </si>
  <si>
    <t>5.1.6</t>
  </si>
  <si>
    <t>Essien Udim</t>
  </si>
  <si>
    <t>5.1.5</t>
  </si>
  <si>
    <t>Esit Eket</t>
  </si>
  <si>
    <t>5.1.4</t>
  </si>
  <si>
    <t>Eket</t>
  </si>
  <si>
    <t>5.1.3</t>
  </si>
  <si>
    <t>Eastern Obolo</t>
  </si>
  <si>
    <t>5.1.2</t>
  </si>
  <si>
    <t>Abak</t>
  </si>
  <si>
    <t>5.1.1</t>
  </si>
  <si>
    <t>5.1.0</t>
  </si>
  <si>
    <t>Akwa Ibom</t>
  </si>
  <si>
    <t>South-South (Niger Delta)</t>
  </si>
  <si>
    <t>Unuimo</t>
  </si>
  <si>
    <t>4.5.27</t>
  </si>
  <si>
    <t>Owerri-Municipal</t>
  </si>
  <si>
    <t>4.5.26</t>
  </si>
  <si>
    <t>Owerri West</t>
  </si>
  <si>
    <t>4.5.25</t>
  </si>
  <si>
    <t>Owerri North</t>
  </si>
  <si>
    <t>4.5.24</t>
  </si>
  <si>
    <t>Oru West</t>
  </si>
  <si>
    <t>4.5.23</t>
  </si>
  <si>
    <t>Oru East</t>
  </si>
  <si>
    <t>4.5.22</t>
  </si>
  <si>
    <t>Orsu</t>
  </si>
  <si>
    <t>4.5.21</t>
  </si>
  <si>
    <t>Orlu</t>
  </si>
  <si>
    <t>4.5.20</t>
  </si>
  <si>
    <t>Okigwe</t>
  </si>
  <si>
    <t>4.5.19</t>
  </si>
  <si>
    <t>Ohaji/Egbema</t>
  </si>
  <si>
    <t>4.5.18</t>
  </si>
  <si>
    <t>Oguta</t>
  </si>
  <si>
    <t>4.5.17</t>
  </si>
  <si>
    <t>Obowo</t>
  </si>
  <si>
    <t>4.5.16</t>
  </si>
  <si>
    <t>Nwangele</t>
  </si>
  <si>
    <t>4.5.15</t>
  </si>
  <si>
    <t>Nkwerre</t>
  </si>
  <si>
    <t>4.5.14</t>
  </si>
  <si>
    <t>Njaba</t>
  </si>
  <si>
    <t>4.5.13</t>
  </si>
  <si>
    <t>Ngor-Okpala</t>
  </si>
  <si>
    <t>4.5.12</t>
  </si>
  <si>
    <t>Mbaitoli</t>
  </si>
  <si>
    <t>4.5.11</t>
  </si>
  <si>
    <t>Isu</t>
  </si>
  <si>
    <t>4.5.10</t>
  </si>
  <si>
    <t>Isiala Mbano</t>
  </si>
  <si>
    <t>4.5.9</t>
  </si>
  <si>
    <t>Ikeduru</t>
  </si>
  <si>
    <t>4.5.8</t>
  </si>
  <si>
    <t>Ihitte/Uboma</t>
  </si>
  <si>
    <t>4.5.7</t>
  </si>
  <si>
    <t>Ideato South</t>
  </si>
  <si>
    <t>4.5.6</t>
  </si>
  <si>
    <t>Ideato North</t>
  </si>
  <si>
    <t>4.5.5</t>
  </si>
  <si>
    <t>Ezinihitte</t>
  </si>
  <si>
    <t>4.5.4</t>
  </si>
  <si>
    <t>Ehime-Mbano</t>
  </si>
  <si>
    <t>4.5.3</t>
  </si>
  <si>
    <t>Ahiazu-Mbaise</t>
  </si>
  <si>
    <t>4.5.2</t>
  </si>
  <si>
    <t>Aboh-Mbaise</t>
  </si>
  <si>
    <t>4.5.1</t>
  </si>
  <si>
    <t>4.5.0</t>
  </si>
  <si>
    <t>Imo</t>
  </si>
  <si>
    <t>Uzo-Uwani</t>
  </si>
  <si>
    <t>4.4.17</t>
  </si>
  <si>
    <t>Udi</t>
  </si>
  <si>
    <t>4.4.16</t>
  </si>
  <si>
    <t>Udenu</t>
  </si>
  <si>
    <t>4.4.15</t>
  </si>
  <si>
    <t>Oji-River</t>
  </si>
  <si>
    <t>4.4.14</t>
  </si>
  <si>
    <t>Nsukka</t>
  </si>
  <si>
    <t>4.4.13</t>
  </si>
  <si>
    <t>Nkanu West</t>
  </si>
  <si>
    <t>4.4.12</t>
  </si>
  <si>
    <t>Nkanu East</t>
  </si>
  <si>
    <t>4.4.11</t>
  </si>
  <si>
    <t>Isi-Uzo</t>
  </si>
  <si>
    <t>4.4.10</t>
  </si>
  <si>
    <t>Igbo-Eze South</t>
  </si>
  <si>
    <t>4.4.9</t>
  </si>
  <si>
    <t>Igbo-Eze North</t>
  </si>
  <si>
    <t>4.4.8</t>
  </si>
  <si>
    <t>Igbo-Etiti</t>
  </si>
  <si>
    <t>4.4.7</t>
  </si>
  <si>
    <t>Ezeagu</t>
  </si>
  <si>
    <t>4.4.6</t>
  </si>
  <si>
    <t>Enugu South</t>
  </si>
  <si>
    <t>4.4.5</t>
  </si>
  <si>
    <t>Enugu North</t>
  </si>
  <si>
    <t>4.4.4</t>
  </si>
  <si>
    <t>Enugu East</t>
  </si>
  <si>
    <t>4.4.3</t>
  </si>
  <si>
    <t>Awgu</t>
  </si>
  <si>
    <t>4.4.2</t>
  </si>
  <si>
    <t>Aninri</t>
  </si>
  <si>
    <t>4.4.1</t>
  </si>
  <si>
    <t>4.4.0</t>
  </si>
  <si>
    <t>Enugu</t>
  </si>
  <si>
    <t>Onicha</t>
  </si>
  <si>
    <t>4.3.13</t>
  </si>
  <si>
    <t>Ohaukwu</t>
  </si>
  <si>
    <t>4.3.12</t>
  </si>
  <si>
    <t>Ohaozara</t>
  </si>
  <si>
    <t>4.3.11</t>
  </si>
  <si>
    <t>Izzi</t>
  </si>
  <si>
    <t>4.3.10</t>
  </si>
  <si>
    <t>Ivo</t>
  </si>
  <si>
    <t>4.3.9</t>
  </si>
  <si>
    <t>Ishielu</t>
  </si>
  <si>
    <t>4.3.8</t>
  </si>
  <si>
    <t>Ikwo</t>
  </si>
  <si>
    <t>4.3.7</t>
  </si>
  <si>
    <t>Ezza South</t>
  </si>
  <si>
    <t>4.3.6</t>
  </si>
  <si>
    <t>Ezza North</t>
  </si>
  <si>
    <t>4.3.5</t>
  </si>
  <si>
    <t>Ebonyi</t>
  </si>
  <si>
    <t>4.3.4</t>
  </si>
  <si>
    <t>Afikpo South</t>
  </si>
  <si>
    <t>4.3.3</t>
  </si>
  <si>
    <t>Afikpo North</t>
  </si>
  <si>
    <t>4.3.2</t>
  </si>
  <si>
    <t>Abakaliki</t>
  </si>
  <si>
    <t>4.3.1</t>
  </si>
  <si>
    <t>4.3.0</t>
  </si>
  <si>
    <t>Oyi</t>
  </si>
  <si>
    <t>4.2.21</t>
  </si>
  <si>
    <t>Orumba South</t>
  </si>
  <si>
    <t>4.2.20</t>
  </si>
  <si>
    <t>Orumba North</t>
  </si>
  <si>
    <t>4.2.19</t>
  </si>
  <si>
    <t>Onitsha South</t>
  </si>
  <si>
    <t>4.2.18</t>
  </si>
  <si>
    <t>Onitsha North</t>
  </si>
  <si>
    <t>4.2.17</t>
  </si>
  <si>
    <t>Ogbaru</t>
  </si>
  <si>
    <t>4.2.16</t>
  </si>
  <si>
    <t>Nnewi South</t>
  </si>
  <si>
    <t>4.2.15</t>
  </si>
  <si>
    <t>Nnewi North</t>
  </si>
  <si>
    <t>4.2.14</t>
  </si>
  <si>
    <t>Njikoka</t>
  </si>
  <si>
    <t>4.2.13</t>
  </si>
  <si>
    <t>Ihiala</t>
  </si>
  <si>
    <t>4.2.12</t>
  </si>
  <si>
    <t>Idemili South</t>
  </si>
  <si>
    <t>4.2.11</t>
  </si>
  <si>
    <t>Idemili North</t>
  </si>
  <si>
    <t>4.2.10</t>
  </si>
  <si>
    <t>Ekwusigo</t>
  </si>
  <si>
    <t>4.2.9</t>
  </si>
  <si>
    <t>Dunukofia</t>
  </si>
  <si>
    <t>4.2.8</t>
  </si>
  <si>
    <t>Ayamelum</t>
  </si>
  <si>
    <t>4.2.7</t>
  </si>
  <si>
    <t>Awka South</t>
  </si>
  <si>
    <t>4.2.6</t>
  </si>
  <si>
    <t>Awka North</t>
  </si>
  <si>
    <t>4.2.5</t>
  </si>
  <si>
    <t>Anaocha</t>
  </si>
  <si>
    <t>4.2.4</t>
  </si>
  <si>
    <t>Anambra West</t>
  </si>
  <si>
    <t>4.2.3</t>
  </si>
  <si>
    <t>Anambra East</t>
  </si>
  <si>
    <t>4.2.2</t>
  </si>
  <si>
    <t>Aguata</t>
  </si>
  <si>
    <t>4.2.1</t>
  </si>
  <si>
    <t>4.2.0</t>
  </si>
  <si>
    <t>Anambra</t>
  </si>
  <si>
    <t>Umu-Nneochi</t>
  </si>
  <si>
    <t>4.1.17</t>
  </si>
  <si>
    <t>Umuahia South</t>
  </si>
  <si>
    <t>4.1.16</t>
  </si>
  <si>
    <t>Umuahia North</t>
  </si>
  <si>
    <t>4.1.15</t>
  </si>
  <si>
    <t>Ukwa West</t>
  </si>
  <si>
    <t>4.1.14</t>
  </si>
  <si>
    <t>Ukwa East</t>
  </si>
  <si>
    <t>4.1.13</t>
  </si>
  <si>
    <t>Ugwunagbo</t>
  </si>
  <si>
    <t>4.1.12</t>
  </si>
  <si>
    <t>Osisioma Ngwa</t>
  </si>
  <si>
    <t>4.1.11</t>
  </si>
  <si>
    <t>Ohafia</t>
  </si>
  <si>
    <t>4.1.10</t>
  </si>
  <si>
    <t>Obi Nwa</t>
  </si>
  <si>
    <t>4.1.9</t>
  </si>
  <si>
    <t>Isuikwato</t>
  </si>
  <si>
    <t>4.1.8</t>
  </si>
  <si>
    <t>Isiala-Ngwa South</t>
  </si>
  <si>
    <t>4.1.7</t>
  </si>
  <si>
    <t>Isiala-Ngwa North</t>
  </si>
  <si>
    <t>4.1.6</t>
  </si>
  <si>
    <t>Ikwuano</t>
  </si>
  <si>
    <t>4.1.5</t>
  </si>
  <si>
    <t>Bende</t>
  </si>
  <si>
    <t>4.1.4</t>
  </si>
  <si>
    <t>Arochukwu</t>
  </si>
  <si>
    <t>4.1.3</t>
  </si>
  <si>
    <t>Aba South</t>
  </si>
  <si>
    <t>4.1.2</t>
  </si>
  <si>
    <t>Aba North</t>
  </si>
  <si>
    <t>4.1.1</t>
  </si>
  <si>
    <t>4.1.0</t>
  </si>
  <si>
    <t>Abia</t>
  </si>
  <si>
    <t>South-East</t>
  </si>
  <si>
    <t>Zurmi</t>
  </si>
  <si>
    <t>3.7.14</t>
  </si>
  <si>
    <t>Tsafe</t>
  </si>
  <si>
    <t>3.7.13</t>
  </si>
  <si>
    <t>Talata Mafara</t>
  </si>
  <si>
    <t>3.7.12</t>
  </si>
  <si>
    <t>Shinkafi</t>
  </si>
  <si>
    <t>3.7.11</t>
  </si>
  <si>
    <t>Maru</t>
  </si>
  <si>
    <t>3.7.10</t>
  </si>
  <si>
    <t>Maradun</t>
  </si>
  <si>
    <t>3.7.9</t>
  </si>
  <si>
    <t>Kaura-Namoda</t>
  </si>
  <si>
    <t>3.7.8</t>
  </si>
  <si>
    <t>Gusau</t>
  </si>
  <si>
    <t>3.7.7</t>
  </si>
  <si>
    <t>Gummi</t>
  </si>
  <si>
    <t>3.7.6</t>
  </si>
  <si>
    <t>Bungudu</t>
  </si>
  <si>
    <t>3.7.5</t>
  </si>
  <si>
    <t>Bukkuyum</t>
  </si>
  <si>
    <t>3.7.4</t>
  </si>
  <si>
    <t>Birnin Magaji</t>
  </si>
  <si>
    <t>3.7.3</t>
  </si>
  <si>
    <t>Bakura</t>
  </si>
  <si>
    <t>3.7.2</t>
  </si>
  <si>
    <t>Anka</t>
  </si>
  <si>
    <t>3.7.1</t>
  </si>
  <si>
    <t>3.7.0</t>
  </si>
  <si>
    <t>Zamfara</t>
  </si>
  <si>
    <t>Yabo</t>
  </si>
  <si>
    <t>3.6.23</t>
  </si>
  <si>
    <t>Wurno</t>
  </si>
  <si>
    <t>3.6.22</t>
  </si>
  <si>
    <t>Wamako</t>
  </si>
  <si>
    <t>3.6.21</t>
  </si>
  <si>
    <t>CM+IPTp+LLIN+SMC+IRS</t>
  </si>
  <si>
    <t>Tureta</t>
  </si>
  <si>
    <t>3.6.20</t>
  </si>
  <si>
    <t>Tangaza</t>
  </si>
  <si>
    <t>3.6.19</t>
  </si>
  <si>
    <t>Tambuwal</t>
  </si>
  <si>
    <t>3.6.18</t>
  </si>
  <si>
    <t>Sokoto South</t>
  </si>
  <si>
    <t>3.6.17</t>
  </si>
  <si>
    <t>Sokoto North</t>
  </si>
  <si>
    <t>3.6.16</t>
  </si>
  <si>
    <t>Silame</t>
  </si>
  <si>
    <t>3.6.15</t>
  </si>
  <si>
    <t>Shagari</t>
  </si>
  <si>
    <t>3.6.14</t>
  </si>
  <si>
    <t>Sabon Birni</t>
  </si>
  <si>
    <t>3.6.13</t>
  </si>
  <si>
    <t>Rabah</t>
  </si>
  <si>
    <t>3.6.12</t>
  </si>
  <si>
    <t>Kware</t>
  </si>
  <si>
    <t>3.6.11</t>
  </si>
  <si>
    <t>Kebbe</t>
  </si>
  <si>
    <t>3.6.10</t>
  </si>
  <si>
    <t>Isa</t>
  </si>
  <si>
    <t>3.6.9</t>
  </si>
  <si>
    <t>Illela</t>
  </si>
  <si>
    <t>3.6.8</t>
  </si>
  <si>
    <t>Gwadabawa</t>
  </si>
  <si>
    <t>3.6.7</t>
  </si>
  <si>
    <t>Gudu</t>
  </si>
  <si>
    <t>3.6.6</t>
  </si>
  <si>
    <t>Goronyo</t>
  </si>
  <si>
    <t>3.6.5</t>
  </si>
  <si>
    <t>Gada</t>
  </si>
  <si>
    <t>3.6.4</t>
  </si>
  <si>
    <t>Dange-Shuni</t>
  </si>
  <si>
    <t>3.6.3</t>
  </si>
  <si>
    <t>Bodinga</t>
  </si>
  <si>
    <t>3.6.2</t>
  </si>
  <si>
    <t>Binji</t>
  </si>
  <si>
    <t>3.6.1</t>
  </si>
  <si>
    <t>3.6.0</t>
  </si>
  <si>
    <t>Sokoto</t>
  </si>
  <si>
    <t>CM+IPTp+LLIN+SMC+Vaccine</t>
  </si>
  <si>
    <t>Zuru</t>
  </si>
  <si>
    <t>3.5.21</t>
  </si>
  <si>
    <t>Yauri</t>
  </si>
  <si>
    <t>3.5.20</t>
  </si>
  <si>
    <t>Wasagu/Danko</t>
  </si>
  <si>
    <t>3.5.19</t>
  </si>
  <si>
    <t>Suru</t>
  </si>
  <si>
    <t>3.5.18</t>
  </si>
  <si>
    <t>Shanga</t>
  </si>
  <si>
    <t>3.5.17</t>
  </si>
  <si>
    <t>CM+IPTp+LLIN+SMC+IRS+Vaccine</t>
  </si>
  <si>
    <t>Sakaba</t>
  </si>
  <si>
    <t>3.5.16</t>
  </si>
  <si>
    <t>Ngaski</t>
  </si>
  <si>
    <t>3.5.15</t>
  </si>
  <si>
    <t>Maiyama</t>
  </si>
  <si>
    <t>3.5.14</t>
  </si>
  <si>
    <t>Koko/Besse</t>
  </si>
  <si>
    <t>3.5.13</t>
  </si>
  <si>
    <t>Kalgo</t>
  </si>
  <si>
    <t>3.5.12</t>
  </si>
  <si>
    <t>Jega</t>
  </si>
  <si>
    <t>3.5.11</t>
  </si>
  <si>
    <t>Gwandu</t>
  </si>
  <si>
    <t>3.5.10</t>
  </si>
  <si>
    <t>Fakai</t>
  </si>
  <si>
    <t>3.5.9</t>
  </si>
  <si>
    <t>Dandi</t>
  </si>
  <si>
    <t>3.5.8</t>
  </si>
  <si>
    <t>Bunza</t>
  </si>
  <si>
    <t>3.5.7</t>
  </si>
  <si>
    <t>Birnin Kebbi</t>
  </si>
  <si>
    <t>3.5.6</t>
  </si>
  <si>
    <t>Bagudo</t>
  </si>
  <si>
    <t>3.5.5</t>
  </si>
  <si>
    <t>Augie</t>
  </si>
  <si>
    <t>3.5.4</t>
  </si>
  <si>
    <t>Argungu</t>
  </si>
  <si>
    <t>3.5.3</t>
  </si>
  <si>
    <t>Arewa-Dandi</t>
  </si>
  <si>
    <t>3.5.2</t>
  </si>
  <si>
    <t>Aleiro</t>
  </si>
  <si>
    <t>3.5.1</t>
  </si>
  <si>
    <t>3.5.0</t>
  </si>
  <si>
    <t>Kebbi</t>
  </si>
  <si>
    <t>Zango</t>
  </si>
  <si>
    <t>3.4.34</t>
  </si>
  <si>
    <t>Sandamu</t>
  </si>
  <si>
    <t>3.4.33</t>
  </si>
  <si>
    <t>Safana</t>
  </si>
  <si>
    <t>3.4.32</t>
  </si>
  <si>
    <t>Sabuwa</t>
  </si>
  <si>
    <t>3.4.31</t>
  </si>
  <si>
    <t>Rimi</t>
  </si>
  <si>
    <t>3.4.30</t>
  </si>
  <si>
    <t>Musawa</t>
  </si>
  <si>
    <t>3.4.29</t>
  </si>
  <si>
    <t>CM+IPTp+LLIN-Urban+SMC+IRS</t>
  </si>
  <si>
    <t>Matazuu</t>
  </si>
  <si>
    <t>3.4.28</t>
  </si>
  <si>
    <t>Mashi</t>
  </si>
  <si>
    <t>3.4.27</t>
  </si>
  <si>
    <t>Mani</t>
  </si>
  <si>
    <t>3.4.26</t>
  </si>
  <si>
    <t>Malumfashi</t>
  </si>
  <si>
    <t>3.4.25</t>
  </si>
  <si>
    <t>Mai'Adua</t>
  </si>
  <si>
    <t>3.4.24</t>
  </si>
  <si>
    <t>Kusada</t>
  </si>
  <si>
    <t>3.4.23</t>
  </si>
  <si>
    <t>Kurfi</t>
  </si>
  <si>
    <t>3.4.22</t>
  </si>
  <si>
    <t>Katsina</t>
  </si>
  <si>
    <t>3.4.21</t>
  </si>
  <si>
    <t>Kankia</t>
  </si>
  <si>
    <t>3.4.20</t>
  </si>
  <si>
    <t>Kankara</t>
  </si>
  <si>
    <t>3.4.19</t>
  </si>
  <si>
    <t>Kaita</t>
  </si>
  <si>
    <t>3.4.18</t>
  </si>
  <si>
    <t>Kafur</t>
  </si>
  <si>
    <t>3.4.17</t>
  </si>
  <si>
    <t>Jibia</t>
  </si>
  <si>
    <t>3.4.16</t>
  </si>
  <si>
    <t>Ingawa</t>
  </si>
  <si>
    <t>3.4.15</t>
  </si>
  <si>
    <t>Funtua</t>
  </si>
  <si>
    <t>3.4.14</t>
  </si>
  <si>
    <t>Faskari</t>
  </si>
  <si>
    <t>3.4.13</t>
  </si>
  <si>
    <t>Dutsin-Ma</t>
  </si>
  <si>
    <t>3.4.12</t>
  </si>
  <si>
    <t>Dutsi</t>
  </si>
  <si>
    <t>3.4.11</t>
  </si>
  <si>
    <t>Daura</t>
  </si>
  <si>
    <t>3.4.10</t>
  </si>
  <si>
    <t>Dan Musa</t>
  </si>
  <si>
    <t>3.4.9</t>
  </si>
  <si>
    <t>Danja</t>
  </si>
  <si>
    <t>3.4.8</t>
  </si>
  <si>
    <t>Dandume</t>
  </si>
  <si>
    <t>3.4.7</t>
  </si>
  <si>
    <t>Charanchi</t>
  </si>
  <si>
    <t>3.4.6</t>
  </si>
  <si>
    <t>Bindawa</t>
  </si>
  <si>
    <t>3.4.5</t>
  </si>
  <si>
    <t>Baure</t>
  </si>
  <si>
    <t>3.4.4</t>
  </si>
  <si>
    <t>Batsari</t>
  </si>
  <si>
    <t>3.4.3</t>
  </si>
  <si>
    <t>Batagarawa</t>
  </si>
  <si>
    <t>3.4.2</t>
  </si>
  <si>
    <t>Bakori</t>
  </si>
  <si>
    <t>3.4.1</t>
  </si>
  <si>
    <t>3.4.0</t>
  </si>
  <si>
    <t>Wudil</t>
  </si>
  <si>
    <t>3.3.44</t>
  </si>
  <si>
    <t>Warawa</t>
  </si>
  <si>
    <t>3.3.43</t>
  </si>
  <si>
    <t>Ungogo</t>
  </si>
  <si>
    <t>3.3.42</t>
  </si>
  <si>
    <t>Tudun Wada</t>
  </si>
  <si>
    <t>3.3.41</t>
  </si>
  <si>
    <t>Tsanyawa</t>
  </si>
  <si>
    <t>3.3.40</t>
  </si>
  <si>
    <t>Tofa</t>
  </si>
  <si>
    <t>3.3.39</t>
  </si>
  <si>
    <t>Tarauni</t>
  </si>
  <si>
    <t>3.3.38</t>
  </si>
  <si>
    <t>Takali</t>
  </si>
  <si>
    <t>3.3.37</t>
  </si>
  <si>
    <t>Sumaila</t>
  </si>
  <si>
    <t>3.3.36</t>
  </si>
  <si>
    <t>Shanono</t>
  </si>
  <si>
    <t>3.3.35</t>
  </si>
  <si>
    <t>Rogo</t>
  </si>
  <si>
    <t>3.3.34</t>
  </si>
  <si>
    <t>Rimin Gado</t>
  </si>
  <si>
    <t>3.3.33</t>
  </si>
  <si>
    <t>Rano</t>
  </si>
  <si>
    <t>3.3.32</t>
  </si>
  <si>
    <t>Nasarawa1</t>
  </si>
  <si>
    <t>3.3.31</t>
  </si>
  <si>
    <t>Minjibir</t>
  </si>
  <si>
    <t>3.3.30</t>
  </si>
  <si>
    <t>Makoda</t>
  </si>
  <si>
    <t>3.3.29</t>
  </si>
  <si>
    <t>Madobi</t>
  </si>
  <si>
    <t>3.3.28</t>
  </si>
  <si>
    <t>Kura</t>
  </si>
  <si>
    <t>3.3.27</t>
  </si>
  <si>
    <t>Kunchi</t>
  </si>
  <si>
    <t>3.3.26</t>
  </si>
  <si>
    <t>Kumbotso</t>
  </si>
  <si>
    <t>3.3.25</t>
  </si>
  <si>
    <t>Kiru</t>
  </si>
  <si>
    <t>3.3.24</t>
  </si>
  <si>
    <t>Kibiya</t>
  </si>
  <si>
    <t>3.3.23</t>
  </si>
  <si>
    <t>Karaye</t>
  </si>
  <si>
    <t>3.3.22</t>
  </si>
  <si>
    <t>Kano Municipal</t>
  </si>
  <si>
    <t>3.3.21</t>
  </si>
  <si>
    <t>Kabo</t>
  </si>
  <si>
    <t>3.3.20</t>
  </si>
  <si>
    <t>Gwarzo</t>
  </si>
  <si>
    <t>3.3.19</t>
  </si>
  <si>
    <t>Gwale</t>
  </si>
  <si>
    <t>3.3.18</t>
  </si>
  <si>
    <t>Gezawa</t>
  </si>
  <si>
    <t>3.3.17</t>
  </si>
  <si>
    <t>Gaya</t>
  </si>
  <si>
    <t>3.3.16</t>
  </si>
  <si>
    <t>Garum Mallam</t>
  </si>
  <si>
    <t>3.3.15</t>
  </si>
  <si>
    <t>Garko</t>
  </si>
  <si>
    <t>3.3.14</t>
  </si>
  <si>
    <t>Gabasawa</t>
  </si>
  <si>
    <t>3.3.13</t>
  </si>
  <si>
    <t>Fagge</t>
  </si>
  <si>
    <t>3.3.12</t>
  </si>
  <si>
    <t>Doguwa</t>
  </si>
  <si>
    <t>3.3.11</t>
  </si>
  <si>
    <t>Dawakin Tofa</t>
  </si>
  <si>
    <t>3.3.10</t>
  </si>
  <si>
    <t>Dawakin Kudu</t>
  </si>
  <si>
    <t>3.3.9</t>
  </si>
  <si>
    <t>Dambatta</t>
  </si>
  <si>
    <t>3.3.8</t>
  </si>
  <si>
    <t>Dala</t>
  </si>
  <si>
    <t>3.3.7</t>
  </si>
  <si>
    <t>Bunkure</t>
  </si>
  <si>
    <t>3.3.6</t>
  </si>
  <si>
    <t>Bichi</t>
  </si>
  <si>
    <t>3.3.5</t>
  </si>
  <si>
    <t>Bebeji</t>
  </si>
  <si>
    <t>3.3.4</t>
  </si>
  <si>
    <t>Bagwai</t>
  </si>
  <si>
    <t>3.3.3</t>
  </si>
  <si>
    <t>Albasu</t>
  </si>
  <si>
    <t>3.3.2</t>
  </si>
  <si>
    <t>Ajingi</t>
  </si>
  <si>
    <t>3.3.1</t>
  </si>
  <si>
    <t>3.3.0</t>
  </si>
  <si>
    <t>Kano</t>
  </si>
  <si>
    <t>Zaria</t>
  </si>
  <si>
    <t>3.2.23</t>
  </si>
  <si>
    <t>Zango-Kataf</t>
  </si>
  <si>
    <t>3.2.22</t>
  </si>
  <si>
    <t>Soba</t>
  </si>
  <si>
    <t>3.2.21</t>
  </si>
  <si>
    <t>Sanga</t>
  </si>
  <si>
    <t>3.2.20</t>
  </si>
  <si>
    <t>Sabon-Gari</t>
  </si>
  <si>
    <t>3.2.19</t>
  </si>
  <si>
    <t>Markafi</t>
  </si>
  <si>
    <t>3.2.18</t>
  </si>
  <si>
    <t>Lere</t>
  </si>
  <si>
    <t>3.2.17</t>
  </si>
  <si>
    <t>Kudan</t>
  </si>
  <si>
    <t>3.2.16</t>
  </si>
  <si>
    <t>Kubau</t>
  </si>
  <si>
    <t>3.2.15</t>
  </si>
  <si>
    <t>Kauru</t>
  </si>
  <si>
    <t>3.2.14</t>
  </si>
  <si>
    <t>Kaura</t>
  </si>
  <si>
    <t>3.2.13</t>
  </si>
  <si>
    <t>Kajuru</t>
  </si>
  <si>
    <t>3.2.12</t>
  </si>
  <si>
    <t>Kagarko</t>
  </si>
  <si>
    <t>3.2.11</t>
  </si>
  <si>
    <t>Kaduna South</t>
  </si>
  <si>
    <t>3.2.10</t>
  </si>
  <si>
    <t>Kaduna North</t>
  </si>
  <si>
    <t>3.2.9</t>
  </si>
  <si>
    <t>Kachia</t>
  </si>
  <si>
    <t>3.2.8</t>
  </si>
  <si>
    <t>Jema'a</t>
  </si>
  <si>
    <t>3.2.7</t>
  </si>
  <si>
    <t>Jaba</t>
  </si>
  <si>
    <t>3.2.6</t>
  </si>
  <si>
    <t>Ikara</t>
  </si>
  <si>
    <t>3.2.5</t>
  </si>
  <si>
    <t>Igabi</t>
  </si>
  <si>
    <t>3.2.4</t>
  </si>
  <si>
    <t>Giwa</t>
  </si>
  <si>
    <t>3.2.3</t>
  </si>
  <si>
    <t>Chikun</t>
  </si>
  <si>
    <t>3.2.2</t>
  </si>
  <si>
    <t>Birnin-Gwari</t>
  </si>
  <si>
    <t>3.2.1</t>
  </si>
  <si>
    <t>3.2.0</t>
  </si>
  <si>
    <t>Kaduna</t>
  </si>
  <si>
    <t>Yankwashi</t>
  </si>
  <si>
    <t>3.1.27</t>
  </si>
  <si>
    <t>Taura</t>
  </si>
  <si>
    <t>3.1.26</t>
  </si>
  <si>
    <t>Sule-Tankarkar</t>
  </si>
  <si>
    <t>3.1.25</t>
  </si>
  <si>
    <t>Roni</t>
  </si>
  <si>
    <t>3.1.24</t>
  </si>
  <si>
    <t>Ringim</t>
  </si>
  <si>
    <t>3.1.23</t>
  </si>
  <si>
    <t>Miga</t>
  </si>
  <si>
    <t>3.1.22</t>
  </si>
  <si>
    <t>Malam Madori</t>
  </si>
  <si>
    <t>3.1.21</t>
  </si>
  <si>
    <t>Maigatari</t>
  </si>
  <si>
    <t>3.1.20</t>
  </si>
  <si>
    <t>Kiyawa</t>
  </si>
  <si>
    <t>3.1.19</t>
  </si>
  <si>
    <t>Kiri Kasamma</t>
  </si>
  <si>
    <t>3.1.18</t>
  </si>
  <si>
    <t>CM+IPTp+LLIN+IRS</t>
  </si>
  <si>
    <t>Kazaure</t>
  </si>
  <si>
    <t>3.1.17</t>
  </si>
  <si>
    <t>Kaugama</t>
  </si>
  <si>
    <t>3.1.16</t>
  </si>
  <si>
    <t>Kafin Hausa</t>
  </si>
  <si>
    <t>3.1.15</t>
  </si>
  <si>
    <t>Jahun</t>
  </si>
  <si>
    <t>3.1.14</t>
  </si>
  <si>
    <t>Hadejia</t>
  </si>
  <si>
    <t>3.1.13</t>
  </si>
  <si>
    <t>Gwiwa</t>
  </si>
  <si>
    <t>3.1.12</t>
  </si>
  <si>
    <t>Gwaram</t>
  </si>
  <si>
    <t>3.1.11</t>
  </si>
  <si>
    <t>Guri</t>
  </si>
  <si>
    <t>3.1.10</t>
  </si>
  <si>
    <t>Gumel</t>
  </si>
  <si>
    <t>3.1.9</t>
  </si>
  <si>
    <t>Garki</t>
  </si>
  <si>
    <t>3.1.8</t>
  </si>
  <si>
    <t>Gagarawa</t>
  </si>
  <si>
    <t>3.1.7</t>
  </si>
  <si>
    <t>Dutse</t>
  </si>
  <si>
    <t>3.1.6</t>
  </si>
  <si>
    <t>Buji</t>
  </si>
  <si>
    <t>3.1.5</t>
  </si>
  <si>
    <t>Birni Kudu</t>
  </si>
  <si>
    <t>3.1.4</t>
  </si>
  <si>
    <t>Biriniwa</t>
  </si>
  <si>
    <t>3.1.3</t>
  </si>
  <si>
    <t>Babura</t>
  </si>
  <si>
    <t>3.1.2</t>
  </si>
  <si>
    <t>Auyo</t>
  </si>
  <si>
    <t>3.1.1</t>
  </si>
  <si>
    <t>3.1.0</t>
  </si>
  <si>
    <t>Jigawa</t>
  </si>
  <si>
    <t>North-West</t>
  </si>
  <si>
    <t>Yusufari</t>
  </si>
  <si>
    <t>2.6.17</t>
  </si>
  <si>
    <t>Yunusari</t>
  </si>
  <si>
    <t>2.6.16</t>
  </si>
  <si>
    <t>Tarmua</t>
  </si>
  <si>
    <t>2.6.15</t>
  </si>
  <si>
    <t>Potiskum</t>
  </si>
  <si>
    <t>2.6.14</t>
  </si>
  <si>
    <t>Nguru</t>
  </si>
  <si>
    <t>2.6.13</t>
  </si>
  <si>
    <t>Nangere</t>
  </si>
  <si>
    <t>2.6.12</t>
  </si>
  <si>
    <t>Machina</t>
  </si>
  <si>
    <t>2.6.11</t>
  </si>
  <si>
    <t>Karasuwa</t>
  </si>
  <si>
    <t>2.6.10</t>
  </si>
  <si>
    <t>Jakusko</t>
  </si>
  <si>
    <t>2.6.9</t>
  </si>
  <si>
    <t>Gulani</t>
  </si>
  <si>
    <t>2.6.8</t>
  </si>
  <si>
    <t>Gujba</t>
  </si>
  <si>
    <t>2.6.7</t>
  </si>
  <si>
    <t>Geidam</t>
  </si>
  <si>
    <t>2.6.6</t>
  </si>
  <si>
    <t>Fune</t>
  </si>
  <si>
    <t>2.6.5</t>
  </si>
  <si>
    <t>Fika</t>
  </si>
  <si>
    <t>2.6.4</t>
  </si>
  <si>
    <t>Damaturu</t>
  </si>
  <si>
    <t>2.6.3</t>
  </si>
  <si>
    <t>Bursari</t>
  </si>
  <si>
    <t>2.6.2</t>
  </si>
  <si>
    <t>Bade</t>
  </si>
  <si>
    <t>2.6.1</t>
  </si>
  <si>
    <t>2.6.0</t>
  </si>
  <si>
    <t>Yobe</t>
  </si>
  <si>
    <t>Disputed Area in Taraba State</t>
  </si>
  <si>
    <t>2.5.17</t>
  </si>
  <si>
    <t>Zing</t>
  </si>
  <si>
    <t>2.5.16</t>
  </si>
  <si>
    <t>Yorro</t>
  </si>
  <si>
    <t>2.5.15</t>
  </si>
  <si>
    <t>Wukari</t>
  </si>
  <si>
    <t>2.5.14</t>
  </si>
  <si>
    <t>Ussa</t>
  </si>
  <si>
    <t>2.5.13</t>
  </si>
  <si>
    <t>Takum</t>
  </si>
  <si>
    <t>2.5.12</t>
  </si>
  <si>
    <t>Sardauna</t>
  </si>
  <si>
    <t>2.5.11</t>
  </si>
  <si>
    <t>Lau</t>
  </si>
  <si>
    <t>2.5.10</t>
  </si>
  <si>
    <t>Kurmi</t>
  </si>
  <si>
    <t>2.5.9</t>
  </si>
  <si>
    <t>Karin-Lamido</t>
  </si>
  <si>
    <t>2.5.8</t>
  </si>
  <si>
    <t>Jalingo</t>
  </si>
  <si>
    <t>2.5.7</t>
  </si>
  <si>
    <t>Ibi</t>
  </si>
  <si>
    <t>2.5.6</t>
  </si>
  <si>
    <t>Gassol</t>
  </si>
  <si>
    <t>2.5.5</t>
  </si>
  <si>
    <t>Gashaka</t>
  </si>
  <si>
    <t>2.5.4</t>
  </si>
  <si>
    <t>Donga</t>
  </si>
  <si>
    <t>2.5.3</t>
  </si>
  <si>
    <t>Bali</t>
  </si>
  <si>
    <t>2.5.2</t>
  </si>
  <si>
    <t>Ardo-Kola</t>
  </si>
  <si>
    <t>2.5.1</t>
  </si>
  <si>
    <t>2.5.0</t>
  </si>
  <si>
    <t>Taraba</t>
  </si>
  <si>
    <t>Yamaltu/Deba</t>
  </si>
  <si>
    <t>2.4.11</t>
  </si>
  <si>
    <t>Shomgom</t>
  </si>
  <si>
    <t>2.4.10</t>
  </si>
  <si>
    <t>Nafada (Bajoga)</t>
  </si>
  <si>
    <t>2.4.9</t>
  </si>
  <si>
    <t>Kwami</t>
  </si>
  <si>
    <t>2.4.8</t>
  </si>
  <si>
    <t>Kaltungo</t>
  </si>
  <si>
    <t>2.4.7</t>
  </si>
  <si>
    <t>Gombe</t>
  </si>
  <si>
    <t>2.4.6</t>
  </si>
  <si>
    <t>Funakaye</t>
  </si>
  <si>
    <t>2.4.5</t>
  </si>
  <si>
    <t>Dukku</t>
  </si>
  <si>
    <t>2.4.4</t>
  </si>
  <si>
    <t>Billiri</t>
  </si>
  <si>
    <t>2.4.3</t>
  </si>
  <si>
    <t>Balanga</t>
  </si>
  <si>
    <t>2.4.2</t>
  </si>
  <si>
    <t>Akko</t>
  </si>
  <si>
    <t>2.4.1</t>
  </si>
  <si>
    <t>2.4.0</t>
  </si>
  <si>
    <t>Shani</t>
  </si>
  <si>
    <t>2.3.27</t>
  </si>
  <si>
    <t>Nganzai</t>
  </si>
  <si>
    <t>2.3.26</t>
  </si>
  <si>
    <t>Ngala</t>
  </si>
  <si>
    <t>2.3.25</t>
  </si>
  <si>
    <t>Monguno</t>
  </si>
  <si>
    <t>2.3.24</t>
  </si>
  <si>
    <t>Mobbar</t>
  </si>
  <si>
    <t>2.3.23</t>
  </si>
  <si>
    <t>Marte</t>
  </si>
  <si>
    <t>2.3.22</t>
  </si>
  <si>
    <t>Maiduguri</t>
  </si>
  <si>
    <t>2.3.21</t>
  </si>
  <si>
    <t>Magumeri</t>
  </si>
  <si>
    <t>2.3.20</t>
  </si>
  <si>
    <t>Mafa</t>
  </si>
  <si>
    <t>2.3.19</t>
  </si>
  <si>
    <t>Kwaya Kusar</t>
  </si>
  <si>
    <t>2.3.18</t>
  </si>
  <si>
    <t>Kukawa</t>
  </si>
  <si>
    <t>2.3.17</t>
  </si>
  <si>
    <t>Konduga</t>
  </si>
  <si>
    <t>2.3.16</t>
  </si>
  <si>
    <t>Kala/Balge</t>
  </si>
  <si>
    <t>2.3.15</t>
  </si>
  <si>
    <t>Kaga</t>
  </si>
  <si>
    <t>2.3.14</t>
  </si>
  <si>
    <t>Jere</t>
  </si>
  <si>
    <t>2.3.13</t>
  </si>
  <si>
    <t>Hawul</t>
  </si>
  <si>
    <t>2.3.12</t>
  </si>
  <si>
    <t>Gwoza</t>
  </si>
  <si>
    <t>2.3.11</t>
  </si>
  <si>
    <t>Guzamala</t>
  </si>
  <si>
    <t>2.3.10</t>
  </si>
  <si>
    <t>Gubio</t>
  </si>
  <si>
    <t>2.3.9</t>
  </si>
  <si>
    <t>Dikwa</t>
  </si>
  <si>
    <t>2.3.8</t>
  </si>
  <si>
    <t>Damboa</t>
  </si>
  <si>
    <t>2.3.7</t>
  </si>
  <si>
    <t>Chibok</t>
  </si>
  <si>
    <t>2.3.6</t>
  </si>
  <si>
    <t>Biu</t>
  </si>
  <si>
    <t>2.3.5</t>
  </si>
  <si>
    <t>Bayo</t>
  </si>
  <si>
    <t>2.3.4</t>
  </si>
  <si>
    <t>Bama</t>
  </si>
  <si>
    <t>2.3.3</t>
  </si>
  <si>
    <t>Askira/Uba</t>
  </si>
  <si>
    <t>2.3.2</t>
  </si>
  <si>
    <t>Abadam</t>
  </si>
  <si>
    <t>2.3.1</t>
  </si>
  <si>
    <t>2.3.0</t>
  </si>
  <si>
    <t>Borno</t>
  </si>
  <si>
    <t>Zaki</t>
  </si>
  <si>
    <t>2.2.20</t>
  </si>
  <si>
    <t>Warji</t>
  </si>
  <si>
    <t>2.2.19</t>
  </si>
  <si>
    <t>Toro</t>
  </si>
  <si>
    <t>2.2.18</t>
  </si>
  <si>
    <t>Tafawa-Balewa</t>
  </si>
  <si>
    <t>2.2.17</t>
  </si>
  <si>
    <t>Shira</t>
  </si>
  <si>
    <t>2.2.16</t>
  </si>
  <si>
    <t>Ningi</t>
  </si>
  <si>
    <t>2.2.15</t>
  </si>
  <si>
    <t>Misau</t>
  </si>
  <si>
    <t>2.2.14</t>
  </si>
  <si>
    <t>Kirfi</t>
  </si>
  <si>
    <t>2.2.13</t>
  </si>
  <si>
    <t>Katagum</t>
  </si>
  <si>
    <t>2.2.12</t>
  </si>
  <si>
    <t>Jama'are</t>
  </si>
  <si>
    <t>2.2.11</t>
  </si>
  <si>
    <t>Itas/Gadau</t>
  </si>
  <si>
    <t>2.2.10</t>
  </si>
  <si>
    <t>Giade</t>
  </si>
  <si>
    <t>2.2.9</t>
  </si>
  <si>
    <t>Ganjuwa</t>
  </si>
  <si>
    <t>2.2.8</t>
  </si>
  <si>
    <t>Gamawa</t>
  </si>
  <si>
    <t>2.2.7</t>
  </si>
  <si>
    <t>Dass</t>
  </si>
  <si>
    <t>2.2.6</t>
  </si>
  <si>
    <t>Darazo</t>
  </si>
  <si>
    <t>2.2.5</t>
  </si>
  <si>
    <t>Damban</t>
  </si>
  <si>
    <t>2.2.4</t>
  </si>
  <si>
    <t>Bogoro</t>
  </si>
  <si>
    <t>2.2.3</t>
  </si>
  <si>
    <t>Bauchi</t>
  </si>
  <si>
    <t>2.2.2</t>
  </si>
  <si>
    <t>Alkaleri</t>
  </si>
  <si>
    <t>2.2.1</t>
  </si>
  <si>
    <t>2.2.0</t>
  </si>
  <si>
    <t>Yola South</t>
  </si>
  <si>
    <t>2.1.21</t>
  </si>
  <si>
    <t>Yola North</t>
  </si>
  <si>
    <t>2.1.20</t>
  </si>
  <si>
    <t>Toungo</t>
  </si>
  <si>
    <t>2.1.19</t>
  </si>
  <si>
    <t>Song</t>
  </si>
  <si>
    <t>2.1.18</t>
  </si>
  <si>
    <t>Shelleng</t>
  </si>
  <si>
    <t>2.1.17</t>
  </si>
  <si>
    <t>Numan</t>
  </si>
  <si>
    <t>2.1.16</t>
  </si>
  <si>
    <t>Mubi South</t>
  </si>
  <si>
    <t>2.1.15</t>
  </si>
  <si>
    <t>Mubi North</t>
  </si>
  <si>
    <t>2.1.14</t>
  </si>
  <si>
    <t>Michika</t>
  </si>
  <si>
    <t>2.1.13</t>
  </si>
  <si>
    <t>Mayo-Belwa</t>
  </si>
  <si>
    <t>2.1.12</t>
  </si>
  <si>
    <t>Maiha</t>
  </si>
  <si>
    <t>2.1.11</t>
  </si>
  <si>
    <t>Madagali</t>
  </si>
  <si>
    <t>2.1.10</t>
  </si>
  <si>
    <t>Lamurde</t>
  </si>
  <si>
    <t>2.1.9</t>
  </si>
  <si>
    <t>Jada</t>
  </si>
  <si>
    <t>2.1.8</t>
  </si>
  <si>
    <t>Hong</t>
  </si>
  <si>
    <t>2.1.7</t>
  </si>
  <si>
    <t>Guyuk</t>
  </si>
  <si>
    <t>2.1.6</t>
  </si>
  <si>
    <t>Gombi</t>
  </si>
  <si>
    <t>2.1.5</t>
  </si>
  <si>
    <t>Girei</t>
  </si>
  <si>
    <t>2.1.4</t>
  </si>
  <si>
    <t>Ganye</t>
  </si>
  <si>
    <t>2.1.3</t>
  </si>
  <si>
    <t>Fufore</t>
  </si>
  <si>
    <t>2.1.2</t>
  </si>
  <si>
    <t>Demsa</t>
  </si>
  <si>
    <t>2.1.1</t>
  </si>
  <si>
    <t>2.1.0</t>
  </si>
  <si>
    <t>Adamawa</t>
  </si>
  <si>
    <t>North East</t>
  </si>
  <si>
    <t>Wase</t>
  </si>
  <si>
    <t>1.7.17</t>
  </si>
  <si>
    <t>Shendam</t>
  </si>
  <si>
    <t>1.7.16</t>
  </si>
  <si>
    <t>Riyom</t>
  </si>
  <si>
    <t>1.7.15</t>
  </si>
  <si>
    <t>Qua'an Pan</t>
  </si>
  <si>
    <t>1.7.14</t>
  </si>
  <si>
    <t>Pankshin</t>
  </si>
  <si>
    <t>1.7.13</t>
  </si>
  <si>
    <t>Mikang</t>
  </si>
  <si>
    <t>1.7.12</t>
  </si>
  <si>
    <t>Mangu</t>
  </si>
  <si>
    <t>1.7.11</t>
  </si>
  <si>
    <t>Langtang South</t>
  </si>
  <si>
    <t>1.7.10</t>
  </si>
  <si>
    <t>Langtang North</t>
  </si>
  <si>
    <t>1.7.9</t>
  </si>
  <si>
    <t>Kanke</t>
  </si>
  <si>
    <t>1.7.8</t>
  </si>
  <si>
    <t>Kanam</t>
  </si>
  <si>
    <t>1.7.7</t>
  </si>
  <si>
    <t>Jos South</t>
  </si>
  <si>
    <t>1.7.6</t>
  </si>
  <si>
    <t>Jos North</t>
  </si>
  <si>
    <t>1.7.5</t>
  </si>
  <si>
    <t>Jos East</t>
  </si>
  <si>
    <t>1.7.4</t>
  </si>
  <si>
    <t>Bokkos</t>
  </si>
  <si>
    <t>1.7.3</t>
  </si>
  <si>
    <t>Bassa2</t>
  </si>
  <si>
    <t>1.7.2</t>
  </si>
  <si>
    <t>Barikin Ladi</t>
  </si>
  <si>
    <t>1.7.1</t>
  </si>
  <si>
    <t>1.7.0</t>
  </si>
  <si>
    <t>Plateau</t>
  </si>
  <si>
    <t>Wushishi</t>
  </si>
  <si>
    <t>1.6.25</t>
  </si>
  <si>
    <t>Tafa</t>
  </si>
  <si>
    <t>1.6.24</t>
  </si>
  <si>
    <t>Suleja</t>
  </si>
  <si>
    <t>1.6.23</t>
  </si>
  <si>
    <t>Shiroro</t>
  </si>
  <si>
    <t>1.6.22</t>
  </si>
  <si>
    <t>Rijau</t>
  </si>
  <si>
    <t>1.6.21</t>
  </si>
  <si>
    <t>Rafi</t>
  </si>
  <si>
    <t>1.6.20</t>
  </si>
  <si>
    <t>Pailoro</t>
  </si>
  <si>
    <t>1.6.19</t>
  </si>
  <si>
    <t>Muya</t>
  </si>
  <si>
    <t>1.6.18</t>
  </si>
  <si>
    <t>Mokwa</t>
  </si>
  <si>
    <t>1.6.17</t>
  </si>
  <si>
    <t>Mashegu</t>
  </si>
  <si>
    <t>1.6.16</t>
  </si>
  <si>
    <t>Mariga</t>
  </si>
  <si>
    <t>1.6.15</t>
  </si>
  <si>
    <t>Magama</t>
  </si>
  <si>
    <t>1.6.14</t>
  </si>
  <si>
    <t>Lavun</t>
  </si>
  <si>
    <t>1.6.13</t>
  </si>
  <si>
    <t>Lapai</t>
  </si>
  <si>
    <t>1.6.12</t>
  </si>
  <si>
    <t>Kontagora</t>
  </si>
  <si>
    <t>1.6.11</t>
  </si>
  <si>
    <t>Katcha</t>
  </si>
  <si>
    <t>1.6.10</t>
  </si>
  <si>
    <t>Gurara</t>
  </si>
  <si>
    <t>1.6.9</t>
  </si>
  <si>
    <t>Gbako</t>
  </si>
  <si>
    <t>1.6.8</t>
  </si>
  <si>
    <t>Edati</t>
  </si>
  <si>
    <t>1.6.7</t>
  </si>
  <si>
    <t>Chanchaga</t>
  </si>
  <si>
    <t>1.6.6</t>
  </si>
  <si>
    <t>Bosso</t>
  </si>
  <si>
    <t>1.6.5</t>
  </si>
  <si>
    <t>Borgu</t>
  </si>
  <si>
    <t>1.6.4</t>
  </si>
  <si>
    <t>Bida</t>
  </si>
  <si>
    <t>1.6.3</t>
  </si>
  <si>
    <t>Agwara</t>
  </si>
  <si>
    <t>1.6.2</t>
  </si>
  <si>
    <t>Agaie</t>
  </si>
  <si>
    <t>1.6.1</t>
  </si>
  <si>
    <t>1.6.0</t>
  </si>
  <si>
    <t>Niger</t>
  </si>
  <si>
    <t>Wamba</t>
  </si>
  <si>
    <t>1.5.13</t>
  </si>
  <si>
    <t>Toto</t>
  </si>
  <si>
    <t>1.5.12</t>
  </si>
  <si>
    <t>Obi2</t>
  </si>
  <si>
    <t>1.5.11</t>
  </si>
  <si>
    <t>Nasarawa2</t>
  </si>
  <si>
    <t>1.5.10</t>
  </si>
  <si>
    <t>Nasarawa-Eggon</t>
  </si>
  <si>
    <t>1.5.9</t>
  </si>
  <si>
    <t>Lafia</t>
  </si>
  <si>
    <t>1.5.8</t>
  </si>
  <si>
    <t>Kokona</t>
  </si>
  <si>
    <t>1.5.7</t>
  </si>
  <si>
    <t>Keffi</t>
  </si>
  <si>
    <t>1.5.6</t>
  </si>
  <si>
    <t>Keana</t>
  </si>
  <si>
    <t>1.5.5</t>
  </si>
  <si>
    <t>Karu</t>
  </si>
  <si>
    <t>1.5.4</t>
  </si>
  <si>
    <t>Doma</t>
  </si>
  <si>
    <t>1.5.3</t>
  </si>
  <si>
    <t>Awe</t>
  </si>
  <si>
    <t>1.5.2</t>
  </si>
  <si>
    <t>Akwanga</t>
  </si>
  <si>
    <t>1.5.1</t>
  </si>
  <si>
    <t>1.5.0</t>
  </si>
  <si>
    <t>Nasarawa</t>
  </si>
  <si>
    <t>Pategi</t>
  </si>
  <si>
    <t>1.4.16</t>
  </si>
  <si>
    <t>Oyun</t>
  </si>
  <si>
    <t>1.4.15</t>
  </si>
  <si>
    <t>Oke-Ero</t>
  </si>
  <si>
    <t>1.4.14</t>
  </si>
  <si>
    <t>Offa</t>
  </si>
  <si>
    <t>1.4.13</t>
  </si>
  <si>
    <t>Moro</t>
  </si>
  <si>
    <t>1.4.12</t>
  </si>
  <si>
    <t>Kaiama</t>
  </si>
  <si>
    <t>1.4.11</t>
  </si>
  <si>
    <t>Isin</t>
  </si>
  <si>
    <t>1.4.10</t>
  </si>
  <si>
    <t>Irepodun1</t>
  </si>
  <si>
    <t>1.4.9</t>
  </si>
  <si>
    <t>Ilorin West</t>
  </si>
  <si>
    <t>1.4.8</t>
  </si>
  <si>
    <t>Ilorin South</t>
  </si>
  <si>
    <t>1.4.7</t>
  </si>
  <si>
    <t>Ilorin East</t>
  </si>
  <si>
    <t>1.4.6</t>
  </si>
  <si>
    <t>Ifelodun1</t>
  </si>
  <si>
    <t>1.4.5</t>
  </si>
  <si>
    <t>1.4.4</t>
  </si>
  <si>
    <t>Edu</t>
  </si>
  <si>
    <t>1.4.3</t>
  </si>
  <si>
    <t>Baruten</t>
  </si>
  <si>
    <t>1.4.2</t>
  </si>
  <si>
    <t>Asa</t>
  </si>
  <si>
    <t>1.4.1</t>
  </si>
  <si>
    <t>1.4.0</t>
  </si>
  <si>
    <t>Kwara</t>
  </si>
  <si>
    <t>Yagba West</t>
  </si>
  <si>
    <t>1.3.21</t>
  </si>
  <si>
    <t>Yagba East</t>
  </si>
  <si>
    <t>1.3.20</t>
  </si>
  <si>
    <t>Omala</t>
  </si>
  <si>
    <t>1.3.19</t>
  </si>
  <si>
    <t>Olamabolo</t>
  </si>
  <si>
    <t>1.3.18</t>
  </si>
  <si>
    <t>Okene</t>
  </si>
  <si>
    <t>1.3.17</t>
  </si>
  <si>
    <t>Okehi</t>
  </si>
  <si>
    <t>1.3.16</t>
  </si>
  <si>
    <t>Ogori/Mangongo</t>
  </si>
  <si>
    <t>1.3.15</t>
  </si>
  <si>
    <t>Ofu</t>
  </si>
  <si>
    <t>1.3.14</t>
  </si>
  <si>
    <t>Mopa-Muro</t>
  </si>
  <si>
    <t>1.3.13</t>
  </si>
  <si>
    <t>Lokoja</t>
  </si>
  <si>
    <t>1.3.12</t>
  </si>
  <si>
    <t>Kogi</t>
  </si>
  <si>
    <t>1.3.11</t>
  </si>
  <si>
    <t>Kabba/Bunu</t>
  </si>
  <si>
    <t>1.3.10</t>
  </si>
  <si>
    <t>Ijumu</t>
  </si>
  <si>
    <t>1.3.9</t>
  </si>
  <si>
    <t>Igalamela-Odolu</t>
  </si>
  <si>
    <t>1.3.8</t>
  </si>
  <si>
    <t>Idah</t>
  </si>
  <si>
    <t>1.3.7</t>
  </si>
  <si>
    <t>Ibaji</t>
  </si>
  <si>
    <t>1.3.6</t>
  </si>
  <si>
    <t>Dekina</t>
  </si>
  <si>
    <t>1.3.5</t>
  </si>
  <si>
    <t>Bassa1</t>
  </si>
  <si>
    <t>1.3.4</t>
  </si>
  <si>
    <t>Ankpa</t>
  </si>
  <si>
    <t>1.3.3</t>
  </si>
  <si>
    <t>Ajaokuta</t>
  </si>
  <si>
    <t>1.3.2</t>
  </si>
  <si>
    <t>Adavi</t>
  </si>
  <si>
    <t>1.3.1</t>
  </si>
  <si>
    <t>1.3.0</t>
  </si>
  <si>
    <t>Kwali</t>
  </si>
  <si>
    <t>1.2.6</t>
  </si>
  <si>
    <t>Kuje</t>
  </si>
  <si>
    <t>1.2.5</t>
  </si>
  <si>
    <t>Gwagwalada</t>
  </si>
  <si>
    <t>1.2.4</t>
  </si>
  <si>
    <t>Bwari</t>
  </si>
  <si>
    <t>1.2.3</t>
  </si>
  <si>
    <t>Abuja Municipal</t>
  </si>
  <si>
    <t>1.2.2</t>
  </si>
  <si>
    <t>Abaji</t>
  </si>
  <si>
    <t>1.2.1</t>
  </si>
  <si>
    <t>1.2.0</t>
  </si>
  <si>
    <t>Federal Capital Territory</t>
  </si>
  <si>
    <t>Vandeikya</t>
  </si>
  <si>
    <t>1.1.23</t>
  </si>
  <si>
    <t>Ushongo</t>
  </si>
  <si>
    <t>1.1.22</t>
  </si>
  <si>
    <t>Ukum</t>
  </si>
  <si>
    <t>1.1.21</t>
  </si>
  <si>
    <t>Tarka</t>
  </si>
  <si>
    <t>1.1.20</t>
  </si>
  <si>
    <t>Oturkpo</t>
  </si>
  <si>
    <t>1.1.19</t>
  </si>
  <si>
    <t>Okpokwu</t>
  </si>
  <si>
    <t>1.1.18</t>
  </si>
  <si>
    <t>Oju</t>
  </si>
  <si>
    <t>1.1.17</t>
  </si>
  <si>
    <t>Ohimini</t>
  </si>
  <si>
    <t>1.1.16</t>
  </si>
  <si>
    <t>Ogbadibo</t>
  </si>
  <si>
    <t>1.1.15</t>
  </si>
  <si>
    <t>Obi1</t>
  </si>
  <si>
    <t>1.1.14</t>
  </si>
  <si>
    <t>Makurdi</t>
  </si>
  <si>
    <t>1.1.13</t>
  </si>
  <si>
    <t>Logo</t>
  </si>
  <si>
    <t>1.1.12</t>
  </si>
  <si>
    <t>Kwande</t>
  </si>
  <si>
    <t>1.1.11</t>
  </si>
  <si>
    <t>Konshisha</t>
  </si>
  <si>
    <t>1.1.10</t>
  </si>
  <si>
    <t>Katsina-Ala</t>
  </si>
  <si>
    <t>1.1.9</t>
  </si>
  <si>
    <t>Gwer West</t>
  </si>
  <si>
    <t>1.1.8</t>
  </si>
  <si>
    <t>Gwer East</t>
  </si>
  <si>
    <t>1.1.7</t>
  </si>
  <si>
    <t>Guma</t>
  </si>
  <si>
    <t>1.1.6</t>
  </si>
  <si>
    <t>Gboko</t>
  </si>
  <si>
    <t>1.1.5</t>
  </si>
  <si>
    <t>Buruku</t>
  </si>
  <si>
    <t>1.1.4</t>
  </si>
  <si>
    <t>Apa</t>
  </si>
  <si>
    <t>1.1.3</t>
  </si>
  <si>
    <t>Agatu</t>
  </si>
  <si>
    <t>1.1.2</t>
  </si>
  <si>
    <t>Ado</t>
  </si>
  <si>
    <t>1.1.1</t>
  </si>
  <si>
    <t>1.1.0</t>
  </si>
  <si>
    <t>Benue</t>
  </si>
  <si>
    <t>North-Central (Middle Belt)</t>
  </si>
  <si>
    <t>National Level Activities</t>
  </si>
  <si>
    <t xml:space="preserve">Country </t>
  </si>
  <si>
    <t>Resource Mobilization</t>
  </si>
  <si>
    <t>Governance &amp; Coordination</t>
  </si>
  <si>
    <t>Capacity Building</t>
  </si>
  <si>
    <t>M&amp;E</t>
  </si>
  <si>
    <t>SBC</t>
  </si>
  <si>
    <t>CostLink SMC</t>
  </si>
  <si>
    <t>Total</t>
  </si>
  <si>
    <t>Operational</t>
  </si>
  <si>
    <t>Distribution</t>
  </si>
  <si>
    <t>AL Procurement</t>
  </si>
  <si>
    <t>RDT kits Distribution</t>
  </si>
  <si>
    <t>RDT kits Procurement</t>
  </si>
  <si>
    <t>Procurement</t>
  </si>
  <si>
    <t>Eligible</t>
  </si>
  <si>
    <t>CostLinkProc</t>
  </si>
  <si>
    <t>LinkCost Distribution</t>
  </si>
  <si>
    <t>LinkCost Procurement</t>
  </si>
  <si>
    <t>SMC Campaign</t>
  </si>
  <si>
    <t>CostLink</t>
  </si>
  <si>
    <t>Procure SPAQ        (Total)</t>
  </si>
  <si>
    <t>Procure SPAQ                      (12-59 months)</t>
  </si>
  <si>
    <t>Procure SPAQ              (3-11 months)</t>
  </si>
  <si>
    <t>Procuremnet</t>
  </si>
  <si>
    <t>Campaign</t>
  </si>
  <si>
    <t>Proportion</t>
  </si>
  <si>
    <t>CostLinkCampagin</t>
  </si>
  <si>
    <t># of Artesunate Suppositories</t>
  </si>
  <si>
    <t xml:space="preserve"># of IV Artesunate </t>
  </si>
  <si>
    <t># of ACT Packs</t>
  </si>
  <si>
    <t># of RDT Kits</t>
  </si>
  <si>
    <t xml:space="preserve"># of Vaccine Doses </t>
  </si>
  <si>
    <t>Proportion for SP</t>
  </si>
  <si>
    <t># of SP for IPTp</t>
  </si>
  <si>
    <t>Proportion of SP for PMC</t>
  </si>
  <si>
    <t># of SP for PMC (Total)</t>
  </si>
  <si>
    <t># of SP for PMC (1-2yrs)</t>
  </si>
  <si>
    <t># of SP for PMC (&lt;1yr)</t>
  </si>
  <si>
    <t># of SPAQ for SMC (Total)</t>
  </si>
  <si>
    <t>SPAQ for SMC      (12-59 months)</t>
  </si>
  <si>
    <t>Proppotion</t>
  </si>
  <si>
    <t># of SPAQ for SMC (3-11 months)</t>
  </si>
  <si>
    <t># eligible for Cont. Distribution</t>
  </si>
  <si>
    <t># of LLINs for Cont. Distribution</t>
  </si>
  <si>
    <t>Eligbile</t>
  </si>
  <si>
    <t># of ITNs for Campaign</t>
  </si>
  <si>
    <t>Total # of HFs</t>
  </si>
  <si>
    <t># of THFs</t>
  </si>
  <si>
    <t># of SHFs</t>
  </si>
  <si>
    <t># of fxnal PHCs</t>
  </si>
  <si>
    <t># of Wards</t>
  </si>
  <si>
    <t xml:space="preserve">Proportion </t>
  </si>
  <si>
    <t># of 0-2yrs Children</t>
  </si>
  <si>
    <t># of 1-2yrs Children</t>
  </si>
  <si>
    <t># of &lt;1yr Children</t>
  </si>
  <si>
    <t xml:space="preserve"># of U-5 + PW     </t>
  </si>
  <si>
    <t># of PW     (5%)</t>
  </si>
  <si>
    <t>U-5  for SMC in Eligible LGAs</t>
  </si>
  <si>
    <t>U-5  for SMC (95%)</t>
  </si>
  <si>
    <t># of U-5 Children</t>
  </si>
  <si>
    <t>% of U-5 Children</t>
  </si>
  <si>
    <t>Projected Pop (2025)</t>
  </si>
  <si>
    <t>Annual Growth (%)</t>
  </si>
  <si>
    <t xml:space="preserve">Pop (2006 Census) </t>
  </si>
  <si>
    <t>LSM</t>
  </si>
  <si>
    <t>IRS</t>
  </si>
  <si>
    <t>New Gen LLIN (ITN)</t>
  </si>
  <si>
    <t>Urban New LLIN (ITN)</t>
  </si>
  <si>
    <t>Vaccines V</t>
  </si>
  <si>
    <t>Vaccines IV</t>
  </si>
  <si>
    <t>Vaccines III</t>
  </si>
  <si>
    <t>Vaccines II</t>
  </si>
  <si>
    <t>Vaccines I Pri</t>
  </si>
  <si>
    <t>Vaccines I</t>
  </si>
  <si>
    <t>Vaccines Pri</t>
  </si>
  <si>
    <t>Vaccines</t>
  </si>
  <si>
    <t>IPTp</t>
  </si>
  <si>
    <t>PMC</t>
  </si>
  <si>
    <t>IPTi</t>
  </si>
  <si>
    <t>IPTsc</t>
  </si>
  <si>
    <t>SMC</t>
  </si>
  <si>
    <t>Overall</t>
  </si>
  <si>
    <t>Cost of Support Services</t>
  </si>
  <si>
    <t>Cost of Case Management</t>
  </si>
  <si>
    <t>Cost of Malaria Vaccine Services</t>
  </si>
  <si>
    <t>Cost of IPTp</t>
  </si>
  <si>
    <t>Cost of PMC</t>
  </si>
  <si>
    <t>Cost of SMC</t>
  </si>
  <si>
    <t>Cost of Continuous Distribution of ITNs</t>
  </si>
  <si>
    <t>Cost of ITN Campaign</t>
  </si>
  <si>
    <t>Case Management</t>
  </si>
  <si>
    <t>Vaccine</t>
  </si>
  <si>
    <t>ITNs</t>
  </si>
  <si>
    <t>Intervention Counts</t>
  </si>
  <si>
    <t>Vector Control</t>
  </si>
  <si>
    <t>Malaria Prevention</t>
  </si>
  <si>
    <t>States</t>
  </si>
  <si>
    <t>S/N</t>
  </si>
  <si>
    <t>Cost (₦)</t>
  </si>
  <si>
    <t xml:space="preserve">Quantity of Commodities </t>
  </si>
  <si>
    <t>Number of Wards and Health Facilities</t>
  </si>
  <si>
    <t>Demographics</t>
  </si>
  <si>
    <t>Intervention Mix</t>
  </si>
  <si>
    <t>PRAGMATIC PRIORITIZED COSTED PLAN FOR MALARIA PROGRAMME</t>
  </si>
  <si>
    <t>MALARIA CONTROL AND ELIMINATION PARTNERSHIP IN AFRICA(MACEPA, NIGERIA) - 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</si>
</sst>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[$₦-46A]#,##0"/>
    <numFmt numFmtId="165" formatCode="#,##0.000000"/>
    <numFmt numFmtId="166" formatCode="#,##0.0000000"/>
    <numFmt numFmtId="167" formatCode="#,##0.00000000"/>
    <numFmt numFmtId="168" formatCode="#,##0.00000"/>
    <numFmt numFmtId="169" formatCode="#,##0.0000"/>
    <numFmt numFmtId="170" formatCode="0.0"/>
    <numFmt numFmtId="171" formatCode="[$-409]mmmm\ d\,\ yyyy;@"/>
    <numFmt numFmtId="172" formatCode="#,##0.0"/>
  </numFmts>
  <fonts count="19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i/>
      <sz val="11"/>
      <color rgb="FF000000"/>
      <name val="Aptos Narrow"/>
      <family val="2"/>
      <scheme val="minor"/>
    </font>
    <font>
      <i/>
      <sz val="11"/>
      <color rgb="FFFF0000"/>
      <name val="Aptos Narrow"/>
      <family val="2"/>
      <scheme val="minor"/>
    </font>
    <font>
      <i/>
      <sz val="11"/>
      <color rgb="FFC00000"/>
      <name val="Aptos Narrow"/>
      <family val="2"/>
      <scheme val="minor"/>
    </font>
    <font>
      <sz val="11"/>
      <color rgb="FFC00000"/>
      <name val="Aptos Narrow"/>
      <family val="2"/>
      <scheme val="minor"/>
    </font>
    <font>
      <b/>
      <sz val="11"/>
      <color rgb="FFC0000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rgb="FFFEF4F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BD1D1"/>
        <bgColor indexed="64"/>
      </patternFill>
    </fill>
    <fill>
      <patternFill patternType="solid">
        <fgColor rgb="FFF28A8A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EC425A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1">
    <xf numFmtId="0" fontId="0" fillId="0" borderId="0" xfId="0"/>
    <xf numFmtId="0" fontId="0" fillId="0" borderId="0" xfId="0" applyAlignment="1">
      <alignment wrapText="1"/>
    </xf>
    <xf numFmtId="164" fontId="2" fillId="0" borderId="0" xfId="0" applyNumberFormat="1" applyFont="1" applyAlignment="1">
      <alignment wrapText="1"/>
    </xf>
    <xf numFmtId="3" fontId="3" fillId="0" borderId="1" xfId="0" applyNumberFormat="1" applyFont="1" applyBorder="1" applyAlignment="1">
      <alignment wrapText="1"/>
    </xf>
    <xf numFmtId="3" fontId="2" fillId="0" borderId="2" xfId="0" applyNumberFormat="1" applyFont="1" applyBorder="1" applyAlignment="1">
      <alignment horizontal="center" wrapText="1"/>
    </xf>
    <xf numFmtId="164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165" fontId="4" fillId="0" borderId="0" xfId="0" applyNumberFormat="1" applyFont="1" applyAlignment="1">
      <alignment wrapText="1"/>
    </xf>
    <xf numFmtId="166" fontId="2" fillId="0" borderId="0" xfId="0" applyNumberFormat="1" applyFont="1" applyAlignment="1">
      <alignment wrapText="1"/>
    </xf>
    <xf numFmtId="0" fontId="5" fillId="0" borderId="0" xfId="0" applyFont="1" applyAlignment="1">
      <alignment horizontal="right" vertical="center" wrapText="1"/>
    </xf>
    <xf numFmtId="167" fontId="2" fillId="0" borderId="0" xfId="0" applyNumberFormat="1" applyFont="1" applyAlignment="1">
      <alignment wrapText="1"/>
    </xf>
    <xf numFmtId="3" fontId="0" fillId="0" borderId="2" xfId="0" applyNumberFormat="1" applyBorder="1" applyAlignment="1">
      <alignment horizontal="center" wrapText="1"/>
    </xf>
    <xf numFmtId="166" fontId="0" fillId="0" borderId="0" xfId="0" applyNumberFormat="1" applyAlignment="1">
      <alignment wrapText="1"/>
    </xf>
    <xf numFmtId="168" fontId="2" fillId="0" borderId="0" xfId="0" applyNumberFormat="1" applyFont="1" applyAlignment="1">
      <alignment wrapText="1"/>
    </xf>
    <xf numFmtId="167" fontId="0" fillId="0" borderId="0" xfId="0" applyNumberFormat="1" applyAlignment="1">
      <alignment wrapText="1"/>
    </xf>
    <xf numFmtId="165" fontId="2" fillId="0" borderId="0" xfId="0" applyNumberFormat="1" applyFont="1" applyAlignment="1">
      <alignment wrapText="1"/>
    </xf>
    <xf numFmtId="169" fontId="0" fillId="0" borderId="0" xfId="0" applyNumberFormat="1" applyAlignment="1">
      <alignment wrapText="1"/>
    </xf>
    <xf numFmtId="4" fontId="0" fillId="0" borderId="0" xfId="0" applyNumberFormat="1" applyAlignment="1">
      <alignment wrapText="1"/>
    </xf>
    <xf numFmtId="3" fontId="6" fillId="0" borderId="0" xfId="0" applyNumberFormat="1" applyFont="1" applyAlignment="1">
      <alignment horizontal="right" vertical="center" wrapText="1"/>
    </xf>
    <xf numFmtId="3" fontId="0" fillId="0" borderId="0" xfId="0" applyNumberFormat="1" applyAlignment="1">
      <alignment horizontal="center" wrapText="1"/>
    </xf>
    <xf numFmtId="0" fontId="7" fillId="2" borderId="3" xfId="0" applyFont="1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7" fillId="0" borderId="3" xfId="0" applyFont="1" applyBorder="1" applyAlignment="1">
      <alignment wrapText="1"/>
    </xf>
    <xf numFmtId="170" fontId="7" fillId="0" borderId="3" xfId="0" applyNumberFormat="1" applyFont="1" applyBorder="1" applyAlignment="1">
      <alignment horizontal="center" wrapText="1"/>
    </xf>
    <xf numFmtId="0" fontId="4" fillId="0" borderId="0" xfId="0" applyFont="1" applyAlignment="1">
      <alignment wrapText="1"/>
    </xf>
    <xf numFmtId="3" fontId="4" fillId="0" borderId="0" xfId="0" applyNumberFormat="1" applyFont="1" applyAlignment="1">
      <alignment wrapText="1"/>
    </xf>
    <xf numFmtId="3" fontId="7" fillId="0" borderId="0" xfId="0" applyNumberFormat="1" applyFont="1" applyAlignment="1">
      <alignment wrapText="1"/>
    </xf>
    <xf numFmtId="3" fontId="2" fillId="0" borderId="0" xfId="0" applyNumberFormat="1" applyFont="1" applyAlignment="1">
      <alignment wrapText="1"/>
    </xf>
    <xf numFmtId="3" fontId="8" fillId="0" borderId="0" xfId="0" applyNumberFormat="1" applyFont="1" applyAlignment="1">
      <alignment vertical="center" wrapText="1"/>
    </xf>
    <xf numFmtId="168" fontId="0" fillId="0" borderId="0" xfId="0" applyNumberFormat="1" applyAlignment="1">
      <alignment wrapText="1"/>
    </xf>
    <xf numFmtId="169" fontId="4" fillId="0" borderId="0" xfId="0" applyNumberFormat="1" applyFont="1" applyAlignment="1">
      <alignment wrapText="1"/>
    </xf>
    <xf numFmtId="4" fontId="4" fillId="0" borderId="0" xfId="0" applyNumberFormat="1" applyFont="1" applyAlignment="1">
      <alignment wrapText="1"/>
    </xf>
    <xf numFmtId="3" fontId="4" fillId="0" borderId="0" xfId="0" applyNumberFormat="1" applyFont="1" applyAlignment="1">
      <alignment horizontal="center" wrapText="1"/>
    </xf>
    <xf numFmtId="0" fontId="4" fillId="4" borderId="3" xfId="0" applyFont="1" applyFill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164" fontId="4" fillId="0" borderId="0" xfId="0" applyNumberFormat="1" applyFont="1" applyAlignment="1">
      <alignment wrapText="1"/>
    </xf>
    <xf numFmtId="164" fontId="7" fillId="0" borderId="0" xfId="0" applyNumberFormat="1" applyFont="1" applyAlignment="1">
      <alignment wrapText="1"/>
    </xf>
    <xf numFmtId="0" fontId="4" fillId="0" borderId="3" xfId="0" applyFont="1" applyBorder="1" applyAlignment="1">
      <alignment wrapText="1"/>
    </xf>
    <xf numFmtId="170" fontId="4" fillId="0" borderId="3" xfId="0" applyNumberFormat="1" applyFont="1" applyBorder="1" applyAlignment="1">
      <alignment horizontal="center" wrapText="1"/>
    </xf>
    <xf numFmtId="0" fontId="2" fillId="0" borderId="0" xfId="0" applyFont="1" applyAlignment="1">
      <alignment wrapText="1"/>
    </xf>
    <xf numFmtId="4" fontId="2" fillId="0" borderId="0" xfId="0" applyNumberFormat="1" applyFont="1" applyAlignment="1">
      <alignment wrapText="1"/>
    </xf>
    <xf numFmtId="3" fontId="2" fillId="0" borderId="0" xfId="0" applyNumberFormat="1" applyFont="1" applyAlignment="1">
      <alignment horizontal="center" wrapText="1"/>
    </xf>
    <xf numFmtId="0" fontId="2" fillId="5" borderId="3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6" borderId="3" xfId="0" applyFont="1" applyFill="1" applyBorder="1" applyAlignment="1">
      <alignment wrapText="1"/>
    </xf>
    <xf numFmtId="1" fontId="2" fillId="6" borderId="3" xfId="0" applyNumberFormat="1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7" fillId="3" borderId="3" xfId="0" applyFont="1" applyFill="1" applyBorder="1" applyAlignment="1">
      <alignment horizontal="center" wrapText="1"/>
    </xf>
    <xf numFmtId="0" fontId="4" fillId="3" borderId="3" xfId="0" applyFont="1" applyFill="1" applyBorder="1" applyAlignment="1">
      <alignment horizontal="right" wrapText="1"/>
    </xf>
    <xf numFmtId="170" fontId="0" fillId="0" borderId="3" xfId="0" applyNumberFormat="1" applyBorder="1" applyAlignment="1">
      <alignment horizontal="center" wrapText="1"/>
    </xf>
    <xf numFmtId="166" fontId="4" fillId="0" borderId="0" xfId="0" applyNumberFormat="1" applyFont="1" applyAlignment="1">
      <alignment wrapText="1"/>
    </xf>
    <xf numFmtId="167" fontId="4" fillId="0" borderId="0" xfId="0" applyNumberFormat="1" applyFont="1" applyAlignment="1">
      <alignment wrapText="1"/>
    </xf>
    <xf numFmtId="170" fontId="2" fillId="0" borderId="0" xfId="0" applyNumberFormat="1" applyFont="1" applyAlignment="1">
      <alignment wrapText="1"/>
    </xf>
    <xf numFmtId="0" fontId="9" fillId="0" borderId="3" xfId="0" applyFont="1" applyBorder="1" applyAlignment="1">
      <alignment wrapText="1"/>
    </xf>
    <xf numFmtId="1" fontId="0" fillId="0" borderId="0" xfId="0" applyNumberFormat="1" applyAlignment="1">
      <alignment wrapText="1"/>
    </xf>
    <xf numFmtId="3" fontId="4" fillId="0" borderId="2" xfId="0" applyNumberFormat="1" applyFont="1" applyBorder="1" applyAlignment="1">
      <alignment horizontal="center" wrapText="1"/>
    </xf>
    <xf numFmtId="169" fontId="2" fillId="0" borderId="0" xfId="0" applyNumberFormat="1" applyFont="1" applyAlignment="1">
      <alignment wrapText="1"/>
    </xf>
    <xf numFmtId="3" fontId="10" fillId="0" borderId="0" xfId="0" applyNumberFormat="1" applyFont="1" applyAlignment="1">
      <alignment wrapText="1"/>
    </xf>
    <xf numFmtId="3" fontId="9" fillId="0" borderId="0" xfId="0" applyNumberFormat="1" applyFont="1" applyAlignment="1">
      <alignment wrapText="1"/>
    </xf>
    <xf numFmtId="0" fontId="10" fillId="0" borderId="0" xfId="0" applyFont="1" applyAlignment="1">
      <alignment wrapText="1"/>
    </xf>
    <xf numFmtId="169" fontId="7" fillId="0" borderId="0" xfId="0" applyNumberFormat="1" applyFont="1" applyAlignment="1">
      <alignment wrapText="1"/>
    </xf>
    <xf numFmtId="4" fontId="10" fillId="0" borderId="0" xfId="0" applyNumberFormat="1" applyFont="1" applyAlignment="1">
      <alignment wrapText="1"/>
    </xf>
    <xf numFmtId="3" fontId="10" fillId="0" borderId="0" xfId="0" applyNumberFormat="1" applyFont="1" applyAlignment="1">
      <alignment horizontal="right" vertical="center" wrapText="1"/>
    </xf>
    <xf numFmtId="0" fontId="10" fillId="2" borderId="3" xfId="0" applyFont="1" applyFill="1" applyBorder="1" applyAlignment="1">
      <alignment horizontal="center" wrapText="1"/>
    </xf>
    <xf numFmtId="0" fontId="11" fillId="3" borderId="3" xfId="0" applyFont="1" applyFill="1" applyBorder="1" applyAlignment="1">
      <alignment horizontal="center" wrapText="1"/>
    </xf>
    <xf numFmtId="0" fontId="10" fillId="0" borderId="3" xfId="0" applyFont="1" applyBorder="1" applyAlignment="1">
      <alignment wrapText="1"/>
    </xf>
    <xf numFmtId="170" fontId="10" fillId="0" borderId="3" xfId="0" applyNumberFormat="1" applyFont="1" applyBorder="1" applyAlignment="1">
      <alignment horizontal="center" wrapText="1"/>
    </xf>
    <xf numFmtId="171" fontId="0" fillId="3" borderId="3" xfId="0" applyNumberFormat="1" applyFill="1" applyBorder="1" applyAlignment="1">
      <alignment horizontal="center" wrapText="1"/>
    </xf>
    <xf numFmtId="170" fontId="0" fillId="0" borderId="0" xfId="0" applyNumberFormat="1" applyAlignment="1">
      <alignment wrapText="1"/>
    </xf>
    <xf numFmtId="170" fontId="4" fillId="0" borderId="0" xfId="0" applyNumberFormat="1" applyFont="1" applyAlignment="1">
      <alignment wrapText="1"/>
    </xf>
    <xf numFmtId="0" fontId="7" fillId="0" borderId="0" xfId="0" applyFont="1" applyAlignment="1">
      <alignment wrapText="1"/>
    </xf>
    <xf numFmtId="165" fontId="7" fillId="0" borderId="0" xfId="0" applyNumberFormat="1" applyFont="1" applyAlignment="1">
      <alignment wrapText="1"/>
    </xf>
    <xf numFmtId="4" fontId="7" fillId="0" borderId="0" xfId="0" applyNumberFormat="1" applyFont="1" applyAlignment="1">
      <alignment wrapText="1"/>
    </xf>
    <xf numFmtId="3" fontId="7" fillId="0" borderId="0" xfId="0" applyNumberFormat="1" applyFont="1" applyAlignment="1">
      <alignment horizontal="center" wrapText="1"/>
    </xf>
    <xf numFmtId="0" fontId="7" fillId="4" borderId="3" xfId="0" applyFont="1" applyFill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2" fontId="7" fillId="0" borderId="3" xfId="0" applyNumberFormat="1" applyFont="1" applyBorder="1" applyAlignment="1">
      <alignment horizontal="center" wrapText="1"/>
    </xf>
    <xf numFmtId="172" fontId="2" fillId="0" borderId="0" xfId="0" applyNumberFormat="1" applyFont="1" applyAlignment="1">
      <alignment wrapText="1"/>
    </xf>
    <xf numFmtId="0" fontId="2" fillId="5" borderId="4" xfId="0" applyFont="1" applyFill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4" xfId="0" applyFont="1" applyBorder="1" applyAlignment="1">
      <alignment wrapText="1"/>
    </xf>
    <xf numFmtId="1" fontId="2" fillId="0" borderId="4" xfId="0" applyNumberFormat="1" applyFont="1" applyBorder="1" applyAlignment="1">
      <alignment horizontal="center" wrapText="1"/>
    </xf>
    <xf numFmtId="0" fontId="7" fillId="0" borderId="4" xfId="0" applyFont="1" applyBorder="1" applyAlignment="1">
      <alignment wrapText="1"/>
    </xf>
    <xf numFmtId="0" fontId="2" fillId="7" borderId="5" xfId="0" applyFont="1" applyFill="1" applyBorder="1" applyAlignment="1">
      <alignment wrapText="1"/>
    </xf>
    <xf numFmtId="3" fontId="2" fillId="8" borderId="5" xfId="0" applyNumberFormat="1" applyFont="1" applyFill="1" applyBorder="1" applyAlignment="1">
      <alignment horizontal="center" wrapText="1"/>
    </xf>
    <xf numFmtId="164" fontId="2" fillId="8" borderId="5" xfId="0" applyNumberFormat="1" applyFont="1" applyFill="1" applyBorder="1" applyAlignment="1">
      <alignment horizontal="center" wrapText="1"/>
    </xf>
    <xf numFmtId="3" fontId="2" fillId="7" borderId="5" xfId="0" applyNumberFormat="1" applyFont="1" applyFill="1" applyBorder="1" applyAlignment="1">
      <alignment horizontal="center" wrapText="1"/>
    </xf>
    <xf numFmtId="3" fontId="2" fillId="9" borderId="5" xfId="0" applyNumberFormat="1" applyFont="1" applyFill="1" applyBorder="1" applyAlignment="1">
      <alignment horizontal="center" wrapText="1"/>
    </xf>
    <xf numFmtId="3" fontId="2" fillId="9" borderId="2" xfId="0" applyNumberFormat="1" applyFont="1" applyFill="1" applyBorder="1" applyAlignment="1">
      <alignment horizontal="center" wrapText="1"/>
    </xf>
    <xf numFmtId="3" fontId="2" fillId="7" borderId="6" xfId="0" applyNumberFormat="1" applyFont="1" applyFill="1" applyBorder="1" applyAlignment="1">
      <alignment horizontal="center" wrapText="1"/>
    </xf>
    <xf numFmtId="3" fontId="2" fillId="7" borderId="7" xfId="0" applyNumberFormat="1" applyFont="1" applyFill="1" applyBorder="1" applyAlignment="1">
      <alignment horizontal="center" wrapText="1"/>
    </xf>
    <xf numFmtId="3" fontId="2" fillId="7" borderId="8" xfId="0" applyNumberFormat="1" applyFont="1" applyFill="1" applyBorder="1" applyAlignment="1">
      <alignment wrapText="1"/>
    </xf>
    <xf numFmtId="3" fontId="2" fillId="7" borderId="2" xfId="0" applyNumberFormat="1" applyFont="1" applyFill="1" applyBorder="1" applyAlignment="1">
      <alignment horizontal="center" wrapText="1"/>
    </xf>
    <xf numFmtId="3" fontId="2" fillId="7" borderId="9" xfId="0" applyNumberFormat="1" applyFont="1" applyFill="1" applyBorder="1" applyAlignment="1">
      <alignment wrapText="1"/>
    </xf>
    <xf numFmtId="164" fontId="2" fillId="9" borderId="2" xfId="0" applyNumberFormat="1" applyFont="1" applyFill="1" applyBorder="1" applyAlignment="1">
      <alignment horizontal="center" wrapText="1"/>
    </xf>
    <xf numFmtId="165" fontId="2" fillId="10" borderId="2" xfId="0" applyNumberFormat="1" applyFont="1" applyFill="1" applyBorder="1" applyAlignment="1">
      <alignment horizontal="center" wrapText="1"/>
    </xf>
    <xf numFmtId="3" fontId="2" fillId="10" borderId="2" xfId="0" applyNumberFormat="1" applyFont="1" applyFill="1" applyBorder="1" applyAlignment="1">
      <alignment horizontal="center" wrapText="1"/>
    </xf>
    <xf numFmtId="3" fontId="2" fillId="7" borderId="2" xfId="0" applyNumberFormat="1" applyFont="1" applyFill="1" applyBorder="1" applyAlignment="1">
      <alignment wrapText="1"/>
    </xf>
    <xf numFmtId="3" fontId="2" fillId="9" borderId="6" xfId="0" applyNumberFormat="1" applyFont="1" applyFill="1" applyBorder="1" applyAlignment="1">
      <alignment horizontal="center" wrapText="1"/>
    </xf>
    <xf numFmtId="168" fontId="2" fillId="7" borderId="5" xfId="0" applyNumberFormat="1" applyFont="1" applyFill="1" applyBorder="1" applyAlignment="1">
      <alignment horizontal="center" wrapText="1"/>
    </xf>
    <xf numFmtId="3" fontId="2" fillId="7" borderId="10" xfId="0" applyNumberFormat="1" applyFont="1" applyFill="1" applyBorder="1" applyAlignment="1">
      <alignment wrapText="1"/>
    </xf>
    <xf numFmtId="3" fontId="2" fillId="7" borderId="11" xfId="0" applyNumberFormat="1" applyFont="1" applyFill="1" applyBorder="1" applyAlignment="1">
      <alignment wrapText="1"/>
    </xf>
    <xf numFmtId="3" fontId="2" fillId="7" borderId="11" xfId="0" applyNumberFormat="1" applyFont="1" applyFill="1" applyBorder="1" applyAlignment="1">
      <alignment horizontal="center" wrapText="1"/>
    </xf>
    <xf numFmtId="3" fontId="2" fillId="7" borderId="8" xfId="0" applyNumberFormat="1" applyFont="1" applyFill="1" applyBorder="1" applyAlignment="1">
      <alignment horizontal="center" wrapText="1"/>
    </xf>
    <xf numFmtId="167" fontId="2" fillId="9" borderId="11" xfId="0" applyNumberFormat="1" applyFont="1" applyFill="1" applyBorder="1" applyAlignment="1">
      <alignment horizontal="center" wrapText="1"/>
    </xf>
    <xf numFmtId="3" fontId="2" fillId="9" borderId="11" xfId="0" applyNumberFormat="1" applyFont="1" applyFill="1" applyBorder="1" applyAlignment="1">
      <alignment horizontal="center" wrapText="1"/>
    </xf>
    <xf numFmtId="3" fontId="2" fillId="9" borderId="10" xfId="0" applyNumberFormat="1" applyFont="1" applyFill="1" applyBorder="1" applyAlignment="1">
      <alignment horizontal="center" wrapText="1"/>
    </xf>
    <xf numFmtId="166" fontId="2" fillId="9" borderId="5" xfId="0" applyNumberFormat="1" applyFont="1" applyFill="1" applyBorder="1" applyAlignment="1">
      <alignment horizontal="center" wrapText="1"/>
    </xf>
    <xf numFmtId="165" fontId="2" fillId="9" borderId="5" xfId="0" applyNumberFormat="1" applyFont="1" applyFill="1" applyBorder="1" applyAlignment="1">
      <alignment horizontal="center" wrapText="1"/>
    </xf>
    <xf numFmtId="3" fontId="2" fillId="9" borderId="12" xfId="0" applyNumberFormat="1" applyFont="1" applyFill="1" applyBorder="1" applyAlignment="1">
      <alignment horizontal="center" wrapText="1"/>
    </xf>
    <xf numFmtId="0" fontId="2" fillId="9" borderId="11" xfId="0" applyFont="1" applyFill="1" applyBorder="1" applyAlignment="1">
      <alignment horizontal="center" wrapText="1"/>
    </xf>
    <xf numFmtId="0" fontId="2" fillId="11" borderId="13" xfId="0" applyFont="1" applyFill="1" applyBorder="1" applyAlignment="1">
      <alignment horizontal="center" wrapText="1"/>
    </xf>
    <xf numFmtId="0" fontId="2" fillId="9" borderId="8" xfId="0" applyFont="1" applyFill="1" applyBorder="1" applyAlignment="1">
      <alignment wrapText="1"/>
    </xf>
    <xf numFmtId="3" fontId="2" fillId="12" borderId="5" xfId="0" applyNumberFormat="1" applyFont="1" applyFill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12" fillId="13" borderId="5" xfId="0" applyFont="1" applyFill="1" applyBorder="1" applyAlignment="1">
      <alignment horizontal="center" wrapText="1"/>
    </xf>
    <xf numFmtId="0" fontId="1" fillId="14" borderId="5" xfId="0" applyFont="1" applyFill="1" applyBorder="1" applyAlignment="1">
      <alignment horizontal="center" wrapText="1"/>
    </xf>
    <xf numFmtId="0" fontId="2" fillId="10" borderId="5" xfId="0" applyFont="1" applyFill="1" applyBorder="1" applyAlignment="1">
      <alignment horizontal="center" wrapText="1"/>
    </xf>
    <xf numFmtId="0" fontId="2" fillId="9" borderId="5" xfId="0" applyFont="1" applyFill="1" applyBorder="1" applyAlignment="1">
      <alignment horizontal="center" wrapText="1"/>
    </xf>
    <xf numFmtId="0" fontId="2" fillId="15" borderId="5" xfId="0" applyFont="1" applyFill="1" applyBorder="1" applyAlignment="1">
      <alignment horizontal="center" wrapText="1"/>
    </xf>
    <xf numFmtId="0" fontId="2" fillId="16" borderId="5" xfId="0" applyFont="1" applyFill="1" applyBorder="1" applyAlignment="1">
      <alignment horizontal="center" wrapText="1"/>
    </xf>
    <xf numFmtId="0" fontId="2" fillId="17" borderId="5" xfId="0" applyFont="1" applyFill="1" applyBorder="1" applyAlignment="1">
      <alignment horizontal="center" wrapText="1"/>
    </xf>
    <xf numFmtId="0" fontId="12" fillId="9" borderId="5" xfId="0" applyFont="1" applyFill="1" applyBorder="1" applyAlignment="1">
      <alignment horizontal="center" wrapText="1"/>
    </xf>
    <xf numFmtId="0" fontId="12" fillId="17" borderId="5" xfId="0" applyFont="1" applyFill="1" applyBorder="1" applyAlignment="1">
      <alignment horizontal="center" wrapText="1"/>
    </xf>
    <xf numFmtId="0" fontId="2" fillId="18" borderId="5" xfId="0" applyFont="1" applyFill="1" applyBorder="1" applyAlignment="1">
      <alignment horizontal="center" wrapText="1"/>
    </xf>
    <xf numFmtId="0" fontId="2" fillId="19" borderId="3" xfId="0" applyFont="1" applyFill="1" applyBorder="1" applyAlignment="1">
      <alignment horizontal="center" wrapText="1"/>
    </xf>
    <xf numFmtId="0" fontId="2" fillId="10" borderId="3" xfId="0" applyFont="1" applyFill="1" applyBorder="1" applyAlignment="1">
      <alignment horizontal="left" wrapText="1"/>
    </xf>
    <xf numFmtId="170" fontId="2" fillId="10" borderId="3" xfId="0" applyNumberFormat="1" applyFont="1" applyFill="1" applyBorder="1" applyAlignment="1">
      <alignment horizontal="center" wrapText="1"/>
    </xf>
    <xf numFmtId="0" fontId="2" fillId="7" borderId="9" xfId="0" applyFont="1" applyFill="1" applyBorder="1" applyAlignment="1">
      <alignment wrapText="1"/>
    </xf>
    <xf numFmtId="0" fontId="2" fillId="20" borderId="14" xfId="0" applyFont="1" applyFill="1" applyBorder="1" applyAlignment="1">
      <alignment horizontal="center" wrapText="1"/>
    </xf>
    <xf numFmtId="0" fontId="2" fillId="20" borderId="15" xfId="0" applyFont="1" applyFill="1" applyBorder="1" applyAlignment="1">
      <alignment horizontal="center" wrapText="1"/>
    </xf>
    <xf numFmtId="0" fontId="2" fillId="20" borderId="12" xfId="0" applyFont="1" applyFill="1" applyBorder="1" applyAlignment="1">
      <alignment horizontal="center" wrapText="1"/>
    </xf>
    <xf numFmtId="0" fontId="2" fillId="11" borderId="15" xfId="0" applyFont="1" applyFill="1" applyBorder="1" applyAlignment="1">
      <alignment horizontal="center" wrapText="1"/>
    </xf>
    <xf numFmtId="0" fontId="2" fillId="10" borderId="14" xfId="0" applyFont="1" applyFill="1" applyBorder="1" applyAlignment="1">
      <alignment horizontal="center" wrapText="1"/>
    </xf>
    <xf numFmtId="0" fontId="2" fillId="10" borderId="15" xfId="0" applyFont="1" applyFill="1" applyBorder="1" applyAlignment="1">
      <alignment horizontal="center" wrapText="1"/>
    </xf>
    <xf numFmtId="0" fontId="2" fillId="10" borderId="12" xfId="0" applyFont="1" applyFill="1" applyBorder="1" applyAlignment="1">
      <alignment horizontal="center" wrapText="1"/>
    </xf>
    <xf numFmtId="0" fontId="2" fillId="11" borderId="5" xfId="0" applyFont="1" applyFill="1" applyBorder="1" applyAlignment="1">
      <alignment horizontal="center" wrapText="1"/>
    </xf>
    <xf numFmtId="0" fontId="2" fillId="11" borderId="5" xfId="0" applyFont="1" applyFill="1" applyBorder="1" applyAlignment="1">
      <alignment wrapText="1"/>
    </xf>
    <xf numFmtId="164" fontId="0" fillId="20" borderId="14" xfId="0" applyNumberFormat="1" applyFill="1" applyBorder="1" applyAlignment="1">
      <alignment horizontal="center" wrapText="1"/>
    </xf>
    <xf numFmtId="164" fontId="0" fillId="20" borderId="15" xfId="0" applyNumberFormat="1" applyFill="1" applyBorder="1" applyAlignment="1">
      <alignment horizontal="center" wrapText="1"/>
    </xf>
    <xf numFmtId="164" fontId="0" fillId="20" borderId="12" xfId="0" applyNumberFormat="1" applyFill="1" applyBorder="1" applyAlignment="1">
      <alignment horizontal="center" wrapText="1"/>
    </xf>
    <xf numFmtId="3" fontId="2" fillId="20" borderId="12" xfId="0" applyNumberFormat="1" applyFont="1" applyFill="1" applyBorder="1" applyAlignment="1">
      <alignment wrapText="1"/>
    </xf>
    <xf numFmtId="3" fontId="2" fillId="10" borderId="14" xfId="0" applyNumberFormat="1" applyFont="1" applyFill="1" applyBorder="1" applyAlignment="1">
      <alignment horizontal="center" wrapText="1"/>
    </xf>
    <xf numFmtId="3" fontId="2" fillId="10" borderId="15" xfId="0" applyNumberFormat="1" applyFont="1" applyFill="1" applyBorder="1" applyAlignment="1">
      <alignment horizontal="center" wrapText="1"/>
    </xf>
    <xf numFmtId="3" fontId="2" fillId="10" borderId="12" xfId="0" applyNumberFormat="1" applyFont="1" applyFill="1" applyBorder="1" applyAlignment="1">
      <alignment horizontal="center" wrapText="1"/>
    </xf>
    <xf numFmtId="165" fontId="2" fillId="10" borderId="16" xfId="0" applyNumberFormat="1" applyFont="1" applyFill="1" applyBorder="1" applyAlignment="1">
      <alignment horizontal="center" wrapText="1"/>
    </xf>
    <xf numFmtId="3" fontId="2" fillId="10" borderId="16" xfId="0" applyNumberFormat="1" applyFont="1" applyFill="1" applyBorder="1" applyAlignment="1">
      <alignment horizontal="center" wrapText="1"/>
    </xf>
    <xf numFmtId="3" fontId="2" fillId="20" borderId="10" xfId="0" applyNumberFormat="1" applyFont="1" applyFill="1" applyBorder="1" applyAlignment="1">
      <alignment horizontal="center" wrapText="1"/>
    </xf>
    <xf numFmtId="3" fontId="2" fillId="20" borderId="11" xfId="0" applyNumberFormat="1" applyFont="1" applyFill="1" applyBorder="1" applyAlignment="1">
      <alignment horizontal="center" wrapText="1"/>
    </xf>
    <xf numFmtId="3" fontId="2" fillId="20" borderId="8" xfId="0" applyNumberFormat="1" applyFont="1" applyFill="1" applyBorder="1" applyAlignment="1">
      <alignment horizontal="center" wrapText="1"/>
    </xf>
    <xf numFmtId="3" fontId="2" fillId="10" borderId="10" xfId="0" applyNumberFormat="1" applyFont="1" applyFill="1" applyBorder="1" applyAlignment="1">
      <alignment wrapText="1"/>
    </xf>
    <xf numFmtId="3" fontId="2" fillId="10" borderId="11" xfId="0" applyNumberFormat="1" applyFont="1" applyFill="1" applyBorder="1" applyAlignment="1">
      <alignment horizontal="center" wrapText="1"/>
    </xf>
    <xf numFmtId="3" fontId="2" fillId="10" borderId="8" xfId="0" applyNumberFormat="1" applyFont="1" applyFill="1" applyBorder="1" applyAlignment="1">
      <alignment wrapText="1"/>
    </xf>
    <xf numFmtId="3" fontId="0" fillId="10" borderId="0" xfId="0" applyNumberFormat="1" applyFill="1" applyAlignment="1">
      <alignment horizontal="center" wrapText="1"/>
    </xf>
    <xf numFmtId="3" fontId="2" fillId="10" borderId="0" xfId="0" applyNumberFormat="1" applyFont="1" applyFill="1" applyAlignment="1">
      <alignment horizontal="center" wrapText="1"/>
    </xf>
    <xf numFmtId="3" fontId="2" fillId="10" borderId="17" xfId="0" applyNumberFormat="1" applyFont="1" applyFill="1" applyBorder="1" applyAlignment="1">
      <alignment horizontal="center" wrapText="1"/>
    </xf>
    <xf numFmtId="3" fontId="2" fillId="10" borderId="18" xfId="0" applyNumberFormat="1" applyFont="1" applyFill="1" applyBorder="1" applyAlignment="1">
      <alignment horizontal="center" wrapText="1"/>
    </xf>
    <xf numFmtId="3" fontId="2" fillId="10" borderId="13" xfId="0" applyNumberFormat="1" applyFont="1" applyFill="1" applyBorder="1" applyAlignment="1">
      <alignment horizontal="center" wrapText="1"/>
    </xf>
    <xf numFmtId="3" fontId="2" fillId="10" borderId="7" xfId="0" applyNumberFormat="1" applyFont="1" applyFill="1" applyBorder="1" applyAlignment="1">
      <alignment horizontal="center" wrapText="1"/>
    </xf>
    <xf numFmtId="0" fontId="2" fillId="9" borderId="18" xfId="0" applyFont="1" applyFill="1" applyBorder="1" applyAlignment="1">
      <alignment horizontal="center" wrapText="1"/>
    </xf>
    <xf numFmtId="0" fontId="2" fillId="9" borderId="13" xfId="0" applyFont="1" applyFill="1" applyBorder="1" applyAlignment="1">
      <alignment horizontal="center" wrapText="1"/>
    </xf>
    <xf numFmtId="0" fontId="2" fillId="9" borderId="7" xfId="0" applyFont="1" applyFill="1" applyBorder="1" applyAlignment="1">
      <alignment horizontal="center" wrapText="1"/>
    </xf>
    <xf numFmtId="3" fontId="2" fillId="12" borderId="2" xfId="0" applyNumberFormat="1" applyFont="1" applyFill="1" applyBorder="1" applyAlignment="1">
      <alignment horizontal="center" wrapText="1"/>
    </xf>
    <xf numFmtId="0" fontId="2" fillId="10" borderId="5" xfId="0" applyFont="1" applyFill="1" applyBorder="1" applyAlignment="1">
      <alignment horizontal="center" wrapText="1"/>
    </xf>
    <xf numFmtId="0" fontId="13" fillId="7" borderId="14" xfId="0" applyFont="1" applyFill="1" applyBorder="1" applyAlignment="1">
      <alignment horizontal="center" wrapText="1"/>
    </xf>
    <xf numFmtId="0" fontId="13" fillId="7" borderId="15" xfId="0" applyFont="1" applyFill="1" applyBorder="1" applyAlignment="1">
      <alignment horizontal="center" wrapText="1"/>
    </xf>
    <xf numFmtId="0" fontId="13" fillId="7" borderId="12" xfId="0" applyFont="1" applyFill="1" applyBorder="1" applyAlignment="1">
      <alignment horizontal="center" wrapText="1"/>
    </xf>
    <xf numFmtId="3" fontId="2" fillId="13" borderId="14" xfId="0" applyNumberFormat="1" applyFont="1" applyFill="1" applyBorder="1" applyAlignment="1">
      <alignment horizontal="center" wrapText="1"/>
    </xf>
    <xf numFmtId="3" fontId="2" fillId="13" borderId="15" xfId="0" applyNumberFormat="1" applyFont="1" applyFill="1" applyBorder="1" applyAlignment="1">
      <alignment horizontal="center" wrapText="1"/>
    </xf>
    <xf numFmtId="3" fontId="2" fillId="13" borderId="12" xfId="0" applyNumberFormat="1" applyFont="1" applyFill="1" applyBorder="1" applyAlignment="1">
      <alignment horizontal="center" wrapText="1"/>
    </xf>
    <xf numFmtId="3" fontId="2" fillId="12" borderId="8" xfId="0" applyNumberFormat="1" applyFont="1" applyFill="1" applyBorder="1" applyAlignment="1">
      <alignment horizontal="center" wrapText="1"/>
    </xf>
    <xf numFmtId="3" fontId="2" fillId="10" borderId="10" xfId="0" applyNumberFormat="1" applyFont="1" applyFill="1" applyBorder="1" applyAlignment="1">
      <alignment horizontal="center" wrapText="1"/>
    </xf>
    <xf numFmtId="3" fontId="2" fillId="10" borderId="8" xfId="0" applyNumberFormat="1" applyFont="1" applyFill="1" applyBorder="1" applyAlignment="1">
      <alignment horizontal="center" wrapText="1"/>
    </xf>
    <xf numFmtId="0" fontId="2" fillId="9" borderId="10" xfId="0" applyFont="1" applyFill="1" applyBorder="1" applyAlignment="1">
      <alignment horizontal="center" wrapText="1"/>
    </xf>
    <xf numFmtId="0" fontId="2" fillId="9" borderId="11" xfId="0" applyFont="1" applyFill="1" applyBorder="1" applyAlignment="1">
      <alignment horizontal="center" wrapText="1"/>
    </xf>
    <xf numFmtId="0" fontId="2" fillId="9" borderId="8" xfId="0" applyFont="1" applyFill="1" applyBorder="1" applyAlignment="1">
      <alignment horizontal="center" wrapText="1"/>
    </xf>
    <xf numFmtId="3" fontId="2" fillId="12" borderId="9" xfId="0" applyNumberFormat="1" applyFont="1" applyFill="1" applyBorder="1" applyAlignment="1">
      <alignment horizontal="center" wrapText="1"/>
    </xf>
    <xf numFmtId="0" fontId="14" fillId="3" borderId="6" xfId="0" applyFont="1" applyFill="1" applyBorder="1" applyAlignment="1">
      <alignment horizontal="center" wrapText="1"/>
    </xf>
    <xf numFmtId="0" fontId="14" fillId="10" borderId="6" xfId="0" applyFont="1" applyFill="1" applyBorder="1" applyAlignment="1">
      <alignment horizontal="center" wrapText="1"/>
    </xf>
    <xf numFmtId="3" fontId="15" fillId="18" borderId="0" xfId="0" applyNumberFormat="1" applyFont="1" applyFill="1" applyAlignment="1">
      <alignment horizontal="center" wrapText="1"/>
    </xf>
    <xf numFmtId="0" fontId="16" fillId="21" borderId="0" xfId="0" applyFont="1" applyFill="1" applyAlignment="1">
      <alignment horizontal="center" wrapText="1"/>
    </xf>
  </cellXfs>
  <cellStyles count="1">
    <cellStyle name="Normal" xfId="0" builtinId="0"/>
  </cellStyles>
  <dxfs count="42"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rgb="FF1F497D"/>
        </patternFill>
      </fill>
    </dxf>
    <dxf>
      <font>
        <b/>
        <i val="0"/>
        <color theme="0"/>
      </font>
      <fill>
        <patternFill>
          <bgColor rgb="FF16365C"/>
        </patternFill>
      </fill>
    </dxf>
    <dxf>
      <font>
        <b/>
        <i val="0"/>
        <color theme="0"/>
      </font>
      <fill>
        <patternFill>
          <bgColor rgb="FF0F243E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rgb="FF1F497D"/>
        </patternFill>
      </fill>
    </dxf>
    <dxf>
      <font>
        <b/>
        <i val="0"/>
        <color theme="0"/>
      </font>
      <fill>
        <patternFill>
          <bgColor rgb="FF16365C"/>
        </patternFill>
      </fill>
    </dxf>
    <dxf>
      <font>
        <b/>
        <i val="0"/>
        <color theme="0"/>
      </font>
      <fill>
        <patternFill>
          <bgColor rgb="FF0F243E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749961851863155"/>
        </patternFill>
      </fill>
    </dxf>
    <dxf>
      <fill>
        <patternFill>
          <bgColor theme="3" tint="0.74996185186315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pathseattle-my.sharepoint.com/personal/hthompson_path_org/Documents/Documents/github/nigeria-costing-dashboard/data/Pragmatic%20Plan%20Template-09092024.xlsx" TargetMode="External"/><Relationship Id="rId1" Type="http://schemas.openxmlformats.org/officeDocument/2006/relationships/externalLinkPath" Target="Pragmatic%20Plan%20Template-0909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ver Page"/>
      <sheetName val="Unit Cost"/>
      <sheetName val="Detailed Budget"/>
      <sheetName val="States and LGAs"/>
      <sheetName val="Cost inputs for SMC Campaign"/>
      <sheetName val="SUMMARY&gt;&gt;&gt;"/>
      <sheetName val="NSP Needs by Year"/>
      <sheetName val="INPUTS&gt;&gt;&gt;"/>
      <sheetName val="REFERENCE&gt;&gt;&gt;"/>
      <sheetName val="Data Validation"/>
      <sheetName val="Cost inputs for ITN Campaign"/>
      <sheetName val="Cost inputs CM commodities"/>
      <sheetName val="Cost inputs for PMC commodities"/>
      <sheetName val="Cost inputs-PMC SP Distribution"/>
    </sheetNames>
    <sheetDataSet>
      <sheetData sheetId="0"/>
      <sheetData sheetId="1"/>
      <sheetData sheetId="2">
        <row r="12">
          <cell r="AD12">
            <v>194045122715</v>
          </cell>
        </row>
        <row r="24">
          <cell r="AD24">
            <v>194045122715</v>
          </cell>
        </row>
        <row r="96">
          <cell r="AD96">
            <v>71050111380.677719</v>
          </cell>
        </row>
        <row r="163">
          <cell r="AD163">
            <v>4928560000</v>
          </cell>
        </row>
        <row r="175">
          <cell r="AD175">
            <v>4330586076.5988197</v>
          </cell>
        </row>
        <row r="176">
          <cell r="AD176">
            <v>20662817754.37001</v>
          </cell>
        </row>
        <row r="178">
          <cell r="AD178">
            <v>46025131033.061455</v>
          </cell>
        </row>
        <row r="189">
          <cell r="AD189">
            <v>77498869683.252869</v>
          </cell>
        </row>
        <row r="191">
          <cell r="AD191">
            <v>2684962805.4134097</v>
          </cell>
        </row>
        <row r="195">
          <cell r="AD195">
            <v>18734176418</v>
          </cell>
        </row>
      </sheetData>
      <sheetData sheetId="3"/>
      <sheetData sheetId="4"/>
      <sheetData sheetId="5"/>
      <sheetData sheetId="6"/>
      <sheetData sheetId="7"/>
      <sheetData sheetId="8"/>
      <sheetData sheetId="9">
        <row r="2">
          <cell r="F2" t="str">
            <v>Goal</v>
          </cell>
        </row>
        <row r="3">
          <cell r="F3" t="str">
            <v>Objective</v>
          </cell>
        </row>
        <row r="4">
          <cell r="F4" t="str">
            <v>Strategy</v>
          </cell>
        </row>
        <row r="5">
          <cell r="F5" t="str">
            <v>Activity</v>
          </cell>
        </row>
        <row r="6">
          <cell r="F6" t="str">
            <v>Sub-Activity</v>
          </cell>
        </row>
        <row r="7">
          <cell r="F7" t="str">
            <v>Unit</v>
          </cell>
        </row>
      </sheetData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950B1-0B3C-44C6-B124-A5A33AE445F5}">
  <dimension ref="A1:DN898"/>
  <sheetViews>
    <sheetView tabSelected="1" workbookViewId="0">
      <selection activeCell="CX15" sqref="CX15"/>
    </sheetView>
  </sheetViews>
  <sheetFormatPr defaultRowHeight="14.5" x14ac:dyDescent="0.35"/>
  <cols>
    <col min="1" max="1" width="8.7265625" style="1"/>
    <col min="2" max="2" width="23.08984375" style="1" customWidth="1"/>
    <col min="3" max="22" width="8.7265625" style="1"/>
    <col min="23" max="23" width="10.90625" style="1" bestFit="1" customWidth="1"/>
    <col min="24" max="24" width="6.81640625" style="1" bestFit="1" customWidth="1"/>
    <col min="25" max="47" width="8.7265625" style="1"/>
    <col min="48" max="48" width="9.90625" style="1" bestFit="1" customWidth="1"/>
    <col min="49" max="50" width="8.7265625" style="1"/>
    <col min="51" max="52" width="9.90625" style="1" bestFit="1" customWidth="1"/>
    <col min="53" max="53" width="10.08984375" style="1" bestFit="1" customWidth="1"/>
    <col min="54" max="111" width="8.7265625" style="1"/>
    <col min="112" max="112" width="11.26953125" style="1" bestFit="1" customWidth="1"/>
    <col min="113" max="113" width="13.6328125" style="1" bestFit="1" customWidth="1"/>
    <col min="114" max="16384" width="8.7265625" style="1"/>
  </cols>
  <sheetData>
    <row r="1" spans="1:118" ht="18.5" x14ac:dyDescent="0.45">
      <c r="A1" s="180" t="s">
        <v>1743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  <c r="Z1" s="180"/>
      <c r="AA1" s="180"/>
      <c r="AB1" s="180"/>
      <c r="AC1" s="180"/>
      <c r="AD1" s="180"/>
      <c r="AE1" s="180"/>
      <c r="AF1" s="180"/>
      <c r="AG1" s="180"/>
      <c r="AH1" s="180"/>
      <c r="AI1" s="180"/>
      <c r="AJ1" s="180"/>
      <c r="AK1" s="180"/>
      <c r="AL1" s="180"/>
      <c r="AM1" s="180"/>
      <c r="AN1" s="180"/>
      <c r="AO1" s="180"/>
      <c r="AP1" s="180"/>
      <c r="AQ1" s="180"/>
      <c r="AR1" s="180"/>
      <c r="AS1" s="180"/>
      <c r="AT1" s="180"/>
      <c r="AU1" s="180"/>
      <c r="AV1" s="180"/>
      <c r="AW1" s="180"/>
      <c r="AX1" s="180"/>
      <c r="AY1" s="180"/>
      <c r="AZ1" s="180"/>
      <c r="BA1" s="180"/>
      <c r="BB1" s="180"/>
      <c r="BC1" s="180"/>
      <c r="BD1" s="180"/>
      <c r="BE1" s="180"/>
      <c r="BF1" s="180"/>
      <c r="BG1" s="180"/>
      <c r="BH1" s="180"/>
      <c r="BI1" s="180"/>
      <c r="BJ1" s="180"/>
      <c r="BK1" s="180"/>
      <c r="BL1" s="180"/>
      <c r="BM1" s="180"/>
      <c r="BN1" s="180"/>
      <c r="BO1" s="180"/>
      <c r="BP1" s="180"/>
      <c r="BQ1" s="180"/>
      <c r="BR1" s="180"/>
      <c r="BS1" s="180"/>
      <c r="BT1" s="180"/>
      <c r="BU1" s="180"/>
      <c r="BV1" s="180"/>
      <c r="BW1" s="180"/>
      <c r="BX1" s="180"/>
      <c r="BY1" s="180"/>
      <c r="BZ1" s="180"/>
      <c r="CA1" s="180"/>
      <c r="CB1" s="180"/>
      <c r="CC1" s="180"/>
      <c r="CD1" s="180"/>
      <c r="CE1" s="180"/>
      <c r="CF1" s="180"/>
      <c r="CG1" s="180"/>
      <c r="CH1" s="180"/>
      <c r="CI1" s="180"/>
      <c r="CJ1" s="180"/>
      <c r="CK1" s="180"/>
      <c r="CL1" s="180"/>
      <c r="CM1" s="180"/>
      <c r="CN1" s="180"/>
      <c r="CO1" s="180"/>
      <c r="CP1" s="180"/>
      <c r="CQ1" s="180"/>
      <c r="CR1" s="180"/>
      <c r="CS1" s="180"/>
      <c r="CT1" s="180"/>
      <c r="CU1" s="180"/>
      <c r="CV1" s="180"/>
      <c r="CW1" s="180"/>
      <c r="CX1" s="180"/>
      <c r="CY1" s="180"/>
      <c r="CZ1" s="180"/>
      <c r="DA1" s="180"/>
      <c r="DB1" s="180"/>
      <c r="DC1" s="180"/>
      <c r="DD1" s="180"/>
      <c r="DE1" s="180"/>
      <c r="DF1" s="180"/>
      <c r="DG1" s="180"/>
      <c r="DH1" s="180"/>
      <c r="DI1" s="180"/>
      <c r="DJ1" s="180"/>
      <c r="DK1" s="180"/>
      <c r="DL1" s="180"/>
      <c r="DM1" s="180"/>
      <c r="DN1" s="180"/>
    </row>
    <row r="2" spans="1:118" ht="18.5" x14ac:dyDescent="0.45">
      <c r="A2" s="179" t="s">
        <v>1742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79"/>
      <c r="T2" s="179"/>
      <c r="U2" s="179"/>
      <c r="V2" s="179"/>
      <c r="W2" s="179"/>
      <c r="X2" s="179"/>
      <c r="Y2" s="179"/>
      <c r="Z2" s="179"/>
      <c r="AA2" s="179"/>
      <c r="AB2" s="179"/>
      <c r="AC2" s="179"/>
      <c r="AD2" s="179"/>
      <c r="AE2" s="179"/>
      <c r="AF2" s="179"/>
      <c r="AG2" s="179"/>
      <c r="AH2" s="179"/>
      <c r="AI2" s="179"/>
      <c r="AJ2" s="179"/>
      <c r="AK2" s="179"/>
      <c r="AL2" s="179"/>
      <c r="AM2" s="179"/>
      <c r="AN2" s="179"/>
      <c r="AO2" s="179"/>
      <c r="AP2" s="179"/>
      <c r="AQ2" s="179"/>
      <c r="AR2" s="179"/>
      <c r="AS2" s="179"/>
      <c r="AT2" s="179"/>
      <c r="AU2" s="179"/>
      <c r="AV2" s="179"/>
      <c r="AW2" s="179"/>
      <c r="AX2" s="179"/>
      <c r="AY2" s="179"/>
      <c r="AZ2" s="179"/>
      <c r="BA2" s="179"/>
      <c r="BB2" s="179"/>
      <c r="BC2" s="179"/>
      <c r="BD2" s="179"/>
      <c r="BE2" s="179"/>
      <c r="BF2" s="179"/>
      <c r="BG2" s="179"/>
      <c r="BH2" s="179"/>
      <c r="BI2" s="179"/>
      <c r="BJ2" s="179"/>
      <c r="BK2" s="179"/>
      <c r="BL2" s="179"/>
      <c r="BM2" s="179"/>
      <c r="BN2" s="179"/>
      <c r="BO2" s="179"/>
      <c r="BP2" s="179"/>
      <c r="BQ2" s="179"/>
      <c r="BR2" s="179"/>
      <c r="BS2" s="179"/>
      <c r="BT2" s="179"/>
      <c r="BU2" s="179"/>
      <c r="BV2" s="179"/>
      <c r="BW2" s="179"/>
      <c r="BX2" s="179"/>
      <c r="BY2" s="179"/>
      <c r="BZ2" s="179"/>
      <c r="CA2" s="179"/>
      <c r="CB2" s="179"/>
      <c r="CC2" s="179"/>
      <c r="CD2" s="179"/>
      <c r="CE2" s="179"/>
      <c r="CF2" s="179"/>
      <c r="CG2" s="179"/>
      <c r="CH2" s="179"/>
      <c r="CI2" s="179"/>
      <c r="CJ2" s="179"/>
      <c r="CK2" s="179"/>
      <c r="CL2" s="179"/>
      <c r="CM2" s="179"/>
      <c r="CN2" s="179"/>
      <c r="CO2" s="179"/>
      <c r="CP2" s="179"/>
      <c r="CQ2" s="179"/>
      <c r="CR2" s="179"/>
      <c r="CS2" s="179"/>
      <c r="CT2" s="179"/>
      <c r="CU2" s="179"/>
      <c r="CV2" s="179"/>
      <c r="CW2" s="179"/>
      <c r="CX2" s="179"/>
      <c r="CY2" s="179"/>
      <c r="CZ2" s="179"/>
      <c r="DA2" s="179"/>
      <c r="DB2" s="179"/>
      <c r="DC2" s="179"/>
      <c r="DD2" s="179"/>
      <c r="DE2" s="179"/>
      <c r="DF2" s="179"/>
      <c r="DG2" s="179"/>
      <c r="DH2" s="179"/>
      <c r="DI2" s="179"/>
      <c r="DJ2" s="179"/>
      <c r="DK2" s="179"/>
      <c r="DL2" s="179"/>
      <c r="DM2" s="179"/>
      <c r="DN2" s="179"/>
    </row>
    <row r="3" spans="1:118" ht="26" x14ac:dyDescent="0.6">
      <c r="A3" s="178"/>
      <c r="B3" s="178"/>
      <c r="C3" s="177"/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  <c r="T3" s="177"/>
      <c r="U3" s="177"/>
      <c r="V3" s="176" t="s">
        <v>1741</v>
      </c>
      <c r="W3" s="175" t="s">
        <v>1740</v>
      </c>
      <c r="X3" s="174"/>
      <c r="Y3" s="174"/>
      <c r="Z3" s="174"/>
      <c r="AA3" s="174"/>
      <c r="AB3" s="174"/>
      <c r="AC3" s="174"/>
      <c r="AD3" s="174"/>
      <c r="AE3" s="174"/>
      <c r="AF3" s="174"/>
      <c r="AG3" s="174"/>
      <c r="AH3" s="174"/>
      <c r="AI3" s="174"/>
      <c r="AJ3" s="174"/>
      <c r="AK3" s="174"/>
      <c r="AL3" s="174"/>
      <c r="AM3" s="174"/>
      <c r="AN3" s="173"/>
      <c r="AO3" s="172" t="s">
        <v>1739</v>
      </c>
      <c r="AP3" s="151"/>
      <c r="AQ3" s="151"/>
      <c r="AR3" s="151"/>
      <c r="AS3" s="151"/>
      <c r="AT3" s="171"/>
      <c r="AU3" s="170"/>
      <c r="AV3" s="169" t="s">
        <v>1738</v>
      </c>
      <c r="AW3" s="168"/>
      <c r="AX3" s="168"/>
      <c r="AY3" s="168"/>
      <c r="AZ3" s="168"/>
      <c r="BA3" s="168"/>
      <c r="BB3" s="168"/>
      <c r="BC3" s="168"/>
      <c r="BD3" s="168"/>
      <c r="BE3" s="168"/>
      <c r="BF3" s="168"/>
      <c r="BG3" s="168"/>
      <c r="BH3" s="168"/>
      <c r="BI3" s="168"/>
      <c r="BJ3" s="168"/>
      <c r="BK3" s="168"/>
      <c r="BL3" s="168"/>
      <c r="BM3" s="168"/>
      <c r="BN3" s="168"/>
      <c r="BO3" s="168"/>
      <c r="BP3" s="168"/>
      <c r="BQ3" s="168"/>
      <c r="BR3" s="168"/>
      <c r="BS3" s="167"/>
      <c r="BT3" s="166" t="s">
        <v>1737</v>
      </c>
      <c r="BU3" s="165"/>
      <c r="BV3" s="165"/>
      <c r="BW3" s="165"/>
      <c r="BX3" s="165"/>
      <c r="BY3" s="165"/>
      <c r="BZ3" s="165"/>
      <c r="CA3" s="165"/>
      <c r="CB3" s="165"/>
      <c r="CC3" s="165"/>
      <c r="CD3" s="165"/>
      <c r="CE3" s="165"/>
      <c r="CF3" s="165"/>
      <c r="CG3" s="165"/>
      <c r="CH3" s="165"/>
      <c r="CI3" s="165"/>
      <c r="CJ3" s="165"/>
      <c r="CK3" s="165"/>
      <c r="CL3" s="165"/>
      <c r="CM3" s="165"/>
      <c r="CN3" s="165"/>
      <c r="CO3" s="165"/>
      <c r="CP3" s="165"/>
      <c r="CQ3" s="165"/>
      <c r="CR3" s="165"/>
      <c r="CS3" s="165"/>
      <c r="CT3" s="165"/>
      <c r="CU3" s="165"/>
      <c r="CV3" s="165"/>
      <c r="CW3" s="165"/>
      <c r="CX3" s="165"/>
      <c r="CY3" s="165"/>
      <c r="CZ3" s="165"/>
      <c r="DA3" s="165"/>
      <c r="DB3" s="165"/>
      <c r="DC3" s="165"/>
      <c r="DD3" s="165"/>
      <c r="DE3" s="165"/>
      <c r="DF3" s="165"/>
      <c r="DG3" s="165"/>
      <c r="DH3" s="165"/>
      <c r="DI3" s="165"/>
      <c r="DJ3" s="165"/>
      <c r="DK3" s="165"/>
      <c r="DL3" s="165"/>
      <c r="DM3" s="165"/>
      <c r="DN3" s="164"/>
    </row>
    <row r="4" spans="1:118" ht="29" x14ac:dyDescent="0.35">
      <c r="A4" s="127" t="s">
        <v>1736</v>
      </c>
      <c r="B4" s="126" t="s">
        <v>1735</v>
      </c>
      <c r="C4" s="125" t="s">
        <v>1729</v>
      </c>
      <c r="D4" s="163" t="s">
        <v>1734</v>
      </c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3"/>
      <c r="R4" s="117"/>
      <c r="S4" s="163" t="s">
        <v>1733</v>
      </c>
      <c r="T4" s="163"/>
      <c r="U4" s="114" t="s">
        <v>1732</v>
      </c>
      <c r="V4" s="162"/>
      <c r="W4" s="161"/>
      <c r="X4" s="160"/>
      <c r="Y4" s="160"/>
      <c r="Z4" s="160"/>
      <c r="AA4" s="160"/>
      <c r="AB4" s="160"/>
      <c r="AC4" s="160"/>
      <c r="AD4" s="160"/>
      <c r="AE4" s="160"/>
      <c r="AF4" s="160"/>
      <c r="AG4" s="160"/>
      <c r="AH4" s="160"/>
      <c r="AI4" s="160"/>
      <c r="AJ4" s="160"/>
      <c r="AK4" s="160"/>
      <c r="AL4" s="160"/>
      <c r="AM4" s="160"/>
      <c r="AN4" s="159"/>
      <c r="AO4" s="158"/>
      <c r="AP4" s="157"/>
      <c r="AQ4" s="157"/>
      <c r="AR4" s="157"/>
      <c r="AS4" s="157"/>
      <c r="AT4" s="156"/>
      <c r="AU4" s="155" t="s">
        <v>1731</v>
      </c>
      <c r="AV4" s="154"/>
      <c r="AW4" s="154"/>
      <c r="AX4" s="154"/>
      <c r="AY4" s="154"/>
      <c r="AZ4" s="154"/>
      <c r="BA4" s="153"/>
      <c r="BB4" s="149" t="s">
        <v>1719</v>
      </c>
      <c r="BC4" s="148"/>
      <c r="BD4" s="148"/>
      <c r="BE4" s="148"/>
      <c r="BF4" s="148"/>
      <c r="BG4" s="147"/>
      <c r="BH4" s="152"/>
      <c r="BI4" s="151" t="s">
        <v>1716</v>
      </c>
      <c r="BJ4" s="151"/>
      <c r="BK4" s="151"/>
      <c r="BL4" s="151"/>
      <c r="BM4" s="150" t="s">
        <v>1715</v>
      </c>
      <c r="BN4" s="146"/>
      <c r="BO4" s="96" t="s">
        <v>1730</v>
      </c>
      <c r="BP4" s="149" t="s">
        <v>1729</v>
      </c>
      <c r="BQ4" s="148"/>
      <c r="BR4" s="148"/>
      <c r="BS4" s="147"/>
      <c r="BT4" s="146"/>
      <c r="BU4" s="146"/>
      <c r="BV4" s="145"/>
      <c r="BW4" s="144" t="s">
        <v>1728</v>
      </c>
      <c r="BX4" s="143"/>
      <c r="BY4" s="143"/>
      <c r="BZ4" s="142"/>
      <c r="CA4" s="141"/>
      <c r="CB4" s="140" t="s">
        <v>1727</v>
      </c>
      <c r="CC4" s="139"/>
      <c r="CD4" s="138"/>
      <c r="CE4" s="135" t="s">
        <v>1726</v>
      </c>
      <c r="CF4" s="134"/>
      <c r="CG4" s="134"/>
      <c r="CH4" s="134"/>
      <c r="CI4" s="134"/>
      <c r="CJ4" s="134"/>
      <c r="CK4" s="134"/>
      <c r="CL4" s="133"/>
      <c r="CM4" s="137"/>
      <c r="CN4" s="137" t="s">
        <v>1725</v>
      </c>
      <c r="CO4" s="137"/>
      <c r="CP4" s="137"/>
      <c r="CQ4" s="137"/>
      <c r="CR4" s="135" t="s">
        <v>1724</v>
      </c>
      <c r="CS4" s="134"/>
      <c r="CT4" s="134"/>
      <c r="CU4" s="134"/>
      <c r="CV4" s="133"/>
      <c r="CW4" s="136" t="s">
        <v>1723</v>
      </c>
      <c r="CX4" s="136"/>
      <c r="CY4" s="136"/>
      <c r="CZ4" s="136"/>
      <c r="DA4" s="136"/>
      <c r="DB4" s="135" t="s">
        <v>1722</v>
      </c>
      <c r="DC4" s="134"/>
      <c r="DD4" s="134"/>
      <c r="DE4" s="134"/>
      <c r="DF4" s="134"/>
      <c r="DG4" s="133"/>
      <c r="DH4" s="132"/>
      <c r="DI4" s="131" t="s">
        <v>1721</v>
      </c>
      <c r="DJ4" s="130"/>
      <c r="DK4" s="130"/>
      <c r="DL4" s="130"/>
      <c r="DM4" s="129"/>
      <c r="DN4" s="128" t="s">
        <v>1720</v>
      </c>
    </row>
    <row r="5" spans="1:118" ht="72.5" x14ac:dyDescent="0.35">
      <c r="A5" s="127"/>
      <c r="B5" s="126"/>
      <c r="C5" s="125"/>
      <c r="D5" s="124" t="s">
        <v>1719</v>
      </c>
      <c r="E5" s="123" t="s">
        <v>1718</v>
      </c>
      <c r="F5" s="122" t="s">
        <v>1717</v>
      </c>
      <c r="G5" s="121" t="s">
        <v>1716</v>
      </c>
      <c r="H5" s="120" t="s">
        <v>1715</v>
      </c>
      <c r="I5" s="119" t="s">
        <v>1714</v>
      </c>
      <c r="J5" s="119" t="s">
        <v>1713</v>
      </c>
      <c r="K5" s="118" t="s">
        <v>1712</v>
      </c>
      <c r="L5" s="118" t="s">
        <v>1711</v>
      </c>
      <c r="M5" s="119" t="s">
        <v>1710</v>
      </c>
      <c r="N5" s="118" t="s">
        <v>1709</v>
      </c>
      <c r="O5" s="119" t="s">
        <v>1708</v>
      </c>
      <c r="P5" s="118" t="s">
        <v>1707</v>
      </c>
      <c r="Q5" s="117" t="s">
        <v>1706</v>
      </c>
      <c r="R5" s="117" t="s">
        <v>1705</v>
      </c>
      <c r="S5" s="116" t="s">
        <v>1704</v>
      </c>
      <c r="T5" s="115" t="s">
        <v>1703</v>
      </c>
      <c r="U5" s="114"/>
      <c r="V5" s="113"/>
      <c r="W5" s="112" t="s">
        <v>1702</v>
      </c>
      <c r="X5" s="110" t="s">
        <v>1701</v>
      </c>
      <c r="Y5" s="111"/>
      <c r="Z5" s="111"/>
      <c r="AA5" s="111"/>
      <c r="AB5" s="105" t="s">
        <v>1700</v>
      </c>
      <c r="AC5" s="110" t="s">
        <v>1699</v>
      </c>
      <c r="AD5" s="106" t="s">
        <v>1698</v>
      </c>
      <c r="AE5" s="109" t="s">
        <v>1697</v>
      </c>
      <c r="AF5" s="109" t="s">
        <v>1696</v>
      </c>
      <c r="AG5" s="108" t="s">
        <v>1664</v>
      </c>
      <c r="AH5" s="106" t="s">
        <v>1695</v>
      </c>
      <c r="AI5" s="107" t="s">
        <v>1664</v>
      </c>
      <c r="AJ5" s="106" t="s">
        <v>1694</v>
      </c>
      <c r="AK5" s="105" t="s">
        <v>1693</v>
      </c>
      <c r="AL5" s="105" t="s">
        <v>1692</v>
      </c>
      <c r="AM5" s="105" t="s">
        <v>1691</v>
      </c>
      <c r="AN5" s="104" t="s">
        <v>1690</v>
      </c>
      <c r="AO5" s="103" t="s">
        <v>1689</v>
      </c>
      <c r="AP5" s="102" t="s">
        <v>1664</v>
      </c>
      <c r="AQ5" s="102" t="s">
        <v>1688</v>
      </c>
      <c r="AR5" s="101" t="s">
        <v>1687</v>
      </c>
      <c r="AS5" s="101" t="s">
        <v>1686</v>
      </c>
      <c r="AT5" s="100" t="s">
        <v>1685</v>
      </c>
      <c r="AU5" s="86" t="s">
        <v>1653</v>
      </c>
      <c r="AV5" s="86" t="s">
        <v>1684</v>
      </c>
      <c r="AW5" s="99" t="s">
        <v>1664</v>
      </c>
      <c r="AX5" s="99" t="s">
        <v>1683</v>
      </c>
      <c r="AY5" s="86" t="s">
        <v>1682</v>
      </c>
      <c r="AZ5" s="86" t="s">
        <v>1681</v>
      </c>
      <c r="BA5" s="92" t="s">
        <v>1664</v>
      </c>
      <c r="BB5" s="88" t="s">
        <v>1653</v>
      </c>
      <c r="BC5" s="98" t="s">
        <v>1680</v>
      </c>
      <c r="BD5" s="88" t="s">
        <v>1679</v>
      </c>
      <c r="BE5" s="98" t="s">
        <v>1678</v>
      </c>
      <c r="BF5" s="88" t="s">
        <v>1664</v>
      </c>
      <c r="BG5" s="88" t="s">
        <v>1677</v>
      </c>
      <c r="BH5" s="97" t="s">
        <v>1653</v>
      </c>
      <c r="BI5" s="92" t="s">
        <v>1676</v>
      </c>
      <c r="BJ5" s="92" t="s">
        <v>1675</v>
      </c>
      <c r="BK5" s="92" t="s">
        <v>1674</v>
      </c>
      <c r="BL5" s="92" t="s">
        <v>1673</v>
      </c>
      <c r="BM5" s="92" t="s">
        <v>1672</v>
      </c>
      <c r="BN5" s="92" t="s">
        <v>1671</v>
      </c>
      <c r="BO5" s="92" t="s">
        <v>1670</v>
      </c>
      <c r="BP5" s="88" t="s">
        <v>1669</v>
      </c>
      <c r="BQ5" s="88" t="s">
        <v>1668</v>
      </c>
      <c r="BR5" s="88" t="s">
        <v>1667</v>
      </c>
      <c r="BS5" s="88" t="s">
        <v>1666</v>
      </c>
      <c r="BT5" s="96" t="s">
        <v>1654</v>
      </c>
      <c r="BU5" s="96" t="s">
        <v>1665</v>
      </c>
      <c r="BV5" s="95" t="s">
        <v>1664</v>
      </c>
      <c r="BW5" s="92" t="s">
        <v>1653</v>
      </c>
      <c r="BX5" s="92" t="s">
        <v>1652</v>
      </c>
      <c r="BY5" s="92" t="s">
        <v>1663</v>
      </c>
      <c r="BZ5" s="92" t="s">
        <v>1646</v>
      </c>
      <c r="CA5" s="88" t="s">
        <v>1654</v>
      </c>
      <c r="CB5" s="94" t="s">
        <v>1662</v>
      </c>
      <c r="CC5" s="88" t="s">
        <v>1647</v>
      </c>
      <c r="CD5" s="88" t="s">
        <v>1646</v>
      </c>
      <c r="CE5" s="92" t="s">
        <v>1658</v>
      </c>
      <c r="CF5" s="93" t="s">
        <v>1661</v>
      </c>
      <c r="CG5" s="92" t="s">
        <v>1658</v>
      </c>
      <c r="CH5" s="91" t="s">
        <v>1660</v>
      </c>
      <c r="CI5" s="86" t="s">
        <v>1659</v>
      </c>
      <c r="CJ5" s="86" t="s">
        <v>1658</v>
      </c>
      <c r="CK5" s="90" t="s">
        <v>1657</v>
      </c>
      <c r="CL5" s="89" t="s">
        <v>1646</v>
      </c>
      <c r="CM5" s="87" t="s">
        <v>1656</v>
      </c>
      <c r="CN5" s="87" t="s">
        <v>1652</v>
      </c>
      <c r="CO5" s="87" t="s">
        <v>1655</v>
      </c>
      <c r="CP5" s="87" t="s">
        <v>1648</v>
      </c>
      <c r="CQ5" s="87" t="s">
        <v>1646</v>
      </c>
      <c r="CR5" s="86" t="s">
        <v>1654</v>
      </c>
      <c r="CS5" s="86" t="s">
        <v>1652</v>
      </c>
      <c r="CT5" s="86" t="s">
        <v>1648</v>
      </c>
      <c r="CU5" s="86" t="s">
        <v>1647</v>
      </c>
      <c r="CV5" s="86" t="s">
        <v>1646</v>
      </c>
      <c r="CW5" s="88" t="s">
        <v>1653</v>
      </c>
      <c r="CX5" s="87" t="s">
        <v>1652</v>
      </c>
      <c r="CY5" s="87" t="s">
        <v>1648</v>
      </c>
      <c r="CZ5" s="87" t="s">
        <v>1647</v>
      </c>
      <c r="DA5" s="87" t="s">
        <v>1646</v>
      </c>
      <c r="DB5" s="86" t="s">
        <v>1651</v>
      </c>
      <c r="DC5" s="86" t="s">
        <v>1650</v>
      </c>
      <c r="DD5" s="86" t="s">
        <v>1649</v>
      </c>
      <c r="DE5" s="86" t="s">
        <v>1648</v>
      </c>
      <c r="DF5" s="86" t="s">
        <v>1647</v>
      </c>
      <c r="DG5" s="86" t="s">
        <v>1646</v>
      </c>
      <c r="DH5" s="84" t="s">
        <v>1645</v>
      </c>
      <c r="DI5" s="85" t="s">
        <v>1644</v>
      </c>
      <c r="DJ5" s="84" t="s">
        <v>1643</v>
      </c>
      <c r="DK5" s="84" t="s">
        <v>1642</v>
      </c>
      <c r="DL5" s="84" t="s">
        <v>1641</v>
      </c>
      <c r="DM5" s="84" t="s">
        <v>1640</v>
      </c>
      <c r="DN5" s="83"/>
    </row>
    <row r="6" spans="1:118" x14ac:dyDescent="0.35">
      <c r="A6" s="81"/>
      <c r="B6" s="80" t="s">
        <v>1639</v>
      </c>
      <c r="C6" s="79">
        <f>SUM(C8,C151,C283,C491,C602,C744)</f>
        <v>774</v>
      </c>
      <c r="D6" s="79">
        <f>SUM(D8,D151,D283,D491,D602,D744)</f>
        <v>339</v>
      </c>
      <c r="E6" s="79">
        <f>SUM(E8,E151,E283,E491,E602,E744)</f>
        <v>0</v>
      </c>
      <c r="F6" s="79">
        <f>SUM(F8,F151,F283,F491,F602,F744)</f>
        <v>0</v>
      </c>
      <c r="G6" s="79">
        <f>SUM(G8,G151,G283,G491,G602,G744)</f>
        <v>363</v>
      </c>
      <c r="H6" s="79">
        <f>SUM(H8,H151,H283,H491,H602,H744)</f>
        <v>774</v>
      </c>
      <c r="I6" s="79">
        <f>SUM(I8,I151,I283,I491,I602,I744)</f>
        <v>750</v>
      </c>
      <c r="J6" s="79">
        <f>SUM(J8,J151,J283,J491,J602,J744)</f>
        <v>22</v>
      </c>
      <c r="K6" s="79">
        <f>SUM(K8,K151,K283,K491,K602,K744)</f>
        <v>377</v>
      </c>
      <c r="L6" s="79">
        <f>SUM(L8,L151,L283,L491,L602,L744)</f>
        <v>22</v>
      </c>
      <c r="M6" s="79">
        <f>SUM(M8,M151,M283,M491,M602,M744)</f>
        <v>217</v>
      </c>
      <c r="N6" s="79">
        <f>SUM(N8,N151,N283,N491,N602,N744)</f>
        <v>104</v>
      </c>
      <c r="O6" s="79">
        <f>SUM(O8,O151,O283,O491,O602,O744)</f>
        <v>43</v>
      </c>
      <c r="P6" s="79">
        <f>SUM(P8,P151,P283,P491,P602,P744)</f>
        <v>9</v>
      </c>
      <c r="Q6" s="79">
        <f>SUM(Q8,Q151,Q283,Q491,Q602,Q744)</f>
        <v>86</v>
      </c>
      <c r="R6" s="79">
        <f>SUM(R8,R151,R283,R491,R602,R744)</f>
        <v>688</v>
      </c>
      <c r="S6" s="79">
        <f>SUM(S8,S151,S283,S491,S602,S744)</f>
        <v>17</v>
      </c>
      <c r="T6" s="79">
        <f>SUM(T8,T151,T283,T491,T602,T744)</f>
        <v>0</v>
      </c>
      <c r="U6" s="78">
        <f>SUM(C6:T6)</f>
        <v>4585</v>
      </c>
      <c r="V6" s="41"/>
      <c r="W6" s="27">
        <f>SUM(W8,W151,W283,W491,W602,W744)</f>
        <v>140431790</v>
      </c>
      <c r="X6" s="40">
        <f>AVERAGE(X8,X151,X283,X491,X602,X744)</f>
        <v>3.2554047619047615</v>
      </c>
      <c r="Y6" s="40"/>
      <c r="Z6" s="40"/>
      <c r="AA6" s="40"/>
      <c r="AB6" s="27">
        <f>SUM(AB8,AB151,AB283,AB491,AB602,AB744)</f>
        <v>258169500.52052012</v>
      </c>
      <c r="AC6" s="77">
        <f>AVERAGE(AC8,AC151,AC283,AC491,AC602,AC744)</f>
        <v>15.676190476190477</v>
      </c>
      <c r="AD6" s="27">
        <f>SUM(AD8,AD151,AD283,AD491,AD602,AD744)</f>
        <v>41534537.682685092</v>
      </c>
      <c r="AE6" s="27">
        <f>SUM(AE8,AE151,AE283,AE491,AE602,AE744)</f>
        <v>39457810.798550844</v>
      </c>
      <c r="AF6" s="27">
        <f>SUM(AF8,AF151,AF283,AF491,AF602,AF744)</f>
        <v>21628351.049370985</v>
      </c>
      <c r="AG6" s="15">
        <v>1</v>
      </c>
      <c r="AH6" s="27">
        <f>SUM(AH8,AH151,AH283,AH491,AH602,AH744)</f>
        <v>12908475.026026007</v>
      </c>
      <c r="AI6" s="12">
        <v>1</v>
      </c>
      <c r="AJ6" s="6">
        <f>AD6+AH6</f>
        <v>54443012.708711103</v>
      </c>
      <c r="AK6" s="6">
        <f>AB6*0.04</f>
        <v>10326780.020820806</v>
      </c>
      <c r="AL6" s="6">
        <f>AB6*0.04</f>
        <v>10326780.020820806</v>
      </c>
      <c r="AM6" s="6">
        <f>AK6+AL6</f>
        <v>20653560.041641612</v>
      </c>
      <c r="AN6" s="14">
        <v>1</v>
      </c>
      <c r="AO6" s="27">
        <f>SUM(AO8,AO151,AO283,AO491,AO602,AO744)</f>
        <v>8801</v>
      </c>
      <c r="AP6" s="13">
        <f>AO6/8801</f>
        <v>1</v>
      </c>
      <c r="AQ6" s="27">
        <f>SUM(AQ8,AQ151,AQ283,AQ491,AQ602,AQ744)</f>
        <v>8801</v>
      </c>
      <c r="AR6" s="27"/>
      <c r="AS6" s="27"/>
      <c r="AT6" s="27"/>
      <c r="AU6" s="27"/>
      <c r="AV6" s="27">
        <f>SUM(AV8,AV151,AV283,AV491,AV602,AV744)</f>
        <v>34743979</v>
      </c>
      <c r="AW6" s="13">
        <f>AV6/34743979</f>
        <v>1</v>
      </c>
      <c r="AX6" s="6"/>
      <c r="AY6" s="27">
        <f>SUM(AY8,AY151,AY283,AY491,AY602,AY744)</f>
        <v>16870210.965226788</v>
      </c>
      <c r="AZ6" s="27">
        <f>SUM(AZ8,AZ151,AZ283,AZ491,AZ602,AZ744)</f>
        <v>12721595.591884999</v>
      </c>
      <c r="BA6" s="12">
        <v>1</v>
      </c>
      <c r="BB6" s="11">
        <v>1</v>
      </c>
      <c r="BC6" s="27">
        <f>SUM(BC8,BC151,BC283,BC491,BC602,BC744)</f>
        <v>11104066.863073897</v>
      </c>
      <c r="BD6" s="10">
        <v>1</v>
      </c>
      <c r="BE6" s="27">
        <f>SUM(BE8,BE151,BE283,BE491,BE602,BE744)</f>
        <v>47500730.469816118</v>
      </c>
      <c r="BF6" s="8">
        <v>1</v>
      </c>
      <c r="BG6" s="27">
        <f>SUM(BG8,BG151,BG283,BG491,BG602,BG744)</f>
        <v>58604797.332890004</v>
      </c>
      <c r="BH6" s="27">
        <v>1</v>
      </c>
      <c r="BI6" s="27">
        <f>AK6*0.85*0.75*12</f>
        <v>78999867.159279168</v>
      </c>
      <c r="BJ6" s="27">
        <f>AL6*0.85*0.75*2*12</f>
        <v>157999734.31855834</v>
      </c>
      <c r="BK6" s="27">
        <f>BI6+BJ6</f>
        <v>236999601.4778375</v>
      </c>
      <c r="BL6" s="8">
        <v>1</v>
      </c>
      <c r="BM6" s="27">
        <f>SUM(BM8,BM151,BM283,BM491,BM602,BM744)</f>
        <v>23157202</v>
      </c>
      <c r="BN6" s="8">
        <v>1</v>
      </c>
      <c r="BO6" s="27">
        <f>BG6/4</f>
        <v>14651199.333222501</v>
      </c>
      <c r="BP6" s="27"/>
      <c r="BQ6" s="39"/>
      <c r="BR6" s="39"/>
      <c r="BS6" s="39"/>
      <c r="BT6" s="27">
        <f>'[1]Detailed Budget'!$AD$12</f>
        <v>194045122715</v>
      </c>
      <c r="BU6" s="25">
        <f>'[1]Detailed Budget'!$AD$24</f>
        <v>194045122715</v>
      </c>
      <c r="BV6" s="7">
        <f>AV6/34743979</f>
        <v>1</v>
      </c>
      <c r="BW6" s="4"/>
      <c r="BX6" s="2">
        <f>BT6*BV6</f>
        <v>194045122715</v>
      </c>
      <c r="BY6" s="2">
        <f>BU6*BV6</f>
        <v>194045122715</v>
      </c>
      <c r="BZ6" s="2">
        <f>BX6+BY6</f>
        <v>388090245430</v>
      </c>
      <c r="CA6" s="27">
        <f>'[1]Detailed Budget'!$AD$96</f>
        <v>71050111380.677719</v>
      </c>
      <c r="CB6" s="2">
        <f>BA6*CA6</f>
        <v>71050111380.677719</v>
      </c>
      <c r="CC6" s="39"/>
      <c r="CD6" s="39"/>
      <c r="CE6" s="6">
        <f>'[1]Detailed Budget'!$AD$175</f>
        <v>4330586076.5988197</v>
      </c>
      <c r="CF6" s="2">
        <f>BB6*BD6*CE6</f>
        <v>4330586076.5988197</v>
      </c>
      <c r="CG6" s="27">
        <f>'[1]Detailed Budget'!$AD$176</f>
        <v>20662817754.37001</v>
      </c>
      <c r="CH6" s="2">
        <f>BB6*BF6*CG6</f>
        <v>20662817754.37001</v>
      </c>
      <c r="CI6" s="2">
        <f>CF6+CH6</f>
        <v>24993403830.96883</v>
      </c>
      <c r="CJ6" s="5">
        <f>'[1]Detailed Budget'!$AD$178</f>
        <v>46025131033.061455</v>
      </c>
      <c r="CK6" s="2">
        <f>BB6*AG6*CJ6</f>
        <v>46025131033.061455</v>
      </c>
      <c r="CL6" s="2">
        <f>CI6+CK6</f>
        <v>71018534864.030289</v>
      </c>
      <c r="CM6" s="4">
        <f>'[1]Detailed Budget'!$AD$189</f>
        <v>77498869683.252869</v>
      </c>
      <c r="CN6" s="2">
        <f>BH6*BL6*CM6</f>
        <v>77498869683.252869</v>
      </c>
      <c r="CO6" s="3">
        <f>'[1]Detailed Budget'!$AD$191</f>
        <v>2684962805.4134097</v>
      </c>
      <c r="CP6" s="2">
        <f>BH6*AN6*CO6</f>
        <v>2684962805.4134097</v>
      </c>
      <c r="CQ6" s="2">
        <f>CN6+CP6</f>
        <v>80183832488.666275</v>
      </c>
      <c r="CR6" s="27">
        <f>'[1]Detailed Budget'!$AD$195</f>
        <v>18734176418</v>
      </c>
      <c r="CS6" s="2">
        <f>BN6*CR6</f>
        <v>18734176418</v>
      </c>
      <c r="CT6" s="39"/>
      <c r="CU6" s="39"/>
      <c r="CV6" s="39"/>
      <c r="CW6" s="4"/>
      <c r="CX6" s="39"/>
      <c r="CY6" s="39"/>
      <c r="CZ6" s="39"/>
      <c r="DA6" s="39"/>
      <c r="DB6" s="39"/>
      <c r="DC6" s="39"/>
      <c r="DD6" s="39"/>
      <c r="DE6" s="39"/>
      <c r="DF6" s="39"/>
      <c r="DG6" s="39"/>
      <c r="DH6" s="3">
        <f>'[1]Detailed Budget'!$AD$163</f>
        <v>4928560000</v>
      </c>
      <c r="DI6" s="2">
        <f>AP6*DH6</f>
        <v>4928560000</v>
      </c>
      <c r="DJ6" s="39"/>
      <c r="DK6" s="39"/>
      <c r="DL6" s="39"/>
      <c r="DM6" s="39"/>
      <c r="DN6" s="39"/>
    </row>
    <row r="7" spans="1:118" x14ac:dyDescent="0.35">
      <c r="A7" s="81"/>
      <c r="B7" s="82" t="s">
        <v>1638</v>
      </c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8"/>
      <c r="V7" s="41"/>
      <c r="W7" s="27"/>
      <c r="X7" s="40"/>
      <c r="Y7" s="40"/>
      <c r="Z7" s="40"/>
      <c r="AA7" s="40"/>
      <c r="AB7" s="27"/>
      <c r="AC7" s="39"/>
      <c r="AD7" s="27"/>
      <c r="AE7" s="27"/>
      <c r="AF7" s="27"/>
      <c r="AG7" s="15"/>
      <c r="AH7" s="27"/>
      <c r="AI7" s="12"/>
      <c r="AJ7" s="6"/>
      <c r="AK7" s="6"/>
      <c r="AL7" s="6"/>
      <c r="AM7" s="6"/>
      <c r="AN7" s="14"/>
      <c r="AO7" s="27"/>
      <c r="AP7" s="13"/>
      <c r="AQ7" s="27"/>
      <c r="AR7" s="27"/>
      <c r="AS7" s="27"/>
      <c r="AT7" s="27"/>
      <c r="AU7" s="27"/>
      <c r="AV7" s="6"/>
      <c r="AW7" s="13">
        <f>AV7/34743979</f>
        <v>0</v>
      </c>
      <c r="AX7" s="6"/>
      <c r="AY7" s="27"/>
      <c r="AZ7" s="6"/>
      <c r="BA7" s="12">
        <f>AZ7/12721596</f>
        <v>0</v>
      </c>
      <c r="BB7" s="11"/>
      <c r="BC7" s="27"/>
      <c r="BD7" s="10">
        <f>BC7/11104067</f>
        <v>0</v>
      </c>
      <c r="BE7" s="27"/>
      <c r="BF7" s="8"/>
      <c r="BG7" s="27"/>
      <c r="BH7" s="27"/>
      <c r="BI7" s="6"/>
      <c r="BJ7" s="6"/>
      <c r="BK7" s="6"/>
      <c r="BL7" s="8">
        <f>BK7/236999601</f>
        <v>0</v>
      </c>
      <c r="BM7" s="27"/>
      <c r="BN7" s="8">
        <f>BM7/23157202</f>
        <v>0</v>
      </c>
      <c r="BO7" s="39"/>
      <c r="BP7" s="39"/>
      <c r="BQ7" s="39"/>
      <c r="BR7" s="39"/>
      <c r="BS7" s="39"/>
      <c r="BT7" s="27"/>
      <c r="BU7" s="25"/>
      <c r="BV7" s="7"/>
      <c r="BW7" s="4"/>
      <c r="BX7" s="2"/>
      <c r="BY7" s="2"/>
      <c r="BZ7" s="39"/>
      <c r="CA7" s="27"/>
      <c r="CB7" s="5"/>
      <c r="CC7" s="39"/>
      <c r="CD7" s="39"/>
      <c r="CE7" s="6">
        <f>'[1]Detailed Budget'!$AD$175</f>
        <v>4330586076.5988197</v>
      </c>
      <c r="CF7" s="5"/>
      <c r="CG7" s="6"/>
      <c r="CH7" s="5"/>
      <c r="CI7" s="5"/>
      <c r="CJ7" s="5"/>
      <c r="CK7" s="2"/>
      <c r="CL7" s="39"/>
      <c r="CM7" s="4">
        <f>'[1]Detailed Budget'!$AD$189</f>
        <v>77498869683.252869</v>
      </c>
      <c r="CN7" s="5">
        <f>BH7*BL7*CM7</f>
        <v>0</v>
      </c>
      <c r="CO7" s="3">
        <f>'[1]Detailed Budget'!$AD$191</f>
        <v>2684962805.4134097</v>
      </c>
      <c r="CP7" s="2">
        <f>BH7*AN7*CO7</f>
        <v>0</v>
      </c>
      <c r="CQ7" s="2">
        <f>CN7+CP7</f>
        <v>0</v>
      </c>
      <c r="CR7" s="27"/>
      <c r="CS7" s="5"/>
      <c r="CT7" s="39"/>
      <c r="CU7" s="39"/>
      <c r="CV7" s="39"/>
      <c r="CW7" s="4"/>
      <c r="CX7" s="39"/>
      <c r="CY7" s="39"/>
      <c r="CZ7" s="39"/>
      <c r="DA7" s="39"/>
      <c r="DB7" s="39"/>
      <c r="DC7" s="39"/>
      <c r="DD7" s="39"/>
      <c r="DE7" s="39"/>
      <c r="DF7" s="39"/>
      <c r="DG7" s="39"/>
      <c r="DH7" s="3"/>
      <c r="DI7" s="2"/>
      <c r="DJ7" s="39"/>
      <c r="DK7" s="39"/>
      <c r="DL7" s="39"/>
      <c r="DM7" s="39"/>
      <c r="DN7" s="39"/>
    </row>
    <row r="8" spans="1:118" ht="29" x14ac:dyDescent="0.35">
      <c r="A8" s="81">
        <v>1</v>
      </c>
      <c r="B8" s="80" t="s">
        <v>1637</v>
      </c>
      <c r="C8" s="79">
        <f>SUM(C9,C35,C44,C68,C87,C103,C131)</f>
        <v>121</v>
      </c>
      <c r="D8" s="79">
        <f>SUM(D9,D35,D44,D68,D87,D103,D131)</f>
        <v>89</v>
      </c>
      <c r="E8" s="79">
        <f>SUM(E9,E35,E44,E68,E87,E103,E131)</f>
        <v>0</v>
      </c>
      <c r="F8" s="79">
        <f>SUM(F9,F35,F44,F68,F87,F103,F131)</f>
        <v>0</v>
      </c>
      <c r="G8" s="79">
        <f>SUM(G9,G35,G44,G68,G87,G103,G131)</f>
        <v>32</v>
      </c>
      <c r="H8" s="79">
        <f>SUM(H9,H35,H44,H68,H87,H103,H131)</f>
        <v>121</v>
      </c>
      <c r="I8" s="79">
        <f>SUM(I9,I35,I44,I68,I87,I103,I131)</f>
        <v>121</v>
      </c>
      <c r="J8" s="79">
        <f>SUM(J9,J35,J44,J68,J87,J103,J131)</f>
        <v>0</v>
      </c>
      <c r="K8" s="79">
        <f>SUM(K9,K35,K44,K68,K87,K103,K131)</f>
        <v>75</v>
      </c>
      <c r="L8" s="79">
        <f>SUM(L9,L35,L44,L68,L87,L103,L131)</f>
        <v>0</v>
      </c>
      <c r="M8" s="79">
        <f>SUM(M9,M35,M44,M68,M87,M103,M131)</f>
        <v>30</v>
      </c>
      <c r="N8" s="79">
        <f>SUM(N9,N35,N44,N68,N87,N103,N131)</f>
        <v>16</v>
      </c>
      <c r="O8" s="79">
        <f>SUM(O9,O35,O44,O68,O87,O103,O131)</f>
        <v>0</v>
      </c>
      <c r="P8" s="79">
        <f>SUM(P9,P35,P44,P68,P87,P103,P131)</f>
        <v>0</v>
      </c>
      <c r="Q8" s="79">
        <f>SUM(Q9,Q35,Q44,Q68,Q87,Q103,Q131)</f>
        <v>11</v>
      </c>
      <c r="R8" s="79">
        <f>SUM(R9,R35,R44,R68,R87,R103,R131)</f>
        <v>110</v>
      </c>
      <c r="S8" s="79">
        <f>SUM(S9,S35,S44,S68,S87,S103,S131)</f>
        <v>2</v>
      </c>
      <c r="T8" s="79">
        <f>SUM(T9,T35,T44,T68,T87,T103,T131)</f>
        <v>0</v>
      </c>
      <c r="U8" s="78">
        <f>SUM(C8:T8)</f>
        <v>728</v>
      </c>
      <c r="V8" s="41"/>
      <c r="W8" s="27">
        <f>SUM(W9,W35,W44,W68,W87,W103,W131)</f>
        <v>20369956</v>
      </c>
      <c r="X8" s="40">
        <f>AVERAGE(X9,X37,X46,X70,X89,X105,X133)</f>
        <v>3.9600000000000004</v>
      </c>
      <c r="Y8" s="40"/>
      <c r="Z8" s="40"/>
      <c r="AA8" s="40"/>
      <c r="AB8" s="27">
        <f>SUM(AB9,AB35,AB44,AB68,AB87,AB103,AB131)</f>
        <v>41427459.732225426</v>
      </c>
      <c r="AC8" s="77">
        <f>AVERAGE(AC9,AC35,AC44,AC68,AC87,AC103,AC131)</f>
        <v>18.057142857142853</v>
      </c>
      <c r="AD8" s="27">
        <f>SUM(AD9,AD35,AD44,AD68,AD87,AD103,AD131)</f>
        <v>7463132.9481669022</v>
      </c>
      <c r="AE8" s="27">
        <f>SUM(AE9,AE35,AE44,AE68,AE87,AE103,AE131)</f>
        <v>7089976.3007585565</v>
      </c>
      <c r="AF8" s="27">
        <f>SUM(AF9,AF35,AF44,AF68,AF87,AF103,AF131)</f>
        <v>5531044.162151956</v>
      </c>
      <c r="AG8" s="15">
        <f>AE8/21628351</f>
        <v>0.32780937856790637</v>
      </c>
      <c r="AH8" s="27">
        <f>SUM(AH9,AH35,AH44,AH68,AH87,AH103,AH131)</f>
        <v>2071372.986611271</v>
      </c>
      <c r="AI8" s="12">
        <f>AH8/12908475</f>
        <v>0.16046612683614997</v>
      </c>
      <c r="AJ8" s="27">
        <f>SUM(AJ9,AJ35,AJ44,AJ68,AJ87,AJ103,AJ131)</f>
        <v>9534505.9347781725</v>
      </c>
      <c r="AK8" s="6">
        <f>AB8*0.04</f>
        <v>1657098.3892890171</v>
      </c>
      <c r="AL8" s="6">
        <f>AB8*0.04</f>
        <v>1657098.3892890171</v>
      </c>
      <c r="AM8" s="6">
        <f>AK8+AL8</f>
        <v>3314196.7785780341</v>
      </c>
      <c r="AN8" s="14">
        <f>AM8/20653560</f>
        <v>0.16046612683615</v>
      </c>
      <c r="AO8" s="27">
        <f>SUM(AO9,AO35,AO44,AO68,AO87,AO103,AO131)</f>
        <v>1391</v>
      </c>
      <c r="AP8" s="13">
        <f>AO8/8801</f>
        <v>0.15805022156573117</v>
      </c>
      <c r="AQ8" s="27">
        <f>SUM(AQ9,AQ35,AQ44,AQ68,AQ87,AQ103,AQ131)</f>
        <v>1391</v>
      </c>
      <c r="AR8" s="27"/>
      <c r="AS8" s="27"/>
      <c r="AT8" s="27"/>
      <c r="AU8" s="27"/>
      <c r="AV8" s="27">
        <f>SUM(AV9,AV35,AV44,AV68,AV87,AV103,AV131)</f>
        <v>6000277</v>
      </c>
      <c r="AW8" s="13">
        <f>AV8/34743979</f>
        <v>0.17269976475636253</v>
      </c>
      <c r="AX8" s="6"/>
      <c r="AY8" s="27">
        <f>SUM(AY9,AY35,AY44,AY68,AY87,AY103,AY131)</f>
        <v>3056555</v>
      </c>
      <c r="AZ8" s="27">
        <f>SUM(AZ9,AZ35,AZ44,AZ68,AZ87,AZ103,AZ131)</f>
        <v>2236878.0821555494</v>
      </c>
      <c r="BA8" s="12">
        <f>AZ8/12721596</f>
        <v>0.17583313305622575</v>
      </c>
      <c r="BB8" s="11"/>
      <c r="BC8" s="27">
        <f>SUM(BC9,BC37,BC46,BC70,BC89,BC105,BC133)</f>
        <v>519374.23685683426</v>
      </c>
      <c r="BD8" s="10">
        <f>BC8/11104067</f>
        <v>4.6773334207802802E-2</v>
      </c>
      <c r="BE8" s="27">
        <f>SUM(BE9,BE37,BE46,BE70,BE89,BE105,BE133)</f>
        <v>2221767.568776458</v>
      </c>
      <c r="BF8" s="8">
        <f>BE8/47500730</f>
        <v>4.6773335247194264E-2</v>
      </c>
      <c r="BG8" s="27">
        <f>SUM(BG9,BG37,BG46,BG70,BG89,BG105,BG133)</f>
        <v>2741141.8056332921</v>
      </c>
      <c r="BH8" s="27"/>
      <c r="BI8" s="27">
        <f>AK8*0.85*0.75*12</f>
        <v>12676802.678060979</v>
      </c>
      <c r="BJ8" s="27">
        <f>AL8*0.85*0.75*2*12</f>
        <v>25353605.356121957</v>
      </c>
      <c r="BK8" s="27">
        <f>BI8+BJ8</f>
        <v>38030408.034182936</v>
      </c>
      <c r="BL8" s="8">
        <f>BK8/236999601</f>
        <v>0.16046612683614997</v>
      </c>
      <c r="BM8" s="27">
        <f>SUM(BM9,BM35,BM44,BM68,BM87,BM103,BM131)</f>
        <v>4092467</v>
      </c>
      <c r="BN8" s="8">
        <f>BM8/23157202</f>
        <v>0.1767254524100105</v>
      </c>
      <c r="BO8" s="39"/>
      <c r="BP8" s="39"/>
      <c r="BQ8" s="39"/>
      <c r="BR8" s="39"/>
      <c r="BS8" s="39"/>
      <c r="BT8" s="27">
        <f>'[1]Detailed Budget'!$AD$12</f>
        <v>194045122715</v>
      </c>
      <c r="BU8" s="25">
        <f>'[1]Detailed Budget'!$AD$24</f>
        <v>194045122715</v>
      </c>
      <c r="BV8" s="7">
        <f>AV8/34743979</f>
        <v>0.17269976475636253</v>
      </c>
      <c r="BW8" s="4"/>
      <c r="BX8" s="35">
        <f>BT8*BV8</f>
        <v>33511547045</v>
      </c>
      <c r="BY8" s="35">
        <f>BU8*BV8</f>
        <v>33511547045</v>
      </c>
      <c r="BZ8" s="35">
        <f>BX8+BY8</f>
        <v>67023094090</v>
      </c>
      <c r="CA8" s="27">
        <f>'[1]Detailed Budget'!$AD$96</f>
        <v>71050111380.677719</v>
      </c>
      <c r="CB8" s="2">
        <f>BA8*CA8</f>
        <v>12492963688.058365</v>
      </c>
      <c r="CC8" s="39"/>
      <c r="CD8" s="39"/>
      <c r="CE8" s="6">
        <f>'[1]Detailed Budget'!$AD$175</f>
        <v>4330586076.5988197</v>
      </c>
      <c r="CF8" s="2">
        <f>BB8*BD8*CE8</f>
        <v>0</v>
      </c>
      <c r="CG8" s="27">
        <f>'[1]Detailed Budget'!$AD$176</f>
        <v>20662817754.37001</v>
      </c>
      <c r="CH8" s="2">
        <f>BB8*BF8*CG8</f>
        <v>0</v>
      </c>
      <c r="CI8" s="2">
        <f>CF8+CH8</f>
        <v>0</v>
      </c>
      <c r="CJ8" s="5">
        <f>'[1]Detailed Budget'!$AD$178</f>
        <v>46025131033.061455</v>
      </c>
      <c r="CK8" s="2">
        <f>SUM(CK11,CK37,CK46,CK70,CK89,CK105,CK133)</f>
        <v>607315122.94756675</v>
      </c>
      <c r="CL8" s="2">
        <f>SUM(CL11,CL37,CL46,CL70,CL89,CL105,CL133)</f>
        <v>1094164594.6270094</v>
      </c>
      <c r="CM8" s="4">
        <f>'[1]Detailed Budget'!$AD$189</f>
        <v>77498869683.252869</v>
      </c>
      <c r="CN8" s="2">
        <f>SUM(CN9,CN37,CN46,CN70,CN89,CN105,CN133)</f>
        <v>1568860980.6912236</v>
      </c>
      <c r="CO8" s="3">
        <f>'[1]Detailed Budget'!$AD$191</f>
        <v>2684962805.4134097</v>
      </c>
      <c r="CP8" s="2">
        <f>SUM(CP9,CP37,CP46,CP70,CP89,CP105,CP133)</f>
        <v>54353481.505429059</v>
      </c>
      <c r="CQ8" s="2">
        <f>CN8+CP8</f>
        <v>1623214462.1966527</v>
      </c>
      <c r="CR8" s="27">
        <f>'[1]Detailed Budget'!$AD$195</f>
        <v>18734176418</v>
      </c>
      <c r="CS8" s="2">
        <f>BN8*CR8</f>
        <v>3310805803</v>
      </c>
      <c r="CT8" s="39"/>
      <c r="CU8" s="39"/>
      <c r="CV8" s="39"/>
      <c r="CW8" s="4"/>
      <c r="CX8" s="39"/>
      <c r="CY8" s="39"/>
      <c r="CZ8" s="39"/>
      <c r="DA8" s="39"/>
      <c r="DB8" s="39"/>
      <c r="DC8" s="39"/>
      <c r="DD8" s="39"/>
      <c r="DE8" s="39"/>
      <c r="DF8" s="39"/>
      <c r="DG8" s="39"/>
      <c r="DH8" s="3">
        <f>'[1]Detailed Budget'!$AD$163</f>
        <v>4928560000</v>
      </c>
      <c r="DI8" s="2">
        <f>AP8*DH8</f>
        <v>778960000</v>
      </c>
      <c r="DJ8" s="39"/>
      <c r="DK8" s="39"/>
      <c r="DL8" s="39"/>
      <c r="DM8" s="39"/>
      <c r="DN8" s="39"/>
    </row>
    <row r="9" spans="1:118" x14ac:dyDescent="0.35">
      <c r="A9" s="38">
        <v>1.1000000000000001</v>
      </c>
      <c r="B9" s="37" t="s">
        <v>1636</v>
      </c>
      <c r="C9" s="34">
        <f>COUNTA(C11:C33)</f>
        <v>23</v>
      </c>
      <c r="D9" s="34">
        <f>COUNTA(D11:D33)</f>
        <v>8</v>
      </c>
      <c r="E9" s="34">
        <f>COUNTA(E11:E33)</f>
        <v>0</v>
      </c>
      <c r="F9" s="34">
        <f>COUNTA(F11:F33)</f>
        <v>0</v>
      </c>
      <c r="G9" s="34">
        <f>COUNTA(G11:G33)</f>
        <v>15</v>
      </c>
      <c r="H9" s="34">
        <f>COUNTA(H11:H33)</f>
        <v>23</v>
      </c>
      <c r="I9" s="34">
        <f>COUNTA(I11:I33)</f>
        <v>23</v>
      </c>
      <c r="J9" s="34">
        <f>COUNTA(J11:J33)</f>
        <v>0</v>
      </c>
      <c r="K9" s="34">
        <f>COUNTA(K11:K33)</f>
        <v>23</v>
      </c>
      <c r="L9" s="34">
        <f>COUNTA(L11:L33)</f>
        <v>0</v>
      </c>
      <c r="M9" s="34">
        <f>COUNTA(M11:M33)</f>
        <v>0</v>
      </c>
      <c r="N9" s="34">
        <f>COUNTA(N11:N33)</f>
        <v>0</v>
      </c>
      <c r="O9" s="34">
        <f>COUNTA(O11:O33)</f>
        <v>0</v>
      </c>
      <c r="P9" s="34">
        <f>COUNTA(P11:P33)</f>
        <v>0</v>
      </c>
      <c r="Q9" s="34">
        <f>COUNTA(Q11:Q33)</f>
        <v>0</v>
      </c>
      <c r="R9" s="34">
        <f>COUNTA(R11:R33)</f>
        <v>23</v>
      </c>
      <c r="S9" s="34">
        <f>COUNTA(S11:S33)</f>
        <v>0</v>
      </c>
      <c r="T9" s="34">
        <f>COUNTA(T11:T33)</f>
        <v>0</v>
      </c>
      <c r="U9" s="33">
        <f>SUM(C9:T9)</f>
        <v>138</v>
      </c>
      <c r="V9" s="32"/>
      <c r="W9" s="25">
        <f>SUM(W11:W33)</f>
        <v>4253641</v>
      </c>
      <c r="X9" s="31">
        <v>3.04</v>
      </c>
      <c r="Y9" s="30">
        <f>1+X9/100</f>
        <v>1.0304</v>
      </c>
      <c r="Z9" s="25">
        <v>19</v>
      </c>
      <c r="AA9" s="30">
        <f>POWER(Y9,Z9)</f>
        <v>1.7664898659259882</v>
      </c>
      <c r="AB9" s="25">
        <f>SUM(AB11:AB33)</f>
        <v>7514013.7197872866</v>
      </c>
      <c r="AC9" s="24">
        <v>18.399999999999999</v>
      </c>
      <c r="AD9" s="25">
        <f>SUM(AD11:AD33)</f>
        <v>1382578.5244408608</v>
      </c>
      <c r="AE9" s="25">
        <f>SUM(AE11:AE33)</f>
        <v>1313449.5982188175</v>
      </c>
      <c r="AF9" s="25">
        <f>SUM(AF11:AF33)</f>
        <v>399893.00706563029</v>
      </c>
      <c r="AG9" s="15">
        <f>AE9/21628351</f>
        <v>6.0728143269859897E-2</v>
      </c>
      <c r="AH9" s="25">
        <f>SUM(AH11:AH33)</f>
        <v>375700.68598936434</v>
      </c>
      <c r="AI9" s="12">
        <f>AH9/12908475</f>
        <v>2.9104962901455388E-2</v>
      </c>
      <c r="AJ9" s="25">
        <f>SUM(AJ11:AJ33)</f>
        <v>1758279.2104302249</v>
      </c>
      <c r="AK9" s="6">
        <f>AB9*0.04</f>
        <v>300560.54879149148</v>
      </c>
      <c r="AL9" s="6">
        <f>AB9*0.04</f>
        <v>300560.54879149148</v>
      </c>
      <c r="AM9" s="6">
        <f>AK9+AL9</f>
        <v>601121.09758298297</v>
      </c>
      <c r="AN9" s="14">
        <f>AM9/20653560</f>
        <v>2.9104962901455388E-2</v>
      </c>
      <c r="AO9" s="25">
        <f>SUM(AO11:AO33)</f>
        <v>276</v>
      </c>
      <c r="AP9" s="13">
        <f>AO9/8801</f>
        <v>3.1360072719009202E-2</v>
      </c>
      <c r="AQ9" s="25">
        <f>SUM(AQ11:AQ33)</f>
        <v>276</v>
      </c>
      <c r="AR9" s="25"/>
      <c r="AS9" s="25"/>
      <c r="AT9" s="25"/>
      <c r="AU9" s="25"/>
      <c r="AV9" s="6"/>
      <c r="AW9" s="13">
        <f>AV9/34743979</f>
        <v>0</v>
      </c>
      <c r="AX9" s="6"/>
      <c r="AY9" s="25">
        <v>619008</v>
      </c>
      <c r="AZ9" s="25">
        <f>SUM(AZ11:AZ33)</f>
        <v>619008.07408266421</v>
      </c>
      <c r="BA9" s="12">
        <f>AZ9/12721596</f>
        <v>4.865805155914904E-2</v>
      </c>
      <c r="BB9" s="11"/>
      <c r="BC9" s="25">
        <f>SUM(BC11:BC33)</f>
        <v>303076.80535500403</v>
      </c>
      <c r="BD9" s="10">
        <f>BC9/11104067</f>
        <v>2.7294216196192263E-2</v>
      </c>
      <c r="BE9" s="25">
        <f>SUM(BE11:BE33)</f>
        <v>1296495.2229075171</v>
      </c>
      <c r="BF9" s="8">
        <f>BE9/47500730</f>
        <v>2.7294216802721077E-2</v>
      </c>
      <c r="BG9" s="25">
        <f>SUM(BG11:BG33)</f>
        <v>1599572.0282625211</v>
      </c>
      <c r="BH9" s="27"/>
      <c r="BI9" s="27">
        <f>AK9*0.85*0.75*12</f>
        <v>2299288.1982549098</v>
      </c>
      <c r="BJ9" s="27">
        <f>AL9*0.85*0.75*2*12</f>
        <v>4598576.3965098197</v>
      </c>
      <c r="BK9" s="27">
        <f>BI9+BJ9</f>
        <v>6897864.59476473</v>
      </c>
      <c r="BL9" s="8">
        <f>BK9/236999601</f>
        <v>2.9104962901455391E-2</v>
      </c>
      <c r="BM9" s="25">
        <v>910321</v>
      </c>
      <c r="BN9" s="8">
        <f>BM9/23157202</f>
        <v>3.931049182884875E-2</v>
      </c>
      <c r="BO9" s="24"/>
      <c r="BP9" s="24"/>
      <c r="BQ9" s="24"/>
      <c r="BR9" s="24"/>
      <c r="BS9" s="24"/>
      <c r="BT9" s="25">
        <f>'[1]Detailed Budget'!$AD$12</f>
        <v>194045122715</v>
      </c>
      <c r="BU9" s="25">
        <f>'[1]Detailed Budget'!$AD$24</f>
        <v>194045122715</v>
      </c>
      <c r="BV9" s="7">
        <f>AV9/34743979</f>
        <v>0</v>
      </c>
      <c r="BW9" s="4"/>
      <c r="BX9" s="5">
        <f>BT9*BV9</f>
        <v>0</v>
      </c>
      <c r="BY9" s="5">
        <f>BU9*BV9</f>
        <v>0</v>
      </c>
      <c r="BZ9" s="24"/>
      <c r="CA9" s="25">
        <f>'[1]Detailed Budget'!$AD$96</f>
        <v>71050111380.677719</v>
      </c>
      <c r="CB9" s="35">
        <f>BA9*CA9</f>
        <v>3457159982.8442984</v>
      </c>
      <c r="CC9" s="24"/>
      <c r="CD9" s="24"/>
      <c r="CE9" s="6">
        <f>'[1]Detailed Budget'!$AD$175</f>
        <v>4330586076.5988197</v>
      </c>
      <c r="CF9" s="35">
        <f>BB9*BD9*CE9</f>
        <v>0</v>
      </c>
      <c r="CG9" s="25">
        <f>'[1]Detailed Budget'!$AD$176</f>
        <v>20662817754.37001</v>
      </c>
      <c r="CH9" s="35">
        <f>BB9*BF9*CG9</f>
        <v>0</v>
      </c>
      <c r="CI9" s="35">
        <f>SUM(CI11:CI33)</f>
        <v>682175380.17379761</v>
      </c>
      <c r="CJ9" s="5">
        <f>'[1]Detailed Budget'!$AD$178</f>
        <v>46025131033.061455</v>
      </c>
      <c r="CK9" s="35">
        <f>SUM(CK11:CK33)</f>
        <v>850972320.97817373</v>
      </c>
      <c r="CL9" s="35">
        <f>SUM(CL11:CL33)</f>
        <v>1533147701.1519713</v>
      </c>
      <c r="CM9" s="4">
        <f>'[1]Detailed Budget'!$AD$189</f>
        <v>77498869683.252869</v>
      </c>
      <c r="CN9" s="35">
        <f>SUM(CN11:CN33)</f>
        <v>1568860980.6912236</v>
      </c>
      <c r="CO9" s="3">
        <f>'[1]Detailed Budget'!$AD$191</f>
        <v>2684962805.4134097</v>
      </c>
      <c r="CP9" s="35">
        <f>SUM(CP11:CP33)</f>
        <v>54353481.505429059</v>
      </c>
      <c r="CQ9" s="2">
        <f>CN9+CP9</f>
        <v>1623214462.1966527</v>
      </c>
      <c r="CR9" s="25">
        <f>'[1]Detailed Budget'!$AD$195</f>
        <v>18734176418</v>
      </c>
      <c r="CS9" s="35">
        <f>BN9*CR9</f>
        <v>736449688.99999988</v>
      </c>
      <c r="CT9" s="24"/>
      <c r="CU9" s="24"/>
      <c r="CV9" s="24"/>
      <c r="CW9" s="4"/>
      <c r="CX9" s="24"/>
      <c r="CY9" s="24"/>
      <c r="CZ9" s="24"/>
      <c r="DA9" s="24"/>
      <c r="DB9" s="24"/>
      <c r="DC9" s="24"/>
      <c r="DD9" s="24"/>
      <c r="DE9" s="24"/>
      <c r="DF9" s="24"/>
      <c r="DG9" s="24"/>
      <c r="DH9" s="3">
        <f>'[1]Detailed Budget'!$AD$163</f>
        <v>4928560000</v>
      </c>
      <c r="DI9" s="2">
        <f>AP9*DH9</f>
        <v>154560000</v>
      </c>
      <c r="DJ9" s="24"/>
      <c r="DK9" s="24"/>
      <c r="DL9" s="24"/>
      <c r="DM9" s="24"/>
      <c r="DN9" s="24"/>
    </row>
    <row r="10" spans="1:118" x14ac:dyDescent="0.35">
      <c r="A10" s="76" t="s">
        <v>1635</v>
      </c>
      <c r="B10" s="22" t="s">
        <v>72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3"/>
      <c r="V10" s="32"/>
      <c r="W10" s="25"/>
      <c r="X10" s="31"/>
      <c r="Y10" s="30"/>
      <c r="Z10" s="25"/>
      <c r="AA10" s="30"/>
      <c r="AB10" s="25"/>
      <c r="AC10" s="24"/>
      <c r="AD10" s="25"/>
      <c r="AE10" s="25"/>
      <c r="AF10" s="25"/>
      <c r="AG10" s="15">
        <f>AE10/21628351</f>
        <v>0</v>
      </c>
      <c r="AH10" s="25"/>
      <c r="AI10" s="12"/>
      <c r="AJ10" s="6"/>
      <c r="AK10" s="6">
        <f>AB10*0.04</f>
        <v>0</v>
      </c>
      <c r="AL10" s="6">
        <f>AB10*0.04</f>
        <v>0</v>
      </c>
      <c r="AM10" s="6">
        <f>AK10+AL10</f>
        <v>0</v>
      </c>
      <c r="AN10" s="14">
        <f>AM10/20653560</f>
        <v>0</v>
      </c>
      <c r="AO10" s="25"/>
      <c r="AP10" s="13"/>
      <c r="AQ10" s="25"/>
      <c r="AR10" s="25"/>
      <c r="AS10" s="25"/>
      <c r="AT10" s="25"/>
      <c r="AU10" s="25"/>
      <c r="AV10" s="6"/>
      <c r="AW10" s="13">
        <f>AV10/34743979</f>
        <v>0</v>
      </c>
      <c r="AX10" s="6"/>
      <c r="AY10" s="25"/>
      <c r="AZ10" s="6"/>
      <c r="BA10" s="12"/>
      <c r="BB10" s="11"/>
      <c r="BC10" s="25"/>
      <c r="BD10" s="10">
        <f>BC10/11104067</f>
        <v>0</v>
      </c>
      <c r="BE10" s="25"/>
      <c r="BF10" s="8">
        <f>BE10/47500730</f>
        <v>0</v>
      </c>
      <c r="BG10" s="27"/>
      <c r="BH10" s="27"/>
      <c r="BI10" s="6"/>
      <c r="BJ10" s="6"/>
      <c r="BK10" s="6"/>
      <c r="BL10" s="8">
        <f>BK10/236999601</f>
        <v>0</v>
      </c>
      <c r="BM10" s="25"/>
      <c r="BN10" s="8">
        <f>BM10/23157202</f>
        <v>0</v>
      </c>
      <c r="BO10" s="24"/>
      <c r="BP10" s="24"/>
      <c r="BQ10" s="24"/>
      <c r="BR10" s="24"/>
      <c r="BS10" s="24"/>
      <c r="BT10" s="25"/>
      <c r="BU10" s="25"/>
      <c r="BV10" s="7"/>
      <c r="BW10" s="4"/>
      <c r="BX10" s="5"/>
      <c r="BY10" s="5"/>
      <c r="BZ10" s="24"/>
      <c r="CA10" s="25"/>
      <c r="CB10" s="5"/>
      <c r="CC10" s="24"/>
      <c r="CD10" s="24"/>
      <c r="CE10" s="6">
        <f>'[1]Detailed Budget'!$AD$175</f>
        <v>4330586076.5988197</v>
      </c>
      <c r="CF10" s="5"/>
      <c r="CG10" s="6"/>
      <c r="CH10" s="5"/>
      <c r="CI10" s="5"/>
      <c r="CJ10" s="5">
        <f>'[1]Detailed Budget'!$AD$178</f>
        <v>46025131033.061455</v>
      </c>
      <c r="CK10" s="35"/>
      <c r="CL10" s="24"/>
      <c r="CM10" s="4">
        <f>'[1]Detailed Budget'!$AD$189</f>
        <v>77498869683.252869</v>
      </c>
      <c r="CN10" s="5">
        <f>BH10*BL10*CM10</f>
        <v>0</v>
      </c>
      <c r="CO10" s="3">
        <f>'[1]Detailed Budget'!$AD$191</f>
        <v>2684962805.4134097</v>
      </c>
      <c r="CP10" s="2">
        <f>BH10*AN10*CO10</f>
        <v>0</v>
      </c>
      <c r="CQ10" s="2">
        <f>CN10+CP10</f>
        <v>0</v>
      </c>
      <c r="CR10" s="25"/>
      <c r="CS10" s="5"/>
      <c r="CT10" s="24"/>
      <c r="CU10" s="24"/>
      <c r="CV10" s="24"/>
      <c r="CW10" s="4"/>
      <c r="CX10" s="24"/>
      <c r="CY10" s="24"/>
      <c r="CZ10" s="24"/>
      <c r="DA10" s="24"/>
      <c r="DB10" s="24"/>
      <c r="DC10" s="24"/>
      <c r="DD10" s="24"/>
      <c r="DE10" s="24"/>
      <c r="DF10" s="24"/>
      <c r="DG10" s="24"/>
      <c r="DH10" s="3"/>
      <c r="DI10" s="2"/>
      <c r="DJ10" s="24"/>
      <c r="DK10" s="24"/>
      <c r="DL10" s="24"/>
      <c r="DM10" s="24"/>
      <c r="DN10" s="24"/>
    </row>
    <row r="11" spans="1:118" ht="43.5" x14ac:dyDescent="0.35">
      <c r="A11" s="23" t="s">
        <v>1634</v>
      </c>
      <c r="B11" s="22" t="s">
        <v>1633</v>
      </c>
      <c r="C11" s="21" t="s">
        <v>1</v>
      </c>
      <c r="D11" s="21"/>
      <c r="E11" s="21"/>
      <c r="F11" s="21"/>
      <c r="G11" s="21" t="s">
        <v>1</v>
      </c>
      <c r="H11" s="21" t="s">
        <v>1</v>
      </c>
      <c r="I11" s="21" t="s">
        <v>1</v>
      </c>
      <c r="J11" s="21"/>
      <c r="K11" s="21" t="s">
        <v>1</v>
      </c>
      <c r="L11" s="21"/>
      <c r="M11" s="21"/>
      <c r="N11" s="21"/>
      <c r="O11" s="21"/>
      <c r="P11" s="21"/>
      <c r="Q11" s="21"/>
      <c r="R11" s="21" t="s">
        <v>1</v>
      </c>
      <c r="S11" s="21"/>
      <c r="T11" s="21"/>
      <c r="U11" s="20">
        <f>COUNTA(C11:T11)</f>
        <v>6</v>
      </c>
      <c r="V11" s="19" t="s">
        <v>9</v>
      </c>
      <c r="W11" s="18">
        <v>184389</v>
      </c>
      <c r="X11" s="17">
        <v>3.04</v>
      </c>
      <c r="Y11" s="16">
        <f>1+X11/100</f>
        <v>1.0304</v>
      </c>
      <c r="Z11" s="6">
        <v>19</v>
      </c>
      <c r="AA11" s="16">
        <f>POWER(Y11,Z11)</f>
        <v>1.7664898659259882</v>
      </c>
      <c r="AB11" s="6">
        <f>W11*AA11</f>
        <v>325721.29988822702</v>
      </c>
      <c r="AC11" s="1">
        <v>18.399999999999999</v>
      </c>
      <c r="AD11" s="6">
        <f>AB11*AC11/100</f>
        <v>59932.71917943377</v>
      </c>
      <c r="AE11" s="6">
        <f>AD11*0.95</f>
        <v>56936.083220462082</v>
      </c>
      <c r="AF11" s="6">
        <f>AE11*BB11</f>
        <v>0</v>
      </c>
      <c r="AG11" s="15">
        <f>AE11/21628351</f>
        <v>2.632474534025367E-3</v>
      </c>
      <c r="AH11" s="6">
        <f>AB11*0.05</f>
        <v>16286.064994411352</v>
      </c>
      <c r="AI11" s="12">
        <f>AH11/12908475</f>
        <v>1.2616567793183433E-3</v>
      </c>
      <c r="AJ11" s="6">
        <f>AD11+AH11</f>
        <v>76218.784173845124</v>
      </c>
      <c r="AK11" s="6">
        <f>AB11*0.04</f>
        <v>13028.851995529081</v>
      </c>
      <c r="AL11" s="6">
        <f>AB11*0.04</f>
        <v>13028.851995529081</v>
      </c>
      <c r="AM11" s="6">
        <f>AK11+AL11</f>
        <v>26057.703991058163</v>
      </c>
      <c r="AN11" s="14">
        <f>AM11/20653560</f>
        <v>1.2616567793183433E-3</v>
      </c>
      <c r="AO11" s="6">
        <v>10</v>
      </c>
      <c r="AP11" s="13">
        <f>AO11/8801</f>
        <v>1.1362345188046814E-3</v>
      </c>
      <c r="AQ11" s="6">
        <v>10</v>
      </c>
      <c r="AR11" s="6"/>
      <c r="AS11" s="6"/>
      <c r="AT11" s="6"/>
      <c r="AU11" s="6">
        <v>0</v>
      </c>
      <c r="AV11" s="6"/>
      <c r="AW11" s="13">
        <f>AV11/34743979</f>
        <v>0</v>
      </c>
      <c r="AX11" s="6">
        <v>1</v>
      </c>
      <c r="AY11" s="6">
        <f>AJ11/1758279*619008</f>
        <v>26833.077773142672</v>
      </c>
      <c r="AZ11" s="6">
        <f>AX11*AY11</f>
        <v>26833.077773142672</v>
      </c>
      <c r="BA11" s="12">
        <f>AZ11/12721596</f>
        <v>2.1092540411708303E-3</v>
      </c>
      <c r="BB11" s="11">
        <v>0</v>
      </c>
      <c r="BC11" s="6">
        <f>AD11*BB11*0.18*4</f>
        <v>0</v>
      </c>
      <c r="BD11" s="10">
        <f>BC11/11104067</f>
        <v>0</v>
      </c>
      <c r="BE11" s="6">
        <f>AD11*BB11*0.77*4</f>
        <v>0</v>
      </c>
      <c r="BF11" s="8">
        <f>BE11/47500730</f>
        <v>0</v>
      </c>
      <c r="BG11" s="6">
        <f>BC11+BE11</f>
        <v>0</v>
      </c>
      <c r="BH11" s="9">
        <v>1</v>
      </c>
      <c r="BI11" s="6">
        <f>AK11*0.85*0.75*12</f>
        <v>99670.717765797468</v>
      </c>
      <c r="BJ11" s="6">
        <f>AL11*0.85*0.75*2*12</f>
        <v>199341.43553159494</v>
      </c>
      <c r="BK11" s="6">
        <f>BI11+BJ11</f>
        <v>299012.15329739242</v>
      </c>
      <c r="BL11" s="8">
        <f>BK11/236999601</f>
        <v>1.2616567793183433E-3</v>
      </c>
      <c r="BM11" s="6">
        <f>AH11/375701*910321</f>
        <v>39461.026113259046</v>
      </c>
      <c r="BN11" s="8">
        <f>BM11/23157202</f>
        <v>1.7040498292176683E-3</v>
      </c>
      <c r="BO11" s="1">
        <f>AD11*BB11*0.95*4</f>
        <v>0</v>
      </c>
      <c r="BT11" s="6">
        <f>'[1]Detailed Budget'!$AD$12</f>
        <v>194045122715</v>
      </c>
      <c r="BU11" s="6">
        <f>'[1]Detailed Budget'!$AD$24</f>
        <v>194045122715</v>
      </c>
      <c r="BV11" s="7">
        <f>AV11/34743979</f>
        <v>0</v>
      </c>
      <c r="BW11" s="4"/>
      <c r="BX11" s="5">
        <f>BT11*BV11</f>
        <v>0</v>
      </c>
      <c r="BY11" s="5">
        <f>BU11*BV11</f>
        <v>0</v>
      </c>
      <c r="CA11" s="6">
        <f>'[1]Detailed Budget'!$AD$96</f>
        <v>71050111380.677719</v>
      </c>
      <c r="CB11" s="5">
        <f>BA11*CA11</f>
        <v>149862734.55533206</v>
      </c>
      <c r="CE11" s="6">
        <f>'[1]Detailed Budget'!$AD$175</f>
        <v>4330586076.5988197</v>
      </c>
      <c r="CF11" s="5">
        <f>BB11*BD11*CE11</f>
        <v>0</v>
      </c>
      <c r="CG11" s="6">
        <f>'[1]Detailed Budget'!$AD$176</f>
        <v>20662817754.37001</v>
      </c>
      <c r="CH11" s="5">
        <f>BB11*BF11*CG11</f>
        <v>0</v>
      </c>
      <c r="CI11" s="5">
        <f>CF11+CH11</f>
        <v>0</v>
      </c>
      <c r="CJ11" s="5">
        <f>'[1]Detailed Budget'!$AD$178</f>
        <v>46025131033.061455</v>
      </c>
      <c r="CK11" s="5">
        <f>BB11*AG11*CJ11</f>
        <v>0</v>
      </c>
      <c r="CL11" s="5">
        <f>CI11+CK11</f>
        <v>0</v>
      </c>
      <c r="CM11" s="4">
        <f>'[1]Detailed Budget'!$AD$189</f>
        <v>77498869683.252869</v>
      </c>
      <c r="CN11" s="5">
        <f>BH11*BL11*CM11</f>
        <v>97776974.325384811</v>
      </c>
      <c r="CO11" s="3">
        <f>'[1]Detailed Budget'!$AD$191</f>
        <v>2684962805.4134097</v>
      </c>
      <c r="CP11" s="2">
        <f>BH11*AN11*CO11</f>
        <v>3387501.5256674262</v>
      </c>
      <c r="CQ11" s="2">
        <f>CN11+CP11</f>
        <v>101164475.85105224</v>
      </c>
      <c r="CR11" s="6">
        <f>'[1]Detailed Budget'!$AD$195</f>
        <v>18734176418</v>
      </c>
      <c r="CS11" s="5">
        <f>BN11*CR11</f>
        <v>31923970.125626568</v>
      </c>
      <c r="CW11" s="4"/>
      <c r="DH11" s="3">
        <f>'[1]Detailed Budget'!$AD$163</f>
        <v>4928560000</v>
      </c>
      <c r="DI11" s="2">
        <f>AP11*DH11</f>
        <v>5600000</v>
      </c>
    </row>
    <row r="12" spans="1:118" ht="43.5" x14ac:dyDescent="0.35">
      <c r="A12" s="23" t="s">
        <v>1632</v>
      </c>
      <c r="B12" s="22" t="s">
        <v>1631</v>
      </c>
      <c r="C12" s="21" t="s">
        <v>1</v>
      </c>
      <c r="D12" s="21" t="s">
        <v>1</v>
      </c>
      <c r="E12" s="21"/>
      <c r="F12" s="21"/>
      <c r="G12" s="21"/>
      <c r="H12" s="21" t="s">
        <v>1</v>
      </c>
      <c r="I12" s="21" t="s">
        <v>1</v>
      </c>
      <c r="J12" s="21"/>
      <c r="K12" s="21" t="s">
        <v>1</v>
      </c>
      <c r="L12" s="21"/>
      <c r="M12" s="21"/>
      <c r="N12" s="21"/>
      <c r="O12" s="21"/>
      <c r="P12" s="21"/>
      <c r="Q12" s="21"/>
      <c r="R12" s="21" t="s">
        <v>1</v>
      </c>
      <c r="S12" s="21"/>
      <c r="T12" s="21"/>
      <c r="U12" s="20">
        <f>COUNTA(C12:T12)</f>
        <v>6</v>
      </c>
      <c r="V12" s="19" t="s">
        <v>4</v>
      </c>
      <c r="W12" s="18">
        <v>115597</v>
      </c>
      <c r="X12" s="17">
        <v>3.04</v>
      </c>
      <c r="Y12" s="16">
        <f>1+X12/100</f>
        <v>1.0304</v>
      </c>
      <c r="Z12" s="6">
        <v>19</v>
      </c>
      <c r="AA12" s="16">
        <f>POWER(Y12,Z12)</f>
        <v>1.7664898659259882</v>
      </c>
      <c r="AB12" s="6">
        <f>W12*AA12</f>
        <v>204200.92903144646</v>
      </c>
      <c r="AC12" s="1">
        <v>18.399999999999999</v>
      </c>
      <c r="AD12" s="6">
        <f>AB12*AC12/100</f>
        <v>37572.970941786145</v>
      </c>
      <c r="AE12" s="6">
        <f>AD12*0.95</f>
        <v>35694.322394696836</v>
      </c>
      <c r="AF12" s="6">
        <f>AE12*BB12</f>
        <v>35694.322394696836</v>
      </c>
      <c r="AG12" s="15">
        <f>AE12/21628351</f>
        <v>1.650348766519317E-3</v>
      </c>
      <c r="AH12" s="6">
        <f>AB12*0.05</f>
        <v>10210.046451572323</v>
      </c>
      <c r="AI12" s="12">
        <f>AH12/12908475</f>
        <v>7.9095682887190958E-4</v>
      </c>
      <c r="AJ12" s="6">
        <f>AD12+AH12</f>
        <v>47783.017393358467</v>
      </c>
      <c r="AK12" s="6">
        <f>AB12*0.04</f>
        <v>8168.0371612578583</v>
      </c>
      <c r="AL12" s="6">
        <f>AB12*0.04</f>
        <v>8168.0371612578583</v>
      </c>
      <c r="AM12" s="6">
        <f>AK12+AL12</f>
        <v>16336.074322515717</v>
      </c>
      <c r="AN12" s="14">
        <f>AM12/20653560</f>
        <v>7.9095682887190958E-4</v>
      </c>
      <c r="AO12" s="6">
        <v>10</v>
      </c>
      <c r="AP12" s="13">
        <f>AO12/8801</f>
        <v>1.1362345188046814E-3</v>
      </c>
      <c r="AQ12" s="6">
        <v>10</v>
      </c>
      <c r="AR12" s="6"/>
      <c r="AS12" s="6"/>
      <c r="AT12" s="6"/>
      <c r="AU12" s="6">
        <v>0</v>
      </c>
      <c r="AV12" s="6"/>
      <c r="AW12" s="13">
        <f>AV12/34743979</f>
        <v>0</v>
      </c>
      <c r="AX12" s="6">
        <v>1</v>
      </c>
      <c r="AY12" s="6">
        <f>AJ12/1758279*619008</f>
        <v>16822.171015309879</v>
      </c>
      <c r="AZ12" s="6">
        <f>AX12*AY12</f>
        <v>16822.171015309879</v>
      </c>
      <c r="BA12" s="12">
        <f>AZ12/12721596</f>
        <v>1.322331806112211E-3</v>
      </c>
      <c r="BB12" s="11">
        <v>1</v>
      </c>
      <c r="BC12" s="6">
        <f>AD12*BB12*0.18*4</f>
        <v>27052.539078086022</v>
      </c>
      <c r="BD12" s="10">
        <f>BC12/11104067</f>
        <v>2.4362730410475747E-3</v>
      </c>
      <c r="BE12" s="6">
        <f>AD12*BB12*0.77*4</f>
        <v>115724.75050070132</v>
      </c>
      <c r="BF12" s="8">
        <f>BE12/47500730</f>
        <v>2.4362730951861438E-3</v>
      </c>
      <c r="BG12" s="6">
        <f>BC12+BE12</f>
        <v>142777.28957878734</v>
      </c>
      <c r="BH12" s="9">
        <v>0</v>
      </c>
      <c r="BI12" s="6">
        <f>AK12*0.85*0.75*12</f>
        <v>62485.484283622616</v>
      </c>
      <c r="BJ12" s="6">
        <f>AL12*0.85*0.75*2*12</f>
        <v>124970.96856724523</v>
      </c>
      <c r="BK12" s="6">
        <f>BI12+BJ12</f>
        <v>187456.45285086785</v>
      </c>
      <c r="BL12" s="8">
        <f>BK12/236999601</f>
        <v>7.9095682887190958E-4</v>
      </c>
      <c r="BM12" s="6">
        <f>AH12/375701*910321</f>
        <v>24738.873987138093</v>
      </c>
      <c r="BN12" s="8">
        <f>BM12/23157202</f>
        <v>1.0683015153185645E-3</v>
      </c>
      <c r="BO12" s="1">
        <f>AD12*BB12*0.95*4</f>
        <v>142777.28957878734</v>
      </c>
      <c r="BP12" s="6">
        <f>BC12+BE12</f>
        <v>142777.28957878734</v>
      </c>
      <c r="BT12" s="6">
        <f>'[1]Detailed Budget'!$AD$12</f>
        <v>194045122715</v>
      </c>
      <c r="BU12" s="6">
        <f>'[1]Detailed Budget'!$AD$24</f>
        <v>194045122715</v>
      </c>
      <c r="BV12" s="7">
        <f>AV12/34743979</f>
        <v>0</v>
      </c>
      <c r="BW12" s="4"/>
      <c r="BX12" s="5">
        <f>BT12*BV12</f>
        <v>0</v>
      </c>
      <c r="BY12" s="5">
        <f>BU12*BV12</f>
        <v>0</v>
      </c>
      <c r="CA12" s="6">
        <f>'[1]Detailed Budget'!$AD$96</f>
        <v>71050111380.677719</v>
      </c>
      <c r="CB12" s="5">
        <f>BA12*CA12</f>
        <v>93951822.106485322</v>
      </c>
      <c r="CE12" s="6">
        <f>'[1]Detailed Budget'!$AD$175</f>
        <v>4330586076.5988197</v>
      </c>
      <c r="CF12" s="5">
        <f>BB12*BD12*CE12</f>
        <v>10550490.110353692</v>
      </c>
      <c r="CG12" s="6">
        <f>'[1]Detailed Budget'!$AD$176</f>
        <v>20662817754.37001</v>
      </c>
      <c r="CH12" s="5">
        <f>BB12*BF12*CG12</f>
        <v>50340266.965706229</v>
      </c>
      <c r="CI12" s="5">
        <f>CF12+CH12</f>
        <v>60890757.076059923</v>
      </c>
      <c r="CJ12" s="5">
        <f>'[1]Detailed Budget'!$AD$178</f>
        <v>46025131033.061455</v>
      </c>
      <c r="CK12" s="5">
        <f>BB12*AG12*CJ12</f>
        <v>75957518.229302913</v>
      </c>
      <c r="CL12" s="5">
        <f>CI12+CK12</f>
        <v>136848275.30536282</v>
      </c>
      <c r="CM12" s="4">
        <f>'[1]Detailed Budget'!$AD$189</f>
        <v>77498869683.252869</v>
      </c>
      <c r="CN12" s="5">
        <f>BH12*BL12*CM12</f>
        <v>0</v>
      </c>
      <c r="CO12" s="3">
        <f>'[1]Detailed Budget'!$AD$191</f>
        <v>2684962805.4134097</v>
      </c>
      <c r="CP12" s="2">
        <f>BH12*AN12*CO12</f>
        <v>0</v>
      </c>
      <c r="CQ12" s="2">
        <f>CN12+CP12</f>
        <v>0</v>
      </c>
      <c r="CR12" s="6">
        <f>'[1]Detailed Budget'!$AD$195</f>
        <v>18734176418</v>
      </c>
      <c r="CS12" s="5">
        <f>BN12*CR12</f>
        <v>20013749.055594716</v>
      </c>
      <c r="CW12" s="4"/>
      <c r="DH12" s="3">
        <f>'[1]Detailed Budget'!$AD$163</f>
        <v>4928560000</v>
      </c>
      <c r="DI12" s="2">
        <f>AP12*DH12</f>
        <v>5600000</v>
      </c>
    </row>
    <row r="13" spans="1:118" ht="43.5" x14ac:dyDescent="0.35">
      <c r="A13" s="23" t="s">
        <v>1630</v>
      </c>
      <c r="B13" s="22" t="s">
        <v>1629</v>
      </c>
      <c r="C13" s="21" t="s">
        <v>1</v>
      </c>
      <c r="D13" s="21" t="s">
        <v>1</v>
      </c>
      <c r="E13" s="21"/>
      <c r="F13" s="21"/>
      <c r="G13" s="21"/>
      <c r="H13" s="21" t="s">
        <v>1</v>
      </c>
      <c r="I13" s="21" t="s">
        <v>1</v>
      </c>
      <c r="J13" s="21"/>
      <c r="K13" s="21" t="s">
        <v>1</v>
      </c>
      <c r="L13" s="21"/>
      <c r="M13" s="21"/>
      <c r="N13" s="21"/>
      <c r="O13" s="21"/>
      <c r="P13" s="21"/>
      <c r="Q13" s="21"/>
      <c r="R13" s="21" t="s">
        <v>1</v>
      </c>
      <c r="S13" s="21"/>
      <c r="T13" s="21"/>
      <c r="U13" s="20">
        <f>COUNTA(C13:T13)</f>
        <v>6</v>
      </c>
      <c r="V13" s="19" t="s">
        <v>4</v>
      </c>
      <c r="W13" s="18">
        <v>96780</v>
      </c>
      <c r="X13" s="17">
        <v>3.04</v>
      </c>
      <c r="Y13" s="16">
        <f>1+X13/100</f>
        <v>1.0304</v>
      </c>
      <c r="Z13" s="6">
        <v>19</v>
      </c>
      <c r="AA13" s="16">
        <f>POWER(Y13,Z13)</f>
        <v>1.7664898659259882</v>
      </c>
      <c r="AB13" s="6">
        <f>W13*AA13</f>
        <v>170960.88922431713</v>
      </c>
      <c r="AC13" s="1">
        <v>18.399999999999999</v>
      </c>
      <c r="AD13" s="6">
        <f>AB13*AC13/100</f>
        <v>31456.803617274352</v>
      </c>
      <c r="AE13" s="6">
        <f>AD13*0.95</f>
        <v>29883.963436410635</v>
      </c>
      <c r="AF13" s="6">
        <f>AE13*BB13</f>
        <v>29883.963436410635</v>
      </c>
      <c r="AG13" s="15">
        <f>AE13/21628351</f>
        <v>1.3817032762419399E-3</v>
      </c>
      <c r="AH13" s="6">
        <f>AB13*0.05</f>
        <v>8548.0444612158572</v>
      </c>
      <c r="AI13" s="12">
        <f>AH13/12908475</f>
        <v>6.622040528579756E-4</v>
      </c>
      <c r="AJ13" s="6">
        <f>AD13+AH13</f>
        <v>40004.848078490206</v>
      </c>
      <c r="AK13" s="6">
        <f>AB13*0.04</f>
        <v>6838.4355689726854</v>
      </c>
      <c r="AL13" s="6">
        <f>AB13*0.04</f>
        <v>6838.4355689726854</v>
      </c>
      <c r="AM13" s="6">
        <f>AK13+AL13</f>
        <v>13676.871137945371</v>
      </c>
      <c r="AN13" s="14">
        <f>AM13/20653560</f>
        <v>6.622040528579756E-4</v>
      </c>
      <c r="AO13" s="6">
        <v>11</v>
      </c>
      <c r="AP13" s="13">
        <f>AO13/8801</f>
        <v>1.2498579706851495E-3</v>
      </c>
      <c r="AQ13" s="6">
        <v>11</v>
      </c>
      <c r="AR13" s="6"/>
      <c r="AS13" s="6"/>
      <c r="AT13" s="6"/>
      <c r="AU13" s="6">
        <v>0</v>
      </c>
      <c r="AV13" s="6"/>
      <c r="AW13" s="13">
        <f>AV13/34743979</f>
        <v>0</v>
      </c>
      <c r="AX13" s="6">
        <v>1</v>
      </c>
      <c r="AY13" s="6">
        <f>AJ13/1758279*619008</f>
        <v>14083.840505045026</v>
      </c>
      <c r="AZ13" s="6">
        <f>AX13*AY13</f>
        <v>14083.840505045026</v>
      </c>
      <c r="BA13" s="12">
        <f>AZ13/12721596</f>
        <v>1.1070812581255548E-3</v>
      </c>
      <c r="BB13" s="11">
        <v>1</v>
      </c>
      <c r="BC13" s="6">
        <f>AD13*BB13*0.18*4</f>
        <v>22648.898604437534</v>
      </c>
      <c r="BD13" s="10">
        <f>BC13/11104067</f>
        <v>2.039693979191366E-3</v>
      </c>
      <c r="BE13" s="6">
        <f>AD13*BB13*0.77*4</f>
        <v>96886.955141205006</v>
      </c>
      <c r="BF13" s="8">
        <f>BE13/47500730</f>
        <v>2.0396940245172024E-3</v>
      </c>
      <c r="BG13" s="6">
        <f>BC13+BE13</f>
        <v>119535.85374564254</v>
      </c>
      <c r="BH13" s="9">
        <v>0</v>
      </c>
      <c r="BI13" s="6">
        <f>AK13*0.85*0.75*12</f>
        <v>52314.032102641038</v>
      </c>
      <c r="BJ13" s="6">
        <f>AL13*0.85*0.75*2*12</f>
        <v>104628.06420528208</v>
      </c>
      <c r="BK13" s="6">
        <f>BI13+BJ13</f>
        <v>156942.09630792312</v>
      </c>
      <c r="BL13" s="8">
        <f>BK13/236999601</f>
        <v>6.622040528579756E-4</v>
      </c>
      <c r="BM13" s="6">
        <f>AH13/375701*910321</f>
        <v>20711.854325589975</v>
      </c>
      <c r="BN13" s="8">
        <f>BM13/23157202</f>
        <v>8.9440228252057289E-4</v>
      </c>
      <c r="BT13" s="6">
        <f>'[1]Detailed Budget'!$AD$12</f>
        <v>194045122715</v>
      </c>
      <c r="BU13" s="6">
        <f>'[1]Detailed Budget'!$AD$24</f>
        <v>194045122715</v>
      </c>
      <c r="BV13" s="7">
        <f>AV13/34743979</f>
        <v>0</v>
      </c>
      <c r="BW13" s="4"/>
      <c r="BX13" s="5">
        <f>BT13*BV13</f>
        <v>0</v>
      </c>
      <c r="BY13" s="5">
        <f>BU13*BV13</f>
        <v>0</v>
      </c>
      <c r="CA13" s="6">
        <f>'[1]Detailed Budget'!$AD$96</f>
        <v>71050111380.677719</v>
      </c>
      <c r="CB13" s="5">
        <f>BA13*CA13</f>
        <v>78658246.69728148</v>
      </c>
      <c r="CE13" s="6">
        <f>'[1]Detailed Budget'!$AD$175</f>
        <v>4330586076.5988197</v>
      </c>
      <c r="CF13" s="5">
        <f>BB13*BD13*CE13</f>
        <v>8833070.3468085714</v>
      </c>
      <c r="CG13" s="6">
        <f>'[1]Detailed Budget'!$AD$176</f>
        <v>20662817754.37001</v>
      </c>
      <c r="CH13" s="5">
        <f>BB13*BF13*CG13</f>
        <v>42145825.903276466</v>
      </c>
      <c r="CI13" s="5">
        <f>CF13+CH13</f>
        <v>50978896.250085041</v>
      </c>
      <c r="CJ13" s="5">
        <f>'[1]Detailed Budget'!$AD$178</f>
        <v>46025131033.061455</v>
      </c>
      <c r="CK13" s="5">
        <f>BB13*AG13*CJ13</f>
        <v>63593074.337845594</v>
      </c>
      <c r="CL13" s="5">
        <f>CI13+CK13</f>
        <v>114571970.58793063</v>
      </c>
      <c r="CM13" s="4">
        <f>'[1]Detailed Budget'!$AD$189</f>
        <v>77498869683.252869</v>
      </c>
      <c r="CN13" s="5">
        <f>BH13*BL13*CM13</f>
        <v>0</v>
      </c>
      <c r="CO13" s="3">
        <f>'[1]Detailed Budget'!$AD$191</f>
        <v>2684962805.4134097</v>
      </c>
      <c r="CP13" s="2">
        <f>BH13*AN13*CO13</f>
        <v>0</v>
      </c>
      <c r="CQ13" s="2">
        <f>CN13+CP13</f>
        <v>0</v>
      </c>
      <c r="CR13" s="6">
        <f>'[1]Detailed Budget'!$AD$195</f>
        <v>18734176418</v>
      </c>
      <c r="CS13" s="5">
        <f>BN13*CR13</f>
        <v>16755890.149402291</v>
      </c>
      <c r="CW13" s="4"/>
      <c r="DH13" s="3">
        <f>'[1]Detailed Budget'!$AD$163</f>
        <v>4928560000</v>
      </c>
      <c r="DI13" s="2">
        <f>AP13*DH13</f>
        <v>6160000</v>
      </c>
    </row>
    <row r="14" spans="1:118" ht="43.5" x14ac:dyDescent="0.35">
      <c r="A14" s="23" t="s">
        <v>1628</v>
      </c>
      <c r="B14" s="22" t="s">
        <v>1627</v>
      </c>
      <c r="C14" s="21" t="s">
        <v>1</v>
      </c>
      <c r="D14" s="21"/>
      <c r="E14" s="21"/>
      <c r="F14" s="21"/>
      <c r="G14" s="21" t="s">
        <v>1</v>
      </c>
      <c r="H14" s="21" t="s">
        <v>1</v>
      </c>
      <c r="I14" s="21" t="s">
        <v>1</v>
      </c>
      <c r="J14" s="21"/>
      <c r="K14" s="21" t="s">
        <v>1</v>
      </c>
      <c r="L14" s="21"/>
      <c r="M14" s="21"/>
      <c r="N14" s="21"/>
      <c r="O14" s="21"/>
      <c r="P14" s="21"/>
      <c r="Q14" s="21"/>
      <c r="R14" s="21" t="s">
        <v>1</v>
      </c>
      <c r="S14" s="21"/>
      <c r="T14" s="21"/>
      <c r="U14" s="20">
        <f>COUNTA(C14:T14)</f>
        <v>6</v>
      </c>
      <c r="V14" s="19" t="s">
        <v>9</v>
      </c>
      <c r="W14" s="18">
        <v>206215</v>
      </c>
      <c r="X14" s="17">
        <v>3.04</v>
      </c>
      <c r="Y14" s="16">
        <f>1+X14/100</f>
        <v>1.0304</v>
      </c>
      <c r="Z14" s="6">
        <v>19</v>
      </c>
      <c r="AA14" s="16">
        <f>POWER(Y14,Z14)</f>
        <v>1.7664898659259882</v>
      </c>
      <c r="AB14" s="6">
        <f>W14*AA14</f>
        <v>364276.70770192763</v>
      </c>
      <c r="AC14" s="1">
        <v>18.399999999999999</v>
      </c>
      <c r="AD14" s="6">
        <f>AB14*AC14/100</f>
        <v>67026.914217154685</v>
      </c>
      <c r="AE14" s="6">
        <f>AD14*0.95</f>
        <v>63675.56850629695</v>
      </c>
      <c r="AF14" s="6">
        <f>AE14*BB14</f>
        <v>0</v>
      </c>
      <c r="AG14" s="15">
        <f>AE14/21628351</f>
        <v>2.9440787467475884E-3</v>
      </c>
      <c r="AH14" s="6">
        <f>AB14*0.05</f>
        <v>18213.835385096383</v>
      </c>
      <c r="AI14" s="12">
        <f>AH14/12908475</f>
        <v>1.4109982306272726E-3</v>
      </c>
      <c r="AJ14" s="6">
        <f>AD14+AH14</f>
        <v>85240.749602251075</v>
      </c>
      <c r="AK14" s="6">
        <f>AB14*0.04</f>
        <v>14571.068308077105</v>
      </c>
      <c r="AL14" s="6">
        <f>AB14*0.04</f>
        <v>14571.068308077105</v>
      </c>
      <c r="AM14" s="6">
        <f>AK14+AL14</f>
        <v>29142.13661615421</v>
      </c>
      <c r="AN14" s="14">
        <f>AM14/20653560</f>
        <v>1.4109982306272724E-3</v>
      </c>
      <c r="AO14" s="6">
        <v>13</v>
      </c>
      <c r="AP14" s="13">
        <f>AO14/8801</f>
        <v>1.4771048744460858E-3</v>
      </c>
      <c r="AQ14" s="6">
        <v>13</v>
      </c>
      <c r="AR14" s="6"/>
      <c r="AS14" s="6"/>
      <c r="AT14" s="6"/>
      <c r="AU14" s="6">
        <v>0</v>
      </c>
      <c r="AV14" s="6"/>
      <c r="AW14" s="13">
        <f>AV14/34743979</f>
        <v>0</v>
      </c>
      <c r="AX14" s="6">
        <v>1</v>
      </c>
      <c r="AY14" s="6">
        <f>AJ14/1758279*619008</f>
        <v>30009.290863276099</v>
      </c>
      <c r="AZ14" s="6">
        <f>AX14*AY14</f>
        <v>30009.290863276099</v>
      </c>
      <c r="BA14" s="12">
        <f>AZ14/12721596</f>
        <v>2.3589250014916445E-3</v>
      </c>
      <c r="BB14" s="11">
        <v>0</v>
      </c>
      <c r="BC14" s="6">
        <f>AD14*BB14*0.18*4</f>
        <v>0</v>
      </c>
      <c r="BD14" s="10">
        <f>BC14/11104067</f>
        <v>0</v>
      </c>
      <c r="BE14" s="6">
        <f>AD14*BB14*0.77*4</f>
        <v>0</v>
      </c>
      <c r="BF14" s="8">
        <f>BE14/47500730</f>
        <v>0</v>
      </c>
      <c r="BG14" s="6">
        <f>BC14+BE14</f>
        <v>0</v>
      </c>
      <c r="BH14" s="9">
        <v>1</v>
      </c>
      <c r="BI14" s="6">
        <f>AK14*0.85*0.75*12</f>
        <v>111468.67255678984</v>
      </c>
      <c r="BJ14" s="6">
        <f>AL14*0.85*0.75*2*12</f>
        <v>222937.34511357968</v>
      </c>
      <c r="BK14" s="6">
        <f>BI14+BJ14</f>
        <v>334406.01767036953</v>
      </c>
      <c r="BL14" s="8">
        <f>BK14/236999601</f>
        <v>1.4109982306272724E-3</v>
      </c>
      <c r="BM14" s="6">
        <f>AH14/375701*910321</f>
        <v>44132.000824049777</v>
      </c>
      <c r="BN14" s="8">
        <f>BM14/23157202</f>
        <v>1.9057570437071706E-3</v>
      </c>
      <c r="BT14" s="6">
        <f>'[1]Detailed Budget'!$AD$12</f>
        <v>194045122715</v>
      </c>
      <c r="BU14" s="6">
        <f>'[1]Detailed Budget'!$AD$24</f>
        <v>194045122715</v>
      </c>
      <c r="BV14" s="7">
        <f>AV14/34743979</f>
        <v>0</v>
      </c>
      <c r="BW14" s="4"/>
      <c r="BX14" s="5">
        <f>BT14*BV14</f>
        <v>0</v>
      </c>
      <c r="BY14" s="5">
        <f>BU14*BV14</f>
        <v>0</v>
      </c>
      <c r="CA14" s="6">
        <f>'[1]Detailed Budget'!$AD$96</f>
        <v>71050111380.677719</v>
      </c>
      <c r="CB14" s="5">
        <f>BA14*CA14</f>
        <v>167601884.09464669</v>
      </c>
      <c r="CE14" s="6">
        <f>'[1]Detailed Budget'!$AD$175</f>
        <v>4330586076.5988197</v>
      </c>
      <c r="CF14" s="5">
        <f>BB14*BD14*CE14</f>
        <v>0</v>
      </c>
      <c r="CG14" s="6">
        <f>'[1]Detailed Budget'!$AD$176</f>
        <v>20662817754.37001</v>
      </c>
      <c r="CH14" s="5">
        <f>BB14*BF14*CG14</f>
        <v>0</v>
      </c>
      <c r="CI14" s="5">
        <f>CF14+CH14</f>
        <v>0</v>
      </c>
      <c r="CJ14" s="5">
        <f>'[1]Detailed Budget'!$AD$178</f>
        <v>46025131033.061455</v>
      </c>
      <c r="CK14" s="5">
        <f>BB14*AG14*CJ14</f>
        <v>0</v>
      </c>
      <c r="CL14" s="5">
        <f>CI14+CK14</f>
        <v>0</v>
      </c>
      <c r="CM14" s="4">
        <f>'[1]Detailed Budget'!$AD$189</f>
        <v>77498869683.252869</v>
      </c>
      <c r="CN14" s="5">
        <f>BH14*BL14*CM14</f>
        <v>109350767.99868336</v>
      </c>
      <c r="CO14" s="3">
        <f>'[1]Detailed Budget'!$AD$191</f>
        <v>2684962805.4134097</v>
      </c>
      <c r="CP14" s="2">
        <f>BH14*AN14*CO14</f>
        <v>3788477.7677383586</v>
      </c>
      <c r="CQ14" s="2">
        <f>CN14+CP14</f>
        <v>113139245.76642172</v>
      </c>
      <c r="CR14" s="6">
        <f>'[1]Detailed Budget'!$AD$195</f>
        <v>18734176418</v>
      </c>
      <c r="CS14" s="5">
        <f>BN14*CR14</f>
        <v>35702788.666656271</v>
      </c>
      <c r="CW14" s="4"/>
      <c r="DH14" s="3">
        <f>'[1]Detailed Budget'!$AD$163</f>
        <v>4928560000</v>
      </c>
      <c r="DI14" s="2">
        <f>AP14*DH14</f>
        <v>7280000.0000000009</v>
      </c>
    </row>
    <row r="15" spans="1:118" ht="43.5" x14ac:dyDescent="0.35">
      <c r="A15" s="23" t="s">
        <v>1626</v>
      </c>
      <c r="B15" s="22" t="s">
        <v>1625</v>
      </c>
      <c r="C15" s="21" t="s">
        <v>1</v>
      </c>
      <c r="D15" s="21"/>
      <c r="E15" s="21"/>
      <c r="F15" s="21"/>
      <c r="G15" s="21" t="s">
        <v>1</v>
      </c>
      <c r="H15" s="21" t="s">
        <v>1</v>
      </c>
      <c r="I15" s="21" t="s">
        <v>1</v>
      </c>
      <c r="J15" s="21"/>
      <c r="K15" s="21" t="s">
        <v>1</v>
      </c>
      <c r="L15" s="21"/>
      <c r="M15" s="21"/>
      <c r="N15" s="21"/>
      <c r="O15" s="21"/>
      <c r="P15" s="21"/>
      <c r="Q15" s="21"/>
      <c r="R15" s="21" t="s">
        <v>1</v>
      </c>
      <c r="S15" s="21"/>
      <c r="T15" s="21"/>
      <c r="U15" s="20">
        <f>COUNTA(C15:T15)</f>
        <v>6</v>
      </c>
      <c r="V15" s="19" t="s">
        <v>9</v>
      </c>
      <c r="W15" s="18">
        <v>361325</v>
      </c>
      <c r="X15" s="17">
        <v>3.04</v>
      </c>
      <c r="Y15" s="16">
        <f>1+X15/100</f>
        <v>1.0304</v>
      </c>
      <c r="Z15" s="6">
        <v>19</v>
      </c>
      <c r="AA15" s="16">
        <f>POWER(Y15,Z15)</f>
        <v>1.7664898659259882</v>
      </c>
      <c r="AB15" s="6">
        <f>W15*AA15</f>
        <v>638276.95080570772</v>
      </c>
      <c r="AC15" s="1">
        <v>18.399999999999999</v>
      </c>
      <c r="AD15" s="6">
        <f>AB15*AC15/100</f>
        <v>117442.95894825021</v>
      </c>
      <c r="AE15" s="6">
        <f>AD15*0.95</f>
        <v>111570.81100083768</v>
      </c>
      <c r="AF15" s="6">
        <f>AE15*BB15</f>
        <v>0</v>
      </c>
      <c r="AG15" s="15">
        <f>AE15/21628351</f>
        <v>5.1585444956408228E-3</v>
      </c>
      <c r="AH15" s="6">
        <f>AB15*0.05</f>
        <v>31913.847540285387</v>
      </c>
      <c r="AI15" s="12">
        <f>AH15/12908475</f>
        <v>2.4723174147438321E-3</v>
      </c>
      <c r="AJ15" s="6">
        <f>AD15+AH15</f>
        <v>149356.8064885356</v>
      </c>
      <c r="AK15" s="6">
        <f>AB15*0.04</f>
        <v>25531.07803222831</v>
      </c>
      <c r="AL15" s="6">
        <f>AB15*0.04</f>
        <v>25531.07803222831</v>
      </c>
      <c r="AM15" s="6">
        <f>AK15+AL15</f>
        <v>51062.15606445662</v>
      </c>
      <c r="AN15" s="14">
        <f>AM15/20653560</f>
        <v>2.4723174147438321E-3</v>
      </c>
      <c r="AO15" s="6">
        <v>17</v>
      </c>
      <c r="AP15" s="13">
        <f>AO15/8801</f>
        <v>1.9315986819679581E-3</v>
      </c>
      <c r="AQ15" s="6">
        <v>17</v>
      </c>
      <c r="AR15" s="6"/>
      <c r="AS15" s="6"/>
      <c r="AT15" s="6"/>
      <c r="AU15" s="6">
        <v>0</v>
      </c>
      <c r="AV15" s="6"/>
      <c r="AW15" s="13">
        <f>AV15/34743979</f>
        <v>0</v>
      </c>
      <c r="AX15" s="6">
        <v>1</v>
      </c>
      <c r="AY15" s="6">
        <f>AJ15/1758279*619008</f>
        <v>52581.563034567007</v>
      </c>
      <c r="AZ15" s="6">
        <f>AX15*AY15</f>
        <v>52581.563034567007</v>
      </c>
      <c r="BA15" s="12">
        <f>AZ15/12721596</f>
        <v>4.1332520726618744E-3</v>
      </c>
      <c r="BB15" s="11">
        <v>0</v>
      </c>
      <c r="BD15" s="10">
        <f>BC15/11104067</f>
        <v>0</v>
      </c>
      <c r="BE15" s="6">
        <f>AD15*BB15*0.77*4</f>
        <v>0</v>
      </c>
      <c r="BF15" s="8">
        <f>BE15/47500730</f>
        <v>0</v>
      </c>
      <c r="BG15" s="6">
        <f>BC15+BE15</f>
        <v>0</v>
      </c>
      <c r="BH15" s="9">
        <v>1</v>
      </c>
      <c r="BI15" s="6">
        <f>AK15*0.85*0.75*12</f>
        <v>195312.74694654654</v>
      </c>
      <c r="BJ15" s="6">
        <f>AL15*0.85*0.75*2*12</f>
        <v>390625.49389309308</v>
      </c>
      <c r="BK15" s="6">
        <f>BI15+BJ15</f>
        <v>585938.24083963968</v>
      </c>
      <c r="BL15" s="8">
        <f>BK15/236999601</f>
        <v>2.4723174147438321E-3</v>
      </c>
      <c r="BM15" s="6">
        <f>AH15/375701*910321</f>
        <v>77327.038274372797</v>
      </c>
      <c r="BN15" s="8">
        <f>BM15/23157202</f>
        <v>3.3392219955749747E-3</v>
      </c>
      <c r="BT15" s="6">
        <f>'[1]Detailed Budget'!$AD$12</f>
        <v>194045122715</v>
      </c>
      <c r="BU15" s="6">
        <f>'[1]Detailed Budget'!$AD$24</f>
        <v>194045122715</v>
      </c>
      <c r="BV15" s="7">
        <f>AV15/34743979</f>
        <v>0</v>
      </c>
      <c r="BW15" s="4"/>
      <c r="BX15" s="5">
        <f>BT15*BV15</f>
        <v>0</v>
      </c>
      <c r="BY15" s="5">
        <f>BU15*BV15</f>
        <v>0</v>
      </c>
      <c r="CA15" s="6">
        <f>'[1]Detailed Budget'!$AD$96</f>
        <v>71050111380.677719</v>
      </c>
      <c r="CB15" s="5">
        <f>BA15*CA15</f>
        <v>293668020.12704319</v>
      </c>
      <c r="CE15" s="6">
        <f>'[1]Detailed Budget'!$AD$175</f>
        <v>4330586076.5988197</v>
      </c>
      <c r="CF15" s="5">
        <f>BB15*BD15*CE15</f>
        <v>0</v>
      </c>
      <c r="CG15" s="6">
        <f>'[1]Detailed Budget'!$AD$176</f>
        <v>20662817754.37001</v>
      </c>
      <c r="CH15" s="5">
        <f>BB15*BF15*CG15</f>
        <v>0</v>
      </c>
      <c r="CI15" s="5">
        <f>CF15+CH15</f>
        <v>0</v>
      </c>
      <c r="CJ15" s="5">
        <f>'[1]Detailed Budget'!$AD$178</f>
        <v>46025131033.061455</v>
      </c>
      <c r="CK15" s="5">
        <f>BB15*AG15*CJ15</f>
        <v>0</v>
      </c>
      <c r="CL15" s="5">
        <f>CI15+CK15</f>
        <v>0</v>
      </c>
      <c r="CM15" s="4">
        <f>'[1]Detailed Budget'!$AD$189</f>
        <v>77498869683.252869</v>
      </c>
      <c r="CN15" s="5">
        <f>BH15*BL15*CM15</f>
        <v>191601805.14086887</v>
      </c>
      <c r="CO15" s="3">
        <f>'[1]Detailed Budget'!$AD$191</f>
        <v>2684962805.4134097</v>
      </c>
      <c r="CP15" s="2">
        <f>BH15*AN15*CO15</f>
        <v>6638080.3017630279</v>
      </c>
      <c r="CQ15" s="2">
        <f>CN15+CP15</f>
        <v>198239885.4426319</v>
      </c>
      <c r="CR15" s="6">
        <f>'[1]Detailed Budget'!$AD$195</f>
        <v>18734176418</v>
      </c>
      <c r="CS15" s="5">
        <f>BN15*CR15</f>
        <v>62557573.963967592</v>
      </c>
      <c r="CW15" s="4"/>
      <c r="DH15" s="3">
        <f>'[1]Detailed Budget'!$AD$163</f>
        <v>4928560000</v>
      </c>
      <c r="DI15" s="2">
        <f>AP15*DH15</f>
        <v>9520000</v>
      </c>
    </row>
    <row r="16" spans="1:118" ht="43.5" x14ac:dyDescent="0.35">
      <c r="A16" s="23" t="s">
        <v>1624</v>
      </c>
      <c r="B16" s="22" t="s">
        <v>1623</v>
      </c>
      <c r="C16" s="21" t="s">
        <v>1</v>
      </c>
      <c r="D16" s="21" t="s">
        <v>1</v>
      </c>
      <c r="E16" s="21"/>
      <c r="F16" s="21"/>
      <c r="G16" s="21"/>
      <c r="H16" s="21" t="s">
        <v>1</v>
      </c>
      <c r="I16" s="21" t="s">
        <v>1</v>
      </c>
      <c r="J16" s="21"/>
      <c r="K16" s="21" t="s">
        <v>1</v>
      </c>
      <c r="L16" s="21"/>
      <c r="M16" s="21"/>
      <c r="N16" s="21"/>
      <c r="O16" s="21"/>
      <c r="P16" s="21"/>
      <c r="Q16" s="21"/>
      <c r="R16" s="21" t="s">
        <v>1</v>
      </c>
      <c r="S16" s="21"/>
      <c r="T16" s="21"/>
      <c r="U16" s="20">
        <f>COUNTA(C16:T16)</f>
        <v>6</v>
      </c>
      <c r="V16" s="19" t="s">
        <v>4</v>
      </c>
      <c r="W16" s="18">
        <v>194164</v>
      </c>
      <c r="X16" s="17">
        <v>3.04</v>
      </c>
      <c r="Y16" s="16">
        <f>1+X16/100</f>
        <v>1.0304</v>
      </c>
      <c r="Z16" s="6">
        <v>19</v>
      </c>
      <c r="AA16" s="16">
        <f>POWER(Y16,Z16)</f>
        <v>1.7664898659259882</v>
      </c>
      <c r="AB16" s="6">
        <f>W16*AA16</f>
        <v>342988.73832765355</v>
      </c>
      <c r="AC16" s="1">
        <v>18.399999999999999</v>
      </c>
      <c r="AD16" s="6">
        <f>AB16*AC16/100</f>
        <v>63109.927852288252</v>
      </c>
      <c r="AE16" s="6">
        <f>AD16*0.95</f>
        <v>59954.43145967384</v>
      </c>
      <c r="AF16" s="6">
        <f>AE16*BB16</f>
        <v>59954.43145967384</v>
      </c>
      <c r="AG16" s="15">
        <f>AE16/21628351</f>
        <v>2.7720297058094648E-3</v>
      </c>
      <c r="AH16" s="6">
        <f>AB16*0.05</f>
        <v>17149.436916382678</v>
      </c>
      <c r="AI16" s="12">
        <f>AH16/12908475</f>
        <v>1.3285408939772265E-3</v>
      </c>
      <c r="AJ16" s="6">
        <f>AD16+AH16</f>
        <v>80259.36476867093</v>
      </c>
      <c r="AK16" s="6">
        <f>AB16*0.04</f>
        <v>13719.549533106143</v>
      </c>
      <c r="AL16" s="6">
        <f>AB16*0.04</f>
        <v>13719.549533106143</v>
      </c>
      <c r="AM16" s="6">
        <f>AK16+AL16</f>
        <v>27439.099066212286</v>
      </c>
      <c r="AN16" s="14">
        <f>AM16/20653560</f>
        <v>1.3285408939772265E-3</v>
      </c>
      <c r="AO16" s="6">
        <v>10</v>
      </c>
      <c r="AP16" s="13">
        <f>AO16/8801</f>
        <v>1.1362345188046814E-3</v>
      </c>
      <c r="AQ16" s="6">
        <v>10</v>
      </c>
      <c r="AR16" s="6"/>
      <c r="AS16" s="6"/>
      <c r="AT16" s="6"/>
      <c r="AU16" s="6">
        <v>0</v>
      </c>
      <c r="AV16" s="6"/>
      <c r="AW16" s="13">
        <f>AV16/34743979</f>
        <v>0</v>
      </c>
      <c r="AX16" s="6">
        <v>1</v>
      </c>
      <c r="AY16" s="6">
        <f>AJ16/1758279*619008</f>
        <v>28255.577679495378</v>
      </c>
      <c r="AZ16" s="6">
        <f>AX16*AY16</f>
        <v>28255.577679495378</v>
      </c>
      <c r="BA16" s="12">
        <f>AZ16/12721596</f>
        <v>2.2210717648552415E-3</v>
      </c>
      <c r="BB16" s="11">
        <v>1</v>
      </c>
      <c r="BC16" s="6">
        <f>AD16*BB16*0.18*4</f>
        <v>45439.148053647543</v>
      </c>
      <c r="BD16" s="10">
        <f>BC16/11104067</f>
        <v>4.0921176046260837E-3</v>
      </c>
      <c r="BE16" s="6">
        <f>AD16*BB16*0.77*4</f>
        <v>194378.57778504782</v>
      </c>
      <c r="BF16" s="8">
        <f>BE16/47500730</f>
        <v>4.0921176955606327E-3</v>
      </c>
      <c r="BG16" s="6">
        <f>BC16+BE16</f>
        <v>239817.72583869536</v>
      </c>
      <c r="BH16" s="9">
        <v>0</v>
      </c>
      <c r="BI16" s="6">
        <f>AK16*0.85*0.75*12</f>
        <v>104954.553928262</v>
      </c>
      <c r="BJ16" s="6">
        <f>AL16*0.85*0.75*2*12</f>
        <v>209909.107856524</v>
      </c>
      <c r="BK16" s="6">
        <f>BI16+BJ16</f>
        <v>314863.66178478603</v>
      </c>
      <c r="BL16" s="8">
        <f>BK16/236999601</f>
        <v>1.3285408939772267E-3</v>
      </c>
      <c r="BM16" s="6">
        <f>AH16/375701*910321</f>
        <v>41552.970482267534</v>
      </c>
      <c r="BN16" s="8">
        <f>BM16/23157202</f>
        <v>1.7943864929047791E-3</v>
      </c>
      <c r="BT16" s="6">
        <f>'[1]Detailed Budget'!$AD$12</f>
        <v>194045122715</v>
      </c>
      <c r="BU16" s="6">
        <f>'[1]Detailed Budget'!$AD$24</f>
        <v>194045122715</v>
      </c>
      <c r="BV16" s="7">
        <f>AV16/34743979</f>
        <v>0</v>
      </c>
      <c r="BW16" s="4"/>
      <c r="BX16" s="5">
        <f>BT16*BV16</f>
        <v>0</v>
      </c>
      <c r="BY16" s="5">
        <f>BU16*BV16</f>
        <v>0</v>
      </c>
      <c r="CA16" s="6">
        <f>'[1]Detailed Budget'!$AD$96</f>
        <v>71050111380.677719</v>
      </c>
      <c r="CB16" s="5">
        <f>BA16*CA16</f>
        <v>157807396.27744335</v>
      </c>
      <c r="CE16" s="6">
        <f>'[1]Detailed Budget'!$AD$175</f>
        <v>4330586076.5988197</v>
      </c>
      <c r="CF16" s="5">
        <f>BB16*BD16*CE16</f>
        <v>17721267.522398632</v>
      </c>
      <c r="CG16" s="6">
        <f>'[1]Detailed Budget'!$AD$176</f>
        <v>20662817754.37001</v>
      </c>
      <c r="CH16" s="5">
        <f>BB16*BF16*CG16</f>
        <v>84554682.172801927</v>
      </c>
      <c r="CI16" s="5">
        <f>CF16+CH16</f>
        <v>102275949.69520056</v>
      </c>
      <c r="CJ16" s="5">
        <f>'[1]Detailed Budget'!$AD$178</f>
        <v>46025131033.061455</v>
      </c>
      <c r="CK16" s="5">
        <f>BB16*AG16*CJ16</f>
        <v>127583030.43741941</v>
      </c>
      <c r="CL16" s="5">
        <f>CI16+CK16</f>
        <v>229858980.13261998</v>
      </c>
      <c r="CM16" s="4">
        <f>'[1]Detailed Budget'!$AD$189</f>
        <v>77498869683.252869</v>
      </c>
      <c r="CN16" s="5">
        <f>BH16*BL16*CM16</f>
        <v>0</v>
      </c>
      <c r="CO16" s="3">
        <f>'[1]Detailed Budget'!$AD$191</f>
        <v>2684962805.4134097</v>
      </c>
      <c r="CP16" s="2">
        <f>BH16*AN16*CO16</f>
        <v>0</v>
      </c>
      <c r="CQ16" s="2">
        <f>CN16+CP16</f>
        <v>0</v>
      </c>
      <c r="CR16" s="6">
        <f>'[1]Detailed Budget'!$AD$195</f>
        <v>18734176418</v>
      </c>
      <c r="CS16" s="5">
        <f>BN16*CR16</f>
        <v>33616353.12015444</v>
      </c>
      <c r="CW16" s="4"/>
      <c r="DH16" s="3">
        <f>'[1]Detailed Budget'!$AD$163</f>
        <v>4928560000</v>
      </c>
      <c r="DI16" s="2">
        <f>AP16*DH16</f>
        <v>5600000</v>
      </c>
    </row>
    <row r="17" spans="1:113" ht="43.5" x14ac:dyDescent="0.35">
      <c r="A17" s="23" t="s">
        <v>1622</v>
      </c>
      <c r="B17" s="22" t="s">
        <v>1621</v>
      </c>
      <c r="C17" s="21" t="s">
        <v>1</v>
      </c>
      <c r="D17" s="21"/>
      <c r="E17" s="21"/>
      <c r="F17" s="21"/>
      <c r="G17" s="21" t="s">
        <v>1</v>
      </c>
      <c r="H17" s="21" t="s">
        <v>1</v>
      </c>
      <c r="I17" s="21" t="s">
        <v>1</v>
      </c>
      <c r="J17" s="21"/>
      <c r="K17" s="21" t="s">
        <v>1</v>
      </c>
      <c r="L17" s="21"/>
      <c r="M17" s="21"/>
      <c r="N17" s="21"/>
      <c r="O17" s="21"/>
      <c r="P17" s="21"/>
      <c r="Q17" s="21"/>
      <c r="R17" s="21" t="s">
        <v>1</v>
      </c>
      <c r="S17" s="21"/>
      <c r="T17" s="21"/>
      <c r="U17" s="20">
        <f>COUNTA(C17:T17)</f>
        <v>6</v>
      </c>
      <c r="V17" s="19" t="s">
        <v>9</v>
      </c>
      <c r="W17" s="18">
        <v>168660</v>
      </c>
      <c r="X17" s="17">
        <v>3.04</v>
      </c>
      <c r="Y17" s="16">
        <f>1+X17/100</f>
        <v>1.0304</v>
      </c>
      <c r="Z17" s="6">
        <v>19</v>
      </c>
      <c r="AA17" s="16">
        <f>POWER(Y17,Z17)</f>
        <v>1.7664898659259882</v>
      </c>
      <c r="AB17" s="6">
        <f>W17*AA17</f>
        <v>297936.18078707717</v>
      </c>
      <c r="AC17" s="1">
        <v>18.399999999999999</v>
      </c>
      <c r="AD17" s="6">
        <f>AB17*AC17/100</f>
        <v>54820.257264822198</v>
      </c>
      <c r="AE17" s="6">
        <f>AD17*0.95</f>
        <v>52079.244401581083</v>
      </c>
      <c r="AF17" s="6">
        <f>AE17*BB17</f>
        <v>0</v>
      </c>
      <c r="AG17" s="15">
        <f>AE17/21628351</f>
        <v>2.4079156289622396E-3</v>
      </c>
      <c r="AH17" s="6">
        <f>AB17*0.05</f>
        <v>14896.809039353859</v>
      </c>
      <c r="AI17" s="12">
        <f>AH17/12908475</f>
        <v>1.1540332254084127E-3</v>
      </c>
      <c r="AJ17" s="6">
        <f>AD17+AH17</f>
        <v>69717.066304176056</v>
      </c>
      <c r="AK17" s="6">
        <f>AB17*0.04</f>
        <v>11917.447231483087</v>
      </c>
      <c r="AL17" s="6">
        <f>AB17*0.04</f>
        <v>11917.447231483087</v>
      </c>
      <c r="AM17" s="6">
        <f>AK17+AL17</f>
        <v>23834.894462966175</v>
      </c>
      <c r="AN17" s="14">
        <f>AM17/20653560</f>
        <v>1.1540332254084127E-3</v>
      </c>
      <c r="AO17" s="6">
        <v>14</v>
      </c>
      <c r="AP17" s="13">
        <f>AO17/8801</f>
        <v>1.5907283263265539E-3</v>
      </c>
      <c r="AQ17" s="6">
        <v>14</v>
      </c>
      <c r="AR17" s="6"/>
      <c r="AS17" s="6"/>
      <c r="AT17" s="6"/>
      <c r="AU17" s="6">
        <v>0</v>
      </c>
      <c r="AV17" s="6"/>
      <c r="AW17" s="13">
        <f>AV17/34743979</f>
        <v>0</v>
      </c>
      <c r="AX17" s="6">
        <v>1</v>
      </c>
      <c r="AY17" s="6">
        <f>AJ17/1758279*619008</f>
        <v>24544.126261426889</v>
      </c>
      <c r="AZ17" s="6">
        <f>AX17*AY17</f>
        <v>24544.126261426889</v>
      </c>
      <c r="BA17" s="12">
        <f>AZ17/12721596</f>
        <v>1.9293275986304618E-3</v>
      </c>
      <c r="BB17" s="11">
        <v>0</v>
      </c>
      <c r="BC17" s="6">
        <f>AD17*BB17*0.18*4</f>
        <v>0</v>
      </c>
      <c r="BD17" s="10">
        <f>BC17/11104067</f>
        <v>0</v>
      </c>
      <c r="BE17" s="6">
        <f>AD17*BB17*0.77*4</f>
        <v>0</v>
      </c>
      <c r="BF17" s="8">
        <f>BE17/47500730</f>
        <v>0</v>
      </c>
      <c r="BG17" s="6">
        <f>BC17+BE17</f>
        <v>0</v>
      </c>
      <c r="BH17" s="9">
        <v>1</v>
      </c>
      <c r="BI17" s="6">
        <f>AK17*0.85*0.75*12</f>
        <v>91168.471320845623</v>
      </c>
      <c r="BJ17" s="6">
        <f>AL17*0.85*0.75*2*12</f>
        <v>182336.94264169125</v>
      </c>
      <c r="BK17" s="6">
        <f>BI17+BJ17</f>
        <v>273505.41396253684</v>
      </c>
      <c r="BL17" s="8">
        <f>BK17/236999601</f>
        <v>1.1540332254084125E-3</v>
      </c>
      <c r="BM17" s="6">
        <f>AH17/375701*910321</f>
        <v>36094.868263628909</v>
      </c>
      <c r="BN17" s="8">
        <f>BM17/23157202</f>
        <v>1.5586886647026229E-3</v>
      </c>
      <c r="BT17" s="6">
        <f>'[1]Detailed Budget'!$AD$12</f>
        <v>194045122715</v>
      </c>
      <c r="BU17" s="6">
        <f>'[1]Detailed Budget'!$AD$24</f>
        <v>194045122715</v>
      </c>
      <c r="BV17" s="7">
        <f>AV17/34743979</f>
        <v>0</v>
      </c>
      <c r="BW17" s="4"/>
      <c r="BX17" s="5">
        <f>BT17*BV17</f>
        <v>0</v>
      </c>
      <c r="BY17" s="5">
        <f>BU17*BV17</f>
        <v>0</v>
      </c>
      <c r="CA17" s="6">
        <f>'[1]Detailed Budget'!$AD$96</f>
        <v>71050111380.677719</v>
      </c>
      <c r="CB17" s="5">
        <f>BA17*CA17</f>
        <v>137078940.77250978</v>
      </c>
      <c r="CE17" s="6">
        <f>'[1]Detailed Budget'!$AD$175</f>
        <v>4330586076.5988197</v>
      </c>
      <c r="CF17" s="5">
        <f>BB17*BD17*CE17</f>
        <v>0</v>
      </c>
      <c r="CG17" s="6">
        <f>'[1]Detailed Budget'!$AD$176</f>
        <v>20662817754.37001</v>
      </c>
      <c r="CH17" s="5">
        <f>BB17*BF17*CG17</f>
        <v>0</v>
      </c>
      <c r="CI17" s="5">
        <f>CF17+CH17</f>
        <v>0</v>
      </c>
      <c r="CJ17" s="5">
        <f>'[1]Detailed Budget'!$AD$178</f>
        <v>46025131033.061455</v>
      </c>
      <c r="CK17" s="5">
        <f>BB17*AG17*CJ17</f>
        <v>0</v>
      </c>
      <c r="CL17" s="5">
        <f>CI17+CK17</f>
        <v>0</v>
      </c>
      <c r="CM17" s="4">
        <f>'[1]Detailed Budget'!$AD$189</f>
        <v>77498869683.252869</v>
      </c>
      <c r="CN17" s="5">
        <f>BH17*BL17*CM17</f>
        <v>89436270.546070546</v>
      </c>
      <c r="CO17" s="3">
        <f>'[1]Detailed Budget'!$AD$191</f>
        <v>2684962805.4134097</v>
      </c>
      <c r="CP17" s="2">
        <f>BH17*AN17*CO17</f>
        <v>3098536.2864328576</v>
      </c>
      <c r="CQ17" s="2">
        <f>CN17+CP17</f>
        <v>92534806.832503408</v>
      </c>
      <c r="CR17" s="6">
        <f>'[1]Detailed Budget'!$AD$195</f>
        <v>18734176418</v>
      </c>
      <c r="CS17" s="5">
        <f>BN17*CR17</f>
        <v>29200748.425275788</v>
      </c>
      <c r="CW17" s="4"/>
      <c r="DH17" s="3">
        <f>'[1]Detailed Budget'!$AD$163</f>
        <v>4928560000</v>
      </c>
      <c r="DI17" s="2">
        <f>AP17*DH17</f>
        <v>7840000.0000000009</v>
      </c>
    </row>
    <row r="18" spans="1:113" ht="43.5" x14ac:dyDescent="0.35">
      <c r="A18" s="23" t="s">
        <v>1620</v>
      </c>
      <c r="B18" s="22" t="s">
        <v>1619</v>
      </c>
      <c r="C18" s="21" t="s">
        <v>1</v>
      </c>
      <c r="D18" s="21" t="s">
        <v>1</v>
      </c>
      <c r="E18" s="21"/>
      <c r="F18" s="21"/>
      <c r="G18" s="21"/>
      <c r="H18" s="21" t="s">
        <v>1</v>
      </c>
      <c r="I18" s="21" t="s">
        <v>1</v>
      </c>
      <c r="J18" s="21"/>
      <c r="K18" s="21" t="s">
        <v>1</v>
      </c>
      <c r="L18" s="21"/>
      <c r="M18" s="21"/>
      <c r="N18" s="21"/>
      <c r="O18" s="21"/>
      <c r="P18" s="21"/>
      <c r="Q18" s="21"/>
      <c r="R18" s="21" t="s">
        <v>1</v>
      </c>
      <c r="S18" s="21"/>
      <c r="T18" s="21"/>
      <c r="U18" s="20">
        <f>COUNTA(C18:T18)</f>
        <v>6</v>
      </c>
      <c r="V18" s="19" t="s">
        <v>4</v>
      </c>
      <c r="W18" s="18">
        <v>122313</v>
      </c>
      <c r="X18" s="17">
        <v>3.04</v>
      </c>
      <c r="Y18" s="16">
        <f>1+X18/100</f>
        <v>1.0304</v>
      </c>
      <c r="Z18" s="6">
        <v>19</v>
      </c>
      <c r="AA18" s="16">
        <f>POWER(Y18,Z18)</f>
        <v>1.7664898659259882</v>
      </c>
      <c r="AB18" s="6">
        <f>W18*AA18</f>
        <v>216064.67497100538</v>
      </c>
      <c r="AC18" s="1">
        <v>18.399999999999999</v>
      </c>
      <c r="AD18" s="6">
        <f>AB18*AC18/100</f>
        <v>39755.900194664988</v>
      </c>
      <c r="AE18" s="6">
        <f>AD18*0.95</f>
        <v>37768.105184931737</v>
      </c>
      <c r="AF18" s="6">
        <f>AE18*BB18</f>
        <v>37768.105184931737</v>
      </c>
      <c r="AG18" s="15">
        <f>AE18/21628351</f>
        <v>1.746231378662744E-3</v>
      </c>
      <c r="AH18" s="6">
        <f>AB18*0.05</f>
        <v>10803.23374855027</v>
      </c>
      <c r="AI18" s="12">
        <f>AH18/12908475</f>
        <v>8.3691015000224821E-4</v>
      </c>
      <c r="AJ18" s="6">
        <f>AD18+AH18</f>
        <v>50559.13394321526</v>
      </c>
      <c r="AK18" s="6">
        <f>AB18*0.04</f>
        <v>8642.5869988402155</v>
      </c>
      <c r="AL18" s="6">
        <f>AB18*0.04</f>
        <v>8642.5869988402155</v>
      </c>
      <c r="AM18" s="6">
        <f>AK18+AL18</f>
        <v>17285.173997680431</v>
      </c>
      <c r="AN18" s="14">
        <f>AM18/20653560</f>
        <v>8.369101500022481E-4</v>
      </c>
      <c r="AO18" s="6">
        <v>15</v>
      </c>
      <c r="AP18" s="13">
        <f>AO18/8801</f>
        <v>1.7043517782070218E-3</v>
      </c>
      <c r="AQ18" s="6">
        <v>15</v>
      </c>
      <c r="AR18" s="6"/>
      <c r="AS18" s="6"/>
      <c r="AT18" s="6"/>
      <c r="AU18" s="6">
        <v>0</v>
      </c>
      <c r="AV18" s="6"/>
      <c r="AW18" s="13">
        <f>AV18/34743979</f>
        <v>0</v>
      </c>
      <c r="AX18" s="6">
        <v>1</v>
      </c>
      <c r="AY18" s="6">
        <f>AJ18/1758279*619008</f>
        <v>17799.51212743927</v>
      </c>
      <c r="AZ18" s="6">
        <f>AX18*AY18</f>
        <v>17799.51212743927</v>
      </c>
      <c r="BA18" s="12">
        <f>AZ18/12721596</f>
        <v>1.3991571597965593E-3</v>
      </c>
      <c r="BB18" s="11">
        <v>1</v>
      </c>
      <c r="BC18" s="6">
        <f>AD18*BB18*0.18*4</f>
        <v>28624.24814015879</v>
      </c>
      <c r="BD18" s="10">
        <f>BC18/11104067</f>
        <v>2.5778165909984864E-3</v>
      </c>
      <c r="BE18" s="6">
        <f>AD18*BB18*0.77*4</f>
        <v>122448.17259956816</v>
      </c>
      <c r="BF18" s="8">
        <f>BE18/47500730</f>
        <v>2.5778166482824192E-3</v>
      </c>
      <c r="BG18" s="6">
        <f>BC18+BE18</f>
        <v>151072.42073972695</v>
      </c>
      <c r="BH18" s="9">
        <v>0</v>
      </c>
      <c r="BI18" s="6">
        <f>AK18*0.85*0.75*12</f>
        <v>66115.790541127644</v>
      </c>
      <c r="BJ18" s="6">
        <f>AL18*0.85*0.75*2*12</f>
        <v>132231.58108225529</v>
      </c>
      <c r="BK18" s="6">
        <f>BI18+BJ18</f>
        <v>198347.37162338293</v>
      </c>
      <c r="BL18" s="8">
        <f>BK18/236999601</f>
        <v>8.3691015000224799E-4</v>
      </c>
      <c r="BM18" s="6">
        <f>AH18/375701*910321</f>
        <v>26176.162824198047</v>
      </c>
      <c r="BN18" s="8">
        <f>BM18/23157202</f>
        <v>1.1303681171930032E-3</v>
      </c>
      <c r="BT18" s="6">
        <f>'[1]Detailed Budget'!$AD$12</f>
        <v>194045122715</v>
      </c>
      <c r="BU18" s="6">
        <f>'[1]Detailed Budget'!$AD$24</f>
        <v>194045122715</v>
      </c>
      <c r="BV18" s="7">
        <f>AV18/34743979</f>
        <v>0</v>
      </c>
      <c r="BW18" s="4"/>
      <c r="BX18" s="5">
        <f>BT18*BV18</f>
        <v>0</v>
      </c>
      <c r="BY18" s="5">
        <f>BU18*BV18</f>
        <v>0</v>
      </c>
      <c r="CA18" s="6">
        <f>'[1]Detailed Budget'!$AD$96</f>
        <v>71050111380.677719</v>
      </c>
      <c r="CB18" s="5">
        <f>BA18*CA18</f>
        <v>99410272.04261823</v>
      </c>
      <c r="CE18" s="6">
        <f>'[1]Detailed Budget'!$AD$175</f>
        <v>4330586076.5988197</v>
      </c>
      <c r="CF18" s="5">
        <f>BB18*BD18*CE18</f>
        <v>11163456.63700348</v>
      </c>
      <c r="CG18" s="6">
        <f>'[1]Detailed Budget'!$AD$176</f>
        <v>20662817754.37001</v>
      </c>
      <c r="CH18" s="5">
        <f>BB18*BF18*CG18</f>
        <v>53264955.607640564</v>
      </c>
      <c r="CI18" s="5">
        <f>CF18+CH18</f>
        <v>64428412.244644046</v>
      </c>
      <c r="CJ18" s="5">
        <f>'[1]Detailed Budget'!$AD$178</f>
        <v>46025131033.061455</v>
      </c>
      <c r="CK18" s="5">
        <f>BB18*AG18*CJ18</f>
        <v>80370528.016996339</v>
      </c>
      <c r="CL18" s="5">
        <f>CI18+CK18</f>
        <v>144798940.26164037</v>
      </c>
      <c r="CM18" s="4">
        <f>'[1]Detailed Budget'!$AD$189</f>
        <v>77498869683.252869</v>
      </c>
      <c r="CN18" s="5">
        <f>BH18*BL18*CM18</f>
        <v>0</v>
      </c>
      <c r="CO18" s="3">
        <f>'[1]Detailed Budget'!$AD$191</f>
        <v>2684962805.4134097</v>
      </c>
      <c r="CP18" s="2">
        <f>BH18*AN18*CO18</f>
        <v>0</v>
      </c>
      <c r="CQ18" s="2">
        <f>CN18+CP18</f>
        <v>0</v>
      </c>
      <c r="CR18" s="6">
        <f>'[1]Detailed Budget'!$AD$195</f>
        <v>18734176418</v>
      </c>
      <c r="CS18" s="5">
        <f>BN18*CR18</f>
        <v>21176515.72477622</v>
      </c>
      <c r="CW18" s="4"/>
      <c r="DH18" s="3">
        <f>'[1]Detailed Budget'!$AD$163</f>
        <v>4928560000</v>
      </c>
      <c r="DI18" s="2">
        <f>AP18*DH18</f>
        <v>8400000</v>
      </c>
    </row>
    <row r="19" spans="1:113" ht="43.5" x14ac:dyDescent="0.35">
      <c r="A19" s="23" t="s">
        <v>1618</v>
      </c>
      <c r="B19" s="22" t="s">
        <v>1617</v>
      </c>
      <c r="C19" s="21" t="s">
        <v>1</v>
      </c>
      <c r="D19" s="21"/>
      <c r="E19" s="21"/>
      <c r="F19" s="21"/>
      <c r="G19" s="21" t="s">
        <v>1</v>
      </c>
      <c r="H19" s="21" t="s">
        <v>1</v>
      </c>
      <c r="I19" s="21" t="s">
        <v>1</v>
      </c>
      <c r="J19" s="21"/>
      <c r="K19" s="21" t="s">
        <v>1</v>
      </c>
      <c r="L19" s="21"/>
      <c r="M19" s="21"/>
      <c r="N19" s="21"/>
      <c r="O19" s="21"/>
      <c r="P19" s="21"/>
      <c r="Q19" s="21"/>
      <c r="R19" s="21" t="s">
        <v>1</v>
      </c>
      <c r="S19" s="21"/>
      <c r="T19" s="21"/>
      <c r="U19" s="20">
        <f>COUNTA(C19:T19)</f>
        <v>6</v>
      </c>
      <c r="V19" s="19" t="s">
        <v>9</v>
      </c>
      <c r="W19" s="18">
        <v>225471</v>
      </c>
      <c r="X19" s="17">
        <v>3.04</v>
      </c>
      <c r="Y19" s="16">
        <f>1+X19/100</f>
        <v>1.0304</v>
      </c>
      <c r="Z19" s="6">
        <v>19</v>
      </c>
      <c r="AA19" s="16">
        <f>POWER(Y19,Z19)</f>
        <v>1.7664898659259882</v>
      </c>
      <c r="AB19" s="6">
        <f>W19*AA19</f>
        <v>398292.23656019848</v>
      </c>
      <c r="AC19" s="1">
        <v>18.399999999999999</v>
      </c>
      <c r="AD19" s="6">
        <f>AB19*AC19/100</f>
        <v>73285.771527076518</v>
      </c>
      <c r="AE19" s="6">
        <f>AD19*0.95</f>
        <v>69621.482950722682</v>
      </c>
      <c r="AF19" s="6">
        <f>AE19*BB19</f>
        <v>0</v>
      </c>
      <c r="AG19" s="15">
        <f>AE19/21628351</f>
        <v>3.2189917276043228E-3</v>
      </c>
      <c r="AH19" s="6">
        <f>AB19*0.05</f>
        <v>19914.611828009925</v>
      </c>
      <c r="AI19" s="12">
        <f>AH19/12908475</f>
        <v>1.5427548047317692E-3</v>
      </c>
      <c r="AJ19" s="6">
        <f>AD19+AH19</f>
        <v>93200.383355086436</v>
      </c>
      <c r="AK19" s="6">
        <f>AB19*0.04</f>
        <v>15931.68946240794</v>
      </c>
      <c r="AL19" s="6">
        <f>AB19*0.04</f>
        <v>15931.68946240794</v>
      </c>
      <c r="AM19" s="6">
        <f>AK19+AL19</f>
        <v>31863.378924815879</v>
      </c>
      <c r="AN19" s="14">
        <f>AM19/20653560</f>
        <v>1.5427548047317692E-3</v>
      </c>
      <c r="AO19" s="6">
        <v>12</v>
      </c>
      <c r="AP19" s="13">
        <f>AO19/8801</f>
        <v>1.3634814225656176E-3</v>
      </c>
      <c r="AQ19" s="6">
        <v>12</v>
      </c>
      <c r="AR19" s="6"/>
      <c r="AS19" s="6"/>
      <c r="AT19" s="6"/>
      <c r="AU19" s="6">
        <v>0</v>
      </c>
      <c r="AV19" s="6"/>
      <c r="AW19" s="13">
        <f>AV19/34743979</f>
        <v>0</v>
      </c>
      <c r="AX19" s="6">
        <v>1</v>
      </c>
      <c r="AY19" s="6">
        <f>AJ19/1758279*619008</f>
        <v>32811.506535575609</v>
      </c>
      <c r="AZ19" s="6">
        <f>AX19*AY19</f>
        <v>32811.506535575609</v>
      </c>
      <c r="BA19" s="12">
        <f>AZ19/12721596</f>
        <v>2.5791973377849451E-3</v>
      </c>
      <c r="BB19" s="11">
        <v>0</v>
      </c>
      <c r="BC19" s="6">
        <f>AD19*BB19*0.18*4</f>
        <v>0</v>
      </c>
      <c r="BD19" s="10">
        <f>BC19/11104067</f>
        <v>0</v>
      </c>
      <c r="BE19" s="6">
        <f>AD19*BB19*0.77*4</f>
        <v>0</v>
      </c>
      <c r="BF19" s="8">
        <f>BE19/47500730</f>
        <v>0</v>
      </c>
      <c r="BG19" s="6">
        <f>BC19+BE19</f>
        <v>0</v>
      </c>
      <c r="BH19" s="9">
        <v>1</v>
      </c>
      <c r="BI19" s="6">
        <f>AK19*0.85*0.75*12</f>
        <v>121877.42438742073</v>
      </c>
      <c r="BJ19" s="6">
        <f>AL19*0.85*0.75*2*12</f>
        <v>243754.84877484146</v>
      </c>
      <c r="BK19" s="6">
        <f>BI19+BJ19</f>
        <v>365632.27316226216</v>
      </c>
      <c r="BL19" s="8">
        <f>BK19/236999601</f>
        <v>1.542754804731769E-3</v>
      </c>
      <c r="BM19" s="6">
        <f>AH19/375701*910321</f>
        <v>48252.970723755927</v>
      </c>
      <c r="BN19" s="8">
        <f>BM19/23157202</f>
        <v>2.0837133399689619E-3</v>
      </c>
      <c r="BT19" s="6">
        <f>'[1]Detailed Budget'!$AD$12</f>
        <v>194045122715</v>
      </c>
      <c r="BU19" s="6">
        <f>'[1]Detailed Budget'!$AD$24</f>
        <v>194045122715</v>
      </c>
      <c r="BV19" s="7">
        <f>AV19/34743979</f>
        <v>0</v>
      </c>
      <c r="BW19" s="4"/>
      <c r="BX19" s="5">
        <f>BT19*BV19</f>
        <v>0</v>
      </c>
      <c r="BY19" s="5">
        <f>BU19*BV19</f>
        <v>0</v>
      </c>
      <c r="CA19" s="6">
        <f>'[1]Detailed Budget'!$AD$96</f>
        <v>71050111380.677719</v>
      </c>
      <c r="CB19" s="5">
        <f>BA19*CA19</f>
        <v>183252258.1223678</v>
      </c>
      <c r="CE19" s="6">
        <f>'[1]Detailed Budget'!$AD$175</f>
        <v>4330586076.5988197</v>
      </c>
      <c r="CF19" s="5">
        <f>BB19*BD19*CE19</f>
        <v>0</v>
      </c>
      <c r="CG19" s="6">
        <f>'[1]Detailed Budget'!$AD$176</f>
        <v>20662817754.37001</v>
      </c>
      <c r="CH19" s="5">
        <f>BB19*BF19*CG19</f>
        <v>0</v>
      </c>
      <c r="CI19" s="5">
        <f>CF19+CH19</f>
        <v>0</v>
      </c>
      <c r="CJ19" s="5">
        <f>'[1]Detailed Budget'!$AD$178</f>
        <v>46025131033.061455</v>
      </c>
      <c r="CK19" s="5">
        <f>BB19*AG19*CJ19</f>
        <v>0</v>
      </c>
      <c r="CL19" s="5">
        <f>CI19+CK19</f>
        <v>0</v>
      </c>
      <c r="CM19" s="4">
        <f>'[1]Detailed Budget'!$AD$189</f>
        <v>77498869683.252869</v>
      </c>
      <c r="CN19" s="5">
        <f>BH19*BL19*CM19</f>
        <v>119561753.56511959</v>
      </c>
      <c r="CO19" s="3">
        <f>'[1]Detailed Budget'!$AD$191</f>
        <v>2684962805.4134097</v>
      </c>
      <c r="CP19" s="2">
        <f>BH19*AN19*CO19</f>
        <v>4142239.2685776283</v>
      </c>
      <c r="CQ19" s="2">
        <f>CN19+CP19</f>
        <v>123703992.83369723</v>
      </c>
      <c r="CR19" s="6">
        <f>'[1]Detailed Budget'!$AD$195</f>
        <v>18734176418</v>
      </c>
      <c r="CS19" s="5">
        <f>BN19*CR19</f>
        <v>39036653.315518543</v>
      </c>
      <c r="CW19" s="4"/>
      <c r="DH19" s="3">
        <f>'[1]Detailed Budget'!$AD$163</f>
        <v>4928560000</v>
      </c>
      <c r="DI19" s="2">
        <f>AP19*DH19</f>
        <v>6720000</v>
      </c>
    </row>
    <row r="20" spans="1:113" ht="43.5" x14ac:dyDescent="0.35">
      <c r="A20" s="23" t="s">
        <v>1616</v>
      </c>
      <c r="B20" s="22" t="s">
        <v>1615</v>
      </c>
      <c r="C20" s="21" t="s">
        <v>1</v>
      </c>
      <c r="D20" s="21"/>
      <c r="E20" s="21"/>
      <c r="F20" s="21"/>
      <c r="G20" s="21" t="s">
        <v>1</v>
      </c>
      <c r="H20" s="21" t="s">
        <v>1</v>
      </c>
      <c r="I20" s="21" t="s">
        <v>1</v>
      </c>
      <c r="J20" s="21"/>
      <c r="K20" s="21" t="s">
        <v>1</v>
      </c>
      <c r="L20" s="21"/>
      <c r="M20" s="21"/>
      <c r="N20" s="21"/>
      <c r="O20" s="21"/>
      <c r="P20" s="21"/>
      <c r="Q20" s="21"/>
      <c r="R20" s="21" t="s">
        <v>1</v>
      </c>
      <c r="S20" s="21"/>
      <c r="T20" s="21"/>
      <c r="U20" s="20">
        <f>COUNTA(C20:T20)</f>
        <v>6</v>
      </c>
      <c r="V20" s="19" t="s">
        <v>9</v>
      </c>
      <c r="W20" s="18">
        <v>226492</v>
      </c>
      <c r="X20" s="17">
        <v>3.04</v>
      </c>
      <c r="Y20" s="16">
        <f>1+X20/100</f>
        <v>1.0304</v>
      </c>
      <c r="Z20" s="6">
        <v>19</v>
      </c>
      <c r="AA20" s="16">
        <f>POWER(Y20,Z20)</f>
        <v>1.7664898659259882</v>
      </c>
      <c r="AB20" s="6">
        <f>W20*AA20</f>
        <v>400095.82271330891</v>
      </c>
      <c r="AC20" s="1">
        <v>18.399999999999999</v>
      </c>
      <c r="AD20" s="6">
        <f>AB20*AC20/100</f>
        <v>73617.631379248836</v>
      </c>
      <c r="AE20" s="6">
        <f>AD20*0.95</f>
        <v>69936.74981028639</v>
      </c>
      <c r="AF20" s="6">
        <f>AE20*BB20</f>
        <v>0</v>
      </c>
      <c r="AG20" s="15">
        <f>AE20/21628351</f>
        <v>3.2335682831431019E-3</v>
      </c>
      <c r="AH20" s="6">
        <f>AB20*0.05</f>
        <v>20004.791135665448</v>
      </c>
      <c r="AI20" s="12">
        <f>AH20/12908475</f>
        <v>1.5497408590608454E-3</v>
      </c>
      <c r="AJ20" s="6">
        <f>AD20+AH20</f>
        <v>93622.422514914288</v>
      </c>
      <c r="AK20" s="6">
        <f>AB20*0.04</f>
        <v>16003.832908532357</v>
      </c>
      <c r="AL20" s="6">
        <f>AB20*0.04</f>
        <v>16003.832908532357</v>
      </c>
      <c r="AM20" s="6">
        <f>AK20+AL20</f>
        <v>32007.665817064713</v>
      </c>
      <c r="AN20" s="14">
        <f>AM20/20653560</f>
        <v>1.5497408590608454E-3</v>
      </c>
      <c r="AO20" s="6">
        <v>11</v>
      </c>
      <c r="AP20" s="13">
        <f>AO20/8801</f>
        <v>1.2498579706851495E-3</v>
      </c>
      <c r="AQ20" s="6">
        <v>11</v>
      </c>
      <c r="AR20" s="6"/>
      <c r="AS20" s="6"/>
      <c r="AT20" s="6"/>
      <c r="AU20" s="6">
        <v>0</v>
      </c>
      <c r="AV20" s="6"/>
      <c r="AW20" s="13">
        <f>AV20/34743979</f>
        <v>0</v>
      </c>
      <c r="AX20" s="6">
        <v>1</v>
      </c>
      <c r="AY20" s="6">
        <f>AJ20/1758279*619008</f>
        <v>32960.086832699511</v>
      </c>
      <c r="AZ20" s="6">
        <f>AX20*AY20</f>
        <v>32960.086832699511</v>
      </c>
      <c r="BA20" s="12">
        <f>AZ20/12721596</f>
        <v>2.590876713322724E-3</v>
      </c>
      <c r="BB20" s="11">
        <v>0</v>
      </c>
      <c r="BC20" s="6">
        <f>AD20*BB20*0.18*4</f>
        <v>0</v>
      </c>
      <c r="BD20" s="10">
        <f>BC20/11104067</f>
        <v>0</v>
      </c>
      <c r="BE20" s="6">
        <f>AD20*BB20*0.77*4</f>
        <v>0</v>
      </c>
      <c r="BF20" s="8">
        <f>BE20/47500730</f>
        <v>0</v>
      </c>
      <c r="BG20" s="6">
        <f>BC20+BE20</f>
        <v>0</v>
      </c>
      <c r="BH20" s="9">
        <v>1</v>
      </c>
      <c r="BI20" s="6">
        <f>AK20*0.85*0.75*12</f>
        <v>122429.32175027252</v>
      </c>
      <c r="BJ20" s="6">
        <f>AL20*0.85*0.75*2*12</f>
        <v>244858.64350054503</v>
      </c>
      <c r="BK20" s="6">
        <f>BI20+BJ20</f>
        <v>367287.96525081753</v>
      </c>
      <c r="BL20" s="8">
        <f>BK20/236999601</f>
        <v>1.5497408590608452E-3</v>
      </c>
      <c r="BM20" s="6">
        <f>AH20/375701*910321</f>
        <v>48471.474580610928</v>
      </c>
      <c r="BN20" s="8">
        <f>BM20/23157202</f>
        <v>2.0931490160430834E-3</v>
      </c>
      <c r="BT20" s="6">
        <f>'[1]Detailed Budget'!$AD$12</f>
        <v>194045122715</v>
      </c>
      <c r="BU20" s="6">
        <f>'[1]Detailed Budget'!$AD$24</f>
        <v>194045122715</v>
      </c>
      <c r="BV20" s="7">
        <f>AV20/34743979</f>
        <v>0</v>
      </c>
      <c r="BW20" s="4"/>
      <c r="BX20" s="5">
        <f>BT20*BV20</f>
        <v>0</v>
      </c>
      <c r="BY20" s="5">
        <f>BU20*BV20</f>
        <v>0</v>
      </c>
      <c r="CA20" s="6">
        <f>'[1]Detailed Budget'!$AD$96</f>
        <v>71050111380.677719</v>
      </c>
      <c r="CB20" s="5">
        <f>BA20*CA20</f>
        <v>184082079.05518377</v>
      </c>
      <c r="CE20" s="6">
        <f>'[1]Detailed Budget'!$AD$175</f>
        <v>4330586076.5988197</v>
      </c>
      <c r="CF20" s="5">
        <f>BB20*BD20*CE20</f>
        <v>0</v>
      </c>
      <c r="CG20" s="6">
        <f>'[1]Detailed Budget'!$AD$176</f>
        <v>20662817754.37001</v>
      </c>
      <c r="CH20" s="5">
        <f>BB20*BF20*CG20</f>
        <v>0</v>
      </c>
      <c r="CI20" s="5">
        <f>CF20+CH20</f>
        <v>0</v>
      </c>
      <c r="CJ20" s="5">
        <f>'[1]Detailed Budget'!$AD$178</f>
        <v>46025131033.061455</v>
      </c>
      <c r="CK20" s="5">
        <f>BB20*AG20*CJ20</f>
        <v>0</v>
      </c>
      <c r="CL20" s="5">
        <f>CI20+CK20</f>
        <v>0</v>
      </c>
      <c r="CM20" s="4">
        <f>'[1]Detailed Budget'!$AD$189</f>
        <v>77498869683.252869</v>
      </c>
      <c r="CN20" s="5">
        <f>BH20*BL20*CM20</f>
        <v>120103164.87916879</v>
      </c>
      <c r="CO20" s="3">
        <f>'[1]Detailed Budget'!$AD$191</f>
        <v>2684962805.4134097</v>
      </c>
      <c r="CP20" s="2">
        <f>BH20*AN20*CO20</f>
        <v>4160996.5646077953</v>
      </c>
      <c r="CQ20" s="2">
        <f>CN20+CP20</f>
        <v>124264161.44377659</v>
      </c>
      <c r="CR20" s="6">
        <f>'[1]Detailed Budget'!$AD$195</f>
        <v>18734176418</v>
      </c>
      <c r="CS20" s="5">
        <f>BN20*CR20</f>
        <v>39213422.935714237</v>
      </c>
      <c r="CW20" s="4"/>
      <c r="DH20" s="3">
        <f>'[1]Detailed Budget'!$AD$163</f>
        <v>4928560000</v>
      </c>
      <c r="DI20" s="2">
        <f>AP20*DH20</f>
        <v>6160000</v>
      </c>
    </row>
    <row r="21" spans="1:113" ht="43.5" x14ac:dyDescent="0.35">
      <c r="A21" s="23" t="s">
        <v>1614</v>
      </c>
      <c r="B21" s="22" t="s">
        <v>1613</v>
      </c>
      <c r="C21" s="21" t="s">
        <v>1</v>
      </c>
      <c r="D21" s="21"/>
      <c r="E21" s="21"/>
      <c r="F21" s="21"/>
      <c r="G21" s="21" t="s">
        <v>1</v>
      </c>
      <c r="H21" s="21" t="s">
        <v>1</v>
      </c>
      <c r="I21" s="21" t="s">
        <v>1</v>
      </c>
      <c r="J21" s="21"/>
      <c r="K21" s="21" t="s">
        <v>1</v>
      </c>
      <c r="L21" s="21"/>
      <c r="M21" s="21"/>
      <c r="N21" s="21"/>
      <c r="O21" s="21"/>
      <c r="P21" s="21"/>
      <c r="Q21" s="21"/>
      <c r="R21" s="21" t="s">
        <v>1</v>
      </c>
      <c r="S21" s="21"/>
      <c r="T21" s="21"/>
      <c r="U21" s="20">
        <f>COUNTA(C21:T21)</f>
        <v>6</v>
      </c>
      <c r="V21" s="19" t="s">
        <v>9</v>
      </c>
      <c r="W21" s="18">
        <v>248642</v>
      </c>
      <c r="X21" s="17">
        <v>3.04</v>
      </c>
      <c r="Y21" s="16">
        <f>1+X21/100</f>
        <v>1.0304</v>
      </c>
      <c r="Z21" s="6">
        <v>19</v>
      </c>
      <c r="AA21" s="16">
        <f>POWER(Y21,Z21)</f>
        <v>1.7664898659259882</v>
      </c>
      <c r="AB21" s="6">
        <f>W21*AA21</f>
        <v>439223.57324356958</v>
      </c>
      <c r="AC21" s="1">
        <v>18.399999999999999</v>
      </c>
      <c r="AD21" s="6">
        <f>AB21*AC21/100</f>
        <v>80817.137476816803</v>
      </c>
      <c r="AE21" s="6">
        <f>AD21*0.95</f>
        <v>76776.280602975952</v>
      </c>
      <c r="AF21" s="6">
        <f>AE21*BB21</f>
        <v>0</v>
      </c>
      <c r="AG21" s="15">
        <f>AE21/21628351</f>
        <v>3.5497981608942795E-3</v>
      </c>
      <c r="AH21" s="6">
        <f>AB21*0.05</f>
        <v>21961.178662178481</v>
      </c>
      <c r="AI21" s="12">
        <f>AH21/12908475</f>
        <v>1.7012992365231742E-3</v>
      </c>
      <c r="AJ21" s="6">
        <f>AD21+AH21</f>
        <v>102778.31613899529</v>
      </c>
      <c r="AK21" s="6">
        <f>AB21*0.04</f>
        <v>17568.942929742785</v>
      </c>
      <c r="AL21" s="6">
        <f>AB21*0.04</f>
        <v>17568.942929742785</v>
      </c>
      <c r="AM21" s="6">
        <f>AK21+AL21</f>
        <v>35137.88585948557</v>
      </c>
      <c r="AN21" s="14">
        <f>AM21/20653560</f>
        <v>1.7012992365231742E-3</v>
      </c>
      <c r="AO21" s="6">
        <v>15</v>
      </c>
      <c r="AP21" s="13">
        <f>AO21/8801</f>
        <v>1.7043517782070218E-3</v>
      </c>
      <c r="AQ21" s="6">
        <v>15</v>
      </c>
      <c r="AR21" s="6"/>
      <c r="AS21" s="6"/>
      <c r="AT21" s="6"/>
      <c r="AU21" s="6">
        <v>0</v>
      </c>
      <c r="AV21" s="6"/>
      <c r="AW21" s="13">
        <f>AV21/34743979</f>
        <v>0</v>
      </c>
      <c r="AX21" s="6">
        <v>1</v>
      </c>
      <c r="AY21" s="6">
        <f>AJ21/1758279*619008</f>
        <v>36183.449791851686</v>
      </c>
      <c r="AZ21" s="6">
        <f>AX21*AY21</f>
        <v>36183.449791851686</v>
      </c>
      <c r="BA21" s="12">
        <f>AZ21/12721596</f>
        <v>2.8442539593186017E-3</v>
      </c>
      <c r="BB21" s="11">
        <v>0</v>
      </c>
      <c r="BC21" s="6">
        <f>AD21*BB21*0.18*4</f>
        <v>0</v>
      </c>
      <c r="BD21" s="10">
        <f>BC21/11104067</f>
        <v>0</v>
      </c>
      <c r="BE21" s="6">
        <f>AD21*BB21*0.77*4</f>
        <v>0</v>
      </c>
      <c r="BF21" s="8">
        <f>BE21/47500730</f>
        <v>0</v>
      </c>
      <c r="BG21" s="6">
        <f>BC21+BE21</f>
        <v>0</v>
      </c>
      <c r="BH21" s="9">
        <v>1</v>
      </c>
      <c r="BI21" s="6">
        <f>AK21*0.85*0.75*12</f>
        <v>134402.4134125323</v>
      </c>
      <c r="BJ21" s="6">
        <f>AL21*0.85*0.75*2*12</f>
        <v>268804.82682506461</v>
      </c>
      <c r="BK21" s="6">
        <f>BI21+BJ21</f>
        <v>403207.24023759691</v>
      </c>
      <c r="BL21" s="8">
        <f>BK21/236999601</f>
        <v>1.7012992365231742E-3</v>
      </c>
      <c r="BM21" s="6">
        <f>AH21/375701*910321</f>
        <v>53211.788419336066</v>
      </c>
      <c r="BN21" s="8">
        <f>BM21/23157202</f>
        <v>2.2978505097177139E-3</v>
      </c>
      <c r="BT21" s="6">
        <f>'[1]Detailed Budget'!$AD$12</f>
        <v>194045122715</v>
      </c>
      <c r="BU21" s="6">
        <f>'[1]Detailed Budget'!$AD$24</f>
        <v>194045122715</v>
      </c>
      <c r="BV21" s="7">
        <f>AV21/34743979</f>
        <v>0</v>
      </c>
      <c r="BW21" s="4"/>
      <c r="BX21" s="5">
        <f>BT21*BV21</f>
        <v>0</v>
      </c>
      <c r="BY21" s="5">
        <f>BU21*BV21</f>
        <v>0</v>
      </c>
      <c r="CA21" s="6">
        <f>'[1]Detailed Budget'!$AD$96</f>
        <v>71050111380.677719</v>
      </c>
      <c r="CB21" s="5">
        <f>BA21*CA21</f>
        <v>202084560.60452023</v>
      </c>
      <c r="CE21" s="6">
        <f>'[1]Detailed Budget'!$AD$175</f>
        <v>4330586076.5988197</v>
      </c>
      <c r="CF21" s="5">
        <f>BB21*BD21*CE21</f>
        <v>0</v>
      </c>
      <c r="CG21" s="6">
        <f>'[1]Detailed Budget'!$AD$176</f>
        <v>20662817754.37001</v>
      </c>
      <c r="CH21" s="5">
        <f>BB21*BF21*CG21</f>
        <v>0</v>
      </c>
      <c r="CI21" s="5">
        <f>CF21+CH21</f>
        <v>0</v>
      </c>
      <c r="CJ21" s="5">
        <f>'[1]Detailed Budget'!$AD$178</f>
        <v>46025131033.061455</v>
      </c>
      <c r="CK21" s="5">
        <f>BB21*AG21*CJ21</f>
        <v>0</v>
      </c>
      <c r="CL21" s="5">
        <f>CI21+CK21</f>
        <v>0</v>
      </c>
      <c r="CM21" s="4">
        <f>'[1]Detailed Budget'!$AD$189</f>
        <v>77498869683.252869</v>
      </c>
      <c r="CN21" s="5">
        <f>BH21*BL21*CM21</f>
        <v>131848767.82352707</v>
      </c>
      <c r="CO21" s="3">
        <f>'[1]Detailed Budget'!$AD$191</f>
        <v>2684962805.4134097</v>
      </c>
      <c r="CP21" s="2">
        <f>BH21*AN21*CO21</f>
        <v>4567925.1709429538</v>
      </c>
      <c r="CQ21" s="2">
        <f>CN21+CP21</f>
        <v>136416692.99447003</v>
      </c>
      <c r="CR21" s="6">
        <f>'[1]Detailed Budget'!$AD$195</f>
        <v>18734176418</v>
      </c>
      <c r="CS21" s="5">
        <f>BN21*CR21</f>
        <v>43048336.831242874</v>
      </c>
      <c r="CW21" s="4"/>
      <c r="DH21" s="3">
        <f>'[1]Detailed Budget'!$AD$163</f>
        <v>4928560000</v>
      </c>
      <c r="DI21" s="2">
        <f>AP21*DH21</f>
        <v>8400000</v>
      </c>
    </row>
    <row r="22" spans="1:113" ht="43.5" x14ac:dyDescent="0.35">
      <c r="A22" s="23" t="s">
        <v>1612</v>
      </c>
      <c r="B22" s="22" t="s">
        <v>1611</v>
      </c>
      <c r="C22" s="21" t="s">
        <v>1</v>
      </c>
      <c r="D22" s="21" t="s">
        <v>1</v>
      </c>
      <c r="E22" s="21"/>
      <c r="F22" s="21"/>
      <c r="G22" s="21"/>
      <c r="H22" s="21" t="s">
        <v>1</v>
      </c>
      <c r="I22" s="21" t="s">
        <v>1</v>
      </c>
      <c r="J22" s="21"/>
      <c r="K22" s="21" t="s">
        <v>1</v>
      </c>
      <c r="L22" s="21"/>
      <c r="M22" s="21"/>
      <c r="N22" s="21"/>
      <c r="O22" s="21"/>
      <c r="P22" s="21"/>
      <c r="Q22" s="21"/>
      <c r="R22" s="21" t="s">
        <v>1</v>
      </c>
      <c r="S22" s="21"/>
      <c r="T22" s="21"/>
      <c r="U22" s="20">
        <f>COUNTA(C22:T22)</f>
        <v>6</v>
      </c>
      <c r="V22" s="19" t="s">
        <v>4</v>
      </c>
      <c r="W22" s="18">
        <v>169570</v>
      </c>
      <c r="X22" s="17">
        <v>3.04</v>
      </c>
      <c r="Y22" s="16">
        <f>1+X22/100</f>
        <v>1.0304</v>
      </c>
      <c r="Z22" s="6">
        <v>19</v>
      </c>
      <c r="AA22" s="16">
        <f>POWER(Y22,Z22)</f>
        <v>1.7664898659259882</v>
      </c>
      <c r="AB22" s="6">
        <f>W22*AA22</f>
        <v>299543.68656506983</v>
      </c>
      <c r="AC22" s="1">
        <v>18.399999999999999</v>
      </c>
      <c r="AD22" s="6">
        <f>AB22*AC22/100</f>
        <v>55116.038327972841</v>
      </c>
      <c r="AE22" s="6">
        <f>AD22*0.95</f>
        <v>52360.236411574195</v>
      </c>
      <c r="AF22" s="6">
        <f>AE22*BB22</f>
        <v>52360.236411574195</v>
      </c>
      <c r="AG22" s="15">
        <f>AE22/21628351</f>
        <v>2.4209074659262832E-3</v>
      </c>
      <c r="AH22" s="6">
        <f>AB22*0.05</f>
        <v>14977.184328253492</v>
      </c>
      <c r="AI22" s="12">
        <f>AH22/12908475</f>
        <v>1.1602597772590094E-3</v>
      </c>
      <c r="AJ22" s="6">
        <f>AD22+AH22</f>
        <v>70093.222656226339</v>
      </c>
      <c r="AK22" s="6">
        <f>AB22*0.04</f>
        <v>11981.747462602794</v>
      </c>
      <c r="AL22" s="6">
        <f>AB22*0.04</f>
        <v>11981.747462602794</v>
      </c>
      <c r="AM22" s="6">
        <f>AK22+AL22</f>
        <v>23963.494925205589</v>
      </c>
      <c r="AN22" s="14">
        <f>AM22/20653560</f>
        <v>1.1602597772590096E-3</v>
      </c>
      <c r="AO22" s="6">
        <v>10</v>
      </c>
      <c r="AP22" s="13">
        <f>AO22/8801</f>
        <v>1.1362345188046814E-3</v>
      </c>
      <c r="AQ22" s="6">
        <v>10</v>
      </c>
      <c r="AR22" s="6"/>
      <c r="AS22" s="6"/>
      <c r="AT22" s="6"/>
      <c r="AU22" s="6">
        <v>0</v>
      </c>
      <c r="AV22" s="6"/>
      <c r="AW22" s="13">
        <f>AV22/34743979</f>
        <v>0</v>
      </c>
      <c r="AX22" s="6">
        <v>1</v>
      </c>
      <c r="AY22" s="6">
        <f>AJ22/1758279*619008</f>
        <v>24676.553362683255</v>
      </c>
      <c r="AZ22" s="6">
        <f>AX22*AY22</f>
        <v>24676.553362683255</v>
      </c>
      <c r="BA22" s="12">
        <f>AZ22/12721596</f>
        <v>1.9397372281499314E-3</v>
      </c>
      <c r="BB22" s="11">
        <v>1</v>
      </c>
      <c r="BC22" s="6">
        <f>AD22*BB22*0.18*4</f>
        <v>39683.547596140445</v>
      </c>
      <c r="BD22" s="10">
        <f>BC22/11104067</f>
        <v>3.5737849561012594E-3</v>
      </c>
      <c r="BE22" s="6">
        <f>AD22*BB22*0.77*4</f>
        <v>169757.39805015636</v>
      </c>
      <c r="BF22" s="8">
        <f>BE22/47500730</f>
        <v>3.5737850355174829E-3</v>
      </c>
      <c r="BG22" s="6">
        <f>BC22+BE22</f>
        <v>209440.94564629681</v>
      </c>
      <c r="BH22" s="9">
        <v>0</v>
      </c>
      <c r="BI22" s="6">
        <f>AK22*0.85*0.75*12</f>
        <v>91660.368088911375</v>
      </c>
      <c r="BJ22" s="6">
        <f>AL22*0.85*0.75*2*12</f>
        <v>183320.73617782275</v>
      </c>
      <c r="BK22" s="6">
        <f>BI22+BJ22</f>
        <v>274981.1042667341</v>
      </c>
      <c r="BL22" s="8">
        <f>BK22/236999601</f>
        <v>1.1602597772590094E-3</v>
      </c>
      <c r="BM22" s="6">
        <f>AH22/375701*910321</f>
        <v>36289.61704887676</v>
      </c>
      <c r="BN22" s="8">
        <f>BM22/23157202</f>
        <v>1.5670985229077658E-3</v>
      </c>
      <c r="BT22" s="6">
        <f>'[1]Detailed Budget'!$AD$12</f>
        <v>194045122715</v>
      </c>
      <c r="BU22" s="6">
        <f>'[1]Detailed Budget'!$AD$24</f>
        <v>194045122715</v>
      </c>
      <c r="BV22" s="7">
        <f>AV22/34743979</f>
        <v>0</v>
      </c>
      <c r="BW22" s="4"/>
      <c r="BX22" s="5">
        <f>BT22*BV22</f>
        <v>0</v>
      </c>
      <c r="BY22" s="5">
        <f>BU22*BV22</f>
        <v>0</v>
      </c>
      <c r="CA22" s="6">
        <f>'[1]Detailed Budget'!$AD$96</f>
        <v>71050111380.677719</v>
      </c>
      <c r="CB22" s="5">
        <f>BA22*CA22</f>
        <v>137818546.10929969</v>
      </c>
      <c r="CE22" s="6">
        <f>'[1]Detailed Budget'!$AD$175</f>
        <v>4330586076.5988197</v>
      </c>
      <c r="CF22" s="5">
        <f>BB22*BD22*CE22</f>
        <v>15476583.371650439</v>
      </c>
      <c r="CG22" s="6">
        <f>'[1]Detailed Budget'!$AD$176</f>
        <v>20662817754.37001</v>
      </c>
      <c r="CH22" s="5">
        <f>BB22*BF22*CG22</f>
        <v>73844468.882192507</v>
      </c>
      <c r="CI22" s="5">
        <f>CF22+CH22</f>
        <v>89321052.25384295</v>
      </c>
      <c r="CJ22" s="5">
        <f>'[1]Detailed Budget'!$AD$178</f>
        <v>46025131033.061455</v>
      </c>
      <c r="CK22" s="5">
        <f>BB22*AG22*CJ22</f>
        <v>111422583.33817394</v>
      </c>
      <c r="CL22" s="5">
        <f>CI22+CK22</f>
        <v>200743635.59201688</v>
      </c>
      <c r="CM22" s="4">
        <f>'[1]Detailed Budget'!$AD$189</f>
        <v>77498869683.252869</v>
      </c>
      <c r="CN22" s="5">
        <f>BH22*BL22*CM22</f>
        <v>0</v>
      </c>
      <c r="CO22" s="3">
        <f>'[1]Detailed Budget'!$AD$191</f>
        <v>2684962805.4134097</v>
      </c>
      <c r="CP22" s="2">
        <f>BH22*AN22*CO22</f>
        <v>0</v>
      </c>
      <c r="CQ22" s="2">
        <f>CN22+CP22</f>
        <v>0</v>
      </c>
      <c r="CR22" s="6">
        <f>'[1]Detailed Budget'!$AD$195</f>
        <v>18734176418</v>
      </c>
      <c r="CS22" s="5">
        <f>BN22*CR22</f>
        <v>29358300.192541298</v>
      </c>
      <c r="CW22" s="4"/>
      <c r="DH22" s="3">
        <f>'[1]Detailed Budget'!$AD$163</f>
        <v>4928560000</v>
      </c>
      <c r="DI22" s="2">
        <f>AP22*DH22</f>
        <v>5600000</v>
      </c>
    </row>
    <row r="23" spans="1:113" ht="43.5" x14ac:dyDescent="0.35">
      <c r="A23" s="23" t="s">
        <v>1610</v>
      </c>
      <c r="B23" s="22" t="s">
        <v>1609</v>
      </c>
      <c r="C23" s="21" t="s">
        <v>1</v>
      </c>
      <c r="D23" s="21" t="s">
        <v>1</v>
      </c>
      <c r="E23" s="21"/>
      <c r="F23" s="21"/>
      <c r="G23" s="21"/>
      <c r="H23" s="21" t="s">
        <v>1</v>
      </c>
      <c r="I23" s="21" t="s">
        <v>1</v>
      </c>
      <c r="J23" s="21"/>
      <c r="K23" s="21" t="s">
        <v>1</v>
      </c>
      <c r="L23" s="21"/>
      <c r="M23" s="21"/>
      <c r="N23" s="21"/>
      <c r="O23" s="21"/>
      <c r="P23" s="21"/>
      <c r="Q23" s="21"/>
      <c r="R23" s="21" t="s">
        <v>1</v>
      </c>
      <c r="S23" s="21"/>
      <c r="T23" s="21"/>
      <c r="U23" s="20">
        <f>COUNTA(C23:T23)</f>
        <v>6</v>
      </c>
      <c r="V23" s="19" t="s">
        <v>4</v>
      </c>
      <c r="W23" s="18">
        <v>300377</v>
      </c>
      <c r="X23" s="17">
        <v>3.04</v>
      </c>
      <c r="Y23" s="16">
        <f>1+X23/100</f>
        <v>1.0304</v>
      </c>
      <c r="Z23" s="6">
        <v>19</v>
      </c>
      <c r="AA23" s="16">
        <f>POWER(Y23,Z23)</f>
        <v>1.7664898659259882</v>
      </c>
      <c r="AB23" s="6">
        <f>W23*AA23</f>
        <v>530612.92645725061</v>
      </c>
      <c r="AC23" s="1">
        <v>18.399999999999999</v>
      </c>
      <c r="AD23" s="6">
        <f>AB23*AC23/100</f>
        <v>97632.7784681341</v>
      </c>
      <c r="AE23" s="6">
        <f>AD23*0.95</f>
        <v>92751.139544727397</v>
      </c>
      <c r="AF23" s="6">
        <f>AE23*BB23</f>
        <v>92751.139544727397</v>
      </c>
      <c r="AG23" s="15">
        <f>AE23/21628351</f>
        <v>4.2884055074160488E-3</v>
      </c>
      <c r="AH23" s="6">
        <f>AB23*0.05</f>
        <v>26530.646322862533</v>
      </c>
      <c r="AI23" s="12">
        <f>AH23/12908475</f>
        <v>2.0552889727766086E-3</v>
      </c>
      <c r="AJ23" s="6">
        <f>AD23+AH23</f>
        <v>124163.42479099664</v>
      </c>
      <c r="AK23" s="6">
        <f>AB23*0.04</f>
        <v>21224.517058290025</v>
      </c>
      <c r="AL23" s="6">
        <f>AB23*0.04</f>
        <v>21224.517058290025</v>
      </c>
      <c r="AM23" s="6">
        <f>AK23+AL23</f>
        <v>42449.034116580049</v>
      </c>
      <c r="AN23" s="14">
        <f>AM23/20653560</f>
        <v>2.0552889727766086E-3</v>
      </c>
      <c r="AO23" s="6">
        <v>11</v>
      </c>
      <c r="AP23" s="13">
        <f>AO23/8801</f>
        <v>1.2498579706851495E-3</v>
      </c>
      <c r="AQ23" s="6">
        <v>11</v>
      </c>
      <c r="AR23" s="6"/>
      <c r="AS23" s="6"/>
      <c r="AT23" s="6"/>
      <c r="AU23" s="6">
        <v>0</v>
      </c>
      <c r="AV23" s="6"/>
      <c r="AW23" s="13">
        <f>AV23/34743979</f>
        <v>0</v>
      </c>
      <c r="AX23" s="6">
        <v>1</v>
      </c>
      <c r="AY23" s="6">
        <f>AJ23/1758279*619008</f>
        <v>43712.148784706667</v>
      </c>
      <c r="AZ23" s="6">
        <f>AX23*AY23</f>
        <v>43712.148784706667</v>
      </c>
      <c r="BA23" s="12">
        <f>AZ23/12721596</f>
        <v>3.4360585562304186E-3</v>
      </c>
      <c r="BB23" s="11">
        <v>1</v>
      </c>
      <c r="BC23" s="6">
        <f>AD23*BB23*0.18*4</f>
        <v>70295.600497056555</v>
      </c>
      <c r="BD23" s="10">
        <f>BC23/11104067</f>
        <v>6.3306174662901941E-3</v>
      </c>
      <c r="BE23" s="6">
        <f>AD23*BB23*0.77*4</f>
        <v>300708.95768185303</v>
      </c>
      <c r="BF23" s="8">
        <f>BE23/47500730</f>
        <v>6.3306176069684202E-3</v>
      </c>
      <c r="BG23" s="6">
        <f>BC23+BE23</f>
        <v>371004.55817890959</v>
      </c>
      <c r="BH23" s="9">
        <v>0</v>
      </c>
      <c r="BI23" s="6">
        <f>AK23*0.85*0.75*12</f>
        <v>162367.55549591867</v>
      </c>
      <c r="BJ23" s="6">
        <f>AL23*0.85*0.75*2*12</f>
        <v>324735.11099183734</v>
      </c>
      <c r="BK23" s="6">
        <f>BI23+BJ23</f>
        <v>487102.66648775601</v>
      </c>
      <c r="BL23" s="8">
        <f>BK23/236999601</f>
        <v>2.0552889727766081E-3</v>
      </c>
      <c r="BM23" s="6">
        <f>AH23/375701*910321</f>
        <v>64283.577875157491</v>
      </c>
      <c r="BN23" s="8">
        <f>BM23/23157202</f>
        <v>2.7759648110837177E-3</v>
      </c>
      <c r="BT23" s="6">
        <f>'[1]Detailed Budget'!$AD$12</f>
        <v>194045122715</v>
      </c>
      <c r="BU23" s="6">
        <f>'[1]Detailed Budget'!$AD$24</f>
        <v>194045122715</v>
      </c>
      <c r="BV23" s="7">
        <f>AV23/34743979</f>
        <v>0</v>
      </c>
      <c r="BW23" s="4"/>
      <c r="BX23" s="5">
        <f>BT23*BV23</f>
        <v>0</v>
      </c>
      <c r="BY23" s="5">
        <f>BU23*BV23</f>
        <v>0</v>
      </c>
      <c r="CA23" s="6">
        <f>'[1]Detailed Budget'!$AD$96</f>
        <v>71050111380.677719</v>
      </c>
      <c r="CB23" s="5">
        <f>BA23*CA23</f>
        <v>244132343.13070193</v>
      </c>
      <c r="CE23" s="6">
        <f>'[1]Detailed Budget'!$AD$175</f>
        <v>4330586076.5988197</v>
      </c>
      <c r="CF23" s="5">
        <f>BB23*BD23*CE23</f>
        <v>27415283.855789613</v>
      </c>
      <c r="CG23" s="6">
        <f>'[1]Detailed Budget'!$AD$176</f>
        <v>20662817754.37001</v>
      </c>
      <c r="CH23" s="5">
        <f>BB23*BF23*CG23</f>
        <v>130808397.88539445</v>
      </c>
      <c r="CI23" s="5">
        <f>CF23+CH23</f>
        <v>158223681.74118406</v>
      </c>
      <c r="CJ23" s="5">
        <f>'[1]Detailed Budget'!$AD$178</f>
        <v>46025131033.061455</v>
      </c>
      <c r="CK23" s="5">
        <f>BB23*AG23*CJ23</f>
        <v>197374425.40172604</v>
      </c>
      <c r="CL23" s="5">
        <f>CI23+CK23</f>
        <v>355598107.14291012</v>
      </c>
      <c r="CM23" s="4">
        <f>'[1]Detailed Budget'!$AD$189</f>
        <v>77498869683.252869</v>
      </c>
      <c r="CN23" s="5">
        <f>BH23*BL23*CM23</f>
        <v>0</v>
      </c>
      <c r="CO23" s="3">
        <f>'[1]Detailed Budget'!$AD$191</f>
        <v>2684962805.4134097</v>
      </c>
      <c r="CP23" s="2">
        <f>BH23*AN23*CO23</f>
        <v>0</v>
      </c>
      <c r="CQ23" s="2">
        <f>CN23+CP23</f>
        <v>0</v>
      </c>
      <c r="CR23" s="6">
        <f>'[1]Detailed Budget'!$AD$195</f>
        <v>18734176418</v>
      </c>
      <c r="CS23" s="5">
        <f>BN23*CR23</f>
        <v>52005414.501002409</v>
      </c>
      <c r="CW23" s="4"/>
      <c r="DH23" s="3">
        <f>'[1]Detailed Budget'!$AD$163</f>
        <v>4928560000</v>
      </c>
      <c r="DI23" s="2">
        <f>AP23*DH23</f>
        <v>6160000</v>
      </c>
    </row>
    <row r="24" spans="1:113" ht="43.5" x14ac:dyDescent="0.35">
      <c r="A24" s="23" t="s">
        <v>1608</v>
      </c>
      <c r="B24" s="22" t="s">
        <v>1607</v>
      </c>
      <c r="C24" s="21" t="s">
        <v>1</v>
      </c>
      <c r="D24" s="21"/>
      <c r="E24" s="21"/>
      <c r="F24" s="21"/>
      <c r="G24" s="21" t="s">
        <v>1</v>
      </c>
      <c r="H24" s="21" t="s">
        <v>1</v>
      </c>
      <c r="I24" s="21" t="s">
        <v>1</v>
      </c>
      <c r="J24" s="21"/>
      <c r="K24" s="21" t="s">
        <v>1</v>
      </c>
      <c r="L24" s="21"/>
      <c r="M24" s="21"/>
      <c r="N24" s="21"/>
      <c r="O24" s="21"/>
      <c r="P24" s="21"/>
      <c r="Q24" s="21"/>
      <c r="R24" s="21" t="s">
        <v>1</v>
      </c>
      <c r="S24" s="21"/>
      <c r="T24" s="21"/>
      <c r="U24" s="20">
        <f>COUNTA(C24:T24)</f>
        <v>6</v>
      </c>
      <c r="V24" s="19" t="s">
        <v>9</v>
      </c>
      <c r="W24" s="18">
        <v>98707</v>
      </c>
      <c r="X24" s="17">
        <v>3.04</v>
      </c>
      <c r="Y24" s="16">
        <f>1+X24/100</f>
        <v>1.0304</v>
      </c>
      <c r="Z24" s="6">
        <v>19</v>
      </c>
      <c r="AA24" s="16">
        <f>POWER(Y24,Z24)</f>
        <v>1.7664898659259882</v>
      </c>
      <c r="AB24" s="6">
        <f>W24*AA24</f>
        <v>174364.91519595651</v>
      </c>
      <c r="AC24" s="1">
        <v>18.399999999999999</v>
      </c>
      <c r="AD24" s="6">
        <f>AB24*AC24/100</f>
        <v>32083.144396055992</v>
      </c>
      <c r="AE24" s="6">
        <f>AD24*0.95</f>
        <v>30478.987176253191</v>
      </c>
      <c r="AF24" s="6">
        <f>AE24*BB24</f>
        <v>0</v>
      </c>
      <c r="AG24" s="15">
        <f>AE24/21628351</f>
        <v>1.4092145617690961E-3</v>
      </c>
      <c r="AH24" s="6">
        <f>AB24*0.05</f>
        <v>8718.2457597978264</v>
      </c>
      <c r="AI24" s="12">
        <f>AH24/12908475</f>
        <v>6.7538928957896474E-4</v>
      </c>
      <c r="AJ24" s="6">
        <f>AD24+AH24</f>
        <v>40801.39015585382</v>
      </c>
      <c r="AK24" s="6">
        <f>AB24*0.04</f>
        <v>6974.5966078382608</v>
      </c>
      <c r="AL24" s="6">
        <f>AB24*0.04</f>
        <v>6974.5966078382608</v>
      </c>
      <c r="AM24" s="6">
        <f>AK24+AL24</f>
        <v>13949.193215676522</v>
      </c>
      <c r="AN24" s="14">
        <f>AM24/20653560</f>
        <v>6.7538928957896463E-4</v>
      </c>
      <c r="AO24" s="6">
        <v>12</v>
      </c>
      <c r="AP24" s="13">
        <f>AO24/8801</f>
        <v>1.3634814225656176E-3</v>
      </c>
      <c r="AQ24" s="6">
        <v>12</v>
      </c>
      <c r="AR24" s="6"/>
      <c r="AS24" s="6"/>
      <c r="AT24" s="6"/>
      <c r="AU24" s="6">
        <v>0</v>
      </c>
      <c r="AV24" s="6"/>
      <c r="AW24" s="13">
        <f>AV24/34743979</f>
        <v>0</v>
      </c>
      <c r="AX24" s="6">
        <v>1</v>
      </c>
      <c r="AY24" s="6">
        <f>AJ24/1758279*619008</f>
        <v>14364.265806276911</v>
      </c>
      <c r="AZ24" s="6">
        <f>AX24*AY24</f>
        <v>14364.265806276911</v>
      </c>
      <c r="BA24" s="12">
        <f>AZ24/12721596</f>
        <v>1.1291245065695305E-3</v>
      </c>
      <c r="BB24" s="11">
        <v>0</v>
      </c>
      <c r="BC24" s="6">
        <f>AD24*BB24*0.18*4</f>
        <v>0</v>
      </c>
      <c r="BD24" s="10">
        <f>BC24/11104067</f>
        <v>0</v>
      </c>
      <c r="BE24" s="6">
        <f>AD24*BB24*0.77*4</f>
        <v>0</v>
      </c>
      <c r="BF24" s="8">
        <f>BE24/47500730</f>
        <v>0</v>
      </c>
      <c r="BG24" s="6">
        <f>BC24+BE24</f>
        <v>0</v>
      </c>
      <c r="BH24" s="9">
        <v>1</v>
      </c>
      <c r="BI24" s="6">
        <f>AK24*0.85*0.75*12</f>
        <v>53355.664049962696</v>
      </c>
      <c r="BJ24" s="6">
        <f>AL24*0.85*0.75*2*12</f>
        <v>106711.32809992539</v>
      </c>
      <c r="BK24" s="6">
        <f>BI24+BJ24</f>
        <v>160066.99214988807</v>
      </c>
      <c r="BL24" s="8">
        <f>BK24/236999601</f>
        <v>6.7538928957896463E-4</v>
      </c>
      <c r="BM24" s="6">
        <f>AH24/375701*910321</f>
        <v>21124.250929076359</v>
      </c>
      <c r="BN24" s="8">
        <f>BM24/23157202</f>
        <v>9.1221085039014469E-4</v>
      </c>
      <c r="BT24" s="6">
        <f>'[1]Detailed Budget'!$AD$12</f>
        <v>194045122715</v>
      </c>
      <c r="BU24" s="6">
        <f>'[1]Detailed Budget'!$AD$24</f>
        <v>194045122715</v>
      </c>
      <c r="BV24" s="7">
        <f>AV24/34743979</f>
        <v>0</v>
      </c>
      <c r="BW24" s="4"/>
      <c r="BX24" s="5">
        <f>BT24*BV24</f>
        <v>0</v>
      </c>
      <c r="BY24" s="5">
        <f>BU24*BV24</f>
        <v>0</v>
      </c>
      <c r="CA24" s="6">
        <f>'[1]Detailed Budget'!$AD$96</f>
        <v>71050111380.677719</v>
      </c>
      <c r="CB24" s="5">
        <f>BA24*CA24</f>
        <v>80224421.954417914</v>
      </c>
      <c r="CE24" s="6">
        <f>'[1]Detailed Budget'!$AD$175</f>
        <v>4330586076.5988197</v>
      </c>
      <c r="CF24" s="5">
        <f>BB24*BD24*CE24</f>
        <v>0</v>
      </c>
      <c r="CG24" s="6">
        <f>'[1]Detailed Budget'!$AD$176</f>
        <v>20662817754.37001</v>
      </c>
      <c r="CH24" s="5">
        <f>BB24*BF24*CG24</f>
        <v>0</v>
      </c>
      <c r="CI24" s="5">
        <f>CF24+CH24</f>
        <v>0</v>
      </c>
      <c r="CJ24" s="5">
        <f>'[1]Detailed Budget'!$AD$178</f>
        <v>46025131033.061455</v>
      </c>
      <c r="CK24" s="5">
        <f>BB24*AG24*CJ24</f>
        <v>0</v>
      </c>
      <c r="CL24" s="5">
        <f>CI24+CK24</f>
        <v>0</v>
      </c>
      <c r="CM24" s="4">
        <f>'[1]Detailed Budget'!$AD$189</f>
        <v>77498869683.252869</v>
      </c>
      <c r="CN24" s="5">
        <f>BH24*BL24*CM24</f>
        <v>52341906.538544916</v>
      </c>
      <c r="CO24" s="3">
        <f>'[1]Detailed Budget'!$AD$191</f>
        <v>2684962805.4134097</v>
      </c>
      <c r="CP24" s="2">
        <f>BH24*AN24*CO24</f>
        <v>1813395.1216941066</v>
      </c>
      <c r="CQ24" s="2">
        <f>CN24+CP24</f>
        <v>54155301.660239026</v>
      </c>
      <c r="CR24" s="6">
        <f>'[1]Detailed Budget'!$AD$195</f>
        <v>18734176418</v>
      </c>
      <c r="CS24" s="5">
        <f>BN24*CR24</f>
        <v>17089519.001622774</v>
      </c>
      <c r="CW24" s="4"/>
      <c r="DH24" s="3">
        <f>'[1]Detailed Budget'!$AD$163</f>
        <v>4928560000</v>
      </c>
      <c r="DI24" s="2">
        <f>AP24*DH24</f>
        <v>6720000</v>
      </c>
    </row>
    <row r="25" spans="1:113" ht="43.5" x14ac:dyDescent="0.35">
      <c r="A25" s="23" t="s">
        <v>1606</v>
      </c>
      <c r="B25" s="22" t="s">
        <v>1605</v>
      </c>
      <c r="C25" s="21" t="s">
        <v>1</v>
      </c>
      <c r="D25" s="21"/>
      <c r="E25" s="21"/>
      <c r="F25" s="21"/>
      <c r="G25" s="21" t="s">
        <v>1</v>
      </c>
      <c r="H25" s="21" t="s">
        <v>1</v>
      </c>
      <c r="I25" s="21" t="s">
        <v>1</v>
      </c>
      <c r="J25" s="21"/>
      <c r="K25" s="21" t="s">
        <v>1</v>
      </c>
      <c r="L25" s="21"/>
      <c r="M25" s="21"/>
      <c r="N25" s="21"/>
      <c r="O25" s="21"/>
      <c r="P25" s="21"/>
      <c r="Q25" s="21"/>
      <c r="R25" s="21" t="s">
        <v>1</v>
      </c>
      <c r="S25" s="21"/>
      <c r="T25" s="21"/>
      <c r="U25" s="20">
        <f>COUNTA(C25:T25)</f>
        <v>6</v>
      </c>
      <c r="V25" s="19" t="s">
        <v>9</v>
      </c>
      <c r="W25" s="18">
        <v>130988</v>
      </c>
      <c r="X25" s="17">
        <v>3.04</v>
      </c>
      <c r="Y25" s="16">
        <f>1+X25/100</f>
        <v>1.0304</v>
      </c>
      <c r="Z25" s="6">
        <v>19</v>
      </c>
      <c r="AA25" s="16">
        <f>POWER(Y25,Z25)</f>
        <v>1.7664898659259882</v>
      </c>
      <c r="AB25" s="6">
        <f>W25*AA25</f>
        <v>231388.97455791335</v>
      </c>
      <c r="AC25" s="1">
        <v>18.399999999999999</v>
      </c>
      <c r="AD25" s="6">
        <f>AB25*AC25/100</f>
        <v>42575.571318656046</v>
      </c>
      <c r="AE25" s="6">
        <f>AD25*0.95</f>
        <v>40446.792752723239</v>
      </c>
      <c r="AF25" s="6">
        <f>AE25*BB25</f>
        <v>0</v>
      </c>
      <c r="AG25" s="15">
        <f>AE25/21628351</f>
        <v>1.8700821321386563E-3</v>
      </c>
      <c r="AH25" s="6">
        <f>AB25*0.05</f>
        <v>11569.448727895668</v>
      </c>
      <c r="AI25" s="12">
        <f>AH25/12908475</f>
        <v>8.9626766352304723E-4</v>
      </c>
      <c r="AJ25" s="6">
        <f>AD25+AH25</f>
        <v>54145.020046551712</v>
      </c>
      <c r="AK25" s="6">
        <f>AB25*0.04</f>
        <v>9255.5589823165337</v>
      </c>
      <c r="AL25" s="6">
        <f>AB25*0.04</f>
        <v>9255.5589823165337</v>
      </c>
      <c r="AM25" s="6">
        <f>AK25+AL25</f>
        <v>18511.117964633067</v>
      </c>
      <c r="AN25" s="14">
        <f>AM25/20653560</f>
        <v>8.9626766352304723E-4</v>
      </c>
      <c r="AO25" s="6">
        <v>13</v>
      </c>
      <c r="AP25" s="13">
        <f>AO25/8801</f>
        <v>1.4771048744460858E-3</v>
      </c>
      <c r="AQ25" s="6">
        <v>13</v>
      </c>
      <c r="AR25" s="6"/>
      <c r="AS25" s="6"/>
      <c r="AT25" s="6"/>
      <c r="AU25" s="6">
        <v>0</v>
      </c>
      <c r="AV25" s="6"/>
      <c r="AW25" s="13">
        <f>AV25/34743979</f>
        <v>0</v>
      </c>
      <c r="AX25" s="6">
        <v>1</v>
      </c>
      <c r="AY25" s="6">
        <f>AJ25/1758279*619008</f>
        <v>19061.93531798758</v>
      </c>
      <c r="AZ25" s="6">
        <f>AX25*AY25</f>
        <v>19061.93531798758</v>
      </c>
      <c r="BA25" s="12">
        <f>AZ25/12721596</f>
        <v>1.498391814831062E-3</v>
      </c>
      <c r="BB25" s="11">
        <v>0</v>
      </c>
      <c r="BC25" s="6">
        <f>AD25*BB25*0.18*4</f>
        <v>0</v>
      </c>
      <c r="BD25" s="10">
        <f>BC25/11104067</f>
        <v>0</v>
      </c>
      <c r="BE25" s="6">
        <f>AD25*BB25*0.77*4</f>
        <v>0</v>
      </c>
      <c r="BF25" s="8">
        <f>BE25/47500730</f>
        <v>0</v>
      </c>
      <c r="BG25" s="6">
        <f>BC25+BE25</f>
        <v>0</v>
      </c>
      <c r="BH25" s="9">
        <v>1</v>
      </c>
      <c r="BI25" s="6">
        <f>AK25*0.85*0.75*12</f>
        <v>70805.026214721482</v>
      </c>
      <c r="BJ25" s="6">
        <f>AL25*0.85*0.75*2*12</f>
        <v>141610.05242944296</v>
      </c>
      <c r="BK25" s="6">
        <f>BI25+BJ25</f>
        <v>212415.07864416443</v>
      </c>
      <c r="BL25" s="8">
        <f>BK25/236999601</f>
        <v>8.9626766352304712E-4</v>
      </c>
      <c r="BM25" s="6">
        <f>AH25/375701*910321</f>
        <v>28032.696573676174</v>
      </c>
      <c r="BN25" s="8">
        <f>BM25/23157202</f>
        <v>1.2105390182145569E-3</v>
      </c>
      <c r="BT25" s="6">
        <f>'[1]Detailed Budget'!$AD$12</f>
        <v>194045122715</v>
      </c>
      <c r="BU25" s="6">
        <f>'[1]Detailed Budget'!$AD$24</f>
        <v>194045122715</v>
      </c>
      <c r="BV25" s="7">
        <f>AV25/34743979</f>
        <v>0</v>
      </c>
      <c r="BW25" s="4"/>
      <c r="BX25" s="5">
        <f>BT25*BV25</f>
        <v>0</v>
      </c>
      <c r="BY25" s="5">
        <f>BU25*BV25</f>
        <v>0</v>
      </c>
      <c r="CA25" s="6">
        <f>'[1]Detailed Budget'!$AD$96</f>
        <v>71050111380.677719</v>
      </c>
      <c r="CB25" s="5">
        <f>BA25*CA25</f>
        <v>106460905.33564277</v>
      </c>
      <c r="CE25" s="6">
        <f>'[1]Detailed Budget'!$AD$175</f>
        <v>4330586076.5988197</v>
      </c>
      <c r="CF25" s="5">
        <f>BB25*BD25*CE25</f>
        <v>0</v>
      </c>
      <c r="CG25" s="6">
        <f>'[1]Detailed Budget'!$AD$176</f>
        <v>20662817754.37001</v>
      </c>
      <c r="CH25" s="5">
        <f>BB25*BF25*CG25</f>
        <v>0</v>
      </c>
      <c r="CI25" s="5">
        <f>CF25+CH25</f>
        <v>0</v>
      </c>
      <c r="CJ25" s="5">
        <f>'[1]Detailed Budget'!$AD$178</f>
        <v>46025131033.061455</v>
      </c>
      <c r="CK25" s="5">
        <f>BB25*AG25*CJ25</f>
        <v>0</v>
      </c>
      <c r="CL25" s="5">
        <f>CI25+CK25</f>
        <v>0</v>
      </c>
      <c r="CM25" s="4">
        <f>'[1]Detailed Budget'!$AD$189</f>
        <v>77498869683.252869</v>
      </c>
      <c r="CN25" s="5">
        <f>BH25*BL25*CM25</f>
        <v>69459730.85668616</v>
      </c>
      <c r="CO25" s="3">
        <f>'[1]Detailed Budget'!$AD$191</f>
        <v>2684962805.4134097</v>
      </c>
      <c r="CP25" s="2">
        <f>BH25*AN25*CO25</f>
        <v>2406445.3402541629</v>
      </c>
      <c r="CQ25" s="2">
        <f>CN25+CP25</f>
        <v>71866176.196940318</v>
      </c>
      <c r="CR25" s="6">
        <f>'[1]Detailed Budget'!$AD$195</f>
        <v>18734176418</v>
      </c>
      <c r="CS25" s="5">
        <f>BN25*CR25</f>
        <v>22678451.528104022</v>
      </c>
      <c r="CW25" s="4"/>
      <c r="DH25" s="3">
        <f>'[1]Detailed Budget'!$AD$163</f>
        <v>4928560000</v>
      </c>
      <c r="DI25" s="2">
        <f>AP25*DH25</f>
        <v>7280000.0000000009</v>
      </c>
    </row>
    <row r="26" spans="1:113" ht="43.5" x14ac:dyDescent="0.35">
      <c r="A26" s="23" t="s">
        <v>1604</v>
      </c>
      <c r="B26" s="22" t="s">
        <v>1603</v>
      </c>
      <c r="C26" s="21" t="s">
        <v>1</v>
      </c>
      <c r="D26" s="21"/>
      <c r="E26" s="21"/>
      <c r="F26" s="21"/>
      <c r="G26" s="21" t="s">
        <v>1</v>
      </c>
      <c r="H26" s="21" t="s">
        <v>1</v>
      </c>
      <c r="I26" s="21" t="s">
        <v>1</v>
      </c>
      <c r="J26" s="21"/>
      <c r="K26" s="21" t="s">
        <v>1</v>
      </c>
      <c r="L26" s="21"/>
      <c r="M26" s="21"/>
      <c r="N26" s="21"/>
      <c r="O26" s="21"/>
      <c r="P26" s="21"/>
      <c r="Q26" s="21"/>
      <c r="R26" s="21" t="s">
        <v>1</v>
      </c>
      <c r="S26" s="21"/>
      <c r="T26" s="21"/>
      <c r="U26" s="20">
        <f>COUNTA(C26:T26)</f>
        <v>6</v>
      </c>
      <c r="V26" s="19" t="s">
        <v>9</v>
      </c>
      <c r="W26" s="18">
        <v>70688</v>
      </c>
      <c r="X26" s="17">
        <v>3.04</v>
      </c>
      <c r="Y26" s="16">
        <f>1+X26/100</f>
        <v>1.0304</v>
      </c>
      <c r="Z26" s="6">
        <v>19</v>
      </c>
      <c r="AA26" s="16">
        <f>POWER(Y26,Z26)</f>
        <v>1.7664898659259882</v>
      </c>
      <c r="AB26" s="6">
        <f>W26*AA26</f>
        <v>124869.63564257625</v>
      </c>
      <c r="AC26" s="1">
        <v>18.399999999999999</v>
      </c>
      <c r="AD26" s="6">
        <f>AB26*AC26/100</f>
        <v>22976.012958234027</v>
      </c>
      <c r="AE26" s="6">
        <f>AD26*0.95</f>
        <v>21827.212310322324</v>
      </c>
      <c r="AF26" s="6">
        <f>AE26*BB26</f>
        <v>0</v>
      </c>
      <c r="AG26" s="15">
        <f>AE26/21628351</f>
        <v>1.009194473971794E-3</v>
      </c>
      <c r="AH26" s="6">
        <f>AB26*0.05</f>
        <v>6243.4817821288125</v>
      </c>
      <c r="AI26" s="12">
        <f>AH26/12908475</f>
        <v>4.8367307386262224E-4</v>
      </c>
      <c r="AJ26" s="6">
        <f>AD26+AH26</f>
        <v>29219.494740362839</v>
      </c>
      <c r="AK26" s="6">
        <f>AB26*0.04</f>
        <v>4994.7854257030504</v>
      </c>
      <c r="AL26" s="6">
        <f>AB26*0.04</f>
        <v>4994.7854257030504</v>
      </c>
      <c r="AM26" s="6">
        <f>AK26+AL26</f>
        <v>9989.5708514061007</v>
      </c>
      <c r="AN26" s="14">
        <f>AM26/20653560</f>
        <v>4.8367307386262224E-4</v>
      </c>
      <c r="AO26" s="6">
        <v>11</v>
      </c>
      <c r="AP26" s="13">
        <f>AO26/8801</f>
        <v>1.2498579706851495E-3</v>
      </c>
      <c r="AQ26" s="6">
        <v>11</v>
      </c>
      <c r="AR26" s="6"/>
      <c r="AS26" s="6"/>
      <c r="AT26" s="6"/>
      <c r="AU26" s="6">
        <v>0</v>
      </c>
      <c r="AV26" s="6"/>
      <c r="AW26" s="13">
        <f>AV26/34743979</f>
        <v>0</v>
      </c>
      <c r="AX26" s="6">
        <v>1</v>
      </c>
      <c r="AY26" s="6">
        <f>AJ26/1758279*619008</f>
        <v>10286.820806164733</v>
      </c>
      <c r="AZ26" s="6">
        <f>AX26*AY26</f>
        <v>10286.820806164733</v>
      </c>
      <c r="BA26" s="12">
        <f>AZ26/12721596</f>
        <v>8.0861086974973369E-4</v>
      </c>
      <c r="BB26" s="11">
        <v>0</v>
      </c>
      <c r="BC26" s="6">
        <f>AD26*BB26*0.18*4</f>
        <v>0</v>
      </c>
      <c r="BD26" s="10">
        <f>BC26/11104067</f>
        <v>0</v>
      </c>
      <c r="BE26" s="6">
        <f>AD26*BB26*0.77*4</f>
        <v>0</v>
      </c>
      <c r="BF26" s="8">
        <f>BE26/47500730</f>
        <v>0</v>
      </c>
      <c r="BG26" s="6">
        <f>BC26+BE26</f>
        <v>0</v>
      </c>
      <c r="BH26" s="9">
        <v>1</v>
      </c>
      <c r="BI26" s="6">
        <f>AK26*0.85*0.75*12</f>
        <v>38210.108506628341</v>
      </c>
      <c r="BJ26" s="6">
        <f>AL26*0.85*0.75*2*12</f>
        <v>76420.217013256683</v>
      </c>
      <c r="BK26" s="6">
        <f>BI26+BJ26</f>
        <v>114630.32551988502</v>
      </c>
      <c r="BL26" s="8">
        <f>BK26/236999601</f>
        <v>4.8367307386262235E-4</v>
      </c>
      <c r="BM26" s="6">
        <f>AH26/375701*910321</f>
        <v>15127.914430329658</v>
      </c>
      <c r="BN26" s="8">
        <f>BM26/23157202</f>
        <v>6.5327039209355506E-4</v>
      </c>
      <c r="BT26" s="6">
        <f>'[1]Detailed Budget'!$AD$12</f>
        <v>194045122715</v>
      </c>
      <c r="BU26" s="6">
        <f>'[1]Detailed Budget'!$AD$24</f>
        <v>194045122715</v>
      </c>
      <c r="BV26" s="7">
        <f>AV26/34743979</f>
        <v>0</v>
      </c>
      <c r="BW26" s="4"/>
      <c r="BX26" s="5">
        <f>BT26*BV26</f>
        <v>0</v>
      </c>
      <c r="BY26" s="5">
        <f>BU26*BV26</f>
        <v>0</v>
      </c>
      <c r="CA26" s="6">
        <f>'[1]Detailed Budget'!$AD$96</f>
        <v>71050111380.677719</v>
      </c>
      <c r="CB26" s="5">
        <f>BA26*CA26</f>
        <v>57451892.359345265</v>
      </c>
      <c r="CE26" s="6">
        <f>'[1]Detailed Budget'!$AD$175</f>
        <v>4330586076.5988197</v>
      </c>
      <c r="CF26" s="5">
        <f>BB26*BD26*CE26</f>
        <v>0</v>
      </c>
      <c r="CG26" s="6">
        <f>'[1]Detailed Budget'!$AD$176</f>
        <v>20662817754.37001</v>
      </c>
      <c r="CH26" s="5">
        <f>BB26*BF26*CG26</f>
        <v>0</v>
      </c>
      <c r="CI26" s="5">
        <f>CF26+CH26</f>
        <v>0</v>
      </c>
      <c r="CJ26" s="5">
        <f>'[1]Detailed Budget'!$AD$178</f>
        <v>46025131033.061455</v>
      </c>
      <c r="CK26" s="5">
        <f>BB26*AG26*CJ26</f>
        <v>0</v>
      </c>
      <c r="CL26" s="5">
        <f>CI26+CK26</f>
        <v>0</v>
      </c>
      <c r="CM26" s="4">
        <f>'[1]Detailed Budget'!$AD$189</f>
        <v>77498869683.252869</v>
      </c>
      <c r="CN26" s="5">
        <f>BH26*BL26*CM26</f>
        <v>37484116.520577706</v>
      </c>
      <c r="CO26" s="3">
        <f>'[1]Detailed Budget'!$AD$191</f>
        <v>2684962805.4134097</v>
      </c>
      <c r="CP26" s="2">
        <f>BH26*AN26*CO26</f>
        <v>1298644.2133011136</v>
      </c>
      <c r="CQ26" s="2">
        <f>CN26+CP26</f>
        <v>38782760.733878821</v>
      </c>
      <c r="CR26" s="6">
        <f>'[1]Detailed Budget'!$AD$195</f>
        <v>18734176418</v>
      </c>
      <c r="CS26" s="5">
        <f>BN26*CR26</f>
        <v>12238482.774136692</v>
      </c>
      <c r="CW26" s="4"/>
      <c r="DH26" s="3">
        <f>'[1]Detailed Budget'!$AD$163</f>
        <v>4928560000</v>
      </c>
      <c r="DI26" s="2">
        <f>AP26*DH26</f>
        <v>6160000</v>
      </c>
    </row>
    <row r="27" spans="1:113" ht="43.5" x14ac:dyDescent="0.35">
      <c r="A27" s="23" t="s">
        <v>1602</v>
      </c>
      <c r="B27" s="22" t="s">
        <v>1601</v>
      </c>
      <c r="C27" s="21" t="s">
        <v>1</v>
      </c>
      <c r="D27" s="21"/>
      <c r="E27" s="21"/>
      <c r="F27" s="21"/>
      <c r="G27" s="21" t="s">
        <v>1</v>
      </c>
      <c r="H27" s="21" t="s">
        <v>1</v>
      </c>
      <c r="I27" s="21" t="s">
        <v>1</v>
      </c>
      <c r="J27" s="21"/>
      <c r="K27" s="21" t="s">
        <v>1</v>
      </c>
      <c r="L27" s="21"/>
      <c r="M27" s="21"/>
      <c r="N27" s="21"/>
      <c r="O27" s="21"/>
      <c r="P27" s="21"/>
      <c r="Q27" s="21"/>
      <c r="R27" s="21" t="s">
        <v>1</v>
      </c>
      <c r="S27" s="21"/>
      <c r="T27" s="21"/>
      <c r="U27" s="20">
        <f>COUNTA(C27:T27)</f>
        <v>6</v>
      </c>
      <c r="V27" s="19" t="s">
        <v>9</v>
      </c>
      <c r="W27" s="18">
        <v>168491</v>
      </c>
      <c r="X27" s="17">
        <v>3.04</v>
      </c>
      <c r="Y27" s="16">
        <f>1+X27/100</f>
        <v>1.0304</v>
      </c>
      <c r="Z27" s="6">
        <v>19</v>
      </c>
      <c r="AA27" s="16">
        <f>POWER(Y27,Z27)</f>
        <v>1.7664898659259882</v>
      </c>
      <c r="AB27" s="6">
        <f>W27*AA27</f>
        <v>297637.64399973571</v>
      </c>
      <c r="AC27" s="1">
        <v>18.399999999999999</v>
      </c>
      <c r="AD27" s="6">
        <f>AB27*AC27/100</f>
        <v>54765.326495951369</v>
      </c>
      <c r="AE27" s="6">
        <f>AD27*0.95</f>
        <v>52027.060171153797</v>
      </c>
      <c r="AF27" s="6">
        <f>AE27*BB27</f>
        <v>0</v>
      </c>
      <c r="AG27" s="15">
        <f>AE27/21628351</f>
        <v>2.4055028592403459E-3</v>
      </c>
      <c r="AH27" s="6">
        <f>AB27*0.05</f>
        <v>14881.882199986787</v>
      </c>
      <c r="AI27" s="12">
        <f>AH27/12908475</f>
        <v>1.1528768657790163E-3</v>
      </c>
      <c r="AJ27" s="6">
        <f>AD27+AH27</f>
        <v>69647.208695938156</v>
      </c>
      <c r="AK27" s="6">
        <f>AB27*0.04</f>
        <v>11905.505759989428</v>
      </c>
      <c r="AL27" s="6">
        <f>AB27*0.04</f>
        <v>11905.505759989428</v>
      </c>
      <c r="AM27" s="6">
        <f>AK27+AL27</f>
        <v>23811.011519978856</v>
      </c>
      <c r="AN27" s="14">
        <f>AM27/20653560</f>
        <v>1.1528768657790161E-3</v>
      </c>
      <c r="AO27" s="6">
        <v>10</v>
      </c>
      <c r="AP27" s="13">
        <f>AO27/8801</f>
        <v>1.1362345188046814E-3</v>
      </c>
      <c r="AQ27" s="6">
        <v>10</v>
      </c>
      <c r="AR27" s="6"/>
      <c r="AS27" s="6"/>
      <c r="AT27" s="6"/>
      <c r="AU27" s="6">
        <v>0</v>
      </c>
      <c r="AV27" s="6"/>
      <c r="AW27" s="13">
        <f>AV27/34743979</f>
        <v>0</v>
      </c>
      <c r="AX27" s="6">
        <v>1</v>
      </c>
      <c r="AY27" s="6">
        <f>AJ27/1758279*619008</f>
        <v>24519.532656907857</v>
      </c>
      <c r="AZ27" s="6">
        <f>AX27*AY27</f>
        <v>24519.532656907857</v>
      </c>
      <c r="BA27" s="12">
        <f>AZ27/12721596</f>
        <v>1.9273943817197038E-3</v>
      </c>
      <c r="BB27" s="11">
        <v>0</v>
      </c>
      <c r="BC27" s="6">
        <f>AD27*BB27*0.18*4</f>
        <v>0</v>
      </c>
      <c r="BD27" s="10">
        <f>BC27/11104067</f>
        <v>0</v>
      </c>
      <c r="BE27" s="6">
        <f>AD27*BB27*0.77*4</f>
        <v>0</v>
      </c>
      <c r="BF27" s="8">
        <f>BE27/47500730</f>
        <v>0</v>
      </c>
      <c r="BG27" s="6">
        <f>BC27+BE27</f>
        <v>0</v>
      </c>
      <c r="BH27" s="9">
        <v>1</v>
      </c>
      <c r="BI27" s="6">
        <f>AK27*0.85*0.75*12</f>
        <v>91077.119063919119</v>
      </c>
      <c r="BJ27" s="6">
        <f>AL27*0.85*0.75*2*12</f>
        <v>182154.23812783824</v>
      </c>
      <c r="BK27" s="6">
        <f>BI27+BJ27</f>
        <v>273231.35719175736</v>
      </c>
      <c r="BL27" s="8">
        <f>BK27/236999601</f>
        <v>1.1528768657790161E-3</v>
      </c>
      <c r="BM27" s="6">
        <f>AH27/375701*910321</f>
        <v>36058.700632082888</v>
      </c>
      <c r="BN27" s="8">
        <f>BM27/23157202</f>
        <v>1.5571268338930968E-3</v>
      </c>
      <c r="BT27" s="6">
        <f>'[1]Detailed Budget'!$AD$12</f>
        <v>194045122715</v>
      </c>
      <c r="BU27" s="6">
        <f>'[1]Detailed Budget'!$AD$24</f>
        <v>194045122715</v>
      </c>
      <c r="BV27" s="7">
        <f>AV27/34743979</f>
        <v>0</v>
      </c>
      <c r="BW27" s="4"/>
      <c r="BX27" s="5">
        <f>BT27*BV27</f>
        <v>0</v>
      </c>
      <c r="BY27" s="5">
        <f>BU27*BV27</f>
        <v>0</v>
      </c>
      <c r="CA27" s="6">
        <f>'[1]Detailed Budget'!$AD$96</f>
        <v>71050111380.677719</v>
      </c>
      <c r="CB27" s="5">
        <f>BA27*CA27</f>
        <v>136941585.49567741</v>
      </c>
      <c r="CE27" s="6">
        <f>'[1]Detailed Budget'!$AD$175</f>
        <v>4330586076.5988197</v>
      </c>
      <c r="CF27" s="5">
        <f>BB27*BD27*CE27</f>
        <v>0</v>
      </c>
      <c r="CG27" s="6">
        <f>'[1]Detailed Budget'!$AD$176</f>
        <v>20662817754.37001</v>
      </c>
      <c r="CH27" s="5">
        <f>BB27*BF27*CG27</f>
        <v>0</v>
      </c>
      <c r="CI27" s="5">
        <f>CF27+CH27</f>
        <v>0</v>
      </c>
      <c r="CJ27" s="5">
        <f>'[1]Detailed Budget'!$AD$178</f>
        <v>46025131033.061455</v>
      </c>
      <c r="CK27" s="5">
        <f>BB27*AG27*CJ27</f>
        <v>0</v>
      </c>
      <c r="CL27" s="5">
        <f>CI27+CK27</f>
        <v>0</v>
      </c>
      <c r="CM27" s="4">
        <f>'[1]Detailed Budget'!$AD$189</f>
        <v>77498869683.252869</v>
      </c>
      <c r="CN27" s="5">
        <f>BH27*BL27*CM27</f>
        <v>89346653.981844977</v>
      </c>
      <c r="CO27" s="3">
        <f>'[1]Detailed Budget'!$AD$191</f>
        <v>2684962805.4134097</v>
      </c>
      <c r="CP27" s="2">
        <f>BH27*AN27*CO27</f>
        <v>3095431.5038382462</v>
      </c>
      <c r="CQ27" s="2">
        <f>CN27+CP27</f>
        <v>92442085.485683218</v>
      </c>
      <c r="CR27" s="6">
        <f>'[1]Detailed Budget'!$AD$195</f>
        <v>18734176418</v>
      </c>
      <c r="CS27" s="5">
        <f>BN27*CR27</f>
        <v>29171488.811355058</v>
      </c>
      <c r="CW27" s="4"/>
      <c r="DH27" s="3">
        <f>'[1]Detailed Budget'!$AD$163</f>
        <v>4928560000</v>
      </c>
      <c r="DI27" s="2">
        <f>AP27*DH27</f>
        <v>5600000</v>
      </c>
    </row>
    <row r="28" spans="1:113" ht="43.5" x14ac:dyDescent="0.35">
      <c r="A28" s="23" t="s">
        <v>1600</v>
      </c>
      <c r="B28" s="22" t="s">
        <v>1599</v>
      </c>
      <c r="C28" s="21" t="s">
        <v>1</v>
      </c>
      <c r="D28" s="21"/>
      <c r="E28" s="21"/>
      <c r="F28" s="21"/>
      <c r="G28" s="21" t="s">
        <v>1</v>
      </c>
      <c r="H28" s="21" t="s">
        <v>1</v>
      </c>
      <c r="I28" s="21" t="s">
        <v>1</v>
      </c>
      <c r="J28" s="21"/>
      <c r="K28" s="21" t="s">
        <v>1</v>
      </c>
      <c r="L28" s="21"/>
      <c r="M28" s="21"/>
      <c r="N28" s="21"/>
      <c r="O28" s="21"/>
      <c r="P28" s="21"/>
      <c r="Q28" s="21"/>
      <c r="R28" s="21" t="s">
        <v>1</v>
      </c>
      <c r="S28" s="21"/>
      <c r="T28" s="21"/>
      <c r="U28" s="20">
        <f>COUNTA(C28:T28)</f>
        <v>6</v>
      </c>
      <c r="V28" s="19" t="s">
        <v>9</v>
      </c>
      <c r="W28" s="18">
        <v>175596</v>
      </c>
      <c r="X28" s="17">
        <v>3.04</v>
      </c>
      <c r="Y28" s="16">
        <f>1+X28/100</f>
        <v>1.0304</v>
      </c>
      <c r="Z28" s="6">
        <v>19</v>
      </c>
      <c r="AA28" s="16">
        <f>POWER(Y28,Z28)</f>
        <v>1.7664898659259882</v>
      </c>
      <c r="AB28" s="6">
        <f>W28*AA28</f>
        <v>310188.55449713982</v>
      </c>
      <c r="AC28" s="1">
        <v>18.399999999999999</v>
      </c>
      <c r="AD28" s="6">
        <f>AB28*AC28/100</f>
        <v>57074.694027473721</v>
      </c>
      <c r="AE28" s="6">
        <f>AD28*0.95</f>
        <v>54220.959326100034</v>
      </c>
      <c r="AF28" s="6">
        <f>AE28*BB28</f>
        <v>0</v>
      </c>
      <c r="AG28" s="15">
        <f>AE28/21628351</f>
        <v>2.5069391247673034E-3</v>
      </c>
      <c r="AH28" s="6">
        <f>AB28*0.05</f>
        <v>15509.427724856992</v>
      </c>
      <c r="AI28" s="12">
        <f>AH28/12908475</f>
        <v>1.2014918667663679E-3</v>
      </c>
      <c r="AJ28" s="6">
        <f>AD28+AH28</f>
        <v>72584.121752330713</v>
      </c>
      <c r="AK28" s="6">
        <f>AB28*0.04</f>
        <v>12407.542179885593</v>
      </c>
      <c r="AL28" s="6">
        <f>AB28*0.04</f>
        <v>12407.542179885593</v>
      </c>
      <c r="AM28" s="6">
        <f>AK28+AL28</f>
        <v>24815.084359771186</v>
      </c>
      <c r="AN28" s="14">
        <f>AM28/20653560</f>
        <v>1.2014918667663679E-3</v>
      </c>
      <c r="AO28" s="6">
        <v>12</v>
      </c>
      <c r="AP28" s="13">
        <f>AO28/8801</f>
        <v>1.3634814225656176E-3</v>
      </c>
      <c r="AQ28" s="6">
        <v>12</v>
      </c>
      <c r="AR28" s="6"/>
      <c r="AS28" s="6"/>
      <c r="AT28" s="6"/>
      <c r="AU28" s="6">
        <v>0</v>
      </c>
      <c r="AV28" s="6"/>
      <c r="AW28" s="13">
        <f>AV28/34743979</f>
        <v>0</v>
      </c>
      <c r="AX28" s="6">
        <v>1</v>
      </c>
      <c r="AY28" s="6">
        <f>AJ28/1758279*619008</f>
        <v>25553.482716717161</v>
      </c>
      <c r="AZ28" s="6">
        <f>AX28*AY28</f>
        <v>25553.482716717161</v>
      </c>
      <c r="BA28" s="12">
        <f>AZ28/12721596</f>
        <v>2.008669566044792E-3</v>
      </c>
      <c r="BB28" s="11">
        <v>0</v>
      </c>
      <c r="BC28" s="6">
        <f>AD28*BB28*0.18*4</f>
        <v>0</v>
      </c>
      <c r="BD28" s="10">
        <f>BC28/11104067</f>
        <v>0</v>
      </c>
      <c r="BE28" s="6">
        <f>AD28*BB28*0.77*4</f>
        <v>0</v>
      </c>
      <c r="BF28" s="8">
        <f>BE28/47500730</f>
        <v>0</v>
      </c>
      <c r="BG28" s="6">
        <f>BC28+BE28</f>
        <v>0</v>
      </c>
      <c r="BH28" s="9">
        <v>1</v>
      </c>
      <c r="BI28" s="6">
        <f>AK28*0.85*0.75*12</f>
        <v>94917.697676124793</v>
      </c>
      <c r="BJ28" s="6">
        <f>AL28*0.85*0.75*2*12</f>
        <v>189835.39535224959</v>
      </c>
      <c r="BK28" s="6">
        <f>BI28+BJ28</f>
        <v>284753.09302837437</v>
      </c>
      <c r="BL28" s="8">
        <f>BK28/236999601</f>
        <v>1.2014918667663679E-3</v>
      </c>
      <c r="BM28" s="6">
        <f>AH28/375701*910321</f>
        <v>37579.239224594938</v>
      </c>
      <c r="BN28" s="8">
        <f>BM28/23157202</f>
        <v>1.622788419110173E-3</v>
      </c>
      <c r="BT28" s="6">
        <f>'[1]Detailed Budget'!$AD$12</f>
        <v>194045122715</v>
      </c>
      <c r="BU28" s="6">
        <f>'[1]Detailed Budget'!$AD$24</f>
        <v>194045122715</v>
      </c>
      <c r="BV28" s="7">
        <f>AV28/34743979</f>
        <v>0</v>
      </c>
      <c r="BW28" s="4"/>
      <c r="BX28" s="5">
        <f>BT28*BV28</f>
        <v>0</v>
      </c>
      <c r="BY28" s="5">
        <f>BU28*BV28</f>
        <v>0</v>
      </c>
      <c r="CA28" s="6">
        <f>'[1]Detailed Budget'!$AD$96</f>
        <v>71050111380.677719</v>
      </c>
      <c r="CB28" s="5">
        <f>BA28*CA28</f>
        <v>142716196.39446005</v>
      </c>
      <c r="CE28" s="6">
        <f>'[1]Detailed Budget'!$AD$175</f>
        <v>4330586076.5988197</v>
      </c>
      <c r="CF28" s="5">
        <f>BB28*BD28*CE28</f>
        <v>0</v>
      </c>
      <c r="CG28" s="6">
        <f>'[1]Detailed Budget'!$AD$176</f>
        <v>20662817754.37001</v>
      </c>
      <c r="CH28" s="5">
        <f>BB28*BF28*CG28</f>
        <v>0</v>
      </c>
      <c r="CI28" s="5">
        <f>CF28+CH28</f>
        <v>0</v>
      </c>
      <c r="CJ28" s="5">
        <f>'[1]Detailed Budget'!$AD$178</f>
        <v>46025131033.061455</v>
      </c>
      <c r="CK28" s="5">
        <f>BB28*AG28*CJ28</f>
        <v>0</v>
      </c>
      <c r="CL28" s="5">
        <f>CI28+CK28</f>
        <v>0</v>
      </c>
      <c r="CM28" s="4">
        <f>'[1]Detailed Budget'!$AD$189</f>
        <v>77498869683.252869</v>
      </c>
      <c r="CN28" s="5">
        <f>BH28*BL28*CM28</f>
        <v>93114261.608014971</v>
      </c>
      <c r="CO28" s="3">
        <f>'[1]Detailed Budget'!$AD$191</f>
        <v>2684962805.4134097</v>
      </c>
      <c r="CP28" s="2">
        <f>BH28*AN28*CO28</f>
        <v>3225960.9732744219</v>
      </c>
      <c r="CQ28" s="2">
        <f>CN28+CP28</f>
        <v>96340222.581289396</v>
      </c>
      <c r="CR28" s="6">
        <f>'[1]Detailed Budget'!$AD$195</f>
        <v>18734176418</v>
      </c>
      <c r="CS28" s="5">
        <f>BN28*CR28</f>
        <v>30401604.532697305</v>
      </c>
      <c r="CW28" s="4"/>
      <c r="DH28" s="3">
        <f>'[1]Detailed Budget'!$AD$163</f>
        <v>4928560000</v>
      </c>
      <c r="DI28" s="2">
        <f>AP28*DH28</f>
        <v>6720000</v>
      </c>
    </row>
    <row r="29" spans="1:113" ht="43.5" x14ac:dyDescent="0.35">
      <c r="A29" s="23" t="s">
        <v>1598</v>
      </c>
      <c r="B29" s="22" t="s">
        <v>1597</v>
      </c>
      <c r="C29" s="21" t="s">
        <v>1</v>
      </c>
      <c r="D29" s="21"/>
      <c r="E29" s="21"/>
      <c r="F29" s="21"/>
      <c r="G29" s="21" t="s">
        <v>1</v>
      </c>
      <c r="H29" s="21" t="s">
        <v>1</v>
      </c>
      <c r="I29" s="21" t="s">
        <v>1</v>
      </c>
      <c r="J29" s="21"/>
      <c r="K29" s="21" t="s">
        <v>1</v>
      </c>
      <c r="L29" s="21"/>
      <c r="M29" s="21"/>
      <c r="N29" s="21"/>
      <c r="O29" s="21"/>
      <c r="P29" s="21"/>
      <c r="Q29" s="21"/>
      <c r="R29" s="21" t="s">
        <v>1</v>
      </c>
      <c r="S29" s="21"/>
      <c r="T29" s="21"/>
      <c r="U29" s="20">
        <f>COUNTA(C29:T29)</f>
        <v>6</v>
      </c>
      <c r="V29" s="19" t="s">
        <v>9</v>
      </c>
      <c r="W29" s="18">
        <v>266411</v>
      </c>
      <c r="X29" s="17">
        <v>3.04</v>
      </c>
      <c r="Y29" s="16">
        <f>1+X29/100</f>
        <v>1.0304</v>
      </c>
      <c r="Z29" s="6">
        <v>19</v>
      </c>
      <c r="AA29" s="16">
        <f>POWER(Y29,Z29)</f>
        <v>1.7664898659259882</v>
      </c>
      <c r="AB29" s="6">
        <f>W29*AA29</f>
        <v>470612.33167120843</v>
      </c>
      <c r="AC29" s="1">
        <v>18.399999999999999</v>
      </c>
      <c r="AD29" s="6">
        <f>AB29*AC29/100</f>
        <v>86592.669027502357</v>
      </c>
      <c r="AE29" s="6">
        <f>AD29*0.95</f>
        <v>82263.035576127237</v>
      </c>
      <c r="AF29" s="6">
        <f>AE29*BB29</f>
        <v>0</v>
      </c>
      <c r="AG29" s="15">
        <f>AE29/21628351</f>
        <v>3.8034816235471319E-3</v>
      </c>
      <c r="AH29" s="6">
        <f>AB29*0.05</f>
        <v>23530.616583560422</v>
      </c>
      <c r="AI29" s="12">
        <f>AH29/12908475</f>
        <v>1.8228812143619151E-3</v>
      </c>
      <c r="AJ29" s="6">
        <f>AD29+AH29</f>
        <v>110123.28561106278</v>
      </c>
      <c r="AK29" s="6">
        <f>AB29*0.04</f>
        <v>18824.493266848338</v>
      </c>
      <c r="AL29" s="6">
        <f>AB29*0.04</f>
        <v>18824.493266848338</v>
      </c>
      <c r="AM29" s="6">
        <f>AK29+AL29</f>
        <v>37648.986533696676</v>
      </c>
      <c r="AN29" s="14">
        <f>AM29/20653560</f>
        <v>1.8228812143619151E-3</v>
      </c>
      <c r="AO29" s="6">
        <v>13</v>
      </c>
      <c r="AP29" s="13">
        <f>AO29/8801</f>
        <v>1.4771048744460858E-3</v>
      </c>
      <c r="AQ29" s="6">
        <v>13</v>
      </c>
      <c r="AR29" s="6"/>
      <c r="AS29" s="6"/>
      <c r="AT29" s="6"/>
      <c r="AU29" s="6">
        <v>0</v>
      </c>
      <c r="AV29" s="6"/>
      <c r="AW29" s="13">
        <f>AV29/34743979</f>
        <v>0</v>
      </c>
      <c r="AX29" s="6">
        <v>1</v>
      </c>
      <c r="AY29" s="6">
        <f>AJ29/1758279*619008</f>
        <v>38769.270849241075</v>
      </c>
      <c r="AZ29" s="6">
        <f>AX29*AY29</f>
        <v>38769.270849241075</v>
      </c>
      <c r="BA29" s="12">
        <f>AZ29/12721596</f>
        <v>3.0475162746278904E-3</v>
      </c>
      <c r="BB29" s="11">
        <v>0</v>
      </c>
      <c r="BC29" s="6">
        <f>AD29*BB29*0.18*4</f>
        <v>0</v>
      </c>
      <c r="BD29" s="10">
        <f>BC29/11104067</f>
        <v>0</v>
      </c>
      <c r="BE29" s="6">
        <f>AD29*BB29*0.77*4</f>
        <v>0</v>
      </c>
      <c r="BF29" s="8">
        <f>BE29/47500730</f>
        <v>0</v>
      </c>
      <c r="BG29" s="6">
        <f>BC29+BE29</f>
        <v>0</v>
      </c>
      <c r="BH29" s="9">
        <v>1</v>
      </c>
      <c r="BI29" s="6">
        <f>AK29*0.85*0.75*12</f>
        <v>144007.37349138979</v>
      </c>
      <c r="BJ29" s="6">
        <f>AL29*0.85*0.75*2*12</f>
        <v>288014.74698277959</v>
      </c>
      <c r="BK29" s="6">
        <f>BI29+BJ29</f>
        <v>432022.12047416938</v>
      </c>
      <c r="BL29" s="8">
        <f>BK29/236999601</f>
        <v>1.8228812143619153E-3</v>
      </c>
      <c r="BM29" s="6">
        <f>AH29/375701*910321</f>
        <v>57014.52596336796</v>
      </c>
      <c r="BN29" s="8">
        <f>BM29/23157202</f>
        <v>2.4620645431761559E-3</v>
      </c>
      <c r="BT29" s="6">
        <f>'[1]Detailed Budget'!$AD$12</f>
        <v>194045122715</v>
      </c>
      <c r="BU29" s="6">
        <f>'[1]Detailed Budget'!$AD$24</f>
        <v>194045122715</v>
      </c>
      <c r="BV29" s="7">
        <f>AV29/34743979</f>
        <v>0</v>
      </c>
      <c r="BW29" s="4"/>
      <c r="BX29" s="5">
        <f>BT29*BV29</f>
        <v>0</v>
      </c>
      <c r="BY29" s="5">
        <f>BU29*BV29</f>
        <v>0</v>
      </c>
      <c r="CA29" s="6">
        <f>'[1]Detailed Budget'!$AD$96</f>
        <v>71050111380.677719</v>
      </c>
      <c r="CB29" s="5">
        <f>BA29*CA29</f>
        <v>216526370.74673966</v>
      </c>
      <c r="CE29" s="6">
        <f>'[1]Detailed Budget'!$AD$175</f>
        <v>4330586076.5988197</v>
      </c>
      <c r="CF29" s="5">
        <f>BB29*BD29*CE29</f>
        <v>0</v>
      </c>
      <c r="CG29" s="6">
        <f>'[1]Detailed Budget'!$AD$176</f>
        <v>20662817754.37001</v>
      </c>
      <c r="CH29" s="5">
        <f>BB29*BF29*CG29</f>
        <v>0</v>
      </c>
      <c r="CI29" s="5">
        <f>CF29+CH29</f>
        <v>0</v>
      </c>
      <c r="CJ29" s="5">
        <f>'[1]Detailed Budget'!$AD$178</f>
        <v>46025131033.061455</v>
      </c>
      <c r="CK29" s="5">
        <f>BB29*AG29*CJ29</f>
        <v>0</v>
      </c>
      <c r="CL29" s="5">
        <f>CI29+CK29</f>
        <v>0</v>
      </c>
      <c r="CM29" s="4">
        <f>'[1]Detailed Budget'!$AD$189</f>
        <v>77498869683.252869</v>
      </c>
      <c r="CN29" s="5">
        <f>BH29*BL29*CM29</f>
        <v>141271233.67988381</v>
      </c>
      <c r="CO29" s="3">
        <f>'[1]Detailed Budget'!$AD$191</f>
        <v>2684962805.4134097</v>
      </c>
      <c r="CP29" s="2">
        <f>BH29*AN29*CO29</f>
        <v>4894368.2592485705</v>
      </c>
      <c r="CQ29" s="2">
        <f>CN29+CP29</f>
        <v>146165601.93913239</v>
      </c>
      <c r="CR29" s="6">
        <f>'[1]Detailed Budget'!$AD$195</f>
        <v>18734176418</v>
      </c>
      <c r="CS29" s="5">
        <f>BN29*CR29</f>
        <v>46124751.504364684</v>
      </c>
      <c r="CW29" s="4"/>
      <c r="DH29" s="3">
        <f>'[1]Detailed Budget'!$AD$163</f>
        <v>4928560000</v>
      </c>
      <c r="DI29" s="2">
        <f>AP29*DH29</f>
        <v>7280000.0000000009</v>
      </c>
    </row>
    <row r="30" spans="1:113" ht="43.5" x14ac:dyDescent="0.35">
      <c r="A30" s="23" t="s">
        <v>1596</v>
      </c>
      <c r="B30" s="22" t="s">
        <v>1595</v>
      </c>
      <c r="C30" s="21" t="s">
        <v>1</v>
      </c>
      <c r="D30" s="21" t="s">
        <v>1</v>
      </c>
      <c r="E30" s="21"/>
      <c r="F30" s="21"/>
      <c r="G30" s="21"/>
      <c r="H30" s="21" t="s">
        <v>1</v>
      </c>
      <c r="I30" s="21" t="s">
        <v>1</v>
      </c>
      <c r="J30" s="21"/>
      <c r="K30" s="21" t="s">
        <v>1</v>
      </c>
      <c r="L30" s="21"/>
      <c r="M30" s="21"/>
      <c r="N30" s="21"/>
      <c r="O30" s="21"/>
      <c r="P30" s="21"/>
      <c r="Q30" s="21"/>
      <c r="R30" s="21" t="s">
        <v>1</v>
      </c>
      <c r="S30" s="21"/>
      <c r="T30" s="21"/>
      <c r="U30" s="20">
        <f>COUNTA(C30:T30)</f>
        <v>6</v>
      </c>
      <c r="V30" s="19" t="s">
        <v>4</v>
      </c>
      <c r="W30" s="18">
        <v>79280</v>
      </c>
      <c r="X30" s="17">
        <v>3.04</v>
      </c>
      <c r="Y30" s="16">
        <f>1+X30/100</f>
        <v>1.0304</v>
      </c>
      <c r="Z30" s="6">
        <v>19</v>
      </c>
      <c r="AA30" s="16">
        <f>POWER(Y30,Z30)</f>
        <v>1.7664898659259882</v>
      </c>
      <c r="AB30" s="6">
        <f>W30*AA30</f>
        <v>140047.31657061234</v>
      </c>
      <c r="AC30" s="1">
        <v>18.399999999999999</v>
      </c>
      <c r="AD30" s="6">
        <f>AB30*AC30/100</f>
        <v>25768.706248992668</v>
      </c>
      <c r="AE30" s="6">
        <f>AD30*0.95</f>
        <v>24480.270936543035</v>
      </c>
      <c r="AF30" s="6">
        <f>AE30*BB30</f>
        <v>24480.270936543035</v>
      </c>
      <c r="AG30" s="15">
        <f>AE30/21628351</f>
        <v>1.1318602577026346E-3</v>
      </c>
      <c r="AH30" s="6">
        <f>AB30*0.05</f>
        <v>7002.3658285306174</v>
      </c>
      <c r="AI30" s="12">
        <f>AH30/12908475</f>
        <v>5.4246267111572957E-4</v>
      </c>
      <c r="AJ30" s="6">
        <f>AD30+AH30</f>
        <v>32771.072077523284</v>
      </c>
      <c r="AK30" s="6">
        <f>AB30*0.04</f>
        <v>5601.8926628244935</v>
      </c>
      <c r="AL30" s="6">
        <f>AB30*0.04</f>
        <v>5601.8926628244935</v>
      </c>
      <c r="AM30" s="6">
        <f>AK30+AL30</f>
        <v>11203.785325648987</v>
      </c>
      <c r="AN30" s="14">
        <f>AM30/20653560</f>
        <v>5.4246267111572957E-4</v>
      </c>
      <c r="AO30" s="6">
        <v>10</v>
      </c>
      <c r="AP30" s="13">
        <f>AO30/8801</f>
        <v>1.1362345188046814E-3</v>
      </c>
      <c r="AQ30" s="6">
        <v>10</v>
      </c>
      <c r="AR30" s="6"/>
      <c r="AS30" s="6"/>
      <c r="AT30" s="6"/>
      <c r="AU30" s="6">
        <v>0</v>
      </c>
      <c r="AV30" s="6"/>
      <c r="AW30" s="13">
        <f>AV30/34743979</f>
        <v>0</v>
      </c>
      <c r="AX30" s="6">
        <v>1</v>
      </c>
      <c r="AY30" s="6">
        <f>AJ30/1758279*619008</f>
        <v>11537.165480884169</v>
      </c>
      <c r="AZ30" s="6">
        <f>AX30*AY30</f>
        <v>11537.165480884169</v>
      </c>
      <c r="BA30" s="12">
        <f>AZ30/12721596</f>
        <v>9.068960750588345E-4</v>
      </c>
      <c r="BB30" s="11">
        <v>1</v>
      </c>
      <c r="BC30" s="6">
        <f>AD30*BB30*0.18*4</f>
        <v>18553.468499274721</v>
      </c>
      <c r="BD30" s="10">
        <f>BC30/11104067</f>
        <v>1.6708714473061736E-3</v>
      </c>
      <c r="BE30" s="6">
        <f>AD30*BB30*0.77*4</f>
        <v>79367.615246897418</v>
      </c>
      <c r="BF30" s="8">
        <f>BE30/47500730</f>
        <v>1.6708714844360796E-3</v>
      </c>
      <c r="BG30" s="6">
        <f>BC30+BE30</f>
        <v>97921.083746172138</v>
      </c>
      <c r="BH30" s="9">
        <v>0</v>
      </c>
      <c r="BI30" s="6">
        <f>AK30*0.85*0.75*12</f>
        <v>42854.478870607374</v>
      </c>
      <c r="BJ30" s="6">
        <f>AL30*0.85*0.75*2*12</f>
        <v>85708.957741214748</v>
      </c>
      <c r="BK30" s="6">
        <f>BI30+BJ30</f>
        <v>128563.43661182212</v>
      </c>
      <c r="BL30" s="8">
        <f>BK30/236999601</f>
        <v>5.4246267111572957E-4</v>
      </c>
      <c r="BM30" s="6">
        <f>AH30/375701*910321</f>
        <v>16966.685378515947</v>
      </c>
      <c r="BN30" s="8">
        <f>BM30/23157202</f>
        <v>7.3267424011398046E-4</v>
      </c>
      <c r="BT30" s="6">
        <f>'[1]Detailed Budget'!$AD$12</f>
        <v>194045122715</v>
      </c>
      <c r="BU30" s="6">
        <f>'[1]Detailed Budget'!$AD$24</f>
        <v>194045122715</v>
      </c>
      <c r="BV30" s="7">
        <f>AV30/34743979</f>
        <v>0</v>
      </c>
      <c r="BW30" s="4"/>
      <c r="BX30" s="5">
        <f>BT30*BV30</f>
        <v>0</v>
      </c>
      <c r="BY30" s="5">
        <f>BU30*BV30</f>
        <v>0</v>
      </c>
      <c r="CA30" s="6">
        <f>'[1]Detailed Budget'!$AD$96</f>
        <v>71050111380.677719</v>
      </c>
      <c r="CB30" s="5">
        <f>BA30*CA30</f>
        <v>64435067.143629655</v>
      </c>
      <c r="CE30" s="6">
        <f>'[1]Detailed Budget'!$AD$175</f>
        <v>4330586076.5988197</v>
      </c>
      <c r="CF30" s="5">
        <f>BB30*BD30*CE30</f>
        <v>7235852.6254906338</v>
      </c>
      <c r="CG30" s="6">
        <f>'[1]Detailed Budget'!$AD$176</f>
        <v>20662817754.37001</v>
      </c>
      <c r="CH30" s="5">
        <f>BB30*BF30*CG30</f>
        <v>34524912.973876402</v>
      </c>
      <c r="CI30" s="5">
        <f>CF30+CH30</f>
        <v>41760765.599367037</v>
      </c>
      <c r="CJ30" s="5">
        <f>'[1]Detailed Budget'!$AD$178</f>
        <v>46025131033.061455</v>
      </c>
      <c r="CK30" s="5">
        <f>BB30*AG30*CJ30</f>
        <v>52094016.671878465</v>
      </c>
      <c r="CL30" s="5">
        <f>CI30+CK30</f>
        <v>93854782.271245509</v>
      </c>
      <c r="CM30" s="4">
        <f>'[1]Detailed Budget'!$AD$189</f>
        <v>77498869683.252869</v>
      </c>
      <c r="CN30" s="5">
        <f>BH30*BL30*CM30</f>
        <v>0</v>
      </c>
      <c r="CO30" s="3">
        <f>'[1]Detailed Budget'!$AD$191</f>
        <v>2684962805.4134097</v>
      </c>
      <c r="CP30" s="2">
        <f>BH30*AN30*CO30</f>
        <v>0</v>
      </c>
      <c r="CQ30" s="2">
        <f>CN30+CP30</f>
        <v>0</v>
      </c>
      <c r="CR30" s="6">
        <f>'[1]Detailed Budget'!$AD$195</f>
        <v>18734176418</v>
      </c>
      <c r="CS30" s="5">
        <f>BN30*CR30</f>
        <v>13726048.471219402</v>
      </c>
      <c r="CW30" s="4"/>
      <c r="DH30" s="3">
        <f>'[1]Detailed Budget'!$AD$163</f>
        <v>4928560000</v>
      </c>
      <c r="DI30" s="2">
        <f>AP30*DH30</f>
        <v>5600000</v>
      </c>
    </row>
    <row r="31" spans="1:113" ht="43.5" x14ac:dyDescent="0.35">
      <c r="A31" s="23" t="s">
        <v>1594</v>
      </c>
      <c r="B31" s="22" t="s">
        <v>1593</v>
      </c>
      <c r="C31" s="21" t="s">
        <v>1</v>
      </c>
      <c r="D31" s="21" t="s">
        <v>1</v>
      </c>
      <c r="E31" s="21"/>
      <c r="F31" s="21"/>
      <c r="G31" s="21"/>
      <c r="H31" s="21" t="s">
        <v>1</v>
      </c>
      <c r="I31" s="21" t="s">
        <v>1</v>
      </c>
      <c r="J31" s="21"/>
      <c r="K31" s="21" t="s">
        <v>1</v>
      </c>
      <c r="L31" s="21"/>
      <c r="M31" s="21"/>
      <c r="N31" s="21"/>
      <c r="O31" s="21"/>
      <c r="P31" s="21"/>
      <c r="Q31" s="21"/>
      <c r="R31" s="21" t="s">
        <v>1</v>
      </c>
      <c r="S31" s="21"/>
      <c r="T31" s="21"/>
      <c r="U31" s="20">
        <f>COUNTA(C31:T31)</f>
        <v>6</v>
      </c>
      <c r="V31" s="19" t="s">
        <v>4</v>
      </c>
      <c r="W31" s="18">
        <v>216983</v>
      </c>
      <c r="X31" s="17">
        <v>3.04</v>
      </c>
      <c r="Y31" s="16">
        <f>1+X31/100</f>
        <v>1.0304</v>
      </c>
      <c r="Z31" s="6">
        <v>19</v>
      </c>
      <c r="AA31" s="16">
        <f>POWER(Y31,Z31)</f>
        <v>1.7664898659259882</v>
      </c>
      <c r="AB31" s="6">
        <f>W31*AA31</f>
        <v>383298.27057821868</v>
      </c>
      <c r="AC31" s="1">
        <v>18.399999999999999</v>
      </c>
      <c r="AD31" s="6">
        <f>AB31*AC31/100</f>
        <v>70526.88178639223</v>
      </c>
      <c r="AE31" s="6">
        <f>AD31*0.95</f>
        <v>67000.537697072621</v>
      </c>
      <c r="AF31" s="6">
        <f>AE31*BB31</f>
        <v>67000.537697072621</v>
      </c>
      <c r="AG31" s="15">
        <f>AE31/21628351</f>
        <v>3.0978107252408018E-3</v>
      </c>
      <c r="AH31" s="6">
        <f>AB31*0.05</f>
        <v>19164.913528910936</v>
      </c>
      <c r="AI31" s="12">
        <f>AH31/12908475</f>
        <v>1.4846768134044444E-3</v>
      </c>
      <c r="AJ31" s="6">
        <f>AD31+AH31</f>
        <v>89691.79531530317</v>
      </c>
      <c r="AK31" s="6">
        <f>AB31*0.04</f>
        <v>15331.930823128747</v>
      </c>
      <c r="AL31" s="6">
        <f>AB31*0.04</f>
        <v>15331.930823128747</v>
      </c>
      <c r="AM31" s="6">
        <f>AK31+AL31</f>
        <v>30663.861646257494</v>
      </c>
      <c r="AN31" s="14">
        <f>AM31/20653560</f>
        <v>1.4846768134044442E-3</v>
      </c>
      <c r="AO31" s="6">
        <v>13</v>
      </c>
      <c r="AP31" s="13">
        <f>AO31/8801</f>
        <v>1.4771048744460858E-3</v>
      </c>
      <c r="AQ31" s="6">
        <v>13</v>
      </c>
      <c r="AR31" s="6"/>
      <c r="AS31" s="6"/>
      <c r="AT31" s="6"/>
      <c r="AU31" s="6">
        <v>0</v>
      </c>
      <c r="AV31" s="6"/>
      <c r="AW31" s="13">
        <f>AV31/34743979</f>
        <v>0</v>
      </c>
      <c r="AX31" s="6">
        <v>1</v>
      </c>
      <c r="AY31" s="6">
        <f>AJ31/1758279*619008</f>
        <v>31576.296386714046</v>
      </c>
      <c r="AZ31" s="6">
        <f>AX31*AY31</f>
        <v>31576.296386714046</v>
      </c>
      <c r="BA31" s="12">
        <f>AZ31/12721596</f>
        <v>2.482101804420927E-3</v>
      </c>
      <c r="BB31" s="11">
        <v>1</v>
      </c>
      <c r="BC31" s="6">
        <f>AD31*BB31*0.18*4</f>
        <v>50779.354886202404</v>
      </c>
      <c r="BD31" s="10">
        <f>BC31/11104067</f>
        <v>4.5730411106311231E-3</v>
      </c>
      <c r="BE31" s="6">
        <f>AD31*BB31*0.77*4</f>
        <v>217222.79590208808</v>
      </c>
      <c r="BF31" s="8">
        <f>BE31/47500730</f>
        <v>4.573041212252698E-3</v>
      </c>
      <c r="BG31" s="6">
        <f>BC31+BE31</f>
        <v>268002.15078829048</v>
      </c>
      <c r="BH31" s="9">
        <v>0</v>
      </c>
      <c r="BI31" s="6">
        <f>AK31*0.85*0.75*12</f>
        <v>117289.27079693491</v>
      </c>
      <c r="BJ31" s="6">
        <f>AL31*0.85*0.75*2*12</f>
        <v>234578.54159386983</v>
      </c>
      <c r="BK31" s="6">
        <f>BI31+BJ31</f>
        <v>351867.81239080476</v>
      </c>
      <c r="BL31" s="8">
        <f>BK31/236999601</f>
        <v>1.4846768134044444E-3</v>
      </c>
      <c r="BM31" s="6">
        <f>AH31/375701*910321</f>
        <v>46436.45677959796</v>
      </c>
      <c r="BN31" s="8">
        <f>BM31/23157202</f>
        <v>2.0052706186005527E-3</v>
      </c>
      <c r="BT31" s="6">
        <f>'[1]Detailed Budget'!$AD$12</f>
        <v>194045122715</v>
      </c>
      <c r="BU31" s="6">
        <f>'[1]Detailed Budget'!$AD$24</f>
        <v>194045122715</v>
      </c>
      <c r="BV31" s="7">
        <f>AV31/34743979</f>
        <v>0</v>
      </c>
      <c r="BW31" s="4"/>
      <c r="BX31" s="5">
        <f>BT31*BV31</f>
        <v>0</v>
      </c>
      <c r="BY31" s="5">
        <f>BU31*BV31</f>
        <v>0</v>
      </c>
      <c r="CA31" s="6">
        <f>'[1]Detailed Budget'!$AD$96</f>
        <v>71050111380.677719</v>
      </c>
      <c r="CB31" s="5">
        <f>BA31*CA31</f>
        <v>176353609.66228801</v>
      </c>
      <c r="CE31" s="6">
        <f>'[1]Detailed Budget'!$AD$175</f>
        <v>4330586076.5988197</v>
      </c>
      <c r="CF31" s="5">
        <f>BB31*BD31*CE31</f>
        <v>19803948.161413144</v>
      </c>
      <c r="CG31" s="6">
        <f>'[1]Detailed Budget'!$AD$176</f>
        <v>20662817754.37001</v>
      </c>
      <c r="CH31" s="5">
        <f>BB31*BF31*CG31</f>
        <v>94491917.1520008</v>
      </c>
      <c r="CI31" s="5">
        <f>CF31+CH31</f>
        <v>114295865.31341395</v>
      </c>
      <c r="CJ31" s="5">
        <f>'[1]Detailed Budget'!$AD$178</f>
        <v>46025131033.061455</v>
      </c>
      <c r="CK31" s="5">
        <f>BB31*AG31*CJ31</f>
        <v>142577144.54483104</v>
      </c>
      <c r="CL31" s="5">
        <f>CI31+CK31</f>
        <v>256873009.85824499</v>
      </c>
      <c r="CM31" s="4">
        <f>'[1]Detailed Budget'!$AD$189</f>
        <v>77498869683.252869</v>
      </c>
      <c r="CN31" s="5">
        <f>BH31*BL31*CM31</f>
        <v>0</v>
      </c>
      <c r="CO31" s="3">
        <f>'[1]Detailed Budget'!$AD$191</f>
        <v>2684962805.4134097</v>
      </c>
      <c r="CP31" s="2">
        <f>BH31*AN31*CO31</f>
        <v>0</v>
      </c>
      <c r="CQ31" s="2">
        <f>CN31+CP31</f>
        <v>0</v>
      </c>
      <c r="CR31" s="6">
        <f>'[1]Detailed Budget'!$AD$195</f>
        <v>18734176418</v>
      </c>
      <c r="CS31" s="5">
        <f>BN31*CR31</f>
        <v>37567093.534694746</v>
      </c>
      <c r="CW31" s="4"/>
      <c r="DH31" s="3">
        <f>'[1]Detailed Budget'!$AD$163</f>
        <v>4928560000</v>
      </c>
      <c r="DI31" s="2">
        <f>AP31*DH31</f>
        <v>7280000.0000000009</v>
      </c>
    </row>
    <row r="32" spans="1:113" ht="43.5" x14ac:dyDescent="0.35">
      <c r="A32" s="23" t="s">
        <v>1592</v>
      </c>
      <c r="B32" s="22" t="s">
        <v>1591</v>
      </c>
      <c r="C32" s="21" t="s">
        <v>1</v>
      </c>
      <c r="D32" s="21"/>
      <c r="E32" s="21"/>
      <c r="F32" s="21"/>
      <c r="G32" s="21" t="s">
        <v>1</v>
      </c>
      <c r="H32" s="21" t="s">
        <v>1</v>
      </c>
      <c r="I32" s="21" t="s">
        <v>1</v>
      </c>
      <c r="J32" s="21"/>
      <c r="K32" s="21" t="s">
        <v>1</v>
      </c>
      <c r="L32" s="21"/>
      <c r="M32" s="21"/>
      <c r="N32" s="21"/>
      <c r="O32" s="21"/>
      <c r="P32" s="21"/>
      <c r="Q32" s="21"/>
      <c r="R32" s="21" t="s">
        <v>1</v>
      </c>
      <c r="S32" s="21"/>
      <c r="T32" s="21"/>
      <c r="U32" s="20">
        <f>COUNTA(C32:T32)</f>
        <v>6</v>
      </c>
      <c r="V32" s="19" t="s">
        <v>9</v>
      </c>
      <c r="W32" s="18">
        <v>191935</v>
      </c>
      <c r="X32" s="17">
        <v>3.04</v>
      </c>
      <c r="Y32" s="16">
        <f>1+X32/100</f>
        <v>1.0304</v>
      </c>
      <c r="Z32" s="6">
        <v>19</v>
      </c>
      <c r="AA32" s="16">
        <f>POWER(Y32,Z32)</f>
        <v>1.7664898659259882</v>
      </c>
      <c r="AB32" s="6">
        <f>W32*AA32</f>
        <v>339051.23241650453</v>
      </c>
      <c r="AC32" s="1">
        <v>18.399999999999999</v>
      </c>
      <c r="AD32" s="6">
        <f>AB32*AC32/100</f>
        <v>62385.426764636832</v>
      </c>
      <c r="AE32" s="6">
        <f>AD32*0.95</f>
        <v>59266.155426404985</v>
      </c>
      <c r="AF32" s="6">
        <f>AE32*BB32</f>
        <v>0</v>
      </c>
      <c r="AG32" s="15">
        <f>AE32/21628351</f>
        <v>2.7402068436195152E-3</v>
      </c>
      <c r="AH32" s="6">
        <f>AB32*0.05</f>
        <v>16952.561620825229</v>
      </c>
      <c r="AI32" s="12">
        <f>AH32/12908475</f>
        <v>1.3132892631255999E-3</v>
      </c>
      <c r="AJ32" s="6">
        <f>AD32+AH32</f>
        <v>79337.988385462057</v>
      </c>
      <c r="AK32" s="6">
        <f>AB32*0.04</f>
        <v>13562.049296660181</v>
      </c>
      <c r="AL32" s="6">
        <f>AB32*0.04</f>
        <v>13562.049296660181</v>
      </c>
      <c r="AM32" s="6">
        <f>AK32+AL32</f>
        <v>27124.098593320363</v>
      </c>
      <c r="AN32" s="14">
        <f>AM32/20653560</f>
        <v>1.3132892631255997E-3</v>
      </c>
      <c r="AO32" s="6">
        <v>11</v>
      </c>
      <c r="AP32" s="13">
        <f>AO32/8801</f>
        <v>1.2498579706851495E-3</v>
      </c>
      <c r="AQ32" s="6">
        <v>11</v>
      </c>
      <c r="AR32" s="6"/>
      <c r="AS32" s="6"/>
      <c r="AT32" s="6"/>
      <c r="AU32" s="6">
        <v>0</v>
      </c>
      <c r="AV32" s="6"/>
      <c r="AW32" s="13">
        <f>AV32/34743979</f>
        <v>0</v>
      </c>
      <c r="AX32" s="6">
        <v>1</v>
      </c>
      <c r="AY32" s="6">
        <f>AJ32/1758279*619008</f>
        <v>27931.204043560832</v>
      </c>
      <c r="AZ32" s="6">
        <f>AX32*AY32</f>
        <v>27931.204043560832</v>
      </c>
      <c r="BA32" s="12">
        <f>AZ32/12721596</f>
        <v>2.1955738921092E-3</v>
      </c>
      <c r="BB32" s="11">
        <v>0</v>
      </c>
      <c r="BC32" s="6">
        <f>AD32*BB32*0.18*4</f>
        <v>0</v>
      </c>
      <c r="BD32" s="10">
        <f>BC32/11104067</f>
        <v>0</v>
      </c>
      <c r="BE32" s="6">
        <f>AD32*BB32*0.77*4</f>
        <v>0</v>
      </c>
      <c r="BF32" s="8">
        <f>BE32/47500730</f>
        <v>0</v>
      </c>
      <c r="BG32" s="6">
        <f>BC32+BE32</f>
        <v>0</v>
      </c>
      <c r="BH32" s="9">
        <v>1</v>
      </c>
      <c r="BI32" s="6">
        <f>AK32*0.85*0.75*12</f>
        <v>103749.67711945037</v>
      </c>
      <c r="BJ32" s="6">
        <f>AL32*0.85*0.75*2*12</f>
        <v>207499.35423890073</v>
      </c>
      <c r="BK32" s="6">
        <f>BI32+BJ32</f>
        <v>311249.03135835112</v>
      </c>
      <c r="BL32" s="8">
        <f>BK32/236999601</f>
        <v>1.3132892631255997E-3</v>
      </c>
      <c r="BM32" s="6">
        <f>AH32/375701*910321</f>
        <v>41075.942963237365</v>
      </c>
      <c r="BN32" s="8">
        <f>BM32/23157202</f>
        <v>1.773786961103391E-3</v>
      </c>
      <c r="BT32" s="6">
        <f>'[1]Detailed Budget'!$AD$12</f>
        <v>194045122715</v>
      </c>
      <c r="BU32" s="6">
        <f>'[1]Detailed Budget'!$AD$24</f>
        <v>194045122715</v>
      </c>
      <c r="BV32" s="7">
        <f>AV32/34743979</f>
        <v>0</v>
      </c>
      <c r="BW32" s="4"/>
      <c r="BX32" s="5">
        <f>BT32*BV32</f>
        <v>0</v>
      </c>
      <c r="BY32" s="5">
        <f>BU32*BV32</f>
        <v>0</v>
      </c>
      <c r="CA32" s="6">
        <f>'[1]Detailed Budget'!$AD$96</f>
        <v>71050111380.677719</v>
      </c>
      <c r="CB32" s="5">
        <f>BA32*CA32</f>
        <v>155995769.57886675</v>
      </c>
      <c r="CE32" s="6">
        <f>'[1]Detailed Budget'!$AD$175</f>
        <v>4330586076.5988197</v>
      </c>
      <c r="CF32" s="5">
        <f>BB32*BD32*CE32</f>
        <v>0</v>
      </c>
      <c r="CG32" s="6">
        <f>'[1]Detailed Budget'!$AD$176</f>
        <v>20662817754.37001</v>
      </c>
      <c r="CH32" s="5">
        <f>BB32*BF32*CG32</f>
        <v>0</v>
      </c>
      <c r="CI32" s="5">
        <f>CF32+CH32</f>
        <v>0</v>
      </c>
      <c r="CJ32" s="5">
        <f>'[1]Detailed Budget'!$AD$178</f>
        <v>46025131033.061455</v>
      </c>
      <c r="CK32" s="5">
        <f>BB32*AG32*CJ32</f>
        <v>0</v>
      </c>
      <c r="CL32" s="5">
        <f>CI32+CK32</f>
        <v>0</v>
      </c>
      <c r="CM32" s="4">
        <f>'[1]Detailed Budget'!$AD$189</f>
        <v>77498869683.252869</v>
      </c>
      <c r="CN32" s="5">
        <f>BH32*BL32*CM32</f>
        <v>101778433.45938604</v>
      </c>
      <c r="CO32" s="3">
        <f>'[1]Detailed Budget'!$AD$191</f>
        <v>2684962805.4134097</v>
      </c>
      <c r="CP32" s="2">
        <f>BH32*AN32*CO32</f>
        <v>3526132.8242410198</v>
      </c>
      <c r="CQ32" s="2">
        <f>CN32+CP32</f>
        <v>105304566.28362706</v>
      </c>
      <c r="CR32" s="6">
        <f>'[1]Detailed Budget'!$AD$195</f>
        <v>18734176418</v>
      </c>
      <c r="CS32" s="5">
        <f>BN32*CR32</f>
        <v>33230437.857259031</v>
      </c>
      <c r="CW32" s="4"/>
      <c r="DH32" s="3">
        <f>'[1]Detailed Budget'!$AD$163</f>
        <v>4928560000</v>
      </c>
      <c r="DI32" s="2">
        <f>AP32*DH32</f>
        <v>6160000</v>
      </c>
    </row>
    <row r="33" spans="1:118" ht="43.5" x14ac:dyDescent="0.35">
      <c r="A33" s="23" t="s">
        <v>1590</v>
      </c>
      <c r="B33" s="22" t="s">
        <v>1589</v>
      </c>
      <c r="C33" s="21" t="s">
        <v>1</v>
      </c>
      <c r="D33" s="21"/>
      <c r="E33" s="21"/>
      <c r="F33" s="21"/>
      <c r="G33" s="21" t="s">
        <v>1</v>
      </c>
      <c r="H33" s="21" t="s">
        <v>1</v>
      </c>
      <c r="I33" s="21" t="s">
        <v>1</v>
      </c>
      <c r="J33" s="21"/>
      <c r="K33" s="21" t="s">
        <v>1</v>
      </c>
      <c r="L33" s="21"/>
      <c r="M33" s="21"/>
      <c r="N33" s="21"/>
      <c r="O33" s="21"/>
      <c r="P33" s="21"/>
      <c r="Q33" s="21"/>
      <c r="R33" s="21" t="s">
        <v>1</v>
      </c>
      <c r="S33" s="21"/>
      <c r="T33" s="21"/>
      <c r="U33" s="20">
        <f>COUNTA(C33:T33)</f>
        <v>6</v>
      </c>
      <c r="V33" s="19" t="s">
        <v>9</v>
      </c>
      <c r="W33" s="18">
        <v>234567</v>
      </c>
      <c r="X33" s="17">
        <v>3.04</v>
      </c>
      <c r="Y33" s="16">
        <f>1+X33/100</f>
        <v>1.0304</v>
      </c>
      <c r="Z33" s="6">
        <v>19</v>
      </c>
      <c r="AA33" s="16">
        <f>POWER(Y33,Z33)</f>
        <v>1.7664898659259882</v>
      </c>
      <c r="AB33" s="6">
        <f>W33*AA33</f>
        <v>414360.22838066128</v>
      </c>
      <c r="AC33" s="1">
        <v>18.399999999999999</v>
      </c>
      <c r="AD33" s="6">
        <f>AB33*AC33/100</f>
        <v>76242.282022041676</v>
      </c>
      <c r="AE33" s="6">
        <f>AD33*0.95</f>
        <v>72430.167920939595</v>
      </c>
      <c r="AF33" s="6">
        <f>AE33*BB33</f>
        <v>0</v>
      </c>
      <c r="AG33" s="15">
        <f>AE33/21628351</f>
        <v>3.3488529902690961E-3</v>
      </c>
      <c r="AH33" s="6">
        <f>AB33*0.05</f>
        <v>20718.011419033064</v>
      </c>
      <c r="AI33" s="12">
        <f>AH33/12908475</f>
        <v>1.6049929537790533E-3</v>
      </c>
      <c r="AJ33" s="6">
        <f>AD33+AH33</f>
        <v>96960.29344107474</v>
      </c>
      <c r="AK33" s="6">
        <f>AB33*0.04</f>
        <v>16574.409135226451</v>
      </c>
      <c r="AL33" s="6">
        <f>AB33*0.04</f>
        <v>16574.409135226451</v>
      </c>
      <c r="AM33" s="6">
        <f>AK33+AL33</f>
        <v>33148.818270452903</v>
      </c>
      <c r="AN33" s="14">
        <f>AM33/20653560</f>
        <v>1.6049929537790533E-3</v>
      </c>
      <c r="AO33" s="6">
        <v>12</v>
      </c>
      <c r="AP33" s="13">
        <f>AO33/8801</f>
        <v>1.3634814225656176E-3</v>
      </c>
      <c r="AQ33" s="6">
        <v>12</v>
      </c>
      <c r="AR33" s="6"/>
      <c r="AS33" s="6"/>
      <c r="AT33" s="6"/>
      <c r="AU33" s="6">
        <v>0</v>
      </c>
      <c r="AV33" s="6"/>
      <c r="AW33" s="13">
        <f>AV33/34743979</f>
        <v>0</v>
      </c>
      <c r="AX33" s="6">
        <v>1</v>
      </c>
      <c r="AY33" s="6">
        <f>AJ33/1758279*619008</f>
        <v>34135.195450990883</v>
      </c>
      <c r="AZ33" s="6">
        <f>AX33*AY33</f>
        <v>34135.195450990883</v>
      </c>
      <c r="BA33" s="12">
        <f>AZ33/12721596</f>
        <v>2.6832478763663681E-3</v>
      </c>
      <c r="BB33" s="11">
        <v>0</v>
      </c>
      <c r="BC33" s="6">
        <f>AD33*BB33*0.18*4</f>
        <v>0</v>
      </c>
      <c r="BD33" s="10">
        <f>BC33/11104067</f>
        <v>0</v>
      </c>
      <c r="BE33" s="6">
        <f>AD33*BB33*0.77*4</f>
        <v>0</v>
      </c>
      <c r="BF33" s="8">
        <f>BE33/47500730</f>
        <v>0</v>
      </c>
      <c r="BG33" s="6">
        <f>BC33+BE33</f>
        <v>0</v>
      </c>
      <c r="BH33" s="9">
        <v>1</v>
      </c>
      <c r="BI33" s="6">
        <f>AK33*0.85*0.75*12</f>
        <v>126794.22988448235</v>
      </c>
      <c r="BJ33" s="6">
        <f>AL33*0.85*0.75*2*12</f>
        <v>253588.45976896471</v>
      </c>
      <c r="BK33" s="6">
        <f>BI33+BJ33</f>
        <v>380382.68965344707</v>
      </c>
      <c r="BL33" s="8">
        <f>BK33/236999601</f>
        <v>1.6049929537790533E-3</v>
      </c>
      <c r="BM33" s="6">
        <f>AH33/375701*910321</f>
        <v>50199.602537617946</v>
      </c>
      <c r="BN33" s="8">
        <f>BM33/23157202</f>
        <v>2.1677749556106973E-3</v>
      </c>
      <c r="BT33" s="6">
        <f>'[1]Detailed Budget'!$AD$12</f>
        <v>194045122715</v>
      </c>
      <c r="BU33" s="6">
        <f>'[1]Detailed Budget'!$AD$24</f>
        <v>194045122715</v>
      </c>
      <c r="BV33" s="7">
        <f>AV33/34743979</f>
        <v>0</v>
      </c>
      <c r="BW33" s="4"/>
      <c r="BX33" s="5">
        <f>BT33*BV33</f>
        <v>0</v>
      </c>
      <c r="BY33" s="5">
        <f>BU33*BV33</f>
        <v>0</v>
      </c>
      <c r="CA33" s="6">
        <f>'[1]Detailed Budget'!$AD$96</f>
        <v>71050111380.677719</v>
      </c>
      <c r="CB33" s="5">
        <f>BA33*CA33</f>
        <v>190645060.47779742</v>
      </c>
      <c r="CE33" s="6">
        <f>'[1]Detailed Budget'!$AD$175</f>
        <v>4330586076.5988197</v>
      </c>
      <c r="CF33" s="5">
        <f>BB33*BD33*CE33</f>
        <v>0</v>
      </c>
      <c r="CG33" s="6">
        <f>'[1]Detailed Budget'!$AD$176</f>
        <v>20662817754.37001</v>
      </c>
      <c r="CH33" s="5">
        <f>BB33*BF33*CG33</f>
        <v>0</v>
      </c>
      <c r="CI33" s="5">
        <f>CF33+CH33</f>
        <v>0</v>
      </c>
      <c r="CJ33" s="5">
        <f>'[1]Detailed Budget'!$AD$178</f>
        <v>46025131033.061455</v>
      </c>
      <c r="CK33" s="5">
        <f>BB33*AG33*CJ33</f>
        <v>0</v>
      </c>
      <c r="CL33" s="5">
        <f>CI33+CK33</f>
        <v>0</v>
      </c>
      <c r="CM33" s="4">
        <f>'[1]Detailed Budget'!$AD$189</f>
        <v>77498869683.252869</v>
      </c>
      <c r="CN33" s="5">
        <f>BH33*BL33*CM33</f>
        <v>124385139.76746194</v>
      </c>
      <c r="CO33" s="3">
        <f>'[1]Detailed Budget'!$AD$191</f>
        <v>2684962805.4134097</v>
      </c>
      <c r="CP33" s="2">
        <f>BH33*AN33*CO33</f>
        <v>4309346.3838473624</v>
      </c>
      <c r="CQ33" s="2">
        <f>CN33+CP33</f>
        <v>128694486.1513093</v>
      </c>
      <c r="CR33" s="6">
        <f>'[1]Detailed Budget'!$AD$195</f>
        <v>18734176418</v>
      </c>
      <c r="CS33" s="5">
        <f>BN33*CR33</f>
        <v>40611478.452932924</v>
      </c>
      <c r="CW33" s="4"/>
      <c r="DH33" s="3">
        <f>'[1]Detailed Budget'!$AD$163</f>
        <v>4928560000</v>
      </c>
      <c r="DI33" s="2">
        <f>AP33*DH33</f>
        <v>6720000</v>
      </c>
    </row>
    <row r="34" spans="1:118" x14ac:dyDescent="0.35">
      <c r="A34" s="23"/>
      <c r="B34" s="22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0"/>
      <c r="V34" s="19"/>
      <c r="W34" s="18"/>
      <c r="X34" s="17"/>
      <c r="Y34" s="16"/>
      <c r="Z34" s="6"/>
      <c r="AA34" s="16"/>
      <c r="AB34" s="6"/>
      <c r="AD34" s="6"/>
      <c r="AE34" s="6"/>
      <c r="AF34" s="6">
        <f>AE34*BB34</f>
        <v>0</v>
      </c>
      <c r="AG34" s="15">
        <f>AE34/21628351</f>
        <v>0</v>
      </c>
      <c r="AH34" s="6"/>
      <c r="AI34" s="12"/>
      <c r="AJ34" s="6"/>
      <c r="AK34" s="6">
        <f>AB34*0.04</f>
        <v>0</v>
      </c>
      <c r="AL34" s="6">
        <f>AB34*0.04</f>
        <v>0</v>
      </c>
      <c r="AM34" s="6">
        <f>AK34+AL34</f>
        <v>0</v>
      </c>
      <c r="AN34" s="14">
        <f>AM34/20653560</f>
        <v>0</v>
      </c>
      <c r="AO34" s="6"/>
      <c r="AP34" s="13">
        <f>AO34/8801</f>
        <v>0</v>
      </c>
      <c r="AQ34" s="6"/>
      <c r="AR34" s="6"/>
      <c r="AS34" s="6"/>
      <c r="AT34" s="6"/>
      <c r="AU34" s="6"/>
      <c r="AV34" s="6"/>
      <c r="AW34" s="13">
        <f>AV34/34743979</f>
        <v>0</v>
      </c>
      <c r="AX34" s="6"/>
      <c r="AY34" s="6"/>
      <c r="AZ34" s="6"/>
      <c r="BA34" s="12">
        <f>AZ34/12721596</f>
        <v>0</v>
      </c>
      <c r="BB34" s="11"/>
      <c r="BC34" s="6"/>
      <c r="BD34" s="10"/>
      <c r="BE34" s="6"/>
      <c r="BF34" s="8"/>
      <c r="BG34" s="6"/>
      <c r="BH34" s="9"/>
      <c r="BI34" s="6">
        <f>AK34*0.85*0.75*12</f>
        <v>0</v>
      </c>
      <c r="BJ34" s="6">
        <f>AL34*0.85*0.75*2*12</f>
        <v>0</v>
      </c>
      <c r="BK34" s="6">
        <f>BI34+BJ34</f>
        <v>0</v>
      </c>
      <c r="BL34" s="8">
        <f>BK34/236999601</f>
        <v>0</v>
      </c>
      <c r="BM34" s="6"/>
      <c r="BN34" s="8">
        <f>BM34/23157202</f>
        <v>0</v>
      </c>
      <c r="BT34" s="6"/>
      <c r="BU34" s="6"/>
      <c r="BV34" s="7"/>
      <c r="BW34" s="4"/>
      <c r="BX34" s="5"/>
      <c r="BY34" s="5"/>
      <c r="CA34" s="6">
        <f>'[1]Detailed Budget'!$AD$96</f>
        <v>71050111380.677719</v>
      </c>
      <c r="CB34" s="5">
        <f>BA34*CA34</f>
        <v>0</v>
      </c>
      <c r="CE34" s="6"/>
      <c r="CF34" s="5"/>
      <c r="CG34" s="6"/>
      <c r="CH34" s="5"/>
      <c r="CI34" s="5"/>
      <c r="CJ34" s="5"/>
      <c r="CK34" s="5"/>
      <c r="CL34" s="5"/>
      <c r="CM34" s="4">
        <f>'[1]Detailed Budget'!$AD$189</f>
        <v>77498869683.252869</v>
      </c>
      <c r="CN34" s="5">
        <f>BH34*BL34*CM34</f>
        <v>0</v>
      </c>
      <c r="CO34" s="3">
        <f>'[1]Detailed Budget'!$AD$191</f>
        <v>2684962805.4134097</v>
      </c>
      <c r="CP34" s="2">
        <f>BH34*AN34*CO34</f>
        <v>0</v>
      </c>
      <c r="CQ34" s="2">
        <f>CN34+CP34</f>
        <v>0</v>
      </c>
      <c r="CR34" s="6"/>
      <c r="CS34" s="5"/>
      <c r="CW34" s="4"/>
      <c r="DH34" s="3">
        <f>'[1]Detailed Budget'!$AD$163</f>
        <v>4928560000</v>
      </c>
      <c r="DI34" s="2">
        <f>AP34*DH34</f>
        <v>0</v>
      </c>
    </row>
    <row r="35" spans="1:118" x14ac:dyDescent="0.35">
      <c r="A35" s="38">
        <v>1.2</v>
      </c>
      <c r="B35" s="37" t="s">
        <v>1588</v>
      </c>
      <c r="C35" s="34">
        <f>COUNTA(C37:C42)</f>
        <v>6</v>
      </c>
      <c r="D35" s="34">
        <f>COUNTA(D37:D42)</f>
        <v>6</v>
      </c>
      <c r="E35" s="34">
        <f>COUNTA(E37:E42)</f>
        <v>0</v>
      </c>
      <c r="F35" s="34">
        <f>COUNTA(F37:F42)</f>
        <v>0</v>
      </c>
      <c r="G35" s="34">
        <f>COUNTA(G37:G42)</f>
        <v>0</v>
      </c>
      <c r="H35" s="34">
        <f>COUNTA(H37:H42)</f>
        <v>6</v>
      </c>
      <c r="I35" s="34">
        <f>COUNTA(I37:I42)</f>
        <v>6</v>
      </c>
      <c r="J35" s="34">
        <f>COUNTA(J37:J42)</f>
        <v>0</v>
      </c>
      <c r="K35" s="34">
        <f>COUNTA(K37:K42)</f>
        <v>0</v>
      </c>
      <c r="L35" s="34">
        <f>COUNTA(L37:L42)</f>
        <v>0</v>
      </c>
      <c r="M35" s="34">
        <f>COUNTA(M37:M42)</f>
        <v>6</v>
      </c>
      <c r="N35" s="34">
        <f>COUNTA(N37:N42)</f>
        <v>0</v>
      </c>
      <c r="O35" s="34">
        <f>COUNTA(O37:O42)</f>
        <v>0</v>
      </c>
      <c r="P35" s="34">
        <f>COUNTA(P37:P42)</f>
        <v>0</v>
      </c>
      <c r="Q35" s="34">
        <f>COUNTA(Q37:Q42)</f>
        <v>5</v>
      </c>
      <c r="R35" s="34">
        <f>COUNTA(R37:R42)</f>
        <v>1</v>
      </c>
      <c r="S35" s="34">
        <f>COUNTA(S37:S42)</f>
        <v>0</v>
      </c>
      <c r="T35" s="34">
        <f>COUNTA(T37:T42)</f>
        <v>0</v>
      </c>
      <c r="U35" s="33">
        <f>SUM(C35:T35)</f>
        <v>36</v>
      </c>
      <c r="V35" s="32"/>
      <c r="W35" s="25">
        <f>SUM(W37:W42)</f>
        <v>1406239</v>
      </c>
      <c r="X35" s="31">
        <v>9.2799999999999994</v>
      </c>
      <c r="Y35" s="30">
        <f>1+X35/100</f>
        <v>1.0928</v>
      </c>
      <c r="Z35" s="25">
        <v>19</v>
      </c>
      <c r="AA35" s="30">
        <f>POWER(Y35,Z35)</f>
        <v>5.3984991883265403</v>
      </c>
      <c r="AB35" s="25">
        <f>SUM(AB37:AB42)</f>
        <v>7591580.1000931272</v>
      </c>
      <c r="AC35" s="24">
        <v>15.7</v>
      </c>
      <c r="AD35" s="25">
        <f>SUM(AD37:AD42)</f>
        <v>1191878.0757146208</v>
      </c>
      <c r="AE35" s="25">
        <f>SUM(AE37:AE42)</f>
        <v>1132284.1719288896</v>
      </c>
      <c r="AF35" s="25">
        <f>SUM(AF37:AF42)</f>
        <v>1132284.1719288896</v>
      </c>
      <c r="AG35" s="15">
        <f>AE35/21628351</f>
        <v>5.2351849289337386E-2</v>
      </c>
      <c r="AH35" s="25">
        <f>SUM(AH37:AH42)</f>
        <v>379579.00500465633</v>
      </c>
      <c r="AI35" s="12">
        <f>AH35/12908475</f>
        <v>2.9405410399342781E-2</v>
      </c>
      <c r="AJ35" s="25">
        <f>SUM(AJ37:AJ42)</f>
        <v>1571457.080719277</v>
      </c>
      <c r="AK35" s="6">
        <f>AB35*0.04</f>
        <v>303663.20400372508</v>
      </c>
      <c r="AL35" s="6">
        <f>AB35*0.04</f>
        <v>303663.20400372508</v>
      </c>
      <c r="AM35" s="6">
        <f>AK35+AL35</f>
        <v>607326.40800745017</v>
      </c>
      <c r="AN35" s="14">
        <f>AM35/20653560</f>
        <v>2.9405410399342784E-2</v>
      </c>
      <c r="AO35" s="25">
        <f>SUM(AO37:AO42)</f>
        <v>62</v>
      </c>
      <c r="AP35" s="13">
        <f>AO35/8801</f>
        <v>7.0446540165890236E-3</v>
      </c>
      <c r="AQ35" s="25">
        <f>SUM(AQ37:AQ42)</f>
        <v>62</v>
      </c>
      <c r="AR35" s="25"/>
      <c r="AS35" s="25"/>
      <c r="AT35" s="25"/>
      <c r="AU35" s="6"/>
      <c r="AV35" s="6"/>
      <c r="AW35" s="13">
        <f>AV35/34743979</f>
        <v>0</v>
      </c>
      <c r="AX35" s="6"/>
      <c r="AY35" s="25">
        <v>405775</v>
      </c>
      <c r="AZ35" s="25">
        <f>SUM(AZ37:AZ42)</f>
        <v>405775.0208429913</v>
      </c>
      <c r="BA35" s="12">
        <f>AZ35/12721596</f>
        <v>3.1896549838793128E-2</v>
      </c>
      <c r="BB35" s="11"/>
      <c r="BC35" s="25">
        <f>SUM(BC37:BC42)</f>
        <v>858152.21451452677</v>
      </c>
      <c r="BD35" s="10">
        <f>BC35/11104067</f>
        <v>7.7282694215959499E-2</v>
      </c>
      <c r="BE35" s="25">
        <f>SUM(BE37:BE42)</f>
        <v>3670984.4732010313</v>
      </c>
      <c r="BF35" s="8">
        <f>BE35/47500730</f>
        <v>7.7282695933326317E-2</v>
      </c>
      <c r="BG35" s="25">
        <f>SUM(BG37:BG42)</f>
        <v>4529136.6877155583</v>
      </c>
      <c r="BI35" s="6">
        <f>AK35*0.85*0.75*12</f>
        <v>2323023.5106284968</v>
      </c>
      <c r="BJ35" s="6">
        <f>AL35*0.85*0.75*2*12</f>
        <v>4646047.0212569935</v>
      </c>
      <c r="BK35" s="6">
        <f>BI35+BJ35</f>
        <v>6969070.5318854898</v>
      </c>
      <c r="BL35" s="8">
        <f>BK35/236999601</f>
        <v>2.9405410399342781E-2</v>
      </c>
      <c r="BM35" s="25">
        <v>609975</v>
      </c>
      <c r="BN35" s="8">
        <f>BM35/23157202</f>
        <v>2.6340617489107709E-2</v>
      </c>
      <c r="BO35" s="24"/>
      <c r="BP35" s="24"/>
      <c r="BQ35" s="24"/>
      <c r="BR35" s="24"/>
      <c r="BS35" s="24"/>
      <c r="BT35" s="25">
        <f>'[1]Detailed Budget'!$AD$12</f>
        <v>194045122715</v>
      </c>
      <c r="BU35" s="25">
        <f>'[1]Detailed Budget'!$AD$24</f>
        <v>194045122715</v>
      </c>
      <c r="BV35" s="7">
        <f>AV35/34743979</f>
        <v>0</v>
      </c>
      <c r="BW35" s="4"/>
      <c r="BX35" s="35">
        <f>BT35*BV35</f>
        <v>0</v>
      </c>
      <c r="BY35" s="35">
        <f>BU35*BV35</f>
        <v>0</v>
      </c>
      <c r="BZ35" s="24"/>
      <c r="CA35" s="25">
        <f>'[1]Detailed Budget'!$AD$96</f>
        <v>71050111380.677719</v>
      </c>
      <c r="CB35" s="35">
        <f>BA35*CA35</f>
        <v>2266253418.7055898</v>
      </c>
      <c r="CC35" s="24"/>
      <c r="CD35" s="24"/>
      <c r="CE35" s="25">
        <f>'[1]Detailed Budget'!$AD$175</f>
        <v>4330586076.5988197</v>
      </c>
      <c r="CF35" s="35">
        <f>SUM(CF37:CF42)</f>
        <v>334679359.53367841</v>
      </c>
      <c r="CG35" s="26">
        <f>'[1]Detailed Budget'!$AD$176</f>
        <v>20662817754.37001</v>
      </c>
      <c r="CH35" s="35">
        <f>SUM(CH37:CH42)</f>
        <v>1596878261.6367142</v>
      </c>
      <c r="CI35" s="35">
        <f>SUM(CI37:CI42)</f>
        <v>1931557621.1703925</v>
      </c>
      <c r="CJ35" s="5">
        <f>'[1]Detailed Budget'!$AD$178</f>
        <v>46025131033.061455</v>
      </c>
      <c r="CK35" s="35">
        <f>SUM(CK37:CK42)</f>
        <v>2409500723.3648386</v>
      </c>
      <c r="CL35" s="35">
        <f>SUM(CL37:CL42)</f>
        <v>4341058344.5352306</v>
      </c>
      <c r="CM35" s="4">
        <f>'[1]Detailed Budget'!$AD$189</f>
        <v>77498869683.252869</v>
      </c>
      <c r="CN35" s="5">
        <f>BH35*BL35*CM35</f>
        <v>0</v>
      </c>
      <c r="CO35" s="3">
        <f>'[1]Detailed Budget'!$AD$191</f>
        <v>2684962805.4134097</v>
      </c>
      <c r="CP35" s="2">
        <f>BH35*AN35*CO35</f>
        <v>0</v>
      </c>
      <c r="CQ35" s="2">
        <f>CN35+CP35</f>
        <v>0</v>
      </c>
      <c r="CR35" s="25">
        <f>'[1]Detailed Budget'!$AD$195</f>
        <v>18734176418</v>
      </c>
      <c r="CS35" s="5">
        <f>BN35*CR35</f>
        <v>493469775</v>
      </c>
      <c r="CT35" s="24"/>
      <c r="CU35" s="24"/>
      <c r="CV35" s="24"/>
      <c r="CW35" s="4"/>
      <c r="CX35" s="24"/>
      <c r="CY35" s="24"/>
      <c r="CZ35" s="24"/>
      <c r="DA35" s="24"/>
      <c r="DB35" s="24"/>
      <c r="DC35" s="24"/>
      <c r="DD35" s="24"/>
      <c r="DE35" s="24"/>
      <c r="DF35" s="24"/>
      <c r="DG35" s="24"/>
      <c r="DH35" s="3">
        <f>'[1]Detailed Budget'!$AD$163</f>
        <v>4928560000</v>
      </c>
      <c r="DI35" s="2">
        <f>AP35*DH35</f>
        <v>34720000</v>
      </c>
      <c r="DJ35" s="24"/>
      <c r="DK35" s="24"/>
      <c r="DL35" s="24"/>
      <c r="DM35" s="24"/>
      <c r="DN35" s="24"/>
    </row>
    <row r="36" spans="1:118" x14ac:dyDescent="0.35">
      <c r="A36" s="23" t="s">
        <v>1587</v>
      </c>
      <c r="B36" s="22" t="s">
        <v>72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3"/>
      <c r="V36" s="32"/>
      <c r="W36" s="25"/>
      <c r="X36" s="31"/>
      <c r="Y36" s="30"/>
      <c r="Z36" s="25"/>
      <c r="AA36" s="30"/>
      <c r="AB36" s="25"/>
      <c r="AC36" s="24"/>
      <c r="AD36" s="25"/>
      <c r="AE36" s="6"/>
      <c r="AF36" s="6"/>
      <c r="AG36" s="15">
        <f>AE36/21628351</f>
        <v>0</v>
      </c>
      <c r="AH36" s="25"/>
      <c r="AI36" s="12"/>
      <c r="AJ36" s="6"/>
      <c r="AK36" s="6">
        <f>AB36*0.04</f>
        <v>0</v>
      </c>
      <c r="AL36" s="6">
        <f>AB36*0.04</f>
        <v>0</v>
      </c>
      <c r="AM36" s="6">
        <f>AK36+AL36</f>
        <v>0</v>
      </c>
      <c r="AN36" s="14">
        <f>AM36/20653560</f>
        <v>0</v>
      </c>
      <c r="AO36" s="25"/>
      <c r="AP36" s="13"/>
      <c r="AQ36" s="25"/>
      <c r="AR36" s="25"/>
      <c r="AS36" s="25"/>
      <c r="AT36" s="25"/>
      <c r="AU36" s="6"/>
      <c r="AV36" s="6"/>
      <c r="AW36" s="13">
        <f>AV36/34743979</f>
        <v>0</v>
      </c>
      <c r="AX36" s="6"/>
      <c r="AY36" s="25"/>
      <c r="AZ36" s="6"/>
      <c r="BA36" s="12">
        <f>AZ36/12721596</f>
        <v>0</v>
      </c>
      <c r="BB36" s="11"/>
      <c r="BC36" s="25"/>
      <c r="BD36" s="10">
        <f>BC36/11104067</f>
        <v>0</v>
      </c>
      <c r="BE36" s="25"/>
      <c r="BF36" s="8">
        <f>BE36/47500730</f>
        <v>0</v>
      </c>
      <c r="BG36" s="27"/>
      <c r="BI36" s="6">
        <f>AK36*0.85*0.75*12</f>
        <v>0</v>
      </c>
      <c r="BJ36" s="6">
        <f>AL36*0.85*0.75*2*12</f>
        <v>0</v>
      </c>
      <c r="BK36" s="6">
        <f>BI36+BJ36</f>
        <v>0</v>
      </c>
      <c r="BL36" s="8">
        <f>BK36/236999601</f>
        <v>0</v>
      </c>
      <c r="BM36" s="25"/>
      <c r="BN36" s="8">
        <f>BM36/23157202</f>
        <v>0</v>
      </c>
      <c r="BO36" s="24"/>
      <c r="BP36" s="24"/>
      <c r="BQ36" s="24"/>
      <c r="BR36" s="24"/>
      <c r="BS36" s="24"/>
      <c r="BT36" s="25"/>
      <c r="BU36" s="25">
        <f>'[1]Detailed Budget'!$AD$24</f>
        <v>194045122715</v>
      </c>
      <c r="BV36" s="7"/>
      <c r="BW36" s="4"/>
      <c r="BX36" s="5"/>
      <c r="BY36" s="5"/>
      <c r="BZ36" s="24"/>
      <c r="CA36" s="25">
        <f>'[1]Detailed Budget'!$AD$96</f>
        <v>71050111380.677719</v>
      </c>
      <c r="CB36" s="5"/>
      <c r="CC36" s="24"/>
      <c r="CD36" s="24"/>
      <c r="CE36" s="25"/>
      <c r="CF36" s="5"/>
      <c r="CG36" s="26"/>
      <c r="CH36" s="5"/>
      <c r="CI36" s="5"/>
      <c r="CJ36" s="5"/>
      <c r="CK36" s="5"/>
      <c r="CL36" s="5"/>
      <c r="CM36" s="4">
        <f>'[1]Detailed Budget'!$AD$189</f>
        <v>77498869683.252869</v>
      </c>
      <c r="CN36" s="5">
        <f>BH36*BL36*CM36</f>
        <v>0</v>
      </c>
      <c r="CO36" s="3">
        <f>'[1]Detailed Budget'!$AD$191</f>
        <v>2684962805.4134097</v>
      </c>
      <c r="CP36" s="2">
        <f>BH36*AN36*CO36</f>
        <v>0</v>
      </c>
      <c r="CQ36" s="2">
        <f>CN36+CP36</f>
        <v>0</v>
      </c>
      <c r="CR36" s="25"/>
      <c r="CS36" s="5"/>
      <c r="CT36" s="24"/>
      <c r="CU36" s="24"/>
      <c r="CV36" s="24"/>
      <c r="CW36" s="4"/>
      <c r="CX36" s="24"/>
      <c r="CY36" s="24"/>
      <c r="CZ36" s="24"/>
      <c r="DA36" s="24"/>
      <c r="DB36" s="24"/>
      <c r="DC36" s="24"/>
      <c r="DD36" s="24"/>
      <c r="DE36" s="24"/>
      <c r="DF36" s="24"/>
      <c r="DG36" s="24"/>
      <c r="DH36" s="3"/>
      <c r="DI36" s="2"/>
      <c r="DJ36" s="24"/>
      <c r="DK36" s="24"/>
      <c r="DL36" s="24"/>
      <c r="DM36" s="24"/>
      <c r="DN36" s="24"/>
    </row>
    <row r="37" spans="1:118" ht="58" x14ac:dyDescent="0.35">
      <c r="A37" s="23" t="s">
        <v>1586</v>
      </c>
      <c r="B37" s="22" t="s">
        <v>1585</v>
      </c>
      <c r="C37" s="21" t="s">
        <v>1</v>
      </c>
      <c r="D37" s="21" t="s">
        <v>1</v>
      </c>
      <c r="E37" s="21"/>
      <c r="F37" s="21"/>
      <c r="G37" s="21"/>
      <c r="H37" s="21" t="s">
        <v>1</v>
      </c>
      <c r="I37" s="21" t="s">
        <v>1</v>
      </c>
      <c r="J37" s="21"/>
      <c r="K37" s="21"/>
      <c r="L37" s="21"/>
      <c r="M37" s="21" t="s">
        <v>1</v>
      </c>
      <c r="N37" s="21"/>
      <c r="O37" s="21"/>
      <c r="P37" s="21"/>
      <c r="Q37" s="21" t="s">
        <v>1</v>
      </c>
      <c r="R37" s="21"/>
      <c r="S37" s="21"/>
      <c r="T37" s="21"/>
      <c r="U37" s="20">
        <f>COUNTA(C37:T37)</f>
        <v>6</v>
      </c>
      <c r="V37" s="19" t="s">
        <v>29</v>
      </c>
      <c r="W37" s="18">
        <v>58642</v>
      </c>
      <c r="X37" s="17">
        <v>9.2799999999999994</v>
      </c>
      <c r="Y37" s="16">
        <f>1+X37/100</f>
        <v>1.0928</v>
      </c>
      <c r="Z37" s="6">
        <v>19</v>
      </c>
      <c r="AA37" s="16">
        <f>POWER(Y37,Z37)</f>
        <v>5.3984991883265403</v>
      </c>
      <c r="AB37" s="6">
        <f>W37*AA37</f>
        <v>316578.78940184496</v>
      </c>
      <c r="AC37" s="1">
        <v>15.7</v>
      </c>
      <c r="AD37" s="6">
        <f>AB37*AC37/100</f>
        <v>49702.869936089657</v>
      </c>
      <c r="AE37" s="6">
        <f>AD37*0.95</f>
        <v>47217.726439285172</v>
      </c>
      <c r="AF37" s="6">
        <f>AE37*BB37</f>
        <v>47217.726439285172</v>
      </c>
      <c r="AG37" s="15">
        <f>AE37/21628351</f>
        <v>2.1831403808494311E-3</v>
      </c>
      <c r="AH37" s="6">
        <f>AB37*0.05</f>
        <v>15828.939470092249</v>
      </c>
      <c r="AI37" s="12">
        <f>AH37/12908475</f>
        <v>1.2262439575621636E-3</v>
      </c>
      <c r="AJ37" s="6">
        <f>AD37+AH37</f>
        <v>65531.809406181907</v>
      </c>
      <c r="AK37" s="6">
        <f>AB37*0.04</f>
        <v>12663.151576073798</v>
      </c>
      <c r="AL37" s="6">
        <f>AB37*0.04</f>
        <v>12663.151576073798</v>
      </c>
      <c r="AM37" s="6">
        <f>AK37+AL37</f>
        <v>25326.303152147597</v>
      </c>
      <c r="AN37" s="14">
        <f>AM37/20653560</f>
        <v>1.2262439575621634E-3</v>
      </c>
      <c r="AO37" s="6">
        <v>10</v>
      </c>
      <c r="AP37" s="13">
        <f>AO37/8801</f>
        <v>1.1362345188046814E-3</v>
      </c>
      <c r="AQ37" s="6">
        <v>10</v>
      </c>
      <c r="AR37" s="6"/>
      <c r="AS37" s="6"/>
      <c r="AT37" s="6"/>
      <c r="AU37" s="6">
        <v>0</v>
      </c>
      <c r="AV37" s="6"/>
      <c r="AW37" s="13">
        <f>AV37/34743979</f>
        <v>0</v>
      </c>
      <c r="AX37" s="6">
        <v>1</v>
      </c>
      <c r="AY37" s="6">
        <f>AJ37/1571457*405775</f>
        <v>16921.347489491258</v>
      </c>
      <c r="AZ37" s="6">
        <f>AX37*AY37</f>
        <v>16921.347489491258</v>
      </c>
      <c r="BA37" s="12">
        <f>AZ37/12721596</f>
        <v>1.330127720569908E-3</v>
      </c>
      <c r="BB37" s="11">
        <v>1</v>
      </c>
      <c r="BC37" s="6">
        <f>AD37*BB37*0.18*4</f>
        <v>35786.066353984548</v>
      </c>
      <c r="BD37" s="10">
        <f>BC37/11104067</f>
        <v>3.2227891234792214E-3</v>
      </c>
      <c r="BE37" s="6">
        <f>AD37*BB37*0.77*4</f>
        <v>153084.83940315616</v>
      </c>
      <c r="BF37" s="8">
        <f>BE37/47500730</f>
        <v>3.2227891950956577E-3</v>
      </c>
      <c r="BG37" s="6">
        <f>BC37+BE37</f>
        <v>188870.90575714072</v>
      </c>
      <c r="BH37" s="9">
        <v>0</v>
      </c>
      <c r="BI37" s="6">
        <f>AK37*0.85*0.75*12</f>
        <v>96873.109556964555</v>
      </c>
      <c r="BJ37" s="6">
        <f>AL37*0.85*0.75*2*12</f>
        <v>193746.21911392911</v>
      </c>
      <c r="BK37" s="6">
        <f>BI37+BJ37</f>
        <v>290619.32867089368</v>
      </c>
      <c r="BL37" s="8">
        <f>BK37/236999601</f>
        <v>1.2262439575621636E-3</v>
      </c>
      <c r="BM37" s="6">
        <f>AH37/379579*609975</f>
        <v>25436.753227311099</v>
      </c>
      <c r="BN37" s="8">
        <f>BM37/23157202</f>
        <v>1.0984381112757533E-3</v>
      </c>
      <c r="BT37" s="6">
        <f>'[1]Detailed Budget'!$AD$12</f>
        <v>194045122715</v>
      </c>
      <c r="BU37" s="6">
        <f>'[1]Detailed Budget'!$AD$24</f>
        <v>194045122715</v>
      </c>
      <c r="BV37" s="7">
        <f>AV37/34743979</f>
        <v>0</v>
      </c>
      <c r="BW37" s="4"/>
      <c r="BX37" s="5">
        <f>BT37*BV37</f>
        <v>0</v>
      </c>
      <c r="BY37" s="5">
        <f>BU37*BV37</f>
        <v>0</v>
      </c>
      <c r="CA37" s="6">
        <f>'[1]Detailed Budget'!$AD$96</f>
        <v>71050111380.677719</v>
      </c>
      <c r="CB37" s="5">
        <f>BA37*CA37</f>
        <v>94505722.697018936</v>
      </c>
      <c r="CE37" s="6">
        <f>'[1]Detailed Budget'!$AD$175</f>
        <v>4330586076.5988197</v>
      </c>
      <c r="CF37" s="5">
        <f>BB37*BD37*CE37</f>
        <v>13956565.705953231</v>
      </c>
      <c r="CG37" s="6">
        <f>'[1]Detailed Budget'!$AD$176</f>
        <v>20662817754.37001</v>
      </c>
      <c r="CH37" s="5">
        <f>BB37*BF37*CG37</f>
        <v>66591905.79901439</v>
      </c>
      <c r="CI37" s="5">
        <f>CF37+CH37</f>
        <v>80548471.504967615</v>
      </c>
      <c r="CJ37" s="5">
        <f>'[1]Detailed Budget'!$AD$178</f>
        <v>46025131033.061455</v>
      </c>
      <c r="CK37" s="5">
        <f>BB37*AG37*CJ37</f>
        <v>100479322.09216276</v>
      </c>
      <c r="CL37" s="5">
        <f>CI37+CK37</f>
        <v>181027793.59713036</v>
      </c>
      <c r="CM37" s="4">
        <f>'[1]Detailed Budget'!$AD$189</f>
        <v>77498869683.252869</v>
      </c>
      <c r="CN37" s="5">
        <f>BH37*BL37*CM37</f>
        <v>0</v>
      </c>
      <c r="CO37" s="3">
        <f>'[1]Detailed Budget'!$AD$191</f>
        <v>2684962805.4134097</v>
      </c>
      <c r="CP37" s="2">
        <f>BH37*AN37*CO37</f>
        <v>0</v>
      </c>
      <c r="CQ37" s="2">
        <f>CN37+CP37</f>
        <v>0</v>
      </c>
      <c r="CR37" s="6">
        <f>'[1]Detailed Budget'!$AD$195</f>
        <v>18734176418</v>
      </c>
      <c r="CS37" s="5">
        <f>BN37*CR37</f>
        <v>20578333.36089468</v>
      </c>
      <c r="CW37" s="4"/>
      <c r="DH37" s="3">
        <f>'[1]Detailed Budget'!$AD$163</f>
        <v>4928560000</v>
      </c>
      <c r="DI37" s="2">
        <f>AP37*DH37</f>
        <v>5600000</v>
      </c>
    </row>
    <row r="38" spans="1:118" ht="58" x14ac:dyDescent="0.35">
      <c r="A38" s="23" t="s">
        <v>1584</v>
      </c>
      <c r="B38" s="22" t="s">
        <v>1583</v>
      </c>
      <c r="C38" s="21" t="s">
        <v>1</v>
      </c>
      <c r="D38" s="21" t="s">
        <v>1</v>
      </c>
      <c r="E38" s="21"/>
      <c r="F38" s="21"/>
      <c r="G38" s="21"/>
      <c r="H38" s="21" t="s">
        <v>1</v>
      </c>
      <c r="I38" s="21" t="s">
        <v>1</v>
      </c>
      <c r="J38" s="21"/>
      <c r="K38" s="21"/>
      <c r="L38" s="21"/>
      <c r="M38" s="21" t="s">
        <v>1</v>
      </c>
      <c r="N38" s="21"/>
      <c r="O38" s="21"/>
      <c r="P38" s="21"/>
      <c r="Q38" s="21" t="s">
        <v>1</v>
      </c>
      <c r="R38" s="21"/>
      <c r="S38" s="21"/>
      <c r="T38" s="21"/>
      <c r="U38" s="20">
        <f>COUNTA(C38:T38)</f>
        <v>6</v>
      </c>
      <c r="V38" s="19" t="s">
        <v>29</v>
      </c>
      <c r="W38" s="18">
        <v>776298</v>
      </c>
      <c r="X38" s="17">
        <v>9.2799999999999994</v>
      </c>
      <c r="Y38" s="16">
        <f>1+X38/100</f>
        <v>1.0928</v>
      </c>
      <c r="Z38" s="6">
        <v>19</v>
      </c>
      <c r="AA38" s="16">
        <f>POWER(Y38,Z38)</f>
        <v>5.3984991883265403</v>
      </c>
      <c r="AB38" s="6">
        <f>W38*AA38</f>
        <v>4190844.1228995165</v>
      </c>
      <c r="AC38" s="1">
        <v>15.7</v>
      </c>
      <c r="AD38" s="6">
        <f>AB38*AC38/100</f>
        <v>657962.52729522402</v>
      </c>
      <c r="AE38" s="6">
        <f>AD38*0.95</f>
        <v>625064.40093046275</v>
      </c>
      <c r="AF38" s="6">
        <f>AE38*BB38</f>
        <v>625064.40093046275</v>
      </c>
      <c r="AG38" s="15">
        <f>AE38/21628351</f>
        <v>2.8900233814887818E-2</v>
      </c>
      <c r="AH38" s="6">
        <f>AB38*0.05</f>
        <v>209542.20614497585</v>
      </c>
      <c r="AI38" s="12">
        <f>AH38/12908475</f>
        <v>1.6232917222598009E-2</v>
      </c>
      <c r="AJ38" s="6">
        <f>AD38+AH38</f>
        <v>867504.73344019987</v>
      </c>
      <c r="AK38" s="6">
        <f>AB38*0.04</f>
        <v>167633.76491598066</v>
      </c>
      <c r="AL38" s="6">
        <f>AB38*0.04</f>
        <v>167633.76491598066</v>
      </c>
      <c r="AM38" s="6">
        <f>AK38+AL38</f>
        <v>335267.52983196132</v>
      </c>
      <c r="AN38" s="14">
        <f>AM38/20653560</f>
        <v>1.6232917222598009E-2</v>
      </c>
      <c r="AO38" s="6">
        <v>10</v>
      </c>
      <c r="AP38" s="13">
        <f>AO38/8801</f>
        <v>1.1362345188046814E-3</v>
      </c>
      <c r="AQ38" s="6">
        <v>10</v>
      </c>
      <c r="AR38" s="6"/>
      <c r="AS38" s="6"/>
      <c r="AT38" s="6"/>
      <c r="AU38" s="6">
        <v>0</v>
      </c>
      <c r="AV38" s="6"/>
      <c r="AW38" s="13">
        <f>AV38/34743979</f>
        <v>0</v>
      </c>
      <c r="AX38" s="6">
        <v>1</v>
      </c>
      <c r="AY38" s="6">
        <f>AJ38/1571457*405775</f>
        <v>224003.41416386008</v>
      </c>
      <c r="AZ38" s="6">
        <f>AX38*AY38</f>
        <v>224003.41416386008</v>
      </c>
      <c r="BA38" s="12">
        <f>AZ38/12721596</f>
        <v>1.7608121981224689E-2</v>
      </c>
      <c r="BB38" s="11">
        <v>1</v>
      </c>
      <c r="BC38" s="6">
        <f>AD38*BB38*0.18*4</f>
        <v>473733.01965256128</v>
      </c>
      <c r="BD38" s="10">
        <f>BC38/11104067</f>
        <v>4.2663018842786275E-2</v>
      </c>
      <c r="BE38" s="6">
        <f>AD38*BB38*0.77*4</f>
        <v>2026524.58406929</v>
      </c>
      <c r="BF38" s="8">
        <f>BE38/47500730</f>
        <v>4.2663019790838794E-2</v>
      </c>
      <c r="BG38" s="6">
        <f>BC38+BE38</f>
        <v>2500257.6037218515</v>
      </c>
      <c r="BH38" s="9">
        <v>0</v>
      </c>
      <c r="BI38" s="6">
        <f>AK38*0.85*0.75*12</f>
        <v>1282398.3016072521</v>
      </c>
      <c r="BJ38" s="6">
        <f>AL38*0.85*0.75*2*12</f>
        <v>2564796.6032145042</v>
      </c>
      <c r="BK38" s="6">
        <f>BI38+BJ38</f>
        <v>3847194.9048217563</v>
      </c>
      <c r="BL38" s="8">
        <f>BK38/236999601</f>
        <v>1.6232917222598009E-2</v>
      </c>
      <c r="BM38" s="6">
        <f>AH38/379579*609975</f>
        <v>336729.6588938841</v>
      </c>
      <c r="BN38" s="8">
        <f>BM38/23157202</f>
        <v>1.4541033881981255E-2</v>
      </c>
      <c r="BT38" s="6">
        <f>'[1]Detailed Budget'!$AD$12</f>
        <v>194045122715</v>
      </c>
      <c r="BU38" s="6">
        <f>'[1]Detailed Budget'!$AD$24</f>
        <v>194045122715</v>
      </c>
      <c r="BV38" s="7">
        <f>AV38/34743979</f>
        <v>0</v>
      </c>
      <c r="BW38" s="4"/>
      <c r="BX38" s="5">
        <f>BT38*BV38</f>
        <v>0</v>
      </c>
      <c r="BY38" s="5">
        <f>BU38*BV38</f>
        <v>0</v>
      </c>
      <c r="CA38" s="6">
        <f>'[1]Detailed Budget'!$AD$96</f>
        <v>71050111380.677719</v>
      </c>
      <c r="CB38" s="5">
        <f>BA38*CA38</f>
        <v>1251059027.9705739</v>
      </c>
      <c r="CE38" s="6">
        <f>'[1]Detailed Budget'!$AD$175</f>
        <v>4330586076.5988197</v>
      </c>
      <c r="CF38" s="5">
        <f>BB38*BD38*CE38</f>
        <v>184755875.38624334</v>
      </c>
      <c r="CG38" s="6">
        <f>'[1]Detailed Budget'!$AD$176</f>
        <v>20662817754.37001</v>
      </c>
      <c r="CH38" s="5">
        <f>BB38*BF38*CG38</f>
        <v>881538202.7891829</v>
      </c>
      <c r="CI38" s="5">
        <f>CF38+CH38</f>
        <v>1066294078.1754262</v>
      </c>
      <c r="CJ38" s="5">
        <f>'[1]Detailed Budget'!$AD$178</f>
        <v>46025131033.061455</v>
      </c>
      <c r="CK38" s="5">
        <f>BB38*AG38*CJ38</f>
        <v>1330137048.2163253</v>
      </c>
      <c r="CL38" s="5">
        <f>CI38+CK38</f>
        <v>2396431126.3917513</v>
      </c>
      <c r="CM38" s="4">
        <f>'[1]Detailed Budget'!$AD$189</f>
        <v>77498869683.252869</v>
      </c>
      <c r="CN38" s="5">
        <f>BH38*BL38*CM38</f>
        <v>0</v>
      </c>
      <c r="CO38" s="3">
        <f>'[1]Detailed Budget'!$AD$191</f>
        <v>2684962805.4134097</v>
      </c>
      <c r="CP38" s="2">
        <f>BH38*AN38*CO38</f>
        <v>0</v>
      </c>
      <c r="CQ38" s="2">
        <f>CN38+CP38</f>
        <v>0</v>
      </c>
      <c r="CR38" s="6">
        <f>'[1]Detailed Budget'!$AD$195</f>
        <v>18734176418</v>
      </c>
      <c r="CS38" s="5">
        <f>BN38*CR38</f>
        <v>272414294.04515225</v>
      </c>
      <c r="CW38" s="4"/>
      <c r="DH38" s="3">
        <f>'[1]Detailed Budget'!$AD$163</f>
        <v>4928560000</v>
      </c>
      <c r="DI38" s="2">
        <f>AP38*DH38</f>
        <v>5600000</v>
      </c>
    </row>
    <row r="39" spans="1:118" ht="58" x14ac:dyDescent="0.35">
      <c r="A39" s="23" t="s">
        <v>1582</v>
      </c>
      <c r="B39" s="22" t="s">
        <v>1581</v>
      </c>
      <c r="C39" s="21" t="s">
        <v>1</v>
      </c>
      <c r="D39" s="21" t="s">
        <v>1</v>
      </c>
      <c r="E39" s="21"/>
      <c r="F39" s="21"/>
      <c r="G39" s="21"/>
      <c r="H39" s="21" t="s">
        <v>1</v>
      </c>
      <c r="I39" s="21" t="s">
        <v>1</v>
      </c>
      <c r="J39" s="21"/>
      <c r="K39" s="21"/>
      <c r="L39" s="21"/>
      <c r="M39" s="21" t="s">
        <v>1</v>
      </c>
      <c r="N39" s="21"/>
      <c r="O39" s="21"/>
      <c r="P39" s="21"/>
      <c r="Q39" s="21" t="s">
        <v>1</v>
      </c>
      <c r="R39" s="21"/>
      <c r="S39" s="21"/>
      <c r="T39" s="21"/>
      <c r="U39" s="20">
        <f>COUNTA(C39:T39)</f>
        <v>6</v>
      </c>
      <c r="V39" s="19" t="s">
        <v>29</v>
      </c>
      <c r="W39" s="18">
        <v>229274</v>
      </c>
      <c r="X39" s="17">
        <v>9.2799999999999994</v>
      </c>
      <c r="Y39" s="16">
        <f>1+X39/100</f>
        <v>1.0928</v>
      </c>
      <c r="Z39" s="6">
        <v>19</v>
      </c>
      <c r="AA39" s="16">
        <f>POWER(Y39,Z39)</f>
        <v>5.3984991883265403</v>
      </c>
      <c r="AB39" s="6">
        <f>W39*AA39</f>
        <v>1237735.5029043793</v>
      </c>
      <c r="AC39" s="1">
        <v>15.7</v>
      </c>
      <c r="AD39" s="6">
        <f>AB39*AC39/100</f>
        <v>194324.47395598755</v>
      </c>
      <c r="AE39" s="6">
        <f>AD39*0.95</f>
        <v>184608.25025818817</v>
      </c>
      <c r="AF39" s="6">
        <f>AE39*BB39</f>
        <v>184608.25025818817</v>
      </c>
      <c r="AG39" s="15">
        <f>AE39/21628351</f>
        <v>8.5354750465344385E-3</v>
      </c>
      <c r="AH39" s="6">
        <f>AB39*0.05</f>
        <v>61886.77514521897</v>
      </c>
      <c r="AI39" s="12">
        <f>AH39/12908475</f>
        <v>4.7942747028769063E-3</v>
      </c>
      <c r="AJ39" s="6">
        <f>AD39+AH39</f>
        <v>256211.24910120651</v>
      </c>
      <c r="AK39" s="6">
        <f>AB39*0.04</f>
        <v>49509.42011617517</v>
      </c>
      <c r="AL39" s="6">
        <f>AB39*0.04</f>
        <v>49509.42011617517</v>
      </c>
      <c r="AM39" s="6">
        <f>AK39+AL39</f>
        <v>99018.84023235034</v>
      </c>
      <c r="AN39" s="14">
        <f>AM39/20653560</f>
        <v>4.7942747028769054E-3</v>
      </c>
      <c r="AO39" s="6">
        <v>10</v>
      </c>
      <c r="AP39" s="13">
        <f>AO39/8801</f>
        <v>1.1362345188046814E-3</v>
      </c>
      <c r="AQ39" s="6">
        <v>10</v>
      </c>
      <c r="AR39" s="6"/>
      <c r="AS39" s="6"/>
      <c r="AT39" s="6"/>
      <c r="AU39" s="6">
        <v>0</v>
      </c>
      <c r="AV39" s="6"/>
      <c r="AW39" s="13">
        <f>AV39/34743979</f>
        <v>0</v>
      </c>
      <c r="AX39" s="6">
        <v>1</v>
      </c>
      <c r="AY39" s="6">
        <f>AJ39/1571457*405775</f>
        <v>66157.788348037575</v>
      </c>
      <c r="AZ39" s="6">
        <f>AX39*AY39</f>
        <v>66157.788348037575</v>
      </c>
      <c r="BA39" s="12">
        <f>AZ39/12721596</f>
        <v>5.2004314826565451E-3</v>
      </c>
      <c r="BB39" s="11">
        <v>1</v>
      </c>
      <c r="BC39" s="6">
        <f>AD39*BB39*0.18*4</f>
        <v>139913.62124831101</v>
      </c>
      <c r="BD39" s="10">
        <f>BC39/11104067</f>
        <v>1.2600214070061988E-2</v>
      </c>
      <c r="BE39" s="6">
        <f>AD39*BB39*0.77*4</f>
        <v>598519.37978444167</v>
      </c>
      <c r="BF39" s="8">
        <f>BE39/47500730</f>
        <v>1.2600214350062445E-2</v>
      </c>
      <c r="BG39" s="6">
        <f>BC39+BE39</f>
        <v>738433.00103275268</v>
      </c>
      <c r="BH39" s="9">
        <v>0</v>
      </c>
      <c r="BI39" s="6">
        <f>AK39*0.85*0.75*12</f>
        <v>378747.06388874003</v>
      </c>
      <c r="BJ39" s="6">
        <f>AL39*0.85*0.75*2*12</f>
        <v>757494.12777748005</v>
      </c>
      <c r="BK39" s="6">
        <f>BI39+BJ39</f>
        <v>1136241.1916662201</v>
      </c>
      <c r="BL39" s="8">
        <f>BK39/236999601</f>
        <v>4.7942747028769054E-3</v>
      </c>
      <c r="BM39" s="6">
        <f>AH39/379579*609975</f>
        <v>99450.669476459298</v>
      </c>
      <c r="BN39" s="8">
        <f>BM39/23157202</f>
        <v>4.2945891941720462E-3</v>
      </c>
      <c r="BT39" s="6">
        <f>'[1]Detailed Budget'!$AD$12</f>
        <v>194045122715</v>
      </c>
      <c r="BU39" s="6">
        <f>'[1]Detailed Budget'!$AD$24</f>
        <v>194045122715</v>
      </c>
      <c r="BV39" s="7">
        <f>AV39/34743979</f>
        <v>0</v>
      </c>
      <c r="BW39" s="4"/>
      <c r="BX39" s="5">
        <f>BT39*BV39</f>
        <v>0</v>
      </c>
      <c r="BY39" s="5">
        <f>BU39*BV39</f>
        <v>0</v>
      </c>
      <c r="CA39" s="6">
        <f>'[1]Detailed Budget'!$AD$96</f>
        <v>71050111380.677719</v>
      </c>
      <c r="CB39" s="5">
        <f>BA39*CA39</f>
        <v>369491236.0703305</v>
      </c>
      <c r="CE39" s="6">
        <f>'[1]Detailed Budget'!$AD$175</f>
        <v>4330586076.5988197</v>
      </c>
      <c r="CF39" s="5">
        <f>BB39*BD39*CE39</f>
        <v>54566311.613974988</v>
      </c>
      <c r="CG39" s="6">
        <f>'[1]Detailed Budget'!$AD$176</f>
        <v>20662817754.37001</v>
      </c>
      <c r="CH39" s="5">
        <f>BB39*BF39*CG39</f>
        <v>260355932.78133807</v>
      </c>
      <c r="CI39" s="5">
        <f>CF39+CH39</f>
        <v>314922244.39531302</v>
      </c>
      <c r="CJ39" s="5">
        <f>'[1]Detailed Budget'!$AD$178</f>
        <v>46025131033.061455</v>
      </c>
      <c r="CK39" s="5">
        <f>BB39*AG39*CJ39</f>
        <v>392846357.44617385</v>
      </c>
      <c r="CL39" s="5">
        <f>CI39+CK39</f>
        <v>707768601.84148693</v>
      </c>
      <c r="CM39" s="4">
        <f>'[1]Detailed Budget'!$AD$189</f>
        <v>77498869683.252869</v>
      </c>
      <c r="CN39" s="5">
        <f>BH39*BL39*CM39</f>
        <v>0</v>
      </c>
      <c r="CO39" s="3">
        <f>'[1]Detailed Budget'!$AD$191</f>
        <v>2684962805.4134097</v>
      </c>
      <c r="CP39" s="2">
        <f>BH39*AN39*CO39</f>
        <v>0</v>
      </c>
      <c r="CQ39" s="2">
        <f>CN39+CP39</f>
        <v>0</v>
      </c>
      <c r="CR39" s="6">
        <f>'[1]Detailed Budget'!$AD$195</f>
        <v>18734176418</v>
      </c>
      <c r="CS39" s="5">
        <f>BN39*CR39</f>
        <v>80455591.606455564</v>
      </c>
      <c r="CW39" s="4"/>
      <c r="DH39" s="3">
        <f>'[1]Detailed Budget'!$AD$163</f>
        <v>4928560000</v>
      </c>
      <c r="DI39" s="2">
        <f>AP39*DH39</f>
        <v>5600000</v>
      </c>
    </row>
    <row r="40" spans="1:118" ht="58" x14ac:dyDescent="0.35">
      <c r="A40" s="23" t="s">
        <v>1580</v>
      </c>
      <c r="B40" s="22" t="s">
        <v>1579</v>
      </c>
      <c r="C40" s="21" t="s">
        <v>1</v>
      </c>
      <c r="D40" s="21" t="s">
        <v>1</v>
      </c>
      <c r="E40" s="21"/>
      <c r="F40" s="21"/>
      <c r="G40" s="21"/>
      <c r="H40" s="21" t="s">
        <v>1</v>
      </c>
      <c r="I40" s="21" t="s">
        <v>1</v>
      </c>
      <c r="J40" s="21"/>
      <c r="K40" s="21"/>
      <c r="L40" s="21"/>
      <c r="M40" s="21" t="s">
        <v>1</v>
      </c>
      <c r="N40" s="21"/>
      <c r="O40" s="21"/>
      <c r="P40" s="21"/>
      <c r="Q40" s="21" t="s">
        <v>1</v>
      </c>
      <c r="R40" s="21"/>
      <c r="S40" s="21"/>
      <c r="T40" s="21"/>
      <c r="U40" s="20">
        <f>COUNTA(C40:T40)</f>
        <v>6</v>
      </c>
      <c r="V40" s="19" t="s">
        <v>29</v>
      </c>
      <c r="W40" s="18">
        <v>158618</v>
      </c>
      <c r="X40" s="17">
        <v>9.2799999999999994</v>
      </c>
      <c r="Y40" s="16">
        <f>1+X40/100</f>
        <v>1.0928</v>
      </c>
      <c r="Z40" s="6">
        <v>19</v>
      </c>
      <c r="AA40" s="16">
        <f>POWER(Y40,Z40)</f>
        <v>5.3984991883265403</v>
      </c>
      <c r="AB40" s="6">
        <f>W40*AA40</f>
        <v>856299.1442539792</v>
      </c>
      <c r="AC40" s="1">
        <v>15.7</v>
      </c>
      <c r="AD40" s="6">
        <f>AB40*AC40/100</f>
        <v>134438.96564787475</v>
      </c>
      <c r="AE40" s="6">
        <f>AD40*0.95</f>
        <v>127717.01736548101</v>
      </c>
      <c r="AF40" s="6">
        <f>AE40*BB40</f>
        <v>127717.01736548101</v>
      </c>
      <c r="AG40" s="15">
        <f>AE40/21628351</f>
        <v>5.9050741947678309E-3</v>
      </c>
      <c r="AH40" s="6">
        <f>AB40*0.05</f>
        <v>42814.957212698966</v>
      </c>
      <c r="AI40" s="12">
        <f>AH40/12908475</f>
        <v>3.3168098642712609E-3</v>
      </c>
      <c r="AJ40" s="6">
        <f>AD40+AH40</f>
        <v>177253.92286057372</v>
      </c>
      <c r="AK40" s="6">
        <f>AB40*0.04</f>
        <v>34251.965770159171</v>
      </c>
      <c r="AL40" s="6">
        <f>AB40*0.04</f>
        <v>34251.965770159171</v>
      </c>
      <c r="AM40" s="6">
        <f>AK40+AL40</f>
        <v>68503.931540318343</v>
      </c>
      <c r="AN40" s="14">
        <f>AM40/20653560</f>
        <v>3.3168098642712609E-3</v>
      </c>
      <c r="AO40" s="6">
        <v>10</v>
      </c>
      <c r="AP40" s="13">
        <f>AO40/8801</f>
        <v>1.1362345188046814E-3</v>
      </c>
      <c r="AQ40" s="6">
        <v>10</v>
      </c>
      <c r="AR40" s="6"/>
      <c r="AS40" s="6"/>
      <c r="AT40" s="6"/>
      <c r="AU40" s="6">
        <v>0</v>
      </c>
      <c r="AV40" s="6"/>
      <c r="AW40" s="13">
        <f>AV40/34743979</f>
        <v>0</v>
      </c>
      <c r="AX40" s="6">
        <v>1</v>
      </c>
      <c r="AY40" s="6">
        <f>AJ40/1571457*405775</f>
        <v>45769.760514445705</v>
      </c>
      <c r="AZ40" s="6">
        <f>AX40*AY40</f>
        <v>45769.760514445705</v>
      </c>
      <c r="BA40" s="12">
        <f>AZ40/12721596</f>
        <v>3.5978001906714933E-3</v>
      </c>
      <c r="BB40" s="11">
        <v>1</v>
      </c>
      <c r="BC40" s="6">
        <f>AD40*BB40*0.18*4</f>
        <v>96796.055266469819</v>
      </c>
      <c r="BD40" s="10">
        <f>BC40/11104067</f>
        <v>8.717171399134192E-3</v>
      </c>
      <c r="BE40" s="6">
        <f>AD40*BB40*0.77*4</f>
        <v>414072.01419545425</v>
      </c>
      <c r="BF40" s="8">
        <f>BE40/47500730</f>
        <v>8.717171592846136E-3</v>
      </c>
      <c r="BG40" s="6">
        <f>BC40+BE40</f>
        <v>510868.06946192408</v>
      </c>
      <c r="BH40" s="9">
        <v>0</v>
      </c>
      <c r="BI40" s="6">
        <f>AK40*0.85*0.75*12</f>
        <v>262027.53814171767</v>
      </c>
      <c r="BJ40" s="6">
        <f>AL40*0.85*0.75*2*12</f>
        <v>524055.07628343534</v>
      </c>
      <c r="BK40" s="6">
        <f>BI40+BJ40</f>
        <v>786082.61442515301</v>
      </c>
      <c r="BL40" s="8">
        <f>BK40/236999601</f>
        <v>3.3168098642712609E-3</v>
      </c>
      <c r="BM40" s="6">
        <f>AH40/379579*609975</f>
        <v>68802.682777013615</v>
      </c>
      <c r="BN40" s="8">
        <f>BM40/23157202</f>
        <v>2.9711138149165696E-3</v>
      </c>
      <c r="BT40" s="6">
        <f>'[1]Detailed Budget'!$AD$12</f>
        <v>194045122715</v>
      </c>
      <c r="BU40" s="6">
        <f>'[1]Detailed Budget'!$AD$24</f>
        <v>194045122715</v>
      </c>
      <c r="BV40" s="7">
        <f>AV40/34743979</f>
        <v>0</v>
      </c>
      <c r="BW40" s="4"/>
      <c r="BX40" s="5">
        <f>BT40*BV40</f>
        <v>0</v>
      </c>
      <c r="BY40" s="5">
        <f>BU40*BV40</f>
        <v>0</v>
      </c>
      <c r="CA40" s="6">
        <f>'[1]Detailed Budget'!$AD$96</f>
        <v>71050111380.677719</v>
      </c>
      <c r="CB40" s="5">
        <f>BA40*CA40</f>
        <v>255624104.27263314</v>
      </c>
      <c r="CE40" s="6">
        <f>'[1]Detailed Budget'!$AD$175</f>
        <v>4330586076.5988197</v>
      </c>
      <c r="CF40" s="5">
        <f>BB40*BD40*CE40</f>
        <v>37750461.088415988</v>
      </c>
      <c r="CG40" s="6">
        <f>'[1]Detailed Budget'!$AD$176</f>
        <v>20662817754.37001</v>
      </c>
      <c r="CH40" s="5">
        <f>BB40*BF40*CG40</f>
        <v>180121327.95655105</v>
      </c>
      <c r="CI40" s="5">
        <f>CF40+CH40</f>
        <v>217871789.04496703</v>
      </c>
      <c r="CJ40" s="5">
        <f>'[1]Detailed Budget'!$AD$178</f>
        <v>46025131033.061455</v>
      </c>
      <c r="CK40" s="5">
        <f>BB40*AG40*CJ40</f>
        <v>271781813.5741393</v>
      </c>
      <c r="CL40" s="5">
        <f>CI40+CK40</f>
        <v>489653602.61910629</v>
      </c>
      <c r="CM40" s="4">
        <f>'[1]Detailed Budget'!$AD$189</f>
        <v>77498869683.252869</v>
      </c>
      <c r="CN40" s="5">
        <f>BH40*BL40*CM40</f>
        <v>0</v>
      </c>
      <c r="CO40" s="3">
        <f>'[1]Detailed Budget'!$AD$191</f>
        <v>2684962805.4134097</v>
      </c>
      <c r="CP40" s="2">
        <f>BH40*AN40*CO40</f>
        <v>0</v>
      </c>
      <c r="CQ40" s="2">
        <f>CN40+CP40</f>
        <v>0</v>
      </c>
      <c r="CR40" s="6">
        <f>'[1]Detailed Budget'!$AD$195</f>
        <v>18734176418</v>
      </c>
      <c r="CS40" s="5">
        <f>BN40*CR40</f>
        <v>55661370.366604015</v>
      </c>
      <c r="CW40" s="4"/>
      <c r="DH40" s="3">
        <f>'[1]Detailed Budget'!$AD$163</f>
        <v>4928560000</v>
      </c>
      <c r="DI40" s="2">
        <f>AP40*DH40</f>
        <v>5600000</v>
      </c>
    </row>
    <row r="41" spans="1:118" ht="58" x14ac:dyDescent="0.35">
      <c r="A41" s="23" t="s">
        <v>1578</v>
      </c>
      <c r="B41" s="22" t="s">
        <v>1577</v>
      </c>
      <c r="C41" s="21" t="s">
        <v>1</v>
      </c>
      <c r="D41" s="21" t="s">
        <v>1</v>
      </c>
      <c r="E41" s="21"/>
      <c r="F41" s="21"/>
      <c r="G41" s="21"/>
      <c r="H41" s="21" t="s">
        <v>1</v>
      </c>
      <c r="I41" s="21" t="s">
        <v>1</v>
      </c>
      <c r="J41" s="21"/>
      <c r="K41" s="21"/>
      <c r="L41" s="21"/>
      <c r="M41" s="21" t="s">
        <v>1</v>
      </c>
      <c r="N41" s="21"/>
      <c r="O41" s="21"/>
      <c r="P41" s="21"/>
      <c r="Q41" s="21" t="s">
        <v>1</v>
      </c>
      <c r="R41" s="21"/>
      <c r="S41" s="21"/>
      <c r="T41" s="21"/>
      <c r="U41" s="20">
        <f>COUNTA(C41:T41)</f>
        <v>6</v>
      </c>
      <c r="V41" s="19" t="s">
        <v>29</v>
      </c>
      <c r="W41" s="18">
        <v>97233</v>
      </c>
      <c r="X41" s="17">
        <v>9.2799999999999994</v>
      </c>
      <c r="Y41" s="16">
        <f>1+X41/100</f>
        <v>1.0928</v>
      </c>
      <c r="Z41" s="6">
        <v>19</v>
      </c>
      <c r="AA41" s="16">
        <f>POWER(Y41,Z41)</f>
        <v>5.3984991883265403</v>
      </c>
      <c r="AB41" s="6">
        <f>W41*AA41</f>
        <v>524912.27157855453</v>
      </c>
      <c r="AC41" s="1">
        <v>15.7</v>
      </c>
      <c r="AD41" s="6">
        <f>AB41*AC41/100</f>
        <v>82411.226637833053</v>
      </c>
      <c r="AE41" s="6">
        <f>AD41*0.95</f>
        <v>78290.665305941395</v>
      </c>
      <c r="AF41" s="6">
        <f>AE41*BB41</f>
        <v>78290.665305941395</v>
      </c>
      <c r="AG41" s="15">
        <f>AE41/21628351</f>
        <v>3.6198166612859848E-3</v>
      </c>
      <c r="AH41" s="6">
        <f>AB41*0.05</f>
        <v>26245.613578927729</v>
      </c>
      <c r="AI41" s="12">
        <f>AH41/12908475</f>
        <v>2.0332079179707697E-3</v>
      </c>
      <c r="AJ41" s="6">
        <f>AD41+AH41</f>
        <v>108656.84021676079</v>
      </c>
      <c r="AK41" s="6">
        <f>AB41*0.04</f>
        <v>20996.490863142182</v>
      </c>
      <c r="AL41" s="6">
        <f>AB41*0.04</f>
        <v>20996.490863142182</v>
      </c>
      <c r="AM41" s="6">
        <f>AK41+AL41</f>
        <v>41992.981726284364</v>
      </c>
      <c r="AN41" s="14">
        <f>AM41/20653560</f>
        <v>2.0332079179707693E-3</v>
      </c>
      <c r="AO41" s="6">
        <v>10</v>
      </c>
      <c r="AP41" s="13">
        <f>AO41/8801</f>
        <v>1.1362345188046814E-3</v>
      </c>
      <c r="AQ41" s="6">
        <v>10</v>
      </c>
      <c r="AR41" s="6"/>
      <c r="AS41" s="6"/>
      <c r="AT41" s="6"/>
      <c r="AU41" s="6">
        <v>0</v>
      </c>
      <c r="AV41" s="6"/>
      <c r="AW41" s="13">
        <f>AV41/34743979</f>
        <v>0</v>
      </c>
      <c r="AX41" s="6">
        <v>1</v>
      </c>
      <c r="AY41" s="6">
        <f>AJ41/1571457*405775</f>
        <v>28056.911095216801</v>
      </c>
      <c r="AZ41" s="6">
        <f>AX41*AY41</f>
        <v>28056.911095216801</v>
      </c>
      <c r="BA41" s="12">
        <f>AZ41/12721596</f>
        <v>2.2054552821215829E-3</v>
      </c>
      <c r="BB41" s="11">
        <v>1</v>
      </c>
      <c r="BC41" s="6">
        <f>AD41*BB41*0.18*4</f>
        <v>59336.083179239795</v>
      </c>
      <c r="BD41" s="10">
        <f>BC41/11104067</f>
        <v>5.3436351905333237E-3</v>
      </c>
      <c r="BE41" s="6">
        <f>AD41*BB41*0.77*4</f>
        <v>253826.57804452581</v>
      </c>
      <c r="BF41" s="8">
        <f>BE41/47500730</f>
        <v>5.3436353092789482E-3</v>
      </c>
      <c r="BG41" s="6">
        <f>BC41+BE41</f>
        <v>313162.66122376558</v>
      </c>
      <c r="BH41" s="9">
        <v>0</v>
      </c>
      <c r="BI41" s="6">
        <f>AK41*0.85*0.75*12</f>
        <v>160623.15510303769</v>
      </c>
      <c r="BJ41" s="6">
        <f>AL41*0.85*0.75*2*12</f>
        <v>321246.31020607537</v>
      </c>
      <c r="BK41" s="6">
        <f>BI41+BJ41</f>
        <v>481869.46530911303</v>
      </c>
      <c r="BL41" s="8">
        <f>BK41/236999601</f>
        <v>2.0332079179707693E-3</v>
      </c>
      <c r="BM41" s="6">
        <f>AH41/379579*609975</f>
        <v>42176.116547033533</v>
      </c>
      <c r="BN41" s="8">
        <f>BM41/23157202</f>
        <v>1.8212958779317784E-3</v>
      </c>
      <c r="BT41" s="6">
        <f>'[1]Detailed Budget'!$AD$12</f>
        <v>194045122715</v>
      </c>
      <c r="BU41" s="6">
        <f>'[1]Detailed Budget'!$AD$24</f>
        <v>194045122715</v>
      </c>
      <c r="BV41" s="7">
        <f>AV41/34743979</f>
        <v>0</v>
      </c>
      <c r="BW41" s="4"/>
      <c r="BX41" s="5">
        <f>BT41*BV41</f>
        <v>0</v>
      </c>
      <c r="BY41" s="5">
        <f>BU41*BV41</f>
        <v>0</v>
      </c>
      <c r="CA41" s="6">
        <f>'[1]Detailed Budget'!$AD$96</f>
        <v>71050111380.677719</v>
      </c>
      <c r="CB41" s="5">
        <f>BA41*CA41</f>
        <v>156697843.43984246</v>
      </c>
      <c r="CE41" s="6">
        <f>'[1]Detailed Budget'!$AD$175</f>
        <v>4330586076.5988197</v>
      </c>
      <c r="CF41" s="5">
        <f>BB41*BD41*CE41</f>
        <v>23141072.154547092</v>
      </c>
      <c r="CG41" s="6">
        <f>'[1]Detailed Budget'!$AD$176</f>
        <v>20662817754.37001</v>
      </c>
      <c r="CH41" s="5">
        <f>BB41*BF41*CG41</f>
        <v>110414562.54144754</v>
      </c>
      <c r="CI41" s="5">
        <f>CF41+CH41</f>
        <v>133555634.69599463</v>
      </c>
      <c r="CJ41" s="5">
        <f>'[1]Detailed Budget'!$AD$178</f>
        <v>46025131033.061455</v>
      </c>
      <c r="CK41" s="5">
        <f>BB41*AG41*CJ41</f>
        <v>166602536.15134647</v>
      </c>
      <c r="CL41" s="5">
        <f>CI41+CK41</f>
        <v>300158170.84734112</v>
      </c>
      <c r="CM41" s="4">
        <f>'[1]Detailed Budget'!$AD$189</f>
        <v>77498869683.252869</v>
      </c>
      <c r="CN41" s="5">
        <f>BH41*BL41*CM41</f>
        <v>0</v>
      </c>
      <c r="CO41" s="3">
        <f>'[1]Detailed Budget'!$AD$191</f>
        <v>2684962805.4134097</v>
      </c>
      <c r="CP41" s="2">
        <f>BH41*AN41*CO41</f>
        <v>0</v>
      </c>
      <c r="CQ41" s="2">
        <f>CN41+CP41</f>
        <v>0</v>
      </c>
      <c r="CR41" s="6">
        <f>'[1]Detailed Budget'!$AD$195</f>
        <v>18734176418</v>
      </c>
      <c r="CS41" s="5">
        <f>BN41*CR41</f>
        <v>34120478.286550127</v>
      </c>
      <c r="CW41" s="4"/>
      <c r="DH41" s="3">
        <f>'[1]Detailed Budget'!$AD$163</f>
        <v>4928560000</v>
      </c>
      <c r="DI41" s="2">
        <f>AP41*DH41</f>
        <v>5600000</v>
      </c>
    </row>
    <row r="42" spans="1:118" ht="43.5" x14ac:dyDescent="0.35">
      <c r="A42" s="23" t="s">
        <v>1576</v>
      </c>
      <c r="B42" s="22" t="s">
        <v>1575</v>
      </c>
      <c r="C42" s="21" t="s">
        <v>1</v>
      </c>
      <c r="D42" s="21" t="s">
        <v>1</v>
      </c>
      <c r="E42" s="21"/>
      <c r="F42" s="21"/>
      <c r="G42" s="21"/>
      <c r="H42" s="21" t="s">
        <v>1</v>
      </c>
      <c r="I42" s="21" t="s">
        <v>1</v>
      </c>
      <c r="J42" s="21"/>
      <c r="K42" s="21"/>
      <c r="L42" s="21"/>
      <c r="M42" s="21" t="s">
        <v>1</v>
      </c>
      <c r="N42" s="21"/>
      <c r="O42" s="21"/>
      <c r="P42" s="21"/>
      <c r="Q42" s="21"/>
      <c r="R42" s="21" t="s">
        <v>1</v>
      </c>
      <c r="S42" s="21"/>
      <c r="T42" s="21"/>
      <c r="U42" s="20">
        <f>COUNTA(C42:T42)</f>
        <v>6</v>
      </c>
      <c r="V42" s="19" t="s">
        <v>4</v>
      </c>
      <c r="W42" s="18">
        <v>86174</v>
      </c>
      <c r="X42" s="17">
        <v>9.2799999999999994</v>
      </c>
      <c r="Y42" s="16">
        <f>1+X42/100</f>
        <v>1.0928</v>
      </c>
      <c r="Z42" s="6">
        <v>19</v>
      </c>
      <c r="AA42" s="16">
        <f>POWER(Y42,Z42)</f>
        <v>5.3984991883265403</v>
      </c>
      <c r="AB42" s="6">
        <f>W42*AA42</f>
        <v>465210.26905485126</v>
      </c>
      <c r="AC42" s="1">
        <v>15.7</v>
      </c>
      <c r="AD42" s="6">
        <f>AB42*AC42/100</f>
        <v>73038.01224161165</v>
      </c>
      <c r="AE42" s="6">
        <f>AD42*0.95</f>
        <v>69386.111629531064</v>
      </c>
      <c r="AF42" s="6">
        <f>AE42*BB42</f>
        <v>69386.111629531064</v>
      </c>
      <c r="AG42" s="15">
        <f>AE42/21628351</f>
        <v>3.2081091910118836E-3</v>
      </c>
      <c r="AH42" s="6">
        <f>AB42*0.05</f>
        <v>23260.513452742565</v>
      </c>
      <c r="AI42" s="12">
        <f>AH42/12908475</f>
        <v>1.8019567340636724E-3</v>
      </c>
      <c r="AJ42" s="6">
        <f>AD42+AH42</f>
        <v>96298.525694354219</v>
      </c>
      <c r="AK42" s="6">
        <f>AB42*0.04</f>
        <v>18608.410762194049</v>
      </c>
      <c r="AL42" s="6">
        <f>AB42*0.04</f>
        <v>18608.410762194049</v>
      </c>
      <c r="AM42" s="6">
        <f>AK42+AL42</f>
        <v>37216.821524388099</v>
      </c>
      <c r="AN42" s="14">
        <f>AM42/20653560</f>
        <v>1.8019567340636722E-3</v>
      </c>
      <c r="AO42" s="6">
        <v>12</v>
      </c>
      <c r="AP42" s="13">
        <f>AO42/8801</f>
        <v>1.3634814225656176E-3</v>
      </c>
      <c r="AQ42" s="6">
        <v>12</v>
      </c>
      <c r="AR42" s="6"/>
      <c r="AS42" s="6"/>
      <c r="AT42" s="6"/>
      <c r="AU42" s="6">
        <v>0</v>
      </c>
      <c r="AV42" s="6"/>
      <c r="AW42" s="13">
        <f>AV42/34743979</f>
        <v>0</v>
      </c>
      <c r="AX42" s="6">
        <v>1</v>
      </c>
      <c r="AY42" s="6">
        <f>AJ42/1571457*405775</f>
        <v>24865.799231939902</v>
      </c>
      <c r="AZ42" s="6">
        <f>AX42*AY42</f>
        <v>24865.799231939902</v>
      </c>
      <c r="BA42" s="12">
        <f>AZ42/12721596</f>
        <v>1.9546131815489113E-3</v>
      </c>
      <c r="BB42" s="11">
        <v>1</v>
      </c>
      <c r="BC42" s="6">
        <f>AD42*BB42*0.18*4</f>
        <v>52587.368813960384</v>
      </c>
      <c r="BD42" s="10">
        <f>BC42/11104067</f>
        <v>4.735865589964504E-3</v>
      </c>
      <c r="BE42" s="6">
        <f>AD42*BB42*0.77*4</f>
        <v>224957.07770416388</v>
      </c>
      <c r="BF42" s="8">
        <f>BE42/47500730</f>
        <v>4.7358656952043452E-3</v>
      </c>
      <c r="BG42" s="6">
        <f>BC42+BE42</f>
        <v>277544.44651812426</v>
      </c>
      <c r="BH42" s="9">
        <v>0</v>
      </c>
      <c r="BI42" s="6">
        <f>AK42*0.85*0.75*12</f>
        <v>142354.34233078448</v>
      </c>
      <c r="BJ42" s="6">
        <f>AL42*0.85*0.75*2*12</f>
        <v>284708.68466156896</v>
      </c>
      <c r="BK42" s="6">
        <f>BI42+BJ42</f>
        <v>427063.02699235344</v>
      </c>
      <c r="BL42" s="8">
        <f>BK42/236999601</f>
        <v>1.8019567340636722E-3</v>
      </c>
      <c r="BM42" s="6">
        <f>AH42/379579*609975</f>
        <v>37379.127120669596</v>
      </c>
      <c r="BN42" s="8">
        <f>BM42/23157202</f>
        <v>1.6141469561249066E-3</v>
      </c>
      <c r="BT42" s="6">
        <f>'[1]Detailed Budget'!$AD$12</f>
        <v>194045122715</v>
      </c>
      <c r="BU42" s="6">
        <f>'[1]Detailed Budget'!$AD$24</f>
        <v>194045122715</v>
      </c>
      <c r="BV42" s="7">
        <f>AV42/34743979</f>
        <v>0</v>
      </c>
      <c r="BW42" s="4"/>
      <c r="BX42" s="5">
        <f>BT42*BV42</f>
        <v>0</v>
      </c>
      <c r="BY42" s="5">
        <f>BU42*BV42</f>
        <v>0</v>
      </c>
      <c r="CA42" s="6">
        <f>'[1]Detailed Budget'!$AD$96</f>
        <v>71050111380.677719</v>
      </c>
      <c r="CB42" s="5">
        <f>BA42*CA42</f>
        <v>138875484.255191</v>
      </c>
      <c r="CE42" s="6">
        <f>'[1]Detailed Budget'!$AD$175</f>
        <v>4330586076.5988197</v>
      </c>
      <c r="CF42" s="5">
        <f>BB42*BD42*CE42</f>
        <v>20509073.584543735</v>
      </c>
      <c r="CG42" s="6">
        <f>'[1]Detailed Budget'!$AD$176</f>
        <v>20662817754.37001</v>
      </c>
      <c r="CH42" s="5">
        <f>BB42*BF42*CG42</f>
        <v>97856329.769180208</v>
      </c>
      <c r="CI42" s="5">
        <f>CF42+CH42</f>
        <v>118365403.35372394</v>
      </c>
      <c r="CJ42" s="5">
        <f>'[1]Detailed Budget'!$AD$178</f>
        <v>46025131033.061455</v>
      </c>
      <c r="CK42" s="5">
        <f>BB42*AG42*CJ42</f>
        <v>147653645.88469073</v>
      </c>
      <c r="CL42" s="5">
        <f>CI42+CK42</f>
        <v>266019049.23841467</v>
      </c>
      <c r="CM42" s="4">
        <f>'[1]Detailed Budget'!$AD$189</f>
        <v>77498869683.252869</v>
      </c>
      <c r="CN42" s="5">
        <f>BH42*BL42*CM42</f>
        <v>0</v>
      </c>
      <c r="CO42" s="3">
        <f>'[1]Detailed Budget'!$AD$191</f>
        <v>2684962805.4134097</v>
      </c>
      <c r="CP42" s="2">
        <f>BH42*AN42*CO42</f>
        <v>0</v>
      </c>
      <c r="CQ42" s="2">
        <f>CN42+CP42</f>
        <v>0</v>
      </c>
      <c r="CR42" s="6">
        <f>'[1]Detailed Budget'!$AD$195</f>
        <v>18734176418</v>
      </c>
      <c r="CS42" s="5">
        <f>BN42*CR42</f>
        <v>30239713.840621706</v>
      </c>
      <c r="CW42" s="4"/>
      <c r="DH42" s="3">
        <f>'[1]Detailed Budget'!$AD$163</f>
        <v>4928560000</v>
      </c>
      <c r="DI42" s="2">
        <f>AP42*DH42</f>
        <v>6720000</v>
      </c>
    </row>
    <row r="43" spans="1:118" x14ac:dyDescent="0.35">
      <c r="A43" s="23"/>
      <c r="B43" s="22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0"/>
      <c r="V43" s="19"/>
      <c r="W43" s="18"/>
      <c r="X43" s="17"/>
      <c r="Y43" s="16"/>
      <c r="Z43" s="6"/>
      <c r="AA43" s="16"/>
      <c r="AB43" s="6"/>
      <c r="AD43" s="6"/>
      <c r="AE43" s="6"/>
      <c r="AF43" s="6">
        <f>AE43*BB43</f>
        <v>0</v>
      </c>
      <c r="AG43" s="15">
        <f>AE43/21628351</f>
        <v>0</v>
      </c>
      <c r="AH43" s="6"/>
      <c r="AI43" s="12"/>
      <c r="AJ43" s="6"/>
      <c r="AK43" s="6">
        <f>AB43*0.04</f>
        <v>0</v>
      </c>
      <c r="AL43" s="6">
        <f>AB43*0.04</f>
        <v>0</v>
      </c>
      <c r="AM43" s="6">
        <f>AK43+AL43</f>
        <v>0</v>
      </c>
      <c r="AN43" s="14">
        <f>AM43/20653560</f>
        <v>0</v>
      </c>
      <c r="AO43" s="6"/>
      <c r="AP43" s="13">
        <f>AO43/8801</f>
        <v>0</v>
      </c>
      <c r="AQ43" s="6"/>
      <c r="AR43" s="6"/>
      <c r="AS43" s="6"/>
      <c r="AT43" s="6"/>
      <c r="AU43" s="6"/>
      <c r="AV43" s="6"/>
      <c r="AW43" s="13">
        <f>AV43/34743979</f>
        <v>0</v>
      </c>
      <c r="AX43" s="6"/>
      <c r="AY43" s="6"/>
      <c r="AZ43" s="6"/>
      <c r="BA43" s="12">
        <f>AZ43/12721596</f>
        <v>0</v>
      </c>
      <c r="BB43" s="11"/>
      <c r="BC43" s="6"/>
      <c r="BD43" s="10"/>
      <c r="BE43" s="6"/>
      <c r="BF43" s="8"/>
      <c r="BG43" s="6"/>
      <c r="BH43" s="9"/>
      <c r="BI43" s="6">
        <f>AK43*0.85*0.75*12</f>
        <v>0</v>
      </c>
      <c r="BJ43" s="6">
        <f>AL43*0.85*0.75*2*12</f>
        <v>0</v>
      </c>
      <c r="BK43" s="6">
        <f>BI43+BJ43</f>
        <v>0</v>
      </c>
      <c r="BL43" s="8">
        <f>BK43/236999601</f>
        <v>0</v>
      </c>
      <c r="BM43" s="6"/>
      <c r="BN43" s="8">
        <f>BM43/23157202</f>
        <v>0</v>
      </c>
      <c r="BT43" s="6"/>
      <c r="BU43" s="6"/>
      <c r="BV43" s="7"/>
      <c r="BW43" s="4"/>
      <c r="BX43" s="5"/>
      <c r="BY43" s="5"/>
      <c r="CA43" s="6">
        <f>'[1]Detailed Budget'!$AD$96</f>
        <v>71050111380.677719</v>
      </c>
      <c r="CB43" s="5">
        <f>BA43*CA43</f>
        <v>0</v>
      </c>
      <c r="CE43" s="6"/>
      <c r="CF43" s="5"/>
      <c r="CG43" s="6"/>
      <c r="CH43" s="5"/>
      <c r="CI43" s="5"/>
      <c r="CJ43" s="5"/>
      <c r="CK43" s="5"/>
      <c r="CL43" s="5"/>
      <c r="CM43" s="4">
        <f>'[1]Detailed Budget'!$AD$189</f>
        <v>77498869683.252869</v>
      </c>
      <c r="CN43" s="5">
        <f>BH43*BL43*CM43</f>
        <v>0</v>
      </c>
      <c r="CO43" s="3">
        <f>'[1]Detailed Budget'!$AD$191</f>
        <v>2684962805.4134097</v>
      </c>
      <c r="CP43" s="2">
        <f>BH43*AN43*CO43</f>
        <v>0</v>
      </c>
      <c r="CQ43" s="2">
        <f>CN43+CP43</f>
        <v>0</v>
      </c>
      <c r="CR43" s="6">
        <f>'[1]Detailed Budget'!$AD$195</f>
        <v>18734176418</v>
      </c>
      <c r="CS43" s="5">
        <f>BN43*CR43</f>
        <v>0</v>
      </c>
      <c r="CW43" s="4"/>
      <c r="DH43" s="3">
        <f>'[1]Detailed Budget'!$AD$163</f>
        <v>4928560000</v>
      </c>
      <c r="DI43" s="2">
        <f>AP43*DH43</f>
        <v>0</v>
      </c>
    </row>
    <row r="44" spans="1:118" x14ac:dyDescent="0.35">
      <c r="A44" s="38">
        <v>1.3</v>
      </c>
      <c r="B44" s="37" t="s">
        <v>1552</v>
      </c>
      <c r="C44" s="34">
        <f>COUNTA(C46:C66)</f>
        <v>21</v>
      </c>
      <c r="D44" s="34">
        <f>COUNTA(D46:D66)</f>
        <v>9</v>
      </c>
      <c r="E44" s="34">
        <f>COUNTA(E46:E66)</f>
        <v>0</v>
      </c>
      <c r="F44" s="34">
        <f>COUNTA(F46:F66)</f>
        <v>0</v>
      </c>
      <c r="G44" s="34">
        <f>COUNTA(G46:G66)</f>
        <v>12</v>
      </c>
      <c r="H44" s="34">
        <f>COUNTA(H46:H66)</f>
        <v>21</v>
      </c>
      <c r="I44" s="34">
        <f>COUNTA(I46:I66)</f>
        <v>21</v>
      </c>
      <c r="J44" s="34">
        <f>COUNTA(J46:J66)</f>
        <v>0</v>
      </c>
      <c r="K44" s="34">
        <f>COUNTA(K46:K66)</f>
        <v>1</v>
      </c>
      <c r="L44" s="34">
        <f>COUNTA(L46:L66)</f>
        <v>0</v>
      </c>
      <c r="M44" s="34">
        <f>COUNTA(M46:M66)</f>
        <v>14</v>
      </c>
      <c r="N44" s="34">
        <f>COUNTA(N46:N66)</f>
        <v>6</v>
      </c>
      <c r="O44" s="34">
        <f>COUNTA(O46:O66)</f>
        <v>0</v>
      </c>
      <c r="P44" s="34">
        <f>COUNTA(P46:P66)</f>
        <v>0</v>
      </c>
      <c r="Q44" s="34">
        <f>COUNTA(Q46:Q66)</f>
        <v>0</v>
      </c>
      <c r="R44" s="34">
        <f>COUNTA(R46:R66)</f>
        <v>21</v>
      </c>
      <c r="S44" s="34">
        <f>COUNTA(S46:S66)</f>
        <v>0</v>
      </c>
      <c r="T44" s="34">
        <f>COUNTA(T46:T66)</f>
        <v>0</v>
      </c>
      <c r="U44" s="33">
        <f>SUM(C44:T44)</f>
        <v>126</v>
      </c>
      <c r="V44" s="32"/>
      <c r="W44" s="25">
        <f>SUM(W46:W66)</f>
        <v>3314043</v>
      </c>
      <c r="X44" s="31">
        <v>3.03</v>
      </c>
      <c r="Y44" s="30">
        <f>1+X44/100</f>
        <v>1.0303</v>
      </c>
      <c r="Z44" s="25">
        <v>19</v>
      </c>
      <c r="AA44" s="30">
        <f>POWER(Y44,Z44)</f>
        <v>1.7632354008841205</v>
      </c>
      <c r="AB44" s="25">
        <f>SUM(AB46:AB66)</f>
        <v>5843437.9376522126</v>
      </c>
      <c r="AC44" s="24">
        <v>18.8</v>
      </c>
      <c r="AD44" s="25">
        <f>SUM(AD46:AD66)</f>
        <v>1098566.332278616</v>
      </c>
      <c r="AE44" s="25">
        <f>SUM(AE46:AE66)</f>
        <v>1043638.0156646852</v>
      </c>
      <c r="AF44" s="25">
        <f>SUM(AF46:AF66)</f>
        <v>526271.41719591303</v>
      </c>
      <c r="AG44" s="15">
        <f>AE44/21628351</f>
        <v>4.8253240187598453E-2</v>
      </c>
      <c r="AH44" s="25">
        <f>SUM(AH46:AH66)</f>
        <v>292171.89688261069</v>
      </c>
      <c r="AI44" s="12">
        <f>AH44/12908475</f>
        <v>2.2634114167832425E-2</v>
      </c>
      <c r="AJ44" s="25">
        <f>SUM(AJ46:AJ66)</f>
        <v>1390738.2291612267</v>
      </c>
      <c r="AK44" s="6">
        <f>AB44*0.04</f>
        <v>233737.51750608851</v>
      </c>
      <c r="AL44" s="6">
        <f>AB44*0.04</f>
        <v>233737.51750608851</v>
      </c>
      <c r="AM44" s="6">
        <f>AK44+AL44</f>
        <v>467475.03501217702</v>
      </c>
      <c r="AN44" s="14">
        <f>AM44/20653560</f>
        <v>2.2634114167832422E-2</v>
      </c>
      <c r="AO44" s="25">
        <f>SUM(AO46:AO66)</f>
        <v>239</v>
      </c>
      <c r="AP44" s="13">
        <f>AO44/8801</f>
        <v>2.7156004999431882E-2</v>
      </c>
      <c r="AQ44" s="25">
        <f>SUM(AQ46:AQ66)</f>
        <v>239</v>
      </c>
      <c r="AR44" s="25"/>
      <c r="AS44" s="25"/>
      <c r="AT44" s="25"/>
      <c r="AU44" s="6"/>
      <c r="AV44" s="6"/>
      <c r="AW44" s="13">
        <f>AV44/34743979</f>
        <v>0</v>
      </c>
      <c r="AX44" s="6"/>
      <c r="AY44" s="25">
        <v>493239</v>
      </c>
      <c r="AZ44" s="25">
        <f>SUM(AZ46:AZ66)</f>
        <v>493239.08127429773</v>
      </c>
      <c r="BA44" s="12">
        <f>AZ44/12721596</f>
        <v>3.8771792570232361E-2</v>
      </c>
      <c r="BB44" s="11"/>
      <c r="BC44" s="25">
        <f>SUM(BC46:BC66)</f>
        <v>398858.33724321832</v>
      </c>
      <c r="BD44" s="10">
        <f>BC44/11104067</f>
        <v>3.5920022568597464E-2</v>
      </c>
      <c r="BE44" s="25">
        <f>SUM(BE46:BE66)</f>
        <v>1706227.3315404344</v>
      </c>
      <c r="BF44" s="8">
        <f>BE44/47500730</f>
        <v>3.5920023366807927E-2</v>
      </c>
      <c r="BG44" s="25">
        <f>SUM(BG46:BG66)</f>
        <v>2105085.6687836531</v>
      </c>
      <c r="BI44" s="6">
        <f>AK44*0.85*0.75*12</f>
        <v>1788092.0089215771</v>
      </c>
      <c r="BJ44" s="6">
        <f>AL44*0.85*0.75*2*12</f>
        <v>3576184.0178431543</v>
      </c>
      <c r="BK44" s="6">
        <f>BI44+BJ44</f>
        <v>5364276.0267647319</v>
      </c>
      <c r="BL44" s="8">
        <f>BK44/236999601</f>
        <v>2.2634114167832425E-2</v>
      </c>
      <c r="BM44" s="25">
        <v>609435</v>
      </c>
      <c r="BN44" s="8">
        <f>BM44/23157202</f>
        <v>2.6317298609737048E-2</v>
      </c>
      <c r="BO44" s="24"/>
      <c r="BP44" s="24"/>
      <c r="BQ44" s="24"/>
      <c r="BR44" s="24"/>
      <c r="BS44" s="24"/>
      <c r="BT44" s="25">
        <f>'[1]Detailed Budget'!$AD$12</f>
        <v>194045122715</v>
      </c>
      <c r="BU44" s="25">
        <f>'[1]Detailed Budget'!$AD$24</f>
        <v>194045122715</v>
      </c>
      <c r="BV44" s="7">
        <f>AV44/34743979</f>
        <v>0</v>
      </c>
      <c r="BW44" s="4"/>
      <c r="BX44" s="35">
        <f>BT44*BV44</f>
        <v>0</v>
      </c>
      <c r="BY44" s="35">
        <f>BU44*BV44</f>
        <v>0</v>
      </c>
      <c r="BZ44" s="24"/>
      <c r="CA44" s="25">
        <f>'[1]Detailed Budget'!$AD$96</f>
        <v>71050111380.677719</v>
      </c>
      <c r="CB44" s="35">
        <f>BA44*CA44</f>
        <v>2754740180.5435419</v>
      </c>
      <c r="CC44" s="24"/>
      <c r="CD44" s="24"/>
      <c r="CE44" s="25">
        <f>'[1]Detailed Budget'!$AD$175</f>
        <v>4330586076.5988197</v>
      </c>
      <c r="CF44" s="35">
        <f>SUM(CF46:CF66)</f>
        <v>155554749.60668355</v>
      </c>
      <c r="CG44" s="26">
        <f>'[1]Detailed Budget'!$AD$176</f>
        <v>20662817754.37001</v>
      </c>
      <c r="CH44" s="35">
        <f>SUM(CH46:CH66)</f>
        <v>742208896.56106448</v>
      </c>
      <c r="CI44" s="35">
        <f>SUM(CI46:CI66)</f>
        <v>897763646.16774786</v>
      </c>
      <c r="CJ44" s="5">
        <f>'[1]Detailed Budget'!$AD$178</f>
        <v>46025131033.061455</v>
      </c>
      <c r="CK44" s="35">
        <f>SUM(CK46:CK66)</f>
        <v>1119905578.3493087</v>
      </c>
      <c r="CL44" s="35">
        <f>SUM(CL46:CL66)</f>
        <v>2017669224.5170567</v>
      </c>
      <c r="CM44" s="4">
        <f>'[1]Detailed Budget'!$AD$189</f>
        <v>77498869683.252869</v>
      </c>
      <c r="CN44" s="5">
        <f>BH44*BL44*CM44</f>
        <v>0</v>
      </c>
      <c r="CO44" s="3">
        <f>'[1]Detailed Budget'!$AD$191</f>
        <v>2684962805.4134097</v>
      </c>
      <c r="CP44" s="2">
        <f>BH44*AN44*CO44</f>
        <v>0</v>
      </c>
      <c r="CQ44" s="2">
        <f>CN44+CP44</f>
        <v>0</v>
      </c>
      <c r="CR44" s="25">
        <f>'[1]Detailed Budget'!$AD$195</f>
        <v>18734176418</v>
      </c>
      <c r="CS44" s="5">
        <f>BN44*CR44</f>
        <v>493032915</v>
      </c>
      <c r="CT44" s="24"/>
      <c r="CU44" s="24"/>
      <c r="CV44" s="24"/>
      <c r="CW44" s="4"/>
      <c r="CX44" s="24"/>
      <c r="CY44" s="24"/>
      <c r="CZ44" s="24"/>
      <c r="DA44" s="24"/>
      <c r="DB44" s="24"/>
      <c r="DC44" s="24"/>
      <c r="DD44" s="24"/>
      <c r="DE44" s="24"/>
      <c r="DF44" s="24"/>
      <c r="DG44" s="24"/>
      <c r="DH44" s="3">
        <f>'[1]Detailed Budget'!$AD$163</f>
        <v>4928560000</v>
      </c>
      <c r="DI44" s="2">
        <f>AP44*DH44</f>
        <v>133840000</v>
      </c>
      <c r="DJ44" s="24"/>
      <c r="DK44" s="24"/>
      <c r="DL44" s="24"/>
      <c r="DM44" s="24"/>
      <c r="DN44" s="24"/>
    </row>
    <row r="45" spans="1:118" x14ac:dyDescent="0.35">
      <c r="A45" s="23" t="s">
        <v>1574</v>
      </c>
      <c r="B45" s="22" t="s">
        <v>72</v>
      </c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3"/>
      <c r="V45" s="32"/>
      <c r="W45" s="25"/>
      <c r="X45" s="31"/>
      <c r="Y45" s="30"/>
      <c r="Z45" s="25"/>
      <c r="AA45" s="30"/>
      <c r="AB45" s="25"/>
      <c r="AC45" s="24"/>
      <c r="AD45" s="25"/>
      <c r="AE45" s="25"/>
      <c r="AF45" s="6"/>
      <c r="AG45" s="15">
        <f>AE45/21628351</f>
        <v>0</v>
      </c>
      <c r="AH45" s="25"/>
      <c r="AI45" s="12"/>
      <c r="AJ45" s="6"/>
      <c r="AK45" s="6">
        <f>AB45*0.04</f>
        <v>0</v>
      </c>
      <c r="AL45" s="6">
        <f>AB45*0.04</f>
        <v>0</v>
      </c>
      <c r="AM45" s="6">
        <f>AK45+AL45</f>
        <v>0</v>
      </c>
      <c r="AN45" s="14">
        <f>AM45/20653560</f>
        <v>0</v>
      </c>
      <c r="AO45" s="25"/>
      <c r="AP45" s="13"/>
      <c r="AQ45" s="25"/>
      <c r="AR45" s="25"/>
      <c r="AS45" s="25"/>
      <c r="AT45" s="25"/>
      <c r="AU45" s="6"/>
      <c r="AV45" s="6"/>
      <c r="AW45" s="13">
        <f>AV45/34743979</f>
        <v>0</v>
      </c>
      <c r="AX45" s="6"/>
      <c r="AY45" s="25"/>
      <c r="AZ45" s="6"/>
      <c r="BA45" s="12">
        <f>AZ45/12721596</f>
        <v>0</v>
      </c>
      <c r="BB45" s="11"/>
      <c r="BC45" s="25"/>
      <c r="BD45" s="10">
        <f>BC45/11104067</f>
        <v>0</v>
      </c>
      <c r="BE45" s="25"/>
      <c r="BF45" s="8">
        <f>BE45/47500730</f>
        <v>0</v>
      </c>
      <c r="BG45" s="27"/>
      <c r="BI45" s="6">
        <f>AK45*0.85*0.75*12</f>
        <v>0</v>
      </c>
      <c r="BJ45" s="6">
        <f>AL45*0.85*0.75*2*12</f>
        <v>0</v>
      </c>
      <c r="BK45" s="6">
        <f>BI45+BJ45</f>
        <v>0</v>
      </c>
      <c r="BL45" s="8">
        <f>BK45/236999601</f>
        <v>0</v>
      </c>
      <c r="BM45" s="25"/>
      <c r="BN45" s="8">
        <f>BM45/23157202</f>
        <v>0</v>
      </c>
      <c r="BO45" s="24"/>
      <c r="BP45" s="24"/>
      <c r="BQ45" s="24"/>
      <c r="BR45" s="24"/>
      <c r="BS45" s="24"/>
      <c r="BT45" s="25"/>
      <c r="BU45" s="25">
        <f>'[1]Detailed Budget'!$AD$24</f>
        <v>194045122715</v>
      </c>
      <c r="BV45" s="7"/>
      <c r="BW45" s="4"/>
      <c r="BX45" s="5"/>
      <c r="BY45" s="5"/>
      <c r="BZ45" s="24"/>
      <c r="CA45" s="25">
        <f>'[1]Detailed Budget'!$AD$96</f>
        <v>71050111380.677719</v>
      </c>
      <c r="CB45" s="5"/>
      <c r="CC45" s="24"/>
      <c r="CD45" s="24"/>
      <c r="CE45" s="25"/>
      <c r="CF45" s="5"/>
      <c r="CG45" s="26"/>
      <c r="CH45" s="5"/>
      <c r="CI45" s="5"/>
      <c r="CJ45" s="5"/>
      <c r="CK45" s="5"/>
      <c r="CL45" s="5"/>
      <c r="CM45" s="4">
        <f>'[1]Detailed Budget'!$AD$189</f>
        <v>77498869683.252869</v>
      </c>
      <c r="CN45" s="5">
        <f>BH45*BL45*CM45</f>
        <v>0</v>
      </c>
      <c r="CO45" s="3">
        <f>'[1]Detailed Budget'!$AD$191</f>
        <v>2684962805.4134097</v>
      </c>
      <c r="CP45" s="2">
        <f>BH45*AN45*CO45</f>
        <v>0</v>
      </c>
      <c r="CQ45" s="2">
        <f>CN45+CP45</f>
        <v>0</v>
      </c>
      <c r="CR45" s="25"/>
      <c r="CS45" s="5"/>
      <c r="CT45" s="24"/>
      <c r="CU45" s="24"/>
      <c r="CV45" s="24"/>
      <c r="CW45" s="4"/>
      <c r="CX45" s="24"/>
      <c r="CY45" s="24"/>
      <c r="CZ45" s="24"/>
      <c r="DA45" s="24"/>
      <c r="DB45" s="24"/>
      <c r="DC45" s="24"/>
      <c r="DD45" s="24"/>
      <c r="DE45" s="24"/>
      <c r="DF45" s="24"/>
      <c r="DG45" s="24"/>
      <c r="DH45" s="3"/>
      <c r="DI45" s="2"/>
      <c r="DJ45" s="24"/>
      <c r="DK45" s="24"/>
      <c r="DL45" s="24"/>
      <c r="DM45" s="24"/>
      <c r="DN45" s="24"/>
    </row>
    <row r="46" spans="1:118" ht="43.5" x14ac:dyDescent="0.35">
      <c r="A46" s="23" t="s">
        <v>1573</v>
      </c>
      <c r="B46" s="22" t="s">
        <v>1572</v>
      </c>
      <c r="C46" s="21" t="s">
        <v>1</v>
      </c>
      <c r="D46" s="21" t="s">
        <v>1</v>
      </c>
      <c r="E46" s="21"/>
      <c r="F46" s="21"/>
      <c r="G46" s="21"/>
      <c r="H46" s="21" t="s">
        <v>1</v>
      </c>
      <c r="I46" s="21" t="s">
        <v>1</v>
      </c>
      <c r="J46" s="21"/>
      <c r="K46" s="21"/>
      <c r="L46" s="21"/>
      <c r="M46" s="21"/>
      <c r="N46" s="21" t="s">
        <v>1</v>
      </c>
      <c r="O46" s="21"/>
      <c r="P46" s="21"/>
      <c r="Q46" s="21"/>
      <c r="R46" s="21" t="s">
        <v>1</v>
      </c>
      <c r="S46" s="21"/>
      <c r="T46" s="21"/>
      <c r="U46" s="20">
        <f>COUNTA(C46:T46)</f>
        <v>6</v>
      </c>
      <c r="V46" s="19" t="s">
        <v>4</v>
      </c>
      <c r="W46" s="18">
        <v>217219</v>
      </c>
      <c r="X46" s="17">
        <v>3.03</v>
      </c>
      <c r="Y46" s="16">
        <f>1+X46/100</f>
        <v>1.0303</v>
      </c>
      <c r="Z46" s="6">
        <v>19</v>
      </c>
      <c r="AA46" s="16">
        <f>POWER(Y46,Z46)</f>
        <v>1.7632354008841205</v>
      </c>
      <c r="AB46" s="6">
        <f>W46*AA46</f>
        <v>383008.23054464778</v>
      </c>
      <c r="AC46" s="1">
        <v>18.8</v>
      </c>
      <c r="AD46" s="6">
        <f>AB46*AC46/100</f>
        <v>72005.547342393795</v>
      </c>
      <c r="AE46" s="6">
        <f>AD46*0.95</f>
        <v>68405.269975274103</v>
      </c>
      <c r="AF46" s="6">
        <f>AE46*BB46</f>
        <v>68405.269975274103</v>
      </c>
      <c r="AG46" s="15">
        <f>AE46/21628351</f>
        <v>3.1627593788945861E-3</v>
      </c>
      <c r="AH46" s="6">
        <f>AB46*0.05</f>
        <v>19150.411527232391</v>
      </c>
      <c r="AI46" s="12">
        <f>AH46/12908475</f>
        <v>1.4835533653070863E-3</v>
      </c>
      <c r="AJ46" s="6">
        <f>AD46+AH46</f>
        <v>91155.958869626193</v>
      </c>
      <c r="AK46" s="6">
        <f>AB46*0.04</f>
        <v>15320.329221785913</v>
      </c>
      <c r="AL46" s="6">
        <f>AB46*0.04</f>
        <v>15320.329221785913</v>
      </c>
      <c r="AM46" s="6">
        <f>AK46+AL46</f>
        <v>30640.658443571825</v>
      </c>
      <c r="AN46" s="14">
        <f>AM46/20653560</f>
        <v>1.4835533653070863E-3</v>
      </c>
      <c r="AO46" s="6">
        <v>11</v>
      </c>
      <c r="AP46" s="13">
        <f>AO46/8801</f>
        <v>1.2498579706851495E-3</v>
      </c>
      <c r="AQ46" s="6">
        <v>11</v>
      </c>
      <c r="AR46" s="6"/>
      <c r="AS46" s="6"/>
      <c r="AT46" s="6"/>
      <c r="AU46" s="6">
        <v>0</v>
      </c>
      <c r="AV46" s="6"/>
      <c r="AW46" s="13">
        <f>AV46/34743979</f>
        <v>0</v>
      </c>
      <c r="AX46" s="6">
        <v>1</v>
      </c>
      <c r="AY46" s="6">
        <f>AJ46/1390738*493239</f>
        <v>32329.363256699362</v>
      </c>
      <c r="AZ46" s="6">
        <f>AX46*AY46</f>
        <v>32329.363256699362</v>
      </c>
      <c r="BA46" s="12">
        <f>AZ46/12721596</f>
        <v>2.5412977472873185E-3</v>
      </c>
      <c r="BB46" s="11">
        <v>1</v>
      </c>
      <c r="BC46" s="6">
        <f>AD46*BB46*0.18*4</f>
        <v>51843.994086523533</v>
      </c>
      <c r="BD46" s="10">
        <f>BC46/11104067</f>
        <v>4.6689194226334852E-3</v>
      </c>
      <c r="BE46" s="6">
        <f>AD46*BB46*0.77*4</f>
        <v>221777.0858145729</v>
      </c>
      <c r="BF46" s="8">
        <f>BE46/47500730</f>
        <v>4.6689195263856552E-3</v>
      </c>
      <c r="BG46" s="27">
        <f>BC46+BE46</f>
        <v>273621.07990109641</v>
      </c>
      <c r="BH46" s="9">
        <v>0</v>
      </c>
      <c r="BI46" s="6">
        <f>AK46*0.85*0.75*12</f>
        <v>117200.51854666224</v>
      </c>
      <c r="BJ46" s="6">
        <f>AL46*0.85*0.75*2*12</f>
        <v>234401.03709332447</v>
      </c>
      <c r="BK46" s="6">
        <f>BI46+BJ46</f>
        <v>351601.55563998671</v>
      </c>
      <c r="BL46" s="8">
        <f>BK46/236999601</f>
        <v>1.4835533653070863E-3</v>
      </c>
      <c r="BM46" s="6">
        <f>AH46/292172*609435</f>
        <v>39945.412459437837</v>
      </c>
      <c r="BN46" s="8">
        <f>BM46/23157202</f>
        <v>1.7249671380608865E-3</v>
      </c>
      <c r="BT46" s="6">
        <f>'[1]Detailed Budget'!$AD$12</f>
        <v>194045122715</v>
      </c>
      <c r="BU46" s="6">
        <f>'[1]Detailed Budget'!$AD$24</f>
        <v>194045122715</v>
      </c>
      <c r="BV46" s="7">
        <f>AV46/34743979</f>
        <v>0</v>
      </c>
      <c r="BW46" s="4"/>
      <c r="BX46" s="5">
        <f>BT46*BV46</f>
        <v>0</v>
      </c>
      <c r="BY46" s="5">
        <f>BU46*BV46</f>
        <v>0</v>
      </c>
      <c r="CA46" s="6">
        <f>'[1]Detailed Budget'!$AD$96</f>
        <v>71050111380.677719</v>
      </c>
      <c r="CB46" s="5">
        <f>BA46*CA46</f>
        <v>180559487.99622935</v>
      </c>
      <c r="CE46" s="6">
        <f>'[1]Detailed Budget'!$AD$175</f>
        <v>4330586076.5988197</v>
      </c>
      <c r="CF46" s="5">
        <f>BB46*BD46*CE46</f>
        <v>20219157.444418371</v>
      </c>
      <c r="CG46" s="6">
        <f>'[1]Detailed Budget'!$AD$176</f>
        <v>20662817754.37001</v>
      </c>
      <c r="CH46" s="5">
        <f>BB46*BF46*CG46</f>
        <v>96473033.283526331</v>
      </c>
      <c r="CI46" s="5">
        <f>CF46+CH46</f>
        <v>116692190.7279447</v>
      </c>
      <c r="CJ46" s="5">
        <f>'[1]Detailed Budget'!$AD$178</f>
        <v>46025131033.061455</v>
      </c>
      <c r="CK46" s="5">
        <f>BB46*AG46*CJ46</f>
        <v>145566414.83966738</v>
      </c>
      <c r="CL46" s="5">
        <f>CI46+CK46</f>
        <v>262258605.56761208</v>
      </c>
      <c r="CM46" s="4">
        <f>'[1]Detailed Budget'!$AD$189</f>
        <v>77498869683.252869</v>
      </c>
      <c r="CN46" s="5">
        <f>BH46*BL46*CM46</f>
        <v>0</v>
      </c>
      <c r="CO46" s="3">
        <f>'[1]Detailed Budget'!$AD$191</f>
        <v>2684962805.4134097</v>
      </c>
      <c r="CP46" s="2">
        <f>BH46*AN46*CO46</f>
        <v>0</v>
      </c>
      <c r="CQ46" s="2">
        <f>CN46+CP46</f>
        <v>0</v>
      </c>
      <c r="CR46" s="6">
        <f>'[1]Detailed Budget'!$AD$195</f>
        <v>18734176418</v>
      </c>
      <c r="CS46" s="5">
        <f>BN46*CR46</f>
        <v>32315838.679685209</v>
      </c>
      <c r="CW46" s="4"/>
      <c r="DH46" s="3">
        <f>'[1]Detailed Budget'!$AD$163</f>
        <v>4928560000</v>
      </c>
      <c r="DI46" s="2">
        <f>AP46*DH46</f>
        <v>6160000</v>
      </c>
    </row>
    <row r="47" spans="1:118" ht="43.5" x14ac:dyDescent="0.35">
      <c r="A47" s="23" t="s">
        <v>1571</v>
      </c>
      <c r="B47" s="22" t="s">
        <v>1570</v>
      </c>
      <c r="C47" s="21" t="s">
        <v>1</v>
      </c>
      <c r="D47" s="21" t="s">
        <v>1</v>
      </c>
      <c r="E47" s="21"/>
      <c r="F47" s="21"/>
      <c r="G47" s="21"/>
      <c r="H47" s="21" t="s">
        <v>1</v>
      </c>
      <c r="I47" s="21" t="s">
        <v>1</v>
      </c>
      <c r="J47" s="21"/>
      <c r="K47" s="21"/>
      <c r="L47" s="21"/>
      <c r="M47" s="21" t="s">
        <v>1</v>
      </c>
      <c r="N47" s="21"/>
      <c r="O47" s="21"/>
      <c r="P47" s="21"/>
      <c r="Q47" s="21"/>
      <c r="R47" s="21" t="s">
        <v>1</v>
      </c>
      <c r="S47" s="21"/>
      <c r="T47" s="21"/>
      <c r="U47" s="20">
        <f>COUNTA(C47:T47)</f>
        <v>6</v>
      </c>
      <c r="V47" s="19" t="s">
        <v>4</v>
      </c>
      <c r="W47" s="18">
        <v>122432</v>
      </c>
      <c r="X47" s="17">
        <v>3.03</v>
      </c>
      <c r="Y47" s="16">
        <f>1+X47/100</f>
        <v>1.0303</v>
      </c>
      <c r="Z47" s="6">
        <v>19</v>
      </c>
      <c r="AA47" s="16">
        <f>POWER(Y47,Z47)</f>
        <v>1.7632354008841205</v>
      </c>
      <c r="AB47" s="6">
        <f>W47*AA47</f>
        <v>215876.43660104464</v>
      </c>
      <c r="AC47" s="1">
        <v>18.8</v>
      </c>
      <c r="AD47" s="6">
        <f>AB47*AC47/100</f>
        <v>40584.770080996394</v>
      </c>
      <c r="AE47" s="6">
        <f>AD47*0.95</f>
        <v>38555.531576946574</v>
      </c>
      <c r="AF47" s="6">
        <f>AE47*BB47</f>
        <v>38555.531576946574</v>
      </c>
      <c r="AG47" s="15">
        <f>AE47/21628351</f>
        <v>1.7826385181628768E-3</v>
      </c>
      <c r="AH47" s="6">
        <f>AB47*0.05</f>
        <v>10793.821830052233</v>
      </c>
      <c r="AI47" s="12">
        <f>AH47/12908475</f>
        <v>8.3618102293665461E-4</v>
      </c>
      <c r="AJ47" s="6">
        <f>AD47+AH47</f>
        <v>51378.591911048628</v>
      </c>
      <c r="AK47" s="6">
        <f>AB47*0.04</f>
        <v>8635.0574640417854</v>
      </c>
      <c r="AL47" s="6">
        <f>AB47*0.04</f>
        <v>8635.0574640417854</v>
      </c>
      <c r="AM47" s="6">
        <f>AK47+AL47</f>
        <v>17270.114928083571</v>
      </c>
      <c r="AN47" s="14">
        <f>AM47/20653560</f>
        <v>8.361810229366545E-4</v>
      </c>
      <c r="AO47" s="6">
        <v>14</v>
      </c>
      <c r="AP47" s="13">
        <f>AO47/8801</f>
        <v>1.5907283263265539E-3</v>
      </c>
      <c r="AQ47" s="6">
        <v>14</v>
      </c>
      <c r="AR47" s="6"/>
      <c r="AS47" s="6"/>
      <c r="AT47" s="6"/>
      <c r="AU47" s="6">
        <v>0</v>
      </c>
      <c r="AV47" s="6"/>
      <c r="AW47" s="13">
        <f>AV47/34743979</f>
        <v>0</v>
      </c>
      <c r="AX47" s="6">
        <v>1</v>
      </c>
      <c r="AY47" s="6">
        <f>AJ47/1390738*493239</f>
        <v>18221.926269084266</v>
      </c>
      <c r="AZ47" s="6">
        <f>AX47*AY47</f>
        <v>18221.926269084266</v>
      </c>
      <c r="BA47" s="12">
        <f>AZ47/12721596</f>
        <v>1.432361652506829E-3</v>
      </c>
      <c r="BB47" s="11">
        <v>1</v>
      </c>
      <c r="BC47" s="6">
        <f>AD47*BB47*0.18*4</f>
        <v>29221.034458317401</v>
      </c>
      <c r="BD47" s="10">
        <f>BC47/11104067</f>
        <v>2.6315614322497695E-3</v>
      </c>
      <c r="BE47" s="6">
        <f>AD47*BB47*0.77*4</f>
        <v>125001.0918494689</v>
      </c>
      <c r="BF47" s="8">
        <f>BE47/47500730</f>
        <v>2.6315614907280139E-3</v>
      </c>
      <c r="BG47" s="27">
        <f>BC47+BE47</f>
        <v>154222.1263077863</v>
      </c>
      <c r="BH47" s="9">
        <v>0</v>
      </c>
      <c r="BI47" s="6">
        <f>AK47*0.85*0.75*12</f>
        <v>66058.189599919657</v>
      </c>
      <c r="BJ47" s="6">
        <f>AL47*0.85*0.75*2*12</f>
        <v>132116.37919983931</v>
      </c>
      <c r="BK47" s="6">
        <f>BI47+BJ47</f>
        <v>198174.56879975897</v>
      </c>
      <c r="BL47" s="8">
        <f>BK47/236999601</f>
        <v>8.361810229366545E-4</v>
      </c>
      <c r="BM47" s="6">
        <f>AH47/292172*609435</f>
        <v>22514.590059957431</v>
      </c>
      <c r="BN47" s="8">
        <f>BM47/23157202</f>
        <v>9.7225001794074386E-4</v>
      </c>
      <c r="BT47" s="6">
        <f>'[1]Detailed Budget'!$AD$12</f>
        <v>194045122715</v>
      </c>
      <c r="BU47" s="6">
        <f>'[1]Detailed Budget'!$AD$24</f>
        <v>194045122715</v>
      </c>
      <c r="BV47" s="7">
        <f>AV47/34743979</f>
        <v>0</v>
      </c>
      <c r="BW47" s="4"/>
      <c r="BX47" s="5">
        <f>BT47*BV47</f>
        <v>0</v>
      </c>
      <c r="BY47" s="5">
        <f>BU47*BV47</f>
        <v>0</v>
      </c>
      <c r="CA47" s="6">
        <f>'[1]Detailed Budget'!$AD$96</f>
        <v>71050111380.677719</v>
      </c>
      <c r="CB47" s="5">
        <f>BA47*CA47</f>
        <v>101769454.9480218</v>
      </c>
      <c r="CE47" s="6">
        <f>'[1]Detailed Budget'!$AD$175</f>
        <v>4330586076.5988197</v>
      </c>
      <c r="CF47" s="5">
        <f>BB47*BD47*CE47</f>
        <v>11396203.2982153</v>
      </c>
      <c r="CG47" s="6">
        <f>'[1]Detailed Budget'!$AD$176</f>
        <v>20662817754.37001</v>
      </c>
      <c r="CH47" s="5">
        <f>BB47*BF47*CG47</f>
        <v>54375475.492331214</v>
      </c>
      <c r="CI47" s="5">
        <f>CF47+CH47</f>
        <v>65771678.790546514</v>
      </c>
      <c r="CJ47" s="5">
        <f>'[1]Detailed Budget'!$AD$178</f>
        <v>46025131033.061455</v>
      </c>
      <c r="CK47" s="5">
        <f>BB47*AG47*CJ47</f>
        <v>82046171.38302891</v>
      </c>
      <c r="CL47" s="5">
        <f>CI47+CK47</f>
        <v>147817850.17357543</v>
      </c>
      <c r="CM47" s="4">
        <f>'[1]Detailed Budget'!$AD$189</f>
        <v>77498869683.252869</v>
      </c>
      <c r="CN47" s="5">
        <f>BH47*BL47*CM47</f>
        <v>0</v>
      </c>
      <c r="CO47" s="3">
        <f>'[1]Detailed Budget'!$AD$191</f>
        <v>2684962805.4134097</v>
      </c>
      <c r="CP47" s="2">
        <f>BH47*AN47*CO47</f>
        <v>0</v>
      </c>
      <c r="CQ47" s="2">
        <f>CN47+CP47</f>
        <v>0</v>
      </c>
      <c r="CR47" s="6">
        <f>'[1]Detailed Budget'!$AD$195</f>
        <v>18734176418</v>
      </c>
      <c r="CS47" s="5">
        <f>BN47*CR47</f>
        <v>18214303.358505562</v>
      </c>
      <c r="CW47" s="4"/>
      <c r="DH47" s="3">
        <f>'[1]Detailed Budget'!$AD$163</f>
        <v>4928560000</v>
      </c>
      <c r="DI47" s="2">
        <f>AP47*DH47</f>
        <v>7840000.0000000009</v>
      </c>
    </row>
    <row r="48" spans="1:118" ht="43.5" x14ac:dyDescent="0.35">
      <c r="A48" s="23" t="s">
        <v>1569</v>
      </c>
      <c r="B48" s="22" t="s">
        <v>1568</v>
      </c>
      <c r="C48" s="21" t="s">
        <v>1</v>
      </c>
      <c r="D48" s="21"/>
      <c r="E48" s="21"/>
      <c r="F48" s="21"/>
      <c r="G48" s="21" t="s">
        <v>1</v>
      </c>
      <c r="H48" s="21" t="s">
        <v>1</v>
      </c>
      <c r="I48" s="21" t="s">
        <v>1</v>
      </c>
      <c r="J48" s="21"/>
      <c r="K48" s="21"/>
      <c r="L48" s="21"/>
      <c r="M48" s="21" t="s">
        <v>1</v>
      </c>
      <c r="N48" s="21"/>
      <c r="O48" s="21"/>
      <c r="P48" s="21"/>
      <c r="Q48" s="21"/>
      <c r="R48" s="21" t="s">
        <v>1</v>
      </c>
      <c r="S48" s="21"/>
      <c r="T48" s="21"/>
      <c r="U48" s="20">
        <f>COUNTA(C48:T48)</f>
        <v>6</v>
      </c>
      <c r="V48" s="19" t="s">
        <v>9</v>
      </c>
      <c r="W48" s="18">
        <v>266176</v>
      </c>
      <c r="X48" s="17">
        <v>3.03</v>
      </c>
      <c r="Y48" s="16">
        <f>1+X48/100</f>
        <v>1.0303</v>
      </c>
      <c r="Z48" s="6">
        <v>19</v>
      </c>
      <c r="AA48" s="16">
        <f>POWER(Y48,Z48)</f>
        <v>1.7632354008841205</v>
      </c>
      <c r="AB48" s="6">
        <f>W48*AA48</f>
        <v>469330.94606573164</v>
      </c>
      <c r="AC48" s="1">
        <v>18.8</v>
      </c>
      <c r="AD48" s="6">
        <f>AB48*AC48/100</f>
        <v>88234.217860357559</v>
      </c>
      <c r="AE48" s="6">
        <f>AD48*0.95</f>
        <v>83822.506967339679</v>
      </c>
      <c r="AF48" s="6">
        <f>AE48*BB48</f>
        <v>0</v>
      </c>
      <c r="AG48" s="15">
        <f>AE48/21628351</f>
        <v>3.8755847344691084E-3</v>
      </c>
      <c r="AH48" s="6">
        <f>AB48*0.05</f>
        <v>23466.547303286585</v>
      </c>
      <c r="AI48" s="12">
        <f>AH48/12908475</f>
        <v>1.8179178642935424E-3</v>
      </c>
      <c r="AJ48" s="6">
        <f>AD48+AH48</f>
        <v>111700.76516364414</v>
      </c>
      <c r="AK48" s="6">
        <f>AB48*0.04</f>
        <v>18773.237842629267</v>
      </c>
      <c r="AL48" s="6">
        <f>AB48*0.04</f>
        <v>18773.237842629267</v>
      </c>
      <c r="AM48" s="6">
        <f>AK48+AL48</f>
        <v>37546.475685258534</v>
      </c>
      <c r="AN48" s="14">
        <f>AM48/20653560</f>
        <v>1.8179178642935424E-3</v>
      </c>
      <c r="AO48" s="6">
        <v>13</v>
      </c>
      <c r="AP48" s="13">
        <f>AO48/8801</f>
        <v>1.4771048744460858E-3</v>
      </c>
      <c r="AQ48" s="6">
        <v>13</v>
      </c>
      <c r="AR48" s="6"/>
      <c r="AS48" s="6"/>
      <c r="AT48" s="6"/>
      <c r="AU48" s="6">
        <v>0</v>
      </c>
      <c r="AV48" s="6"/>
      <c r="AW48" s="13">
        <f>AV48/34743979</f>
        <v>0</v>
      </c>
      <c r="AX48" s="6">
        <v>1</v>
      </c>
      <c r="AY48" s="6">
        <f>AJ48/1390738*493239</f>
        <v>39615.782202363545</v>
      </c>
      <c r="AZ48" s="6">
        <f>AX48*AY48</f>
        <v>39615.782202363545</v>
      </c>
      <c r="BA48" s="12">
        <f>AZ48/12721596</f>
        <v>3.1140575602592274E-3</v>
      </c>
      <c r="BB48" s="11">
        <v>0</v>
      </c>
      <c r="BC48" s="6">
        <f>AD48*BB48*0.18*4</f>
        <v>0</v>
      </c>
      <c r="BD48" s="10">
        <f>BC48/11104067</f>
        <v>0</v>
      </c>
      <c r="BE48" s="6">
        <f>AD48*BB48*0.77*4</f>
        <v>0</v>
      </c>
      <c r="BF48" s="8">
        <f>BE48/47500730</f>
        <v>0</v>
      </c>
      <c r="BG48" s="27">
        <f>BC48+BE48</f>
        <v>0</v>
      </c>
      <c r="BH48" s="9">
        <v>1</v>
      </c>
      <c r="BI48" s="6">
        <f>AK48*0.85*0.75*12</f>
        <v>143615.26949611391</v>
      </c>
      <c r="BJ48" s="6">
        <f>AL48*0.85*0.75*2*12</f>
        <v>287230.53899222781</v>
      </c>
      <c r="BK48" s="6">
        <f>BI48+BJ48</f>
        <v>430845.80848834175</v>
      </c>
      <c r="BL48" s="8">
        <f>BK48/236999601</f>
        <v>1.8179178642935426E-3</v>
      </c>
      <c r="BM48" s="6">
        <f>AH48/292172*609435</f>
        <v>48948.342947915815</v>
      </c>
      <c r="BN48" s="8">
        <f>BM48/23157202</f>
        <v>2.1137416751780208E-3</v>
      </c>
      <c r="BT48" s="6">
        <f>'[1]Detailed Budget'!$AD$12</f>
        <v>194045122715</v>
      </c>
      <c r="BU48" s="6">
        <f>'[1]Detailed Budget'!$AD$24</f>
        <v>194045122715</v>
      </c>
      <c r="BV48" s="7">
        <f>AV48/34743979</f>
        <v>0</v>
      </c>
      <c r="BW48" s="4"/>
      <c r="BX48" s="5">
        <f>BT48*BV48</f>
        <v>0</v>
      </c>
      <c r="BY48" s="5">
        <f>BU48*BV48</f>
        <v>0</v>
      </c>
      <c r="CA48" s="6">
        <f>'[1]Detailed Budget'!$AD$96</f>
        <v>71050111380.677719</v>
      </c>
      <c r="CB48" s="5">
        <f>BA48*CA48</f>
        <v>221254136.50225961</v>
      </c>
      <c r="CE48" s="6">
        <f>'[1]Detailed Budget'!$AD$175</f>
        <v>4330586076.5988197</v>
      </c>
      <c r="CF48" s="5">
        <f>BB48*BD48*CE48</f>
        <v>0</v>
      </c>
      <c r="CG48" s="6">
        <f>'[1]Detailed Budget'!$AD$176</f>
        <v>20662817754.37001</v>
      </c>
      <c r="CH48" s="5">
        <f>BB48*BF48*CG48</f>
        <v>0</v>
      </c>
      <c r="CI48" s="5">
        <f>CF48+CH48</f>
        <v>0</v>
      </c>
      <c r="CJ48" s="5">
        <f>'[1]Detailed Budget'!$AD$178</f>
        <v>46025131033.061455</v>
      </c>
      <c r="CK48" s="5">
        <f>BB48*AG48*CJ48</f>
        <v>0</v>
      </c>
      <c r="CL48" s="5">
        <f>CI48+CK48</f>
        <v>0</v>
      </c>
      <c r="CM48" s="4">
        <f>'[1]Detailed Budget'!$AD$189</f>
        <v>77498869683.252869</v>
      </c>
      <c r="CN48" s="5">
        <f>BH48*BL48*CM48</f>
        <v>140886579.65974262</v>
      </c>
      <c r="CO48" s="3">
        <f>'[1]Detailed Budget'!$AD$191</f>
        <v>2684962805.4134097</v>
      </c>
      <c r="CP48" s="2">
        <f>BH48*AN48*CO48</f>
        <v>4881041.8489247439</v>
      </c>
      <c r="CQ48" s="2">
        <f>CN48+CP48</f>
        <v>145767621.50866738</v>
      </c>
      <c r="CR48" s="6">
        <f>'[1]Detailed Budget'!$AD$195</f>
        <v>18734176418</v>
      </c>
      <c r="CS48" s="5">
        <f>BN48*CR48</f>
        <v>39599209.444863893</v>
      </c>
      <c r="CW48" s="4"/>
      <c r="DH48" s="3">
        <f>'[1]Detailed Budget'!$AD$163</f>
        <v>4928560000</v>
      </c>
      <c r="DI48" s="2">
        <f>AP48*DH48</f>
        <v>7280000.0000000009</v>
      </c>
    </row>
    <row r="49" spans="1:113" ht="43.5" x14ac:dyDescent="0.35">
      <c r="A49" s="23" t="s">
        <v>1567</v>
      </c>
      <c r="B49" s="22" t="s">
        <v>1566</v>
      </c>
      <c r="C49" s="21" t="s">
        <v>1</v>
      </c>
      <c r="D49" s="21" t="s">
        <v>1</v>
      </c>
      <c r="E49" s="21"/>
      <c r="F49" s="21"/>
      <c r="G49" s="21"/>
      <c r="H49" s="21" t="s">
        <v>1</v>
      </c>
      <c r="I49" s="21" t="s">
        <v>1</v>
      </c>
      <c r="J49" s="21"/>
      <c r="K49" s="21"/>
      <c r="L49" s="21"/>
      <c r="M49" s="21" t="s">
        <v>1</v>
      </c>
      <c r="N49" s="21"/>
      <c r="O49" s="21"/>
      <c r="P49" s="21"/>
      <c r="Q49" s="21"/>
      <c r="R49" s="21" t="s">
        <v>1</v>
      </c>
      <c r="S49" s="21"/>
      <c r="T49" s="21"/>
      <c r="U49" s="20">
        <f>COUNTA(C49:T49)</f>
        <v>6</v>
      </c>
      <c r="V49" s="19" t="s">
        <v>4</v>
      </c>
      <c r="W49" s="18">
        <v>139687</v>
      </c>
      <c r="X49" s="17">
        <v>3.03</v>
      </c>
      <c r="Y49" s="16">
        <f>1+X49/100</f>
        <v>1.0303</v>
      </c>
      <c r="Z49" s="6">
        <v>19</v>
      </c>
      <c r="AA49" s="16">
        <f>POWER(Y49,Z49)</f>
        <v>1.7632354008841205</v>
      </c>
      <c r="AB49" s="6">
        <f>W49*AA49</f>
        <v>246301.06344330014</v>
      </c>
      <c r="AC49" s="1">
        <v>18.8</v>
      </c>
      <c r="AD49" s="6">
        <f>AB49*AC49/100</f>
        <v>46304.59992734043</v>
      </c>
      <c r="AE49" s="6">
        <f>AD49*0.95</f>
        <v>43989.369930973407</v>
      </c>
      <c r="AF49" s="6">
        <f>AE49*BB49</f>
        <v>43989.369930973407</v>
      </c>
      <c r="AG49" s="15">
        <f>AE49/21628351</f>
        <v>2.0338753486557255E-3</v>
      </c>
      <c r="AH49" s="6">
        <f>AB49*0.05</f>
        <v>12315.053172165008</v>
      </c>
      <c r="AI49" s="12">
        <f>AH49/12908475</f>
        <v>9.5402851011951509E-4</v>
      </c>
      <c r="AJ49" s="6">
        <f>AD49+AH49</f>
        <v>58619.653099505435</v>
      </c>
      <c r="AK49" s="6">
        <f>AB49*0.04</f>
        <v>9852.0425377320062</v>
      </c>
      <c r="AL49" s="6">
        <f>AB49*0.04</f>
        <v>9852.0425377320062</v>
      </c>
      <c r="AM49" s="6">
        <f>AK49+AL49</f>
        <v>19704.085075464012</v>
      </c>
      <c r="AN49" s="14">
        <f>AM49/20653560</f>
        <v>9.5402851011951509E-4</v>
      </c>
      <c r="AO49" s="6">
        <v>10</v>
      </c>
      <c r="AP49" s="13">
        <f>AO49/8801</f>
        <v>1.1362345188046814E-3</v>
      </c>
      <c r="AQ49" s="6">
        <v>10</v>
      </c>
      <c r="AR49" s="6"/>
      <c r="AS49" s="6"/>
      <c r="AT49" s="6"/>
      <c r="AU49" s="6">
        <v>0</v>
      </c>
      <c r="AV49" s="6"/>
      <c r="AW49" s="13">
        <f>AV49/34743979</f>
        <v>0</v>
      </c>
      <c r="AX49" s="6">
        <v>1</v>
      </c>
      <c r="AY49" s="6">
        <f>AJ49/1390738*493239</f>
        <v>20790.040306043957</v>
      </c>
      <c r="AZ49" s="6">
        <f>AX49*AY49</f>
        <v>20790.040306043957</v>
      </c>
      <c r="BA49" s="12">
        <f>AZ49/12721596</f>
        <v>1.6342320811039712E-3</v>
      </c>
      <c r="BB49" s="11">
        <v>1</v>
      </c>
      <c r="BC49" s="6">
        <f>AD49*BB49*0.18*4</f>
        <v>33339.311947685106</v>
      </c>
      <c r="BD49" s="10">
        <f>BC49/11104067</f>
        <v>3.0024415331504311E-3</v>
      </c>
      <c r="BE49" s="6">
        <f>AD49*BB49*0.77*4</f>
        <v>142618.16777620852</v>
      </c>
      <c r="BF49" s="8">
        <f>BE49/47500730</f>
        <v>3.0024415998703285E-3</v>
      </c>
      <c r="BG49" s="27">
        <f>BC49+BE49</f>
        <v>175957.47972389363</v>
      </c>
      <c r="BH49" s="9">
        <v>0</v>
      </c>
      <c r="BI49" s="6">
        <f>AK49*0.85*0.75*12</f>
        <v>75368.125413649832</v>
      </c>
      <c r="BJ49" s="6">
        <f>AL49*0.85*0.75*2*12</f>
        <v>150736.25082729966</v>
      </c>
      <c r="BK49" s="6">
        <f>BI49+BJ49</f>
        <v>226104.3762409495</v>
      </c>
      <c r="BL49" s="8">
        <f>BK49/236999601</f>
        <v>9.5402851011951487E-4</v>
      </c>
      <c r="BM49" s="6">
        <f>AH49/292172*609435</f>
        <v>25687.692283923105</v>
      </c>
      <c r="BN49" s="8">
        <f>BM49/23157202</f>
        <v>1.1092744401470915E-3</v>
      </c>
      <c r="BT49" s="6">
        <f>'[1]Detailed Budget'!$AD$12</f>
        <v>194045122715</v>
      </c>
      <c r="BU49" s="6">
        <f>'[1]Detailed Budget'!$AD$24</f>
        <v>194045122715</v>
      </c>
      <c r="BV49" s="7">
        <f>AV49/34743979</f>
        <v>0</v>
      </c>
      <c r="BW49" s="4"/>
      <c r="BX49" s="5">
        <f>BT49*BV49</f>
        <v>0</v>
      </c>
      <c r="BY49" s="5">
        <f>BU49*BV49</f>
        <v>0</v>
      </c>
      <c r="CA49" s="6">
        <f>'[1]Detailed Budget'!$AD$96</f>
        <v>71050111380.677719</v>
      </c>
      <c r="CB49" s="5">
        <f>BA49*CA49</f>
        <v>116112371.3843139</v>
      </c>
      <c r="CE49" s="6">
        <f>'[1]Detailed Budget'!$AD$175</f>
        <v>4330586076.5988197</v>
      </c>
      <c r="CF49" s="5">
        <f>BB49*BD49*CE49</f>
        <v>13002331.499263272</v>
      </c>
      <c r="CG49" s="6">
        <f>'[1]Detailed Budget'!$AD$176</f>
        <v>20662817754.37001</v>
      </c>
      <c r="CH49" s="5">
        <f>BB49*BF49*CG49</f>
        <v>62038903.596259721</v>
      </c>
      <c r="CI49" s="5">
        <f>CF49+CH49</f>
        <v>75041235.095523</v>
      </c>
      <c r="CJ49" s="5">
        <f>'[1]Detailed Budget'!$AD$178</f>
        <v>46025131033.061455</v>
      </c>
      <c r="CK49" s="5">
        <f>BB49*AG49*CJ49</f>
        <v>93609379.426793322</v>
      </c>
      <c r="CL49" s="5">
        <f>CI49+CK49</f>
        <v>168650614.52231634</v>
      </c>
      <c r="CM49" s="4">
        <f>'[1]Detailed Budget'!$AD$189</f>
        <v>77498869683.252869</v>
      </c>
      <c r="CN49" s="5">
        <f>BH49*BL49*CM49</f>
        <v>0</v>
      </c>
      <c r="CO49" s="3">
        <f>'[1]Detailed Budget'!$AD$191</f>
        <v>2684962805.4134097</v>
      </c>
      <c r="CP49" s="2">
        <f>BH49*AN49*CO49</f>
        <v>0</v>
      </c>
      <c r="CQ49" s="2">
        <f>CN49+CP49</f>
        <v>0</v>
      </c>
      <c r="CR49" s="6">
        <f>'[1]Detailed Budget'!$AD$195</f>
        <v>18734176418</v>
      </c>
      <c r="CS49" s="5">
        <f>BN49*CR49</f>
        <v>20781343.057693794</v>
      </c>
      <c r="CW49" s="4"/>
      <c r="DH49" s="3">
        <f>'[1]Detailed Budget'!$AD$163</f>
        <v>4928560000</v>
      </c>
      <c r="DI49" s="2">
        <f>AP49*DH49</f>
        <v>5600000</v>
      </c>
    </row>
    <row r="50" spans="1:113" ht="43.5" x14ac:dyDescent="0.35">
      <c r="A50" s="23" t="s">
        <v>1565</v>
      </c>
      <c r="B50" s="22" t="s">
        <v>1564</v>
      </c>
      <c r="C50" s="21" t="s">
        <v>1</v>
      </c>
      <c r="D50" s="21"/>
      <c r="E50" s="21"/>
      <c r="F50" s="21"/>
      <c r="G50" s="21" t="s">
        <v>1</v>
      </c>
      <c r="H50" s="21" t="s">
        <v>1</v>
      </c>
      <c r="I50" s="21" t="s">
        <v>1</v>
      </c>
      <c r="J50" s="21"/>
      <c r="K50" s="21"/>
      <c r="L50" s="21"/>
      <c r="M50" s="21" t="s">
        <v>1</v>
      </c>
      <c r="N50" s="21"/>
      <c r="O50" s="21"/>
      <c r="P50" s="21"/>
      <c r="Q50" s="21"/>
      <c r="R50" s="21" t="s">
        <v>1</v>
      </c>
      <c r="S50" s="21"/>
      <c r="T50" s="21"/>
      <c r="U50" s="20">
        <f>COUNTA(C50:T50)</f>
        <v>6</v>
      </c>
      <c r="V50" s="19" t="s">
        <v>9</v>
      </c>
      <c r="W50" s="18">
        <v>260968</v>
      </c>
      <c r="X50" s="17">
        <v>3.03</v>
      </c>
      <c r="Y50" s="16">
        <f>1+X50/100</f>
        <v>1.0303</v>
      </c>
      <c r="Z50" s="6">
        <v>19</v>
      </c>
      <c r="AA50" s="16">
        <f>POWER(Y50,Z50)</f>
        <v>1.7632354008841205</v>
      </c>
      <c r="AB50" s="6">
        <f>W50*AA50</f>
        <v>460148.01609792717</v>
      </c>
      <c r="AC50" s="1">
        <v>18.8</v>
      </c>
      <c r="AD50" s="6">
        <f>AB50*AC50/100</f>
        <v>86507.827026410305</v>
      </c>
      <c r="AE50" s="6">
        <f>AD50*0.95</f>
        <v>82182.435675089786</v>
      </c>
      <c r="AF50" s="6">
        <f>AE50*BB50</f>
        <v>82182.435675089786</v>
      </c>
      <c r="AG50" s="15">
        <f>AE50/21628351</f>
        <v>3.7997550379633557E-3</v>
      </c>
      <c r="AH50" s="6">
        <f>AB50*0.05</f>
        <v>23007.400804896359</v>
      </c>
      <c r="AI50" s="12">
        <f>AH50/12908475</f>
        <v>1.7823484807381474E-3</v>
      </c>
      <c r="AJ50" s="6">
        <f>AD50+AH50</f>
        <v>109515.22783130666</v>
      </c>
      <c r="AK50" s="6">
        <f>AB50*0.04</f>
        <v>18405.920643917088</v>
      </c>
      <c r="AL50" s="6">
        <f>AB50*0.04</f>
        <v>18405.920643917088</v>
      </c>
      <c r="AM50" s="6">
        <f>AK50+AL50</f>
        <v>36811.841287834177</v>
      </c>
      <c r="AN50" s="14">
        <f>AM50/20653560</f>
        <v>1.7823484807381476E-3</v>
      </c>
      <c r="AO50" s="6">
        <v>12</v>
      </c>
      <c r="AP50" s="13">
        <f>AO50/8801</f>
        <v>1.3634814225656176E-3</v>
      </c>
      <c r="AQ50" s="6">
        <v>12</v>
      </c>
      <c r="AR50" s="6"/>
      <c r="AS50" s="6"/>
      <c r="AT50" s="6"/>
      <c r="AU50" s="6">
        <v>0</v>
      </c>
      <c r="AV50" s="6"/>
      <c r="AW50" s="13">
        <f>AV50/34743979</f>
        <v>0</v>
      </c>
      <c r="AX50" s="6">
        <v>1</v>
      </c>
      <c r="AY50" s="6">
        <f>AJ50/1390738*493239</f>
        <v>38840.65975064021</v>
      </c>
      <c r="AZ50" s="6">
        <f>AX50*AY50</f>
        <v>38840.65975064021</v>
      </c>
      <c r="BA50" s="12">
        <f>AZ50/12721596</f>
        <v>3.0531279055426861E-3</v>
      </c>
      <c r="BB50" s="11">
        <v>1</v>
      </c>
      <c r="BC50" s="6">
        <f>AD50*BB50*0.18*4</f>
        <v>62285.635459015415</v>
      </c>
      <c r="BD50" s="10">
        <f>BC50/11104067</f>
        <v>5.6092632959631288E-3</v>
      </c>
      <c r="BE50" s="6">
        <f>AD50*BB50*0.77*4</f>
        <v>266444.10724134377</v>
      </c>
      <c r="BF50" s="8">
        <f>BE50/47500730</f>
        <v>5.6092634206115098E-3</v>
      </c>
      <c r="BG50" s="27">
        <f>BC50+BE50</f>
        <v>328729.7427003592</v>
      </c>
      <c r="BH50" s="9">
        <v>0</v>
      </c>
      <c r="BI50" s="6">
        <f>AK50*0.85*0.75*12</f>
        <v>140805.29292596574</v>
      </c>
      <c r="BJ50" s="6">
        <f>AL50*0.85*0.75*2*12</f>
        <v>281610.58585193148</v>
      </c>
      <c r="BK50" s="6">
        <f>BI50+BJ50</f>
        <v>422415.87877789722</v>
      </c>
      <c r="BL50" s="8">
        <f>BK50/236999601</f>
        <v>1.7823484807381479E-3</v>
      </c>
      <c r="BM50" s="6">
        <f>AH50/292172*609435</f>
        <v>47990.619599181351</v>
      </c>
      <c r="BN50" s="8">
        <f>BM50/23157202</f>
        <v>2.0723842025120887E-3</v>
      </c>
      <c r="BT50" s="6">
        <f>'[1]Detailed Budget'!$AD$12</f>
        <v>194045122715</v>
      </c>
      <c r="BU50" s="6">
        <f>'[1]Detailed Budget'!$AD$24</f>
        <v>194045122715</v>
      </c>
      <c r="BV50" s="7">
        <f>AV50/34743979</f>
        <v>0</v>
      </c>
      <c r="BW50" s="4"/>
      <c r="BX50" s="5">
        <f>BT50*BV50</f>
        <v>0</v>
      </c>
      <c r="BY50" s="5">
        <f>BU50*BV50</f>
        <v>0</v>
      </c>
      <c r="CA50" s="6">
        <f>'[1]Detailed Budget'!$AD$96</f>
        <v>71050111380.677719</v>
      </c>
      <c r="CB50" s="5">
        <f>BA50*CA50</f>
        <v>216925077.74826312</v>
      </c>
      <c r="CE50" s="6">
        <f>'[1]Detailed Budget'!$AD$175</f>
        <v>4330586076.5988197</v>
      </c>
      <c r="CF50" s="5">
        <f>BB50*BD50*CE50</f>
        <v>24291397.529474732</v>
      </c>
      <c r="CG50" s="6">
        <f>'[1]Detailed Budget'!$AD$176</f>
        <v>20662817754.37001</v>
      </c>
      <c r="CH50" s="5">
        <f>BB50*BF50*CG50</f>
        <v>115903187.79634976</v>
      </c>
      <c r="CI50" s="5">
        <f>CF50+CH50</f>
        <v>140194585.3258245</v>
      </c>
      <c r="CJ50" s="5">
        <f>'[1]Detailed Budget'!$AD$178</f>
        <v>46025131033.061455</v>
      </c>
      <c r="CK50" s="5">
        <f>BB50*AG50*CJ50</f>
        <v>174884223.51579884</v>
      </c>
      <c r="CL50" s="5">
        <f>CI50+CK50</f>
        <v>315078808.84162331</v>
      </c>
      <c r="CM50" s="4">
        <f>'[1]Detailed Budget'!$AD$189</f>
        <v>77498869683.252869</v>
      </c>
      <c r="CN50" s="5">
        <f>BH50*BL50*CM50</f>
        <v>0</v>
      </c>
      <c r="CO50" s="3">
        <f>'[1]Detailed Budget'!$AD$191</f>
        <v>2684962805.4134097</v>
      </c>
      <c r="CP50" s="2">
        <f>BH50*AN50*CO50</f>
        <v>0</v>
      </c>
      <c r="CQ50" s="2">
        <f>CN50+CP50</f>
        <v>0</v>
      </c>
      <c r="CR50" s="6">
        <f>'[1]Detailed Budget'!$AD$195</f>
        <v>18734176418</v>
      </c>
      <c r="CS50" s="5">
        <f>BN50*CR50</f>
        <v>38824411.255737707</v>
      </c>
      <c r="CW50" s="4"/>
      <c r="DH50" s="3">
        <f>'[1]Detailed Budget'!$AD$163</f>
        <v>4928560000</v>
      </c>
      <c r="DI50" s="2">
        <f>AP50*DH50</f>
        <v>6720000</v>
      </c>
    </row>
    <row r="51" spans="1:113" ht="43.5" x14ac:dyDescent="0.35">
      <c r="A51" s="23" t="s">
        <v>1563</v>
      </c>
      <c r="B51" s="22" t="s">
        <v>1562</v>
      </c>
      <c r="C51" s="21" t="s">
        <v>1</v>
      </c>
      <c r="D51" s="21"/>
      <c r="E51" s="21"/>
      <c r="F51" s="21"/>
      <c r="G51" s="21" t="s">
        <v>1</v>
      </c>
      <c r="H51" s="21" t="s">
        <v>1</v>
      </c>
      <c r="I51" s="21" t="s">
        <v>1</v>
      </c>
      <c r="J51" s="21"/>
      <c r="K51" s="21" t="s">
        <v>1</v>
      </c>
      <c r="L51" s="21"/>
      <c r="M51" s="21"/>
      <c r="N51" s="21"/>
      <c r="O51" s="21"/>
      <c r="P51" s="21"/>
      <c r="Q51" s="21"/>
      <c r="R51" s="21" t="s">
        <v>1</v>
      </c>
      <c r="S51" s="21"/>
      <c r="T51" s="21"/>
      <c r="U51" s="20">
        <f>COUNTA(C51:T51)</f>
        <v>6</v>
      </c>
      <c r="V51" s="19" t="s">
        <v>9</v>
      </c>
      <c r="W51" s="18">
        <v>127572</v>
      </c>
      <c r="X51" s="17">
        <v>3.03</v>
      </c>
      <c r="Y51" s="16">
        <f>1+X51/100</f>
        <v>1.0303</v>
      </c>
      <c r="Z51" s="6">
        <v>19</v>
      </c>
      <c r="AA51" s="16">
        <f>POWER(Y51,Z51)</f>
        <v>1.7632354008841205</v>
      </c>
      <c r="AB51" s="6">
        <f>W51*AA51</f>
        <v>224939.46656158901</v>
      </c>
      <c r="AC51" s="1">
        <v>18.8</v>
      </c>
      <c r="AD51" s="6">
        <f>AB51*AC51/100</f>
        <v>42288.619713578737</v>
      </c>
      <c r="AE51" s="6">
        <f>AD51*0.95</f>
        <v>40174.188727899797</v>
      </c>
      <c r="AF51" s="6">
        <f>AE51*BB51</f>
        <v>0</v>
      </c>
      <c r="AG51" s="15">
        <f>AE51/21628351</f>
        <v>1.8574781187849132E-3</v>
      </c>
      <c r="AH51" s="6">
        <f>AB51*0.05</f>
        <v>11246.973328079452</v>
      </c>
      <c r="AI51" s="12">
        <f>AH51/12908475</f>
        <v>8.7128598289724012E-4</v>
      </c>
      <c r="AJ51" s="6">
        <f>AD51+AH51</f>
        <v>53535.59304165819</v>
      </c>
      <c r="AK51" s="6">
        <f>AB51*0.04</f>
        <v>8997.5786624635602</v>
      </c>
      <c r="AL51" s="6">
        <f>AB51*0.04</f>
        <v>8997.5786624635602</v>
      </c>
      <c r="AM51" s="6">
        <f>AK51+AL51</f>
        <v>17995.15732492712</v>
      </c>
      <c r="AN51" s="14">
        <f>AM51/20653560</f>
        <v>8.7128598289724002E-4</v>
      </c>
      <c r="AO51" s="6">
        <v>10</v>
      </c>
      <c r="AP51" s="13">
        <f>AO51/8801</f>
        <v>1.1362345188046814E-3</v>
      </c>
      <c r="AQ51" s="6">
        <v>10</v>
      </c>
      <c r="AR51" s="6"/>
      <c r="AS51" s="6"/>
      <c r="AT51" s="6"/>
      <c r="AU51" s="6">
        <v>0</v>
      </c>
      <c r="AV51" s="6"/>
      <c r="AW51" s="13">
        <f>AV51/34743979</f>
        <v>0</v>
      </c>
      <c r="AX51" s="6">
        <v>1</v>
      </c>
      <c r="AY51" s="6">
        <f>AJ51/1390738*493239</f>
        <v>18986.928074356525</v>
      </c>
      <c r="AZ51" s="6">
        <f>AX51*AY51</f>
        <v>18986.928074356525</v>
      </c>
      <c r="BA51" s="12">
        <f>AZ51/12721596</f>
        <v>1.4924957587362879E-3</v>
      </c>
      <c r="BB51" s="11">
        <v>0</v>
      </c>
      <c r="BC51" s="6">
        <f>AD51*BB51*0.18*4</f>
        <v>0</v>
      </c>
      <c r="BD51" s="10">
        <f>BC51/11104067</f>
        <v>0</v>
      </c>
      <c r="BE51" s="6">
        <f>AD51*BB51*0.77*4</f>
        <v>0</v>
      </c>
      <c r="BF51" s="8">
        <f>BE51/47500730</f>
        <v>0</v>
      </c>
      <c r="BG51" s="27">
        <f>BC51+BE51</f>
        <v>0</v>
      </c>
      <c r="BH51" s="9">
        <v>1</v>
      </c>
      <c r="BI51" s="6">
        <f>AK51*0.85*0.75*12</f>
        <v>68831.476767846238</v>
      </c>
      <c r="BJ51" s="6">
        <f>AL51*0.85*0.75*2*12</f>
        <v>137662.95353569248</v>
      </c>
      <c r="BK51" s="6">
        <f>BI51+BJ51</f>
        <v>206494.43030353871</v>
      </c>
      <c r="BL51" s="8">
        <f>BK51/236999601</f>
        <v>8.7128598289724002E-4</v>
      </c>
      <c r="BM51" s="6">
        <f>AH51/292172*609435</f>
        <v>23459.808572341295</v>
      </c>
      <c r="BN51" s="8">
        <f>BM51/23157202</f>
        <v>1.0130674928836953E-3</v>
      </c>
      <c r="BT51" s="6">
        <f>'[1]Detailed Budget'!$AD$12</f>
        <v>194045122715</v>
      </c>
      <c r="BU51" s="6">
        <f>'[1]Detailed Budget'!$AD$24</f>
        <v>194045122715</v>
      </c>
      <c r="BV51" s="7">
        <f>AV51/34743979</f>
        <v>0</v>
      </c>
      <c r="BW51" s="4"/>
      <c r="BX51" s="5">
        <f>BT51*BV51</f>
        <v>0</v>
      </c>
      <c r="BY51" s="5">
        <f>BU51*BV51</f>
        <v>0</v>
      </c>
      <c r="CA51" s="6">
        <f>'[1]Detailed Budget'!$AD$96</f>
        <v>71050111380.677719</v>
      </c>
      <c r="CB51" s="5">
        <f>BA51*CA51</f>
        <v>106041989.89340235</v>
      </c>
      <c r="CE51" s="6">
        <f>'[1]Detailed Budget'!$AD$175</f>
        <v>4330586076.5988197</v>
      </c>
      <c r="CF51" s="5">
        <f>BB51*BD51*CE51</f>
        <v>0</v>
      </c>
      <c r="CG51" s="6">
        <f>'[1]Detailed Budget'!$AD$176</f>
        <v>20662817754.37001</v>
      </c>
      <c r="CH51" s="5">
        <f>BB51*BF51*CG51</f>
        <v>0</v>
      </c>
      <c r="CI51" s="5">
        <f>CF51+CH51</f>
        <v>0</v>
      </c>
      <c r="CJ51" s="5">
        <f>'[1]Detailed Budget'!$AD$178</f>
        <v>46025131033.061455</v>
      </c>
      <c r="CK51" s="5">
        <f>BB51*AG51*CJ51</f>
        <v>0</v>
      </c>
      <c r="CL51" s="5">
        <f>CI51+CK51</f>
        <v>0</v>
      </c>
      <c r="CM51" s="4">
        <f>'[1]Detailed Budget'!$AD$189</f>
        <v>77498869683.252869</v>
      </c>
      <c r="CN51" s="5">
        <f>BH51*BL51*CM51</f>
        <v>67523678.845398098</v>
      </c>
      <c r="CO51" s="3">
        <f>'[1]Detailed Budget'!$AD$191</f>
        <v>2684962805.4134097</v>
      </c>
      <c r="CP51" s="2">
        <f>BH51*AN51*CO51</f>
        <v>2339370.4569571535</v>
      </c>
      <c r="CQ51" s="2">
        <f>CN51+CP51</f>
        <v>69863049.302355245</v>
      </c>
      <c r="CR51" s="6">
        <f>'[1]Detailed Budget'!$AD$195</f>
        <v>18734176418</v>
      </c>
      <c r="CS51" s="5">
        <f>BN51*CR51</f>
        <v>18978985.135024108</v>
      </c>
      <c r="CW51" s="4"/>
      <c r="DH51" s="3">
        <f>'[1]Detailed Budget'!$AD$163</f>
        <v>4928560000</v>
      </c>
      <c r="DI51" s="2">
        <f>AP51*DH51</f>
        <v>5600000</v>
      </c>
    </row>
    <row r="52" spans="1:113" ht="43.5" x14ac:dyDescent="0.35">
      <c r="A52" s="23" t="s">
        <v>1561</v>
      </c>
      <c r="B52" s="22" t="s">
        <v>1560</v>
      </c>
      <c r="C52" s="21" t="s">
        <v>1</v>
      </c>
      <c r="D52" s="21"/>
      <c r="E52" s="21"/>
      <c r="F52" s="21"/>
      <c r="G52" s="21" t="s">
        <v>1</v>
      </c>
      <c r="H52" s="21" t="s">
        <v>1</v>
      </c>
      <c r="I52" s="21" t="s">
        <v>1</v>
      </c>
      <c r="J52" s="21"/>
      <c r="K52" s="21"/>
      <c r="L52" s="21"/>
      <c r="M52" s="21" t="s">
        <v>1</v>
      </c>
      <c r="N52" s="21"/>
      <c r="O52" s="21"/>
      <c r="P52" s="21"/>
      <c r="Q52" s="21"/>
      <c r="R52" s="21" t="s">
        <v>1</v>
      </c>
      <c r="S52" s="21"/>
      <c r="T52" s="21"/>
      <c r="U52" s="20">
        <f>COUNTA(C52:T52)</f>
        <v>6</v>
      </c>
      <c r="V52" s="19" t="s">
        <v>9</v>
      </c>
      <c r="W52" s="18">
        <v>79755</v>
      </c>
      <c r="X52" s="17">
        <v>3.03</v>
      </c>
      <c r="Y52" s="16">
        <f>1+X52/100</f>
        <v>1.0303</v>
      </c>
      <c r="Z52" s="6">
        <v>19</v>
      </c>
      <c r="AA52" s="16">
        <f>POWER(Y52,Z52)</f>
        <v>1.7632354008841205</v>
      </c>
      <c r="AB52" s="6">
        <f>W52*AA52</f>
        <v>140626.83939751302</v>
      </c>
      <c r="AC52" s="1">
        <v>18.8</v>
      </c>
      <c r="AD52" s="6">
        <f>AB52*AC52/100</f>
        <v>26437.845806732446</v>
      </c>
      <c r="AE52" s="6">
        <f>AD52*0.95</f>
        <v>25115.953516395824</v>
      </c>
      <c r="AF52" s="6">
        <f>AE52*BB52</f>
        <v>0</v>
      </c>
      <c r="AG52" s="15">
        <f>AE52/21628351</f>
        <v>1.1612514294962119E-3</v>
      </c>
      <c r="AH52" s="6">
        <f>AB52*0.05</f>
        <v>7031.3419698756516</v>
      </c>
      <c r="AI52" s="12">
        <f>AH52/12908475</f>
        <v>5.4470740888258693E-4</v>
      </c>
      <c r="AJ52" s="6">
        <f>AD52+AH52</f>
        <v>33469.187776608102</v>
      </c>
      <c r="AK52" s="6">
        <f>AB52*0.04</f>
        <v>5625.0735759005211</v>
      </c>
      <c r="AL52" s="6">
        <f>AB52*0.04</f>
        <v>5625.0735759005211</v>
      </c>
      <c r="AM52" s="6">
        <f>AK52+AL52</f>
        <v>11250.147151801042</v>
      </c>
      <c r="AN52" s="14">
        <f>AM52/20653560</f>
        <v>5.4470740888258693E-4</v>
      </c>
      <c r="AO52" s="6">
        <v>10</v>
      </c>
      <c r="AP52" s="13">
        <f>AO52/8801</f>
        <v>1.1362345188046814E-3</v>
      </c>
      <c r="AQ52" s="6">
        <v>10</v>
      </c>
      <c r="AR52" s="6"/>
      <c r="AS52" s="6"/>
      <c r="AT52" s="6"/>
      <c r="AU52" s="6">
        <v>0</v>
      </c>
      <c r="AV52" s="6"/>
      <c r="AW52" s="13">
        <f>AV52/34743979</f>
        <v>0</v>
      </c>
      <c r="AX52" s="6">
        <v>1</v>
      </c>
      <c r="AY52" s="6">
        <f>AJ52/1390738*493239</f>
        <v>11870.178789783844</v>
      </c>
      <c r="AZ52" s="6">
        <f>AX52*AY52</f>
        <v>11870.178789783844</v>
      </c>
      <c r="BA52" s="12">
        <f>AZ52/12721596</f>
        <v>9.330730821654644E-4</v>
      </c>
      <c r="BB52" s="11">
        <v>0</v>
      </c>
      <c r="BC52" s="6">
        <f>AD52*BB52*0.18*4</f>
        <v>0</v>
      </c>
      <c r="BD52" s="10">
        <f>BC52/11104067</f>
        <v>0</v>
      </c>
      <c r="BE52" s="6">
        <f>AD52*BB52*0.77*4</f>
        <v>0</v>
      </c>
      <c r="BF52" s="8">
        <f>BE52/47500730</f>
        <v>0</v>
      </c>
      <c r="BG52" s="27">
        <f>BC52+BE52</f>
        <v>0</v>
      </c>
      <c r="BH52" s="9">
        <v>1</v>
      </c>
      <c r="BI52" s="6">
        <f>AK52*0.85*0.75*12</f>
        <v>43031.812855638986</v>
      </c>
      <c r="BJ52" s="6">
        <f>AL52*0.85*0.75*2*12</f>
        <v>86063.625711277971</v>
      </c>
      <c r="BK52" s="6">
        <f>BI52+BJ52</f>
        <v>129095.43856691696</v>
      </c>
      <c r="BL52" s="8">
        <f>BK52/236999601</f>
        <v>5.4470740888258693E-4</v>
      </c>
      <c r="BM52" s="6">
        <f>AH52/292172*609435</f>
        <v>14666.517987388141</v>
      </c>
      <c r="BN52" s="8">
        <f>BM52/23157202</f>
        <v>6.3334585876947231E-4</v>
      </c>
      <c r="BT52" s="6">
        <f>'[1]Detailed Budget'!$AD$12</f>
        <v>194045122715</v>
      </c>
      <c r="BU52" s="6">
        <f>'[1]Detailed Budget'!$AD$24</f>
        <v>194045122715</v>
      </c>
      <c r="BV52" s="7">
        <f>AV52/34743979</f>
        <v>0</v>
      </c>
      <c r="BW52" s="4"/>
      <c r="BX52" s="5">
        <f>BT52*BV52</f>
        <v>0</v>
      </c>
      <c r="BY52" s="5">
        <f>BU52*BV52</f>
        <v>0</v>
      </c>
      <c r="CA52" s="6">
        <f>'[1]Detailed Budget'!$AD$96</f>
        <v>71050111380.677719</v>
      </c>
      <c r="CB52" s="5">
        <f>BA52*CA52</f>
        <v>66294946.414168499</v>
      </c>
      <c r="CE52" s="6">
        <f>'[1]Detailed Budget'!$AD$175</f>
        <v>4330586076.5988197</v>
      </c>
      <c r="CF52" s="5">
        <f>BB52*BD52*CE52</f>
        <v>0</v>
      </c>
      <c r="CG52" s="6">
        <f>'[1]Detailed Budget'!$AD$176</f>
        <v>20662817754.37001</v>
      </c>
      <c r="CH52" s="5">
        <f>BB52*BF52*CG52</f>
        <v>0</v>
      </c>
      <c r="CI52" s="5">
        <f>CF52+CH52</f>
        <v>0</v>
      </c>
      <c r="CJ52" s="5">
        <f>'[1]Detailed Budget'!$AD$178</f>
        <v>46025131033.061455</v>
      </c>
      <c r="CK52" s="5">
        <f>BB52*AG52*CJ52</f>
        <v>0</v>
      </c>
      <c r="CL52" s="5">
        <f>CI52+CK52</f>
        <v>0</v>
      </c>
      <c r="CM52" s="4">
        <f>'[1]Detailed Budget'!$AD$189</f>
        <v>77498869683.252869</v>
      </c>
      <c r="CN52" s="5">
        <f>BH52*BL52*CM52</f>
        <v>42214208.496493943</v>
      </c>
      <c r="CO52" s="3">
        <f>'[1]Detailed Budget'!$AD$191</f>
        <v>2684962805.4134097</v>
      </c>
      <c r="CP52" s="2">
        <f>BH52*AN52*CO52</f>
        <v>1462519.1326828599</v>
      </c>
      <c r="CQ52" s="2">
        <f>CN52+CP52</f>
        <v>43676727.629176803</v>
      </c>
      <c r="CR52" s="6">
        <f>'[1]Detailed Budget'!$AD$195</f>
        <v>18734176418</v>
      </c>
      <c r="CS52" s="5">
        <f>BN52*CR52</f>
        <v>11865213.051797006</v>
      </c>
      <c r="CW52" s="4"/>
      <c r="DH52" s="3">
        <f>'[1]Detailed Budget'!$AD$163</f>
        <v>4928560000</v>
      </c>
      <c r="DI52" s="2">
        <f>AP52*DH52</f>
        <v>5600000</v>
      </c>
    </row>
    <row r="53" spans="1:113" ht="43.5" x14ac:dyDescent="0.35">
      <c r="A53" s="23" t="s">
        <v>1559</v>
      </c>
      <c r="B53" s="22" t="s">
        <v>1558</v>
      </c>
      <c r="C53" s="21" t="s">
        <v>1</v>
      </c>
      <c r="D53" s="21"/>
      <c r="E53" s="21"/>
      <c r="F53" s="21"/>
      <c r="G53" s="21" t="s">
        <v>1</v>
      </c>
      <c r="H53" s="21" t="s">
        <v>1</v>
      </c>
      <c r="I53" s="21" t="s">
        <v>1</v>
      </c>
      <c r="J53" s="21"/>
      <c r="K53" s="21"/>
      <c r="L53" s="21"/>
      <c r="M53" s="21" t="s">
        <v>1</v>
      </c>
      <c r="N53" s="21"/>
      <c r="O53" s="21"/>
      <c r="P53" s="21"/>
      <c r="Q53" s="21"/>
      <c r="R53" s="21" t="s">
        <v>1</v>
      </c>
      <c r="S53" s="21"/>
      <c r="T53" s="21"/>
      <c r="U53" s="20">
        <f>COUNTA(C53:T53)</f>
        <v>6</v>
      </c>
      <c r="V53" s="19" t="s">
        <v>9</v>
      </c>
      <c r="W53" s="18">
        <v>147048</v>
      </c>
      <c r="X53" s="17">
        <v>3.03</v>
      </c>
      <c r="Y53" s="16">
        <f>1+X53/100</f>
        <v>1.0303</v>
      </c>
      <c r="Z53" s="6">
        <v>19</v>
      </c>
      <c r="AA53" s="16">
        <f>POWER(Y53,Z53)</f>
        <v>1.7632354008841205</v>
      </c>
      <c r="AB53" s="6">
        <f>W53*AA53</f>
        <v>259280.23922920815</v>
      </c>
      <c r="AC53" s="1">
        <v>18.8</v>
      </c>
      <c r="AD53" s="6">
        <f>AB53*AC53/100</f>
        <v>48744.684975091135</v>
      </c>
      <c r="AE53" s="6">
        <f>AD53*0.95</f>
        <v>46307.450726336574</v>
      </c>
      <c r="AF53" s="6">
        <f>AE53*BB53</f>
        <v>0</v>
      </c>
      <c r="AG53" s="15">
        <f>AE53/21628351</f>
        <v>2.1410532280679456E-3</v>
      </c>
      <c r="AH53" s="6">
        <f>AB53*0.05</f>
        <v>12964.011961460408</v>
      </c>
      <c r="AI53" s="12">
        <f>AH53/12908475</f>
        <v>1.004302364257622E-3</v>
      </c>
      <c r="AJ53" s="6">
        <f>AD53+AH53</f>
        <v>61708.69693655154</v>
      </c>
      <c r="AK53" s="6">
        <f>AB53*0.04</f>
        <v>10371.209569168326</v>
      </c>
      <c r="AL53" s="6">
        <f>AB53*0.04</f>
        <v>10371.209569168326</v>
      </c>
      <c r="AM53" s="6">
        <f>AK53+AL53</f>
        <v>20742.419138336652</v>
      </c>
      <c r="AN53" s="14">
        <f>AM53/20653560</f>
        <v>1.004302364257622E-3</v>
      </c>
      <c r="AO53" s="6">
        <v>10</v>
      </c>
      <c r="AP53" s="13">
        <f>AO53/8801</f>
        <v>1.1362345188046814E-3</v>
      </c>
      <c r="AQ53" s="6">
        <v>10</v>
      </c>
      <c r="AR53" s="6"/>
      <c r="AS53" s="6"/>
      <c r="AT53" s="6"/>
      <c r="AU53" s="6">
        <v>0</v>
      </c>
      <c r="AV53" s="6"/>
      <c r="AW53" s="13">
        <f>AV53/34743979</f>
        <v>0</v>
      </c>
      <c r="AX53" s="6">
        <v>1</v>
      </c>
      <c r="AY53" s="6">
        <f>AJ53/1390738*493239</f>
        <v>21885.600284372573</v>
      </c>
      <c r="AZ53" s="6">
        <f>AX53*AY53</f>
        <v>21885.600284372573</v>
      </c>
      <c r="BA53" s="12">
        <f>AZ53/12721596</f>
        <v>1.7203502048306338E-3</v>
      </c>
      <c r="BB53" s="11">
        <v>0</v>
      </c>
      <c r="BC53" s="6">
        <f>AD53*BB53*0.18*4</f>
        <v>0</v>
      </c>
      <c r="BD53" s="10">
        <f>BC53/11104067</f>
        <v>0</v>
      </c>
      <c r="BE53" s="6">
        <f>AD53*BB53*0.77*4</f>
        <v>0</v>
      </c>
      <c r="BF53" s="8">
        <f>BE53/47500730</f>
        <v>0</v>
      </c>
      <c r="BG53" s="27">
        <f>BC53+BE53</f>
        <v>0</v>
      </c>
      <c r="BH53" s="9">
        <v>1</v>
      </c>
      <c r="BI53" s="6">
        <f>AK53*0.85*0.75*12</f>
        <v>79339.753204137698</v>
      </c>
      <c r="BJ53" s="6">
        <f>AL53*0.85*0.75*2*12</f>
        <v>158679.5064082754</v>
      </c>
      <c r="BK53" s="6">
        <f>BI53+BJ53</f>
        <v>238019.25961241309</v>
      </c>
      <c r="BL53" s="8">
        <f>BK53/236999601</f>
        <v>1.004302364257622E-3</v>
      </c>
      <c r="BM53" s="6">
        <f>AH53/292172*609435</f>
        <v>27041.340818875949</v>
      </c>
      <c r="BN53" s="8">
        <f>BM53/23157202</f>
        <v>1.1677291936597501E-3</v>
      </c>
      <c r="BT53" s="6">
        <f>'[1]Detailed Budget'!$AD$12</f>
        <v>194045122715</v>
      </c>
      <c r="BU53" s="6">
        <f>'[1]Detailed Budget'!$AD$24</f>
        <v>194045122715</v>
      </c>
      <c r="BV53" s="7">
        <f>AV53/34743979</f>
        <v>0</v>
      </c>
      <c r="BW53" s="4"/>
      <c r="BX53" s="5">
        <f>BT53*BV53</f>
        <v>0</v>
      </c>
      <c r="BY53" s="5">
        <f>BU53*BV53</f>
        <v>0</v>
      </c>
      <c r="CA53" s="6">
        <f>'[1]Detailed Budget'!$AD$96</f>
        <v>71050111380.677719</v>
      </c>
      <c r="CB53" s="5">
        <f>BA53*CA53</f>
        <v>122231073.66698827</v>
      </c>
      <c r="CE53" s="6">
        <f>'[1]Detailed Budget'!$AD$175</f>
        <v>4330586076.5988197</v>
      </c>
      <c r="CF53" s="5">
        <f>BB53*BD53*CE53</f>
        <v>0</v>
      </c>
      <c r="CG53" s="6">
        <f>'[1]Detailed Budget'!$AD$176</f>
        <v>20662817754.37001</v>
      </c>
      <c r="CH53" s="5">
        <f>BB53*BF53*CG53</f>
        <v>0</v>
      </c>
      <c r="CI53" s="5">
        <f>CF53+CH53</f>
        <v>0</v>
      </c>
      <c r="CJ53" s="5">
        <f>'[1]Detailed Budget'!$AD$178</f>
        <v>46025131033.061455</v>
      </c>
      <c r="CK53" s="5">
        <f>BB53*AG53*CJ53</f>
        <v>0</v>
      </c>
      <c r="CL53" s="5">
        <f>CI53+CK53</f>
        <v>0</v>
      </c>
      <c r="CM53" s="4">
        <f>'[1]Detailed Budget'!$AD$189</f>
        <v>77498869683.252869</v>
      </c>
      <c r="CN53" s="5">
        <f>BH53*BL53*CM53</f>
        <v>77832298.050184205</v>
      </c>
      <c r="CO53" s="3">
        <f>'[1]Detailed Budget'!$AD$191</f>
        <v>2684962805.4134097</v>
      </c>
      <c r="CP53" s="2">
        <f>BH53*AN53*CO53</f>
        <v>2696514.4934204649</v>
      </c>
      <c r="CQ53" s="2">
        <f>CN53+CP53</f>
        <v>80528812.543604672</v>
      </c>
      <c r="CR53" s="6">
        <f>'[1]Detailed Budget'!$AD$195</f>
        <v>18734176418</v>
      </c>
      <c r="CS53" s="5">
        <f>BN53*CR53</f>
        <v>21876444.722470645</v>
      </c>
      <c r="CW53" s="4"/>
      <c r="DH53" s="3">
        <f>'[1]Detailed Budget'!$AD$163</f>
        <v>4928560000</v>
      </c>
      <c r="DI53" s="2">
        <f>AP53*DH53</f>
        <v>5600000</v>
      </c>
    </row>
    <row r="54" spans="1:113" ht="43.5" x14ac:dyDescent="0.35">
      <c r="A54" s="23" t="s">
        <v>1557</v>
      </c>
      <c r="B54" s="22" t="s">
        <v>1556</v>
      </c>
      <c r="C54" s="21" t="s">
        <v>1</v>
      </c>
      <c r="D54" s="21"/>
      <c r="E54" s="21"/>
      <c r="F54" s="21"/>
      <c r="G54" s="21" t="s">
        <v>1</v>
      </c>
      <c r="H54" s="21" t="s">
        <v>1</v>
      </c>
      <c r="I54" s="21" t="s">
        <v>1</v>
      </c>
      <c r="J54" s="21"/>
      <c r="K54" s="21"/>
      <c r="L54" s="21"/>
      <c r="M54" s="21"/>
      <c r="N54" s="21" t="s">
        <v>1</v>
      </c>
      <c r="O54" s="21"/>
      <c r="P54" s="21"/>
      <c r="Q54" s="21"/>
      <c r="R54" s="21" t="s">
        <v>1</v>
      </c>
      <c r="S54" s="21"/>
      <c r="T54" s="21"/>
      <c r="U54" s="20">
        <f>COUNTA(C54:T54)</f>
        <v>6</v>
      </c>
      <c r="V54" s="19" t="s">
        <v>9</v>
      </c>
      <c r="W54" s="18">
        <v>118593</v>
      </c>
      <c r="X54" s="17">
        <v>3.03</v>
      </c>
      <c r="Y54" s="16">
        <f>1+X54/100</f>
        <v>1.0303</v>
      </c>
      <c r="Z54" s="6">
        <v>19</v>
      </c>
      <c r="AA54" s="16">
        <f>POWER(Y54,Z54)</f>
        <v>1.7632354008841205</v>
      </c>
      <c r="AB54" s="6">
        <f>W54*AA54</f>
        <v>209107.37589705049</v>
      </c>
      <c r="AC54" s="1">
        <v>18.8</v>
      </c>
      <c r="AD54" s="6">
        <f>AB54*AC54/100</f>
        <v>39312.186668645496</v>
      </c>
      <c r="AE54" s="6">
        <f>AD54*0.95</f>
        <v>37346.577335213216</v>
      </c>
      <c r="AF54" s="6">
        <f>AE54*BB54</f>
        <v>0</v>
      </c>
      <c r="AG54" s="15">
        <f>AE54/21628351</f>
        <v>1.726741781433694E-3</v>
      </c>
      <c r="AH54" s="6">
        <f>AB54*0.05</f>
        <v>10455.368794852526</v>
      </c>
      <c r="AI54" s="12">
        <f>AH54/12908475</f>
        <v>8.0996157910617067E-4</v>
      </c>
      <c r="AJ54" s="6">
        <f>AD54+AH54</f>
        <v>49767.555463498022</v>
      </c>
      <c r="AK54" s="6">
        <f>AB54*0.04</f>
        <v>8364.2950358820199</v>
      </c>
      <c r="AL54" s="6">
        <f>AB54*0.04</f>
        <v>8364.2950358820199</v>
      </c>
      <c r="AM54" s="6">
        <f>AK54+AL54</f>
        <v>16728.59007176404</v>
      </c>
      <c r="AN54" s="14">
        <f>AM54/20653560</f>
        <v>8.0996157910617056E-4</v>
      </c>
      <c r="AO54" s="6">
        <v>15</v>
      </c>
      <c r="AP54" s="13">
        <f>AO54/8801</f>
        <v>1.7043517782070218E-3</v>
      </c>
      <c r="AQ54" s="6">
        <v>15</v>
      </c>
      <c r="AR54" s="6"/>
      <c r="AS54" s="6"/>
      <c r="AT54" s="6"/>
      <c r="AU54" s="6">
        <v>0</v>
      </c>
      <c r="AV54" s="6"/>
      <c r="AW54" s="13">
        <f>AV54/34743979</f>
        <v>0</v>
      </c>
      <c r="AX54" s="6">
        <v>1</v>
      </c>
      <c r="AY54" s="6">
        <f>AJ54/1390738*493239</f>
        <v>17650.556243706793</v>
      </c>
      <c r="AZ54" s="6">
        <f>AX54*AY54</f>
        <v>17650.556243706793</v>
      </c>
      <c r="BA54" s="12">
        <f>AZ54/12721596</f>
        <v>1.3874482607140481E-3</v>
      </c>
      <c r="BB54" s="11">
        <v>0</v>
      </c>
      <c r="BC54" s="6">
        <f>AD54*BB54*0.18*4</f>
        <v>0</v>
      </c>
      <c r="BD54" s="10">
        <f>BC54/11104067</f>
        <v>0</v>
      </c>
      <c r="BE54" s="6">
        <f>AD54*BB54*0.77*4</f>
        <v>0</v>
      </c>
      <c r="BF54" s="8">
        <f>BE54/47500730</f>
        <v>0</v>
      </c>
      <c r="BG54" s="27">
        <f>BC54+BE54</f>
        <v>0</v>
      </c>
      <c r="BH54" s="9">
        <v>1</v>
      </c>
      <c r="BI54" s="6">
        <f>AK54*0.85*0.75*12</f>
        <v>63986.857024497447</v>
      </c>
      <c r="BJ54" s="6">
        <f>AL54*0.85*0.75*2*12</f>
        <v>127973.71404899489</v>
      </c>
      <c r="BK54" s="6">
        <f>BI54+BJ54</f>
        <v>191960.57107349235</v>
      </c>
      <c r="BL54" s="8">
        <f>BK54/236999601</f>
        <v>8.0996157910617056E-4</v>
      </c>
      <c r="BM54" s="6">
        <f>AH54/292172*609435</f>
        <v>21808.618490104971</v>
      </c>
      <c r="BN54" s="8">
        <f>BM54/23157202</f>
        <v>9.4176397002129059E-4</v>
      </c>
      <c r="BT54" s="6">
        <f>'[1]Detailed Budget'!$AD$12</f>
        <v>194045122715</v>
      </c>
      <c r="BU54" s="6">
        <f>'[1]Detailed Budget'!$AD$24</f>
        <v>194045122715</v>
      </c>
      <c r="BV54" s="7">
        <f>AV54/34743979</f>
        <v>0</v>
      </c>
      <c r="BW54" s="4"/>
      <c r="BX54" s="5">
        <f>BT54*BV54</f>
        <v>0</v>
      </c>
      <c r="BY54" s="5">
        <f>BU54*BV54</f>
        <v>0</v>
      </c>
      <c r="CA54" s="6">
        <f>'[1]Detailed Budget'!$AD$96</f>
        <v>71050111380.677719</v>
      </c>
      <c r="CB54" s="5">
        <f>BA54*CA54</f>
        <v>98578353.458660692</v>
      </c>
      <c r="CE54" s="6">
        <f>'[1]Detailed Budget'!$AD$175</f>
        <v>4330586076.5988197</v>
      </c>
      <c r="CF54" s="5">
        <f>BB54*BD54*CE54</f>
        <v>0</v>
      </c>
      <c r="CG54" s="6">
        <f>'[1]Detailed Budget'!$AD$176</f>
        <v>20662817754.37001</v>
      </c>
      <c r="CH54" s="5">
        <f>BB54*BF54*CG54</f>
        <v>0</v>
      </c>
      <c r="CI54" s="5">
        <f>CF54+CH54</f>
        <v>0</v>
      </c>
      <c r="CJ54" s="5">
        <f>'[1]Detailed Budget'!$AD$178</f>
        <v>46025131033.061455</v>
      </c>
      <c r="CK54" s="5">
        <f>BB54*AG54*CJ54</f>
        <v>0</v>
      </c>
      <c r="CL54" s="5">
        <f>CI54+CK54</f>
        <v>0</v>
      </c>
      <c r="CM54" s="4">
        <f>'[1]Detailed Budget'!$AD$189</f>
        <v>77498869683.252869</v>
      </c>
      <c r="CN54" s="5">
        <f>BH54*BL54*CM54</f>
        <v>62771106.867590822</v>
      </c>
      <c r="CO54" s="3">
        <f>'[1]Detailed Budget'!$AD$191</f>
        <v>2684962805.4134097</v>
      </c>
      <c r="CP54" s="2">
        <f>BH54*AN54*CO54</f>
        <v>2174716.7137139789</v>
      </c>
      <c r="CQ54" s="2">
        <f>CN54+CP54</f>
        <v>64945823.581304803</v>
      </c>
      <c r="CR54" s="6">
        <f>'[1]Detailed Budget'!$AD$195</f>
        <v>18734176418</v>
      </c>
      <c r="CS54" s="5">
        <f>BN54*CR54</f>
        <v>17643172.358494923</v>
      </c>
      <c r="CW54" s="4"/>
      <c r="DH54" s="3">
        <f>'[1]Detailed Budget'!$AD$163</f>
        <v>4928560000</v>
      </c>
      <c r="DI54" s="2">
        <f>AP54*DH54</f>
        <v>8400000</v>
      </c>
    </row>
    <row r="55" spans="1:113" ht="43.5" x14ac:dyDescent="0.35">
      <c r="A55" s="23" t="s">
        <v>1555</v>
      </c>
      <c r="B55" s="22" t="s">
        <v>1554</v>
      </c>
      <c r="C55" s="21" t="s">
        <v>1</v>
      </c>
      <c r="D55" s="21"/>
      <c r="E55" s="21"/>
      <c r="F55" s="21"/>
      <c r="G55" s="21" t="s">
        <v>1</v>
      </c>
      <c r="H55" s="21" t="s">
        <v>1</v>
      </c>
      <c r="I55" s="21" t="s">
        <v>1</v>
      </c>
      <c r="J55" s="21"/>
      <c r="K55" s="21"/>
      <c r="L55" s="21"/>
      <c r="M55" s="21" t="s">
        <v>1</v>
      </c>
      <c r="N55" s="21"/>
      <c r="O55" s="21"/>
      <c r="P55" s="21"/>
      <c r="Q55" s="21"/>
      <c r="R55" s="21" t="s">
        <v>1</v>
      </c>
      <c r="S55" s="21"/>
      <c r="T55" s="21"/>
      <c r="U55" s="20">
        <f>COUNTA(C55:T55)</f>
        <v>6</v>
      </c>
      <c r="V55" s="19" t="s">
        <v>9</v>
      </c>
      <c r="W55" s="18">
        <v>144579</v>
      </c>
      <c r="X55" s="17">
        <v>3.03</v>
      </c>
      <c r="Y55" s="16">
        <f>1+X55/100</f>
        <v>1.0303</v>
      </c>
      <c r="Z55" s="6">
        <v>19</v>
      </c>
      <c r="AA55" s="16">
        <f>POWER(Y55,Z55)</f>
        <v>1.7632354008841205</v>
      </c>
      <c r="AB55" s="6">
        <f>W55*AA55</f>
        <v>254926.81102442526</v>
      </c>
      <c r="AC55" s="1">
        <v>18.8</v>
      </c>
      <c r="AD55" s="6">
        <f>AB55*AC55/100</f>
        <v>47926.240472591948</v>
      </c>
      <c r="AE55" s="6">
        <f>AD55*0.95</f>
        <v>45529.928448962346</v>
      </c>
      <c r="AF55" s="6">
        <f>AE55*BB55</f>
        <v>0</v>
      </c>
      <c r="AG55" s="15">
        <f>AE55/21628351</f>
        <v>2.1051040113489162E-3</v>
      </c>
      <c r="AH55" s="6">
        <f>AB55*0.05</f>
        <v>12746.340551221263</v>
      </c>
      <c r="AI55" s="12">
        <f>AH55/12908475</f>
        <v>9.8743968991079614E-4</v>
      </c>
      <c r="AJ55" s="6">
        <f>AD55+AH55</f>
        <v>60672.581023813211</v>
      </c>
      <c r="AK55" s="6">
        <f>AB55*0.04</f>
        <v>10197.07244097701</v>
      </c>
      <c r="AL55" s="6">
        <f>AB55*0.04</f>
        <v>10197.07244097701</v>
      </c>
      <c r="AM55" s="6">
        <f>AK55+AL55</f>
        <v>20394.14488195402</v>
      </c>
      <c r="AN55" s="14">
        <f>AM55/20653560</f>
        <v>9.8743968991079592E-4</v>
      </c>
      <c r="AO55" s="6">
        <v>15</v>
      </c>
      <c r="AP55" s="13">
        <f>AO55/8801</f>
        <v>1.7043517782070218E-3</v>
      </c>
      <c r="AQ55" s="6">
        <v>15</v>
      </c>
      <c r="AR55" s="6"/>
      <c r="AS55" s="6"/>
      <c r="AT55" s="6"/>
      <c r="AU55" s="6">
        <v>0</v>
      </c>
      <c r="AV55" s="6"/>
      <c r="AW55" s="13">
        <f>AV55/34743979</f>
        <v>0</v>
      </c>
      <c r="AX55" s="6">
        <v>1</v>
      </c>
      <c r="AY55" s="6">
        <f>AJ55/1390738*493239</f>
        <v>21518.131518377006</v>
      </c>
      <c r="AZ55" s="6">
        <f>AX55*AY55</f>
        <v>21518.131518377006</v>
      </c>
      <c r="BA55" s="12">
        <f>AZ55/12721596</f>
        <v>1.6914647752040708E-3</v>
      </c>
      <c r="BB55" s="11">
        <v>0</v>
      </c>
      <c r="BC55" s="6">
        <f>AD55*BB55*0.18*4</f>
        <v>0</v>
      </c>
      <c r="BD55" s="10">
        <f>BC55/11104067</f>
        <v>0</v>
      </c>
      <c r="BE55" s="6">
        <f>AD55*BB55*0.77*4</f>
        <v>0</v>
      </c>
      <c r="BF55" s="8">
        <f>BE55/47500730</f>
        <v>0</v>
      </c>
      <c r="BG55" s="27">
        <f>BC55+BE55</f>
        <v>0</v>
      </c>
      <c r="BH55" s="9">
        <v>1</v>
      </c>
      <c r="BI55" s="6">
        <f>AK55*0.85*0.75*12</f>
        <v>78007.604173474116</v>
      </c>
      <c r="BJ55" s="6">
        <f>AL55*0.85*0.75*2*12</f>
        <v>156015.20834694823</v>
      </c>
      <c r="BK55" s="6">
        <f>BI55+BJ55</f>
        <v>234022.81252042233</v>
      </c>
      <c r="BL55" s="8">
        <f>BK55/236999601</f>
        <v>9.8743968991079571E-4</v>
      </c>
      <c r="BM55" s="6">
        <f>AH55/292172*609435</f>
        <v>26587.304922557709</v>
      </c>
      <c r="BN55" s="8">
        <f>BM55/23157202</f>
        <v>1.1481225116297604E-3</v>
      </c>
      <c r="BT55" s="6">
        <f>'[1]Detailed Budget'!$AD$12</f>
        <v>194045122715</v>
      </c>
      <c r="BU55" s="6">
        <f>'[1]Detailed Budget'!$AD$24</f>
        <v>194045122715</v>
      </c>
      <c r="BV55" s="7">
        <f>AV55/34743979</f>
        <v>0</v>
      </c>
      <c r="BW55" s="4"/>
      <c r="BX55" s="5">
        <f>BT55*BV55</f>
        <v>0</v>
      </c>
      <c r="BY55" s="5">
        <f>BU55*BV55</f>
        <v>0</v>
      </c>
      <c r="CA55" s="6">
        <f>'[1]Detailed Budget'!$AD$96</f>
        <v>71050111380.677719</v>
      </c>
      <c r="CB55" s="5">
        <f>BA55*CA55</f>
        <v>120178760.67474224</v>
      </c>
      <c r="CE55" s="6">
        <f>'[1]Detailed Budget'!$AD$175</f>
        <v>4330586076.5988197</v>
      </c>
      <c r="CF55" s="5">
        <f>BB55*BD55*CE55</f>
        <v>0</v>
      </c>
      <c r="CG55" s="6">
        <f>'[1]Detailed Budget'!$AD$176</f>
        <v>20662817754.37001</v>
      </c>
      <c r="CH55" s="5">
        <f>BB55*BF55*CG55</f>
        <v>0</v>
      </c>
      <c r="CI55" s="5">
        <f>CF55+CH55</f>
        <v>0</v>
      </c>
      <c r="CJ55" s="5">
        <f>'[1]Detailed Budget'!$AD$178</f>
        <v>46025131033.061455</v>
      </c>
      <c r="CK55" s="5">
        <f>BB55*AG55*CJ55</f>
        <v>0</v>
      </c>
      <c r="CL55" s="5">
        <f>CI55+CK55</f>
        <v>0</v>
      </c>
      <c r="CM55" s="4">
        <f>'[1]Detailed Budget'!$AD$189</f>
        <v>77498869683.252869</v>
      </c>
      <c r="CN55" s="5">
        <f>BH55*BL55*CM55</f>
        <v>76525459.848468378</v>
      </c>
      <c r="CO55" s="3">
        <f>'[1]Detailed Budget'!$AD$191</f>
        <v>2684962805.4134097</v>
      </c>
      <c r="CP55" s="2">
        <f>BH55*AN55*CO55</f>
        <v>2651238.8399994378</v>
      </c>
      <c r="CQ55" s="2">
        <f>CN55+CP55</f>
        <v>79176698.688467816</v>
      </c>
      <c r="CR55" s="6">
        <f>'[1]Detailed Budget'!$AD$195</f>
        <v>18734176418</v>
      </c>
      <c r="CS55" s="5">
        <f>BN55*CR55</f>
        <v>21509129.682349186</v>
      </c>
      <c r="CW55" s="4"/>
      <c r="DH55" s="3">
        <f>'[1]Detailed Budget'!$AD$163</f>
        <v>4928560000</v>
      </c>
      <c r="DI55" s="2">
        <f>AP55*DH55</f>
        <v>8400000</v>
      </c>
    </row>
    <row r="56" spans="1:113" ht="43.5" x14ac:dyDescent="0.35">
      <c r="A56" s="23" t="s">
        <v>1553</v>
      </c>
      <c r="B56" s="22" t="s">
        <v>1552</v>
      </c>
      <c r="C56" s="21" t="s">
        <v>1</v>
      </c>
      <c r="D56" s="21" t="s">
        <v>1</v>
      </c>
      <c r="E56" s="21"/>
      <c r="F56" s="21"/>
      <c r="G56" s="21"/>
      <c r="H56" s="21" t="s">
        <v>1</v>
      </c>
      <c r="I56" s="21" t="s">
        <v>1</v>
      </c>
      <c r="J56" s="21"/>
      <c r="K56" s="21"/>
      <c r="L56" s="21"/>
      <c r="M56" s="21" t="s">
        <v>1</v>
      </c>
      <c r="N56" s="21"/>
      <c r="O56" s="21"/>
      <c r="P56" s="21"/>
      <c r="Q56" s="21"/>
      <c r="R56" s="21" t="s">
        <v>1</v>
      </c>
      <c r="S56" s="21"/>
      <c r="T56" s="21"/>
      <c r="U56" s="20">
        <f>COUNTA(C56:T56)</f>
        <v>6</v>
      </c>
      <c r="V56" s="19" t="s">
        <v>4</v>
      </c>
      <c r="W56" s="18">
        <v>115100</v>
      </c>
      <c r="X56" s="17">
        <v>3.03</v>
      </c>
      <c r="Y56" s="16">
        <f>1+X56/100</f>
        <v>1.0303</v>
      </c>
      <c r="Z56" s="6">
        <v>19</v>
      </c>
      <c r="AA56" s="16">
        <f>POWER(Y56,Z56)</f>
        <v>1.7632354008841205</v>
      </c>
      <c r="AB56" s="6">
        <f>W56*AA56</f>
        <v>202948.39464176225</v>
      </c>
      <c r="AC56" s="1">
        <v>18.8</v>
      </c>
      <c r="AD56" s="6">
        <f>AB56*AC56/100</f>
        <v>38154.298192651302</v>
      </c>
      <c r="AE56" s="6">
        <f>AD56*0.95</f>
        <v>36246.583283018736</v>
      </c>
      <c r="AF56" s="6">
        <f>AE56*BB56</f>
        <v>36246.583283018736</v>
      </c>
      <c r="AG56" s="15">
        <f>AE56/21628351</f>
        <v>1.6758828855245938E-3</v>
      </c>
      <c r="AH56" s="6">
        <f>AB56*0.05</f>
        <v>10147.419732088114</v>
      </c>
      <c r="AI56" s="12">
        <f>AH56/12908475</f>
        <v>7.8610523180221625E-4</v>
      </c>
      <c r="AJ56" s="6">
        <f>AD56+AH56</f>
        <v>48301.717924739416</v>
      </c>
      <c r="AK56" s="6">
        <f>AB56*0.04</f>
        <v>8117.9357856704901</v>
      </c>
      <c r="AL56" s="6">
        <f>AB56*0.04</f>
        <v>8117.9357856704901</v>
      </c>
      <c r="AM56" s="6">
        <f>AK56+AL56</f>
        <v>16235.87157134098</v>
      </c>
      <c r="AN56" s="14">
        <f>AM56/20653560</f>
        <v>7.8610523180221614E-4</v>
      </c>
      <c r="AO56" s="6">
        <v>11</v>
      </c>
      <c r="AP56" s="13">
        <f>AO56/8801</f>
        <v>1.2498579706851495E-3</v>
      </c>
      <c r="AQ56" s="6">
        <v>11</v>
      </c>
      <c r="AR56" s="6"/>
      <c r="AS56" s="6"/>
      <c r="AT56" s="6"/>
      <c r="AU56" s="6">
        <v>0</v>
      </c>
      <c r="AV56" s="6"/>
      <c r="AW56" s="13">
        <f>AV56/34743979</f>
        <v>0</v>
      </c>
      <c r="AX56" s="6">
        <v>1</v>
      </c>
      <c r="AY56" s="6">
        <f>AJ56/1390738*493239</f>
        <v>17130.682448800955</v>
      </c>
      <c r="AZ56" s="6">
        <f>AX56*AY56</f>
        <v>17130.682448800955</v>
      </c>
      <c r="BA56" s="12">
        <f>AZ56/12721596</f>
        <v>1.3465828068114217E-3</v>
      </c>
      <c r="BB56" s="11">
        <v>1</v>
      </c>
      <c r="BC56" s="6">
        <f>AD56*BB56*0.18*4</f>
        <v>27471.094698708937</v>
      </c>
      <c r="BD56" s="10">
        <f>BC56/11104067</f>
        <v>2.4739669437071066E-3</v>
      </c>
      <c r="BE56" s="6">
        <f>AD56*BB56*0.77*4</f>
        <v>117515.23843336602</v>
      </c>
      <c r="BF56" s="8">
        <f>BE56/47500730</f>
        <v>2.4739669986833046E-3</v>
      </c>
      <c r="BG56" s="27">
        <f>BC56+BE56</f>
        <v>144986.33313207494</v>
      </c>
      <c r="BH56" s="9">
        <v>0</v>
      </c>
      <c r="BI56" s="6">
        <f>AK56*0.85*0.75*12</f>
        <v>62102.208760379246</v>
      </c>
      <c r="BJ56" s="6">
        <f>AL56*0.85*0.75*2*12</f>
        <v>124204.41752075849</v>
      </c>
      <c r="BK56" s="6">
        <f>BI56+BJ56</f>
        <v>186306.62628113775</v>
      </c>
      <c r="BL56" s="8">
        <f>BK56/236999601</f>
        <v>7.8610523180221625E-4</v>
      </c>
      <c r="BM56" s="6">
        <f>AH56/292172*609435</f>
        <v>21166.274469918812</v>
      </c>
      <c r="BN56" s="8">
        <f>BM56/23157202</f>
        <v>9.1402555757465046E-4</v>
      </c>
      <c r="BT56" s="6">
        <f>'[1]Detailed Budget'!$AD$12</f>
        <v>194045122715</v>
      </c>
      <c r="BU56" s="6">
        <f>'[1]Detailed Budget'!$AD$24</f>
        <v>194045122715</v>
      </c>
      <c r="BV56" s="7">
        <f>AV56/34743979</f>
        <v>0</v>
      </c>
      <c r="BW56" s="4"/>
      <c r="BX56" s="5">
        <f>BT56*BV56</f>
        <v>0</v>
      </c>
      <c r="BY56" s="5">
        <f>BU56*BV56</f>
        <v>0</v>
      </c>
      <c r="CA56" s="6">
        <f>'[1]Detailed Budget'!$AD$96</f>
        <v>71050111380.677719</v>
      </c>
      <c r="CB56" s="5">
        <f>BA56*CA56</f>
        <v>95674858.40725714</v>
      </c>
      <c r="CE56" s="6">
        <f>'[1]Detailed Budget'!$AD$175</f>
        <v>4330586076.5988197</v>
      </c>
      <c r="CF56" s="5">
        <f>BB56*BD56*CE56</f>
        <v>10713726.800383732</v>
      </c>
      <c r="CG56" s="6">
        <f>'[1]Detailed Budget'!$AD$176</f>
        <v>20662817754.37001</v>
      </c>
      <c r="CH56" s="5">
        <f>BB56*BF56*CG56</f>
        <v>51119129.224118873</v>
      </c>
      <c r="CI56" s="5">
        <f>CF56+CH56</f>
        <v>61832856.024502605</v>
      </c>
      <c r="CJ56" s="5">
        <f>'[1]Detailed Budget'!$AD$178</f>
        <v>46025131033.061455</v>
      </c>
      <c r="CK56" s="5">
        <f>BB56*AG56*CJ56</f>
        <v>77132729.402334556</v>
      </c>
      <c r="CL56" s="5">
        <f>CI56+CK56</f>
        <v>138965585.42683715</v>
      </c>
      <c r="CM56" s="4">
        <f>'[1]Detailed Budget'!$AD$189</f>
        <v>77498869683.252869</v>
      </c>
      <c r="CN56" s="5">
        <f>BH56*BL56*CM56</f>
        <v>0</v>
      </c>
      <c r="CO56" s="3">
        <f>'[1]Detailed Budget'!$AD$191</f>
        <v>2684962805.4134097</v>
      </c>
      <c r="CP56" s="2">
        <f>BH56*AN56*CO56</f>
        <v>0</v>
      </c>
      <c r="CQ56" s="2">
        <f>CN56+CP56</f>
        <v>0</v>
      </c>
      <c r="CR56" s="6">
        <f>'[1]Detailed Budget'!$AD$195</f>
        <v>18734176418</v>
      </c>
      <c r="CS56" s="5">
        <f>BN56*CR56</f>
        <v>17123516.046164319</v>
      </c>
      <c r="CW56" s="4"/>
      <c r="DH56" s="3">
        <f>'[1]Detailed Budget'!$AD$163</f>
        <v>4928560000</v>
      </c>
      <c r="DI56" s="2">
        <f>AP56*DH56</f>
        <v>6160000</v>
      </c>
    </row>
    <row r="57" spans="1:113" ht="43.5" x14ac:dyDescent="0.35">
      <c r="A57" s="23" t="s">
        <v>1551</v>
      </c>
      <c r="B57" s="22" t="s">
        <v>1550</v>
      </c>
      <c r="C57" s="21" t="s">
        <v>1</v>
      </c>
      <c r="D57" s="21" t="s">
        <v>1</v>
      </c>
      <c r="E57" s="21"/>
      <c r="F57" s="21"/>
      <c r="G57" s="21"/>
      <c r="H57" s="21" t="s">
        <v>1</v>
      </c>
      <c r="I57" s="21" t="s">
        <v>1</v>
      </c>
      <c r="J57" s="21"/>
      <c r="K57" s="21"/>
      <c r="L57" s="21"/>
      <c r="M57" s="21" t="s">
        <v>1</v>
      </c>
      <c r="N57" s="21"/>
      <c r="O57" s="21"/>
      <c r="P57" s="21"/>
      <c r="Q57" s="21"/>
      <c r="R57" s="21" t="s">
        <v>1</v>
      </c>
      <c r="S57" s="21"/>
      <c r="T57" s="21"/>
      <c r="U57" s="20">
        <f>COUNTA(C57:T57)</f>
        <v>6</v>
      </c>
      <c r="V57" s="19" t="s">
        <v>4</v>
      </c>
      <c r="W57" s="18">
        <v>196643</v>
      </c>
      <c r="X57" s="17">
        <v>3.03</v>
      </c>
      <c r="Y57" s="16">
        <f>1+X57/100</f>
        <v>1.0303</v>
      </c>
      <c r="Z57" s="6">
        <v>19</v>
      </c>
      <c r="AA57" s="16">
        <f>POWER(Y57,Z57)</f>
        <v>1.7632354008841205</v>
      </c>
      <c r="AB57" s="6">
        <f>W57*AA57</f>
        <v>346727.89893605612</v>
      </c>
      <c r="AC57" s="1">
        <v>18.8</v>
      </c>
      <c r="AD57" s="6">
        <f>AB57*AC57/100</f>
        <v>65184.844999978552</v>
      </c>
      <c r="AE57" s="6">
        <f>AD57*0.95</f>
        <v>61925.602749979618</v>
      </c>
      <c r="AF57" s="6">
        <f>AE57*BB57</f>
        <v>61925.602749979618</v>
      </c>
      <c r="AG57" s="15">
        <f>AE57/21628351</f>
        <v>2.8631680126690942E-3</v>
      </c>
      <c r="AH57" s="6">
        <f>AB57*0.05</f>
        <v>17336.394946802808</v>
      </c>
      <c r="AI57" s="12">
        <f>AH57/12908475</f>
        <v>1.3430242493247891E-3</v>
      </c>
      <c r="AJ57" s="6">
        <f>AD57+AH57</f>
        <v>82521.239946781367</v>
      </c>
      <c r="AK57" s="6">
        <f>AB57*0.04</f>
        <v>13869.115957442245</v>
      </c>
      <c r="AL57" s="6">
        <f>AB57*0.04</f>
        <v>13869.115957442245</v>
      </c>
      <c r="AM57" s="6">
        <f>AK57+AL57</f>
        <v>27738.231914884491</v>
      </c>
      <c r="AN57" s="14">
        <f>AM57/20653560</f>
        <v>1.3430242493247891E-3</v>
      </c>
      <c r="AO57" s="6">
        <v>10</v>
      </c>
      <c r="AP57" s="13">
        <f>AO57/8801</f>
        <v>1.1362345188046814E-3</v>
      </c>
      <c r="AQ57" s="6">
        <v>10</v>
      </c>
      <c r="AR57" s="6"/>
      <c r="AS57" s="6"/>
      <c r="AT57" s="6"/>
      <c r="AU57" s="6">
        <v>0</v>
      </c>
      <c r="AV57" s="6"/>
      <c r="AW57" s="13">
        <f>AV57/34743979</f>
        <v>0</v>
      </c>
      <c r="AX57" s="6">
        <v>1</v>
      </c>
      <c r="AY57" s="6">
        <f>AJ57/1390738*493239</f>
        <v>29266.974707033598</v>
      </c>
      <c r="AZ57" s="6">
        <f>AX57*AY57</f>
        <v>29266.974707033598</v>
      </c>
      <c r="BA57" s="12">
        <f>AZ57/12721596</f>
        <v>2.3005741344901691E-3</v>
      </c>
      <c r="BB57" s="11">
        <v>1</v>
      </c>
      <c r="BC57" s="6">
        <f>AD57*BB57*0.18*4</f>
        <v>46933.088399984554</v>
      </c>
      <c r="BD57" s="10">
        <f>BC57/11104067</f>
        <v>4.2266575300729499E-3</v>
      </c>
      <c r="BE57" s="6">
        <f>AD57*BB57*0.77*4</f>
        <v>200769.32259993395</v>
      </c>
      <c r="BF57" s="8">
        <f>BE57/47500730</f>
        <v>4.2266576239972297E-3</v>
      </c>
      <c r="BG57" s="27">
        <f>BC57+BE57</f>
        <v>247702.4109999185</v>
      </c>
      <c r="BH57" s="9">
        <v>0</v>
      </c>
      <c r="BI57" s="6">
        <f>AK57*0.85*0.75*12</f>
        <v>106098.73707443316</v>
      </c>
      <c r="BJ57" s="6">
        <f>AL57*0.85*0.75*2*12</f>
        <v>212197.47414886631</v>
      </c>
      <c r="BK57" s="6">
        <f>BI57+BJ57</f>
        <v>318296.2112232995</v>
      </c>
      <c r="BL57" s="8">
        <f>BK57/236999601</f>
        <v>1.3430242493247889E-3</v>
      </c>
      <c r="BM57" s="6">
        <f>AH57/292172*609435</f>
        <v>36161.59609546695</v>
      </c>
      <c r="BN57" s="8">
        <f>BM57/23157202</f>
        <v>1.5615701800013209E-3</v>
      </c>
      <c r="BT57" s="6">
        <f>'[1]Detailed Budget'!$AD$12</f>
        <v>194045122715</v>
      </c>
      <c r="BU57" s="6">
        <f>'[1]Detailed Budget'!$AD$24</f>
        <v>194045122715</v>
      </c>
      <c r="BV57" s="7">
        <f>AV57/34743979</f>
        <v>0</v>
      </c>
      <c r="BW57" s="4"/>
      <c r="BX57" s="5">
        <f>BT57*BV57</f>
        <v>0</v>
      </c>
      <c r="BY57" s="5">
        <f>BU57*BV57</f>
        <v>0</v>
      </c>
      <c r="CA57" s="6">
        <f>'[1]Detailed Budget'!$AD$96</f>
        <v>71050111380.677719</v>
      </c>
      <c r="CB57" s="5">
        <f>BA57*CA57</f>
        <v>163456048.49503276</v>
      </c>
      <c r="CE57" s="6">
        <f>'[1]Detailed Budget'!$AD$175</f>
        <v>4330586076.5988197</v>
      </c>
      <c r="CF57" s="5">
        <f>BB57*BD57*CE57</f>
        <v>18303904.250285473</v>
      </c>
      <c r="CG57" s="6">
        <f>'[1]Detailed Budget'!$AD$176</f>
        <v>20662817754.37001</v>
      </c>
      <c r="CH57" s="5">
        <f>BB57*BF57*CG57</f>
        <v>87334656.194773316</v>
      </c>
      <c r="CI57" s="5">
        <f>CF57+CH57</f>
        <v>105638560.44505879</v>
      </c>
      <c r="CJ57" s="5">
        <f>'[1]Detailed Budget'!$AD$178</f>
        <v>46025131033.061455</v>
      </c>
      <c r="CK57" s="5">
        <f>BB57*AG57*CJ57</f>
        <v>131777682.95276523</v>
      </c>
      <c r="CL57" s="5">
        <f>CI57+CK57</f>
        <v>237416243.39782402</v>
      </c>
      <c r="CM57" s="4">
        <f>'[1]Detailed Budget'!$AD$189</f>
        <v>77498869683.252869</v>
      </c>
      <c r="CN57" s="5">
        <f>BH57*BL57*CM57</f>
        <v>0</v>
      </c>
      <c r="CO57" s="3">
        <f>'[1]Detailed Budget'!$AD$191</f>
        <v>2684962805.4134097</v>
      </c>
      <c r="CP57" s="2">
        <f>BH57*AN57*CO57</f>
        <v>0</v>
      </c>
      <c r="CQ57" s="2">
        <f>CN57+CP57</f>
        <v>0</v>
      </c>
      <c r="CR57" s="6">
        <f>'[1]Detailed Budget'!$AD$195</f>
        <v>18734176418</v>
      </c>
      <c r="CS57" s="5">
        <f>BN57*CR57</f>
        <v>29254731.24123276</v>
      </c>
      <c r="CW57" s="4"/>
      <c r="DH57" s="3">
        <f>'[1]Detailed Budget'!$AD$163</f>
        <v>4928560000</v>
      </c>
      <c r="DI57" s="2">
        <f>AP57*DH57</f>
        <v>5600000</v>
      </c>
    </row>
    <row r="58" spans="1:113" ht="43.5" x14ac:dyDescent="0.35">
      <c r="A58" s="23" t="s">
        <v>1549</v>
      </c>
      <c r="B58" s="22" t="s">
        <v>1548</v>
      </c>
      <c r="C58" s="21" t="s">
        <v>1</v>
      </c>
      <c r="D58" s="21"/>
      <c r="E58" s="21"/>
      <c r="F58" s="21"/>
      <c r="G58" s="21" t="s">
        <v>1</v>
      </c>
      <c r="H58" s="21" t="s">
        <v>1</v>
      </c>
      <c r="I58" s="21" t="s">
        <v>1</v>
      </c>
      <c r="J58" s="21"/>
      <c r="K58" s="21"/>
      <c r="L58" s="21"/>
      <c r="M58" s="21"/>
      <c r="N58" s="21" t="s">
        <v>1</v>
      </c>
      <c r="O58" s="21"/>
      <c r="P58" s="21"/>
      <c r="Q58" s="21"/>
      <c r="R58" s="21" t="s">
        <v>1</v>
      </c>
      <c r="S58" s="21"/>
      <c r="T58" s="21"/>
      <c r="U58" s="20">
        <f>COUNTA(C58:T58)</f>
        <v>6</v>
      </c>
      <c r="V58" s="19" t="s">
        <v>9</v>
      </c>
      <c r="W58" s="18">
        <v>43760</v>
      </c>
      <c r="X58" s="17">
        <v>3.03</v>
      </c>
      <c r="Y58" s="16">
        <f>1+X58/100</f>
        <v>1.0303</v>
      </c>
      <c r="Z58" s="6">
        <v>19</v>
      </c>
      <c r="AA58" s="16">
        <f>POWER(Y58,Z58)</f>
        <v>1.7632354008841205</v>
      </c>
      <c r="AB58" s="6">
        <f>W58*AA58</f>
        <v>77159.181142689107</v>
      </c>
      <c r="AC58" s="1">
        <v>18.8</v>
      </c>
      <c r="AD58" s="6">
        <f>AB58*AC58/100</f>
        <v>14505.926054825552</v>
      </c>
      <c r="AE58" s="6">
        <f>AD58*0.95</f>
        <v>13780.629752084273</v>
      </c>
      <c r="AF58" s="6">
        <f>AE58*BB58</f>
        <v>0</v>
      </c>
      <c r="AG58" s="15">
        <f>AE58/21628351</f>
        <v>6.371558216381948E-4</v>
      </c>
      <c r="AH58" s="6">
        <f>AB58*0.05</f>
        <v>3857.9590571344556</v>
      </c>
      <c r="AI58" s="12">
        <f>AH58/12908475</f>
        <v>2.988702427772805E-4</v>
      </c>
      <c r="AJ58" s="6">
        <f>AD58+AH58</f>
        <v>18363.885111960008</v>
      </c>
      <c r="AK58" s="6">
        <f>AB58*0.04</f>
        <v>3086.3672457075645</v>
      </c>
      <c r="AL58" s="6">
        <f>AB58*0.04</f>
        <v>3086.3672457075645</v>
      </c>
      <c r="AM58" s="6">
        <f>AK58+AL58</f>
        <v>6172.734491415129</v>
      </c>
      <c r="AN58" s="14">
        <f>AM58/20653560</f>
        <v>2.988702427772805E-4</v>
      </c>
      <c r="AO58" s="6">
        <v>10</v>
      </c>
      <c r="AP58" s="13">
        <f>AO58/8801</f>
        <v>1.1362345188046814E-3</v>
      </c>
      <c r="AQ58" s="6">
        <v>10</v>
      </c>
      <c r="AR58" s="6"/>
      <c r="AS58" s="6"/>
      <c r="AT58" s="6"/>
      <c r="AU58" s="6">
        <v>0</v>
      </c>
      <c r="AV58" s="6"/>
      <c r="AW58" s="13">
        <f>AV58/34743979</f>
        <v>0</v>
      </c>
      <c r="AX58" s="6">
        <v>1</v>
      </c>
      <c r="AY58" s="6">
        <f>AJ58/1390738*493239</f>
        <v>6512.9336573373575</v>
      </c>
      <c r="AZ58" s="6">
        <f>AX58*AY58</f>
        <v>6512.9336573373575</v>
      </c>
      <c r="BA58" s="12">
        <f>AZ58/12721596</f>
        <v>5.1195884992239632E-4</v>
      </c>
      <c r="BB58" s="11">
        <v>0</v>
      </c>
      <c r="BC58" s="6">
        <f>AD58*BB58*0.18*4</f>
        <v>0</v>
      </c>
      <c r="BD58" s="10">
        <f>BC58/11104067</f>
        <v>0</v>
      </c>
      <c r="BE58" s="6">
        <f>AD58*BB58*0.77*4</f>
        <v>0</v>
      </c>
      <c r="BF58" s="8">
        <f>BE58/47500730</f>
        <v>0</v>
      </c>
      <c r="BG58" s="27">
        <f>BC58+BE58</f>
        <v>0</v>
      </c>
      <c r="BH58" s="9">
        <v>1</v>
      </c>
      <c r="BI58" s="6">
        <f>AK58*0.85*0.75*12</f>
        <v>23610.709429662871</v>
      </c>
      <c r="BJ58" s="6">
        <f>AL58*0.85*0.75*2*12</f>
        <v>47221.418859325742</v>
      </c>
      <c r="BK58" s="6">
        <f>BI58+BJ58</f>
        <v>70832.128288988606</v>
      </c>
      <c r="BL58" s="8">
        <f>BK58/236999601</f>
        <v>2.988702427772805E-4</v>
      </c>
      <c r="BM58" s="6">
        <f>AH58/292172*609435</f>
        <v>8047.2299809178739</v>
      </c>
      <c r="BN58" s="8">
        <f>BM58/23157202</f>
        <v>3.4750441702403743E-4</v>
      </c>
      <c r="BT58" s="6">
        <f>'[1]Detailed Budget'!$AD$12</f>
        <v>194045122715</v>
      </c>
      <c r="BU58" s="6">
        <f>'[1]Detailed Budget'!$AD$24</f>
        <v>194045122715</v>
      </c>
      <c r="BV58" s="7">
        <f>AV58/34743979</f>
        <v>0</v>
      </c>
      <c r="BW58" s="4"/>
      <c r="BX58" s="5">
        <f>BT58*BV58</f>
        <v>0</v>
      </c>
      <c r="BY58" s="5">
        <f>BU58*BV58</f>
        <v>0</v>
      </c>
      <c r="CA58" s="6">
        <f>'[1]Detailed Budget'!$AD$96</f>
        <v>71050111380.677719</v>
      </c>
      <c r="CB58" s="5">
        <f>BA58*CA58</f>
        <v>36374733.30930993</v>
      </c>
      <c r="CE58" s="6">
        <f>'[1]Detailed Budget'!$AD$175</f>
        <v>4330586076.5988197</v>
      </c>
      <c r="CF58" s="5">
        <f>BB58*BD58*CE58</f>
        <v>0</v>
      </c>
      <c r="CG58" s="6">
        <f>'[1]Detailed Budget'!$AD$176</f>
        <v>20662817754.37001</v>
      </c>
      <c r="CH58" s="5">
        <f>BB58*BF58*CG58</f>
        <v>0</v>
      </c>
      <c r="CI58" s="5">
        <f>CF58+CH58</f>
        <v>0</v>
      </c>
      <c r="CJ58" s="5">
        <f>'[1]Detailed Budget'!$AD$178</f>
        <v>46025131033.061455</v>
      </c>
      <c r="CK58" s="5">
        <f>BB58*AG58*CJ58</f>
        <v>0</v>
      </c>
      <c r="CL58" s="5">
        <f>CI58+CK58</f>
        <v>0</v>
      </c>
      <c r="CM58" s="4">
        <f>'[1]Detailed Budget'!$AD$189</f>
        <v>77498869683.252869</v>
      </c>
      <c r="CN58" s="5">
        <f>BH58*BL58*CM58</f>
        <v>23162105.997198608</v>
      </c>
      <c r="CO58" s="3">
        <f>'[1]Detailed Budget'!$AD$191</f>
        <v>2684962805.4134097</v>
      </c>
      <c r="CP58" s="2">
        <f>BH58*AN58*CO58</f>
        <v>802455.48550187389</v>
      </c>
      <c r="CQ58" s="2">
        <f>CN58+CP58</f>
        <v>23964561.482700482</v>
      </c>
      <c r="CR58" s="6">
        <f>'[1]Detailed Budget'!$AD$195</f>
        <v>18734176418</v>
      </c>
      <c r="CS58" s="5">
        <f>BN58*CR58</f>
        <v>6510209.0545625594</v>
      </c>
      <c r="CW58" s="4"/>
      <c r="DH58" s="3">
        <f>'[1]Detailed Budget'!$AD$163</f>
        <v>4928560000</v>
      </c>
      <c r="DI58" s="2">
        <f>AP58*DH58</f>
        <v>5600000</v>
      </c>
    </row>
    <row r="59" spans="1:113" ht="43.5" x14ac:dyDescent="0.35">
      <c r="A59" s="23" t="s">
        <v>1547</v>
      </c>
      <c r="B59" s="22" t="s">
        <v>1546</v>
      </c>
      <c r="C59" s="21" t="s">
        <v>1</v>
      </c>
      <c r="D59" s="21"/>
      <c r="E59" s="21"/>
      <c r="F59" s="21"/>
      <c r="G59" s="21" t="s">
        <v>1</v>
      </c>
      <c r="H59" s="21" t="s">
        <v>1</v>
      </c>
      <c r="I59" s="21" t="s">
        <v>1</v>
      </c>
      <c r="J59" s="21"/>
      <c r="K59" s="21"/>
      <c r="L59" s="21"/>
      <c r="M59" s="21" t="s">
        <v>1</v>
      </c>
      <c r="N59" s="21"/>
      <c r="O59" s="21"/>
      <c r="P59" s="21"/>
      <c r="Q59" s="21"/>
      <c r="R59" s="21" t="s">
        <v>1</v>
      </c>
      <c r="S59" s="21"/>
      <c r="T59" s="21"/>
      <c r="U59" s="20">
        <f>COUNTA(C59:T59)</f>
        <v>6</v>
      </c>
      <c r="V59" s="19" t="s">
        <v>9</v>
      </c>
      <c r="W59" s="18">
        <v>191480</v>
      </c>
      <c r="X59" s="17">
        <v>3.03</v>
      </c>
      <c r="Y59" s="16">
        <f>1+X59/100</f>
        <v>1.0303</v>
      </c>
      <c r="Z59" s="6">
        <v>19</v>
      </c>
      <c r="AA59" s="16">
        <f>POWER(Y59,Z59)</f>
        <v>1.7632354008841205</v>
      </c>
      <c r="AB59" s="6">
        <f>W59*AA59</f>
        <v>337624.31456129136</v>
      </c>
      <c r="AC59" s="1">
        <v>18.8</v>
      </c>
      <c r="AD59" s="6">
        <f>AB59*AC59/100</f>
        <v>63473.371137522772</v>
      </c>
      <c r="AE59" s="6">
        <f>AD59*0.95</f>
        <v>60299.702580646634</v>
      </c>
      <c r="AF59" s="6">
        <f>AE59*BB59</f>
        <v>0</v>
      </c>
      <c r="AG59" s="15">
        <f>AE59/21628351</f>
        <v>2.7879935266746239E-3</v>
      </c>
      <c r="AH59" s="6">
        <f>AB59*0.05</f>
        <v>16881.21572806457</v>
      </c>
      <c r="AI59" s="12">
        <f>AH59/12908475</f>
        <v>1.3077622049130181E-3</v>
      </c>
      <c r="AJ59" s="6">
        <f>AD59+AH59</f>
        <v>80354.586865587335</v>
      </c>
      <c r="AK59" s="6">
        <f>AB59*0.04</f>
        <v>13504.972582451655</v>
      </c>
      <c r="AL59" s="6">
        <f>AB59*0.04</f>
        <v>13504.972582451655</v>
      </c>
      <c r="AM59" s="6">
        <f>AK59+AL59</f>
        <v>27009.945164903311</v>
      </c>
      <c r="AN59" s="14">
        <f>AM59/20653560</f>
        <v>1.3077622049130178E-3</v>
      </c>
      <c r="AO59" s="6">
        <v>11</v>
      </c>
      <c r="AP59" s="13">
        <f>AO59/8801</f>
        <v>1.2498579706851495E-3</v>
      </c>
      <c r="AQ59" s="6">
        <v>11</v>
      </c>
      <c r="AR59" s="6"/>
      <c r="AS59" s="6"/>
      <c r="AT59" s="6"/>
      <c r="AU59" s="6">
        <v>0</v>
      </c>
      <c r="AV59" s="6"/>
      <c r="AW59" s="13">
        <f>AV59/34743979</f>
        <v>0</v>
      </c>
      <c r="AX59" s="6">
        <v>1</v>
      </c>
      <c r="AY59" s="6">
        <f>AJ59/1390738*493239</f>
        <v>28498.549741932289</v>
      </c>
      <c r="AZ59" s="6">
        <f>AX59*AY59</f>
        <v>28498.549741932289</v>
      </c>
      <c r="BA59" s="12">
        <f>AZ59/12721596</f>
        <v>2.2401709456841964E-3</v>
      </c>
      <c r="BB59" s="11">
        <v>0</v>
      </c>
      <c r="BC59" s="6">
        <f>AD59*BB59*0.18*4</f>
        <v>0</v>
      </c>
      <c r="BD59" s="10">
        <f>BC59/11104067</f>
        <v>0</v>
      </c>
      <c r="BE59" s="6">
        <f>AD59*BB59*0.77*4</f>
        <v>0</v>
      </c>
      <c r="BF59" s="8">
        <f>BE59/47500730</f>
        <v>0</v>
      </c>
      <c r="BG59" s="27">
        <f>BC59+BE59</f>
        <v>0</v>
      </c>
      <c r="BH59" s="9">
        <v>1</v>
      </c>
      <c r="BI59" s="6">
        <f>AK59*0.85*0.75*12</f>
        <v>103313.04025575516</v>
      </c>
      <c r="BJ59" s="6">
        <f>AL59*0.85*0.75*2*12</f>
        <v>206626.08051151031</v>
      </c>
      <c r="BK59" s="6">
        <f>BI59+BJ59</f>
        <v>309939.12076726544</v>
      </c>
      <c r="BL59" s="8">
        <f>BK59/236999601</f>
        <v>1.3077622049130178E-3</v>
      </c>
      <c r="BM59" s="6">
        <f>AH59/292172*609435</f>
        <v>35212.148006082141</v>
      </c>
      <c r="BN59" s="8">
        <f>BM59/23157202</f>
        <v>1.5205700587697141E-3</v>
      </c>
      <c r="BT59" s="6">
        <f>'[1]Detailed Budget'!$AD$12</f>
        <v>194045122715</v>
      </c>
      <c r="BU59" s="6">
        <f>'[1]Detailed Budget'!$AD$24</f>
        <v>194045122715</v>
      </c>
      <c r="BV59" s="7">
        <f>AV59/34743979</f>
        <v>0</v>
      </c>
      <c r="BW59" s="4"/>
      <c r="BX59" s="5">
        <f>BT59*BV59</f>
        <v>0</v>
      </c>
      <c r="BY59" s="5">
        <f>BU59*BV59</f>
        <v>0</v>
      </c>
      <c r="CA59" s="6">
        <f>'[1]Detailed Budget'!$AD$96</f>
        <v>71050111380.677719</v>
      </c>
      <c r="CB59" s="5">
        <f>BA59*CA59</f>
        <v>159164395.2026203</v>
      </c>
      <c r="CE59" s="6">
        <f>'[1]Detailed Budget'!$AD$175</f>
        <v>4330586076.5988197</v>
      </c>
      <c r="CF59" s="5">
        <f>BB59*BD59*CE59</f>
        <v>0</v>
      </c>
      <c r="CG59" s="6">
        <f>'[1]Detailed Budget'!$AD$176</f>
        <v>20662817754.37001</v>
      </c>
      <c r="CH59" s="5">
        <f>BB59*BF59*CG59</f>
        <v>0</v>
      </c>
      <c r="CI59" s="5">
        <f>CF59+CH59</f>
        <v>0</v>
      </c>
      <c r="CJ59" s="5">
        <f>'[1]Detailed Budget'!$AD$178</f>
        <v>46025131033.061455</v>
      </c>
      <c r="CK59" s="5">
        <f>BB59*AG59*CJ59</f>
        <v>0</v>
      </c>
      <c r="CL59" s="5">
        <f>CI59+CK59</f>
        <v>0</v>
      </c>
      <c r="CM59" s="4">
        <f>'[1]Detailed Budget'!$AD$189</f>
        <v>77498869683.252869</v>
      </c>
      <c r="CN59" s="5">
        <f>BH59*BL59*CM59</f>
        <v>101350092.6952374</v>
      </c>
      <c r="CO59" s="3">
        <f>'[1]Detailed Budget'!$AD$191</f>
        <v>2684962805.4134097</v>
      </c>
      <c r="CP59" s="2">
        <f>BH59*AN59*CO59</f>
        <v>3511292.8785168827</v>
      </c>
      <c r="CQ59" s="2">
        <f>CN59+CP59</f>
        <v>104861385.57375428</v>
      </c>
      <c r="CR59" s="6">
        <f>'[1]Detailed Budget'!$AD$195</f>
        <v>18734176418</v>
      </c>
      <c r="CS59" s="5">
        <f>BN59*CR59</f>
        <v>28486627.736920454</v>
      </c>
      <c r="CW59" s="4"/>
      <c r="DH59" s="3">
        <f>'[1]Detailed Budget'!$AD$163</f>
        <v>4928560000</v>
      </c>
      <c r="DI59" s="2">
        <f>AP59*DH59</f>
        <v>6160000</v>
      </c>
    </row>
    <row r="60" spans="1:113" ht="43.5" x14ac:dyDescent="0.35">
      <c r="A60" s="23" t="s">
        <v>1545</v>
      </c>
      <c r="B60" s="22" t="s">
        <v>1544</v>
      </c>
      <c r="C60" s="21" t="s">
        <v>1</v>
      </c>
      <c r="D60" s="21"/>
      <c r="E60" s="21"/>
      <c r="F60" s="21"/>
      <c r="G60" s="21" t="s">
        <v>1</v>
      </c>
      <c r="H60" s="21" t="s">
        <v>1</v>
      </c>
      <c r="I60" s="21" t="s">
        <v>1</v>
      </c>
      <c r="J60" s="21"/>
      <c r="K60" s="21"/>
      <c r="L60" s="21"/>
      <c r="M60" s="21"/>
      <c r="N60" s="21" t="s">
        <v>1</v>
      </c>
      <c r="O60" s="21"/>
      <c r="P60" s="21"/>
      <c r="Q60" s="21"/>
      <c r="R60" s="21" t="s">
        <v>1</v>
      </c>
      <c r="S60" s="21"/>
      <c r="T60" s="21"/>
      <c r="U60" s="20">
        <f>COUNTA(C60:T60)</f>
        <v>6</v>
      </c>
      <c r="V60" s="19" t="s">
        <v>9</v>
      </c>
      <c r="W60" s="18">
        <v>39807</v>
      </c>
      <c r="X60" s="17">
        <v>3.03</v>
      </c>
      <c r="Y60" s="16">
        <f>1+X60/100</f>
        <v>1.0303</v>
      </c>
      <c r="Z60" s="6">
        <v>19</v>
      </c>
      <c r="AA60" s="16">
        <f>POWER(Y60,Z60)</f>
        <v>1.7632354008841205</v>
      </c>
      <c r="AB60" s="6">
        <f>W60*AA60</f>
        <v>70189.111602994177</v>
      </c>
      <c r="AC60" s="1">
        <v>18.8</v>
      </c>
      <c r="AD60" s="6">
        <f>AB60*AC60/100</f>
        <v>13195.552981362905</v>
      </c>
      <c r="AE60" s="6">
        <f>AD60*0.95</f>
        <v>12535.775332294759</v>
      </c>
      <c r="AF60" s="6">
        <f>AE60*BB60</f>
        <v>0</v>
      </c>
      <c r="AG60" s="15">
        <f>AE60/21628351</f>
        <v>5.7959921828043017E-4</v>
      </c>
      <c r="AH60" s="6">
        <f>AB60*0.05</f>
        <v>3509.455580149709</v>
      </c>
      <c r="AI60" s="12">
        <f>AH60/12908475</f>
        <v>2.7187220644961618E-4</v>
      </c>
      <c r="AJ60" s="6">
        <f>AD60+AH60</f>
        <v>16705.008561512615</v>
      </c>
      <c r="AK60" s="6">
        <f>AB60*0.04</f>
        <v>2807.5644641197673</v>
      </c>
      <c r="AL60" s="6">
        <f>AB60*0.04</f>
        <v>2807.5644641197673</v>
      </c>
      <c r="AM60" s="6">
        <f>AK60+AL60</f>
        <v>5615.1289282395346</v>
      </c>
      <c r="AN60" s="14">
        <f>AM60/20653560</f>
        <v>2.7187220644961618E-4</v>
      </c>
      <c r="AO60" s="6">
        <v>10</v>
      </c>
      <c r="AP60" s="13">
        <f>AO60/8801</f>
        <v>1.1362345188046814E-3</v>
      </c>
      <c r="AQ60" s="6">
        <v>10</v>
      </c>
      <c r="AR60" s="6"/>
      <c r="AS60" s="6"/>
      <c r="AT60" s="6"/>
      <c r="AU60" s="6">
        <v>0</v>
      </c>
      <c r="AV60" s="6"/>
      <c r="AW60" s="13">
        <f>AV60/34743979</f>
        <v>0</v>
      </c>
      <c r="AX60" s="6">
        <v>1</v>
      </c>
      <c r="AY60" s="6">
        <f>AJ60/1390738*493239</f>
        <v>5924.5966658507359</v>
      </c>
      <c r="AZ60" s="6">
        <f>AX60*AY60</f>
        <v>5924.5966658507359</v>
      </c>
      <c r="BA60" s="12">
        <f>AZ60/12721596</f>
        <v>4.6571174448950715E-4</v>
      </c>
      <c r="BB60" s="11">
        <v>0</v>
      </c>
      <c r="BC60" s="6">
        <f>AD60*BB60*0.18*4</f>
        <v>0</v>
      </c>
      <c r="BD60" s="10">
        <f>BC60/11104067</f>
        <v>0</v>
      </c>
      <c r="BE60" s="6">
        <f>AD60*BB60*0.77*4</f>
        <v>0</v>
      </c>
      <c r="BF60" s="8">
        <f>BE60/47500730</f>
        <v>0</v>
      </c>
      <c r="BG60" s="27">
        <f>BC60+BE60</f>
        <v>0</v>
      </c>
      <c r="BH60" s="9">
        <v>1</v>
      </c>
      <c r="BI60" s="6">
        <f>AK60*0.85*0.75*12</f>
        <v>21477.868150516217</v>
      </c>
      <c r="BJ60" s="6">
        <f>AL60*0.85*0.75*2*12</f>
        <v>42955.736301032433</v>
      </c>
      <c r="BK60" s="6">
        <f>BI60+BJ60</f>
        <v>64433.60445154865</v>
      </c>
      <c r="BL60" s="8">
        <f>BK60/236999601</f>
        <v>2.7187220644961613E-4</v>
      </c>
      <c r="BM60" s="6">
        <f>AH60/292172*609435</f>
        <v>7320.2944207129294</v>
      </c>
      <c r="BN60" s="8">
        <f>BM60/23157202</f>
        <v>3.1611307880429293E-4</v>
      </c>
      <c r="BT60" s="6">
        <f>'[1]Detailed Budget'!$AD$12</f>
        <v>194045122715</v>
      </c>
      <c r="BU60" s="6">
        <f>'[1]Detailed Budget'!$AD$24</f>
        <v>194045122715</v>
      </c>
      <c r="BV60" s="7">
        <f>AV60/34743979</f>
        <v>0</v>
      </c>
      <c r="BW60" s="4"/>
      <c r="BX60" s="5">
        <f>BT60*BV60</f>
        <v>0</v>
      </c>
      <c r="BY60" s="5">
        <f>BU60*BV60</f>
        <v>0</v>
      </c>
      <c r="CA60" s="6">
        <f>'[1]Detailed Budget'!$AD$96</f>
        <v>71050111380.677719</v>
      </c>
      <c r="CB60" s="5">
        <f>BA60*CA60</f>
        <v>33088871.317269206</v>
      </c>
      <c r="CE60" s="6">
        <f>'[1]Detailed Budget'!$AD$175</f>
        <v>4330586076.5988197</v>
      </c>
      <c r="CF60" s="5">
        <f>BB60*BD60*CE60</f>
        <v>0</v>
      </c>
      <c r="CG60" s="6">
        <f>'[1]Detailed Budget'!$AD$176</f>
        <v>20662817754.37001</v>
      </c>
      <c r="CH60" s="5">
        <f>BB60*BF60*CG60</f>
        <v>0</v>
      </c>
      <c r="CI60" s="5">
        <f>CF60+CH60</f>
        <v>0</v>
      </c>
      <c r="CJ60" s="5">
        <f>'[1]Detailed Budget'!$AD$178</f>
        <v>46025131033.061455</v>
      </c>
      <c r="CK60" s="5">
        <f>BB60*AG60*CJ60</f>
        <v>0</v>
      </c>
      <c r="CL60" s="5">
        <f>CI60+CK60</f>
        <v>0</v>
      </c>
      <c r="CM60" s="4">
        <f>'[1]Detailed Budget'!$AD$189</f>
        <v>77498869683.252869</v>
      </c>
      <c r="CN60" s="5">
        <f>BH60*BL60*CM60</f>
        <v>21069788.69813722</v>
      </c>
      <c r="CO60" s="3">
        <f>'[1]Detailed Budget'!$AD$191</f>
        <v>2684962805.4134097</v>
      </c>
      <c r="CP60" s="2">
        <f>BH60*AN60*CO60</f>
        <v>729966.76214289514</v>
      </c>
      <c r="CQ60" s="2">
        <f>CN60+CP60</f>
        <v>21799755.460280117</v>
      </c>
      <c r="CR60" s="6">
        <f>'[1]Detailed Budget'!$AD$195</f>
        <v>18734176418</v>
      </c>
      <c r="CS60" s="5">
        <f>BN60*CR60</f>
        <v>5922118.1863567606</v>
      </c>
      <c r="CW60" s="4"/>
      <c r="DH60" s="3">
        <f>'[1]Detailed Budget'!$AD$163</f>
        <v>4928560000</v>
      </c>
      <c r="DI60" s="2">
        <f>AP60*DH60</f>
        <v>5600000</v>
      </c>
    </row>
    <row r="61" spans="1:113" ht="43.5" x14ac:dyDescent="0.35">
      <c r="A61" s="23" t="s">
        <v>1543</v>
      </c>
      <c r="B61" s="22" t="s">
        <v>1542</v>
      </c>
      <c r="C61" s="21" t="s">
        <v>1</v>
      </c>
      <c r="D61" s="21" t="s">
        <v>1</v>
      </c>
      <c r="E61" s="21"/>
      <c r="F61" s="21"/>
      <c r="G61" s="21"/>
      <c r="H61" s="21" t="s">
        <v>1</v>
      </c>
      <c r="I61" s="21" t="s">
        <v>1</v>
      </c>
      <c r="J61" s="21"/>
      <c r="K61" s="21"/>
      <c r="L61" s="21"/>
      <c r="M61" s="21"/>
      <c r="N61" s="21" t="s">
        <v>1</v>
      </c>
      <c r="O61" s="21"/>
      <c r="P61" s="21"/>
      <c r="Q61" s="21"/>
      <c r="R61" s="21" t="s">
        <v>1</v>
      </c>
      <c r="S61" s="21"/>
      <c r="T61" s="21"/>
      <c r="U61" s="20">
        <f>COUNTA(C61:T61)</f>
        <v>6</v>
      </c>
      <c r="V61" s="19" t="s">
        <v>4</v>
      </c>
      <c r="W61" s="18">
        <v>223574</v>
      </c>
      <c r="X61" s="17">
        <v>3.03</v>
      </c>
      <c r="Y61" s="16">
        <f>1+X61/100</f>
        <v>1.0303</v>
      </c>
      <c r="Z61" s="6">
        <v>19</v>
      </c>
      <c r="AA61" s="16">
        <f>POWER(Y61,Z61)</f>
        <v>1.7632354008841205</v>
      </c>
      <c r="AB61" s="6">
        <f>W61*AA61</f>
        <v>394213.59151726635</v>
      </c>
      <c r="AC61" s="1">
        <v>18.8</v>
      </c>
      <c r="AD61" s="6">
        <f>AB61*AC61/100</f>
        <v>74112.155205246076</v>
      </c>
      <c r="AE61" s="6">
        <f>AD61*0.95</f>
        <v>70406.547444983764</v>
      </c>
      <c r="AF61" s="6">
        <f>AE61*BB61</f>
        <v>70406.547444983764</v>
      </c>
      <c r="AG61" s="15">
        <f>AE61/21628351</f>
        <v>3.2552896633212475E-3</v>
      </c>
      <c r="AH61" s="6">
        <f>AB61*0.05</f>
        <v>19710.67957586332</v>
      </c>
      <c r="AI61" s="12">
        <f>AH61/12908475</f>
        <v>1.5269564821455144E-3</v>
      </c>
      <c r="AJ61" s="6">
        <f>AD61+AH61</f>
        <v>93822.834781109399</v>
      </c>
      <c r="AK61" s="6">
        <f>AB61*0.04</f>
        <v>15768.543660690655</v>
      </c>
      <c r="AL61" s="6">
        <f>AB61*0.04</f>
        <v>15768.543660690655</v>
      </c>
      <c r="AM61" s="6">
        <f>AK61+AL61</f>
        <v>31537.08732138131</v>
      </c>
      <c r="AN61" s="14">
        <f>AM61/20653560</f>
        <v>1.5269564821455144E-3</v>
      </c>
      <c r="AO61" s="6">
        <v>11</v>
      </c>
      <c r="AP61" s="13">
        <f>AO61/8801</f>
        <v>1.2498579706851495E-3</v>
      </c>
      <c r="AQ61" s="6">
        <v>11</v>
      </c>
      <c r="AR61" s="6"/>
      <c r="AS61" s="6"/>
      <c r="AT61" s="6"/>
      <c r="AU61" s="6">
        <v>0</v>
      </c>
      <c r="AV61" s="6"/>
      <c r="AW61" s="13">
        <f>AV61/34743979</f>
        <v>0</v>
      </c>
      <c r="AX61" s="6">
        <v>1</v>
      </c>
      <c r="AY61" s="6">
        <f>AJ61/1390738*493239</f>
        <v>33275.197200766517</v>
      </c>
      <c r="AZ61" s="6">
        <f>AX61*AY61</f>
        <v>33275.197200766517</v>
      </c>
      <c r="BA61" s="12">
        <f>AZ61/12721596</f>
        <v>2.615646433102145E-3</v>
      </c>
      <c r="BB61" s="11">
        <v>1</v>
      </c>
      <c r="BC61" s="6">
        <f>AD61*BB61*0.18*4</f>
        <v>53360.751747777169</v>
      </c>
      <c r="BD61" s="10">
        <f>BC61/11104067</f>
        <v>4.8055142091431155E-3</v>
      </c>
      <c r="BE61" s="6">
        <f>AD61*BB61*0.77*4</f>
        <v>228265.43803215792</v>
      </c>
      <c r="BF61" s="8">
        <f>BE61/47500730</f>
        <v>4.8055143159306795E-3</v>
      </c>
      <c r="BG61" s="27">
        <f>BC61+BE61</f>
        <v>281626.18977993511</v>
      </c>
      <c r="BH61" s="9">
        <v>0</v>
      </c>
      <c r="BI61" s="6">
        <f>AK61*0.85*0.75*12</f>
        <v>120629.35900428351</v>
      </c>
      <c r="BJ61" s="6">
        <f>AL61*0.85*0.75*2*12</f>
        <v>241258.71800856703</v>
      </c>
      <c r="BK61" s="6">
        <f>BI61+BJ61</f>
        <v>361888.07701285055</v>
      </c>
      <c r="BL61" s="8">
        <f>BK61/236999601</f>
        <v>1.5269564821455144E-3</v>
      </c>
      <c r="BM61" s="6">
        <f>AH61/292172*609435</f>
        <v>41114.062974262641</v>
      </c>
      <c r="BN61" s="8">
        <f>BM61/23157202</f>
        <v>1.7754331017306253E-3</v>
      </c>
      <c r="BT61" s="6">
        <f>'[1]Detailed Budget'!$AD$12</f>
        <v>194045122715</v>
      </c>
      <c r="BU61" s="6">
        <f>'[1]Detailed Budget'!$AD$24</f>
        <v>194045122715</v>
      </c>
      <c r="BV61" s="7">
        <f>AV61/34743979</f>
        <v>0</v>
      </c>
      <c r="BW61" s="4"/>
      <c r="BX61" s="5">
        <f>BT61*BV61</f>
        <v>0</v>
      </c>
      <c r="BY61" s="5">
        <f>BU61*BV61</f>
        <v>0</v>
      </c>
      <c r="CA61" s="6">
        <f>'[1]Detailed Budget'!$AD$96</f>
        <v>71050111380.677719</v>
      </c>
      <c r="CB61" s="5">
        <f>BA61*CA61</f>
        <v>185841970.40437979</v>
      </c>
      <c r="CE61" s="6">
        <f>'[1]Detailed Budget'!$AD$175</f>
        <v>4330586076.5988197</v>
      </c>
      <c r="CF61" s="5">
        <f>BB61*BD61*CE61</f>
        <v>20810692.925012965</v>
      </c>
      <c r="CG61" s="6">
        <f>'[1]Detailed Budget'!$AD$176</f>
        <v>20662817754.37001</v>
      </c>
      <c r="CH61" s="5">
        <f>BB61*BF61*CG61</f>
        <v>99295466.526091695</v>
      </c>
      <c r="CI61" s="5">
        <f>CF61+CH61</f>
        <v>120106159.45110466</v>
      </c>
      <c r="CJ61" s="5">
        <f>'[1]Detailed Budget'!$AD$178</f>
        <v>46025131033.061455</v>
      </c>
      <c r="CK61" s="5">
        <f>BB61*AG61*CJ61</f>
        <v>149825133.30493093</v>
      </c>
      <c r="CL61" s="5">
        <f>CI61+CK61</f>
        <v>269931292.75603557</v>
      </c>
      <c r="CM61" s="4">
        <f>'[1]Detailed Budget'!$AD$189</f>
        <v>77498869683.252869</v>
      </c>
      <c r="CN61" s="5">
        <f>BH61*BL61*CM61</f>
        <v>0</v>
      </c>
      <c r="CO61" s="3">
        <f>'[1]Detailed Budget'!$AD$191</f>
        <v>2684962805.4134097</v>
      </c>
      <c r="CP61" s="2">
        <f>BH61*AN61*CO61</f>
        <v>0</v>
      </c>
      <c r="CQ61" s="2">
        <f>CN61+CP61</f>
        <v>0</v>
      </c>
      <c r="CR61" s="6">
        <f>'[1]Detailed Budget'!$AD$195</f>
        <v>18734176418</v>
      </c>
      <c r="CS61" s="5">
        <f>BN61*CR61</f>
        <v>33261276.946178477</v>
      </c>
      <c r="CW61" s="4"/>
      <c r="DH61" s="3">
        <f>'[1]Detailed Budget'!$AD$163</f>
        <v>4928560000</v>
      </c>
      <c r="DI61" s="2">
        <f>AP61*DH61</f>
        <v>6160000</v>
      </c>
    </row>
    <row r="62" spans="1:113" ht="43.5" x14ac:dyDescent="0.35">
      <c r="A62" s="23" t="s">
        <v>1541</v>
      </c>
      <c r="B62" s="22" t="s">
        <v>1540</v>
      </c>
      <c r="C62" s="21" t="s">
        <v>1</v>
      </c>
      <c r="D62" s="21"/>
      <c r="E62" s="21"/>
      <c r="F62" s="21"/>
      <c r="G62" s="21" t="s">
        <v>1</v>
      </c>
      <c r="H62" s="21" t="s">
        <v>1</v>
      </c>
      <c r="I62" s="21" t="s">
        <v>1</v>
      </c>
      <c r="J62" s="21"/>
      <c r="K62" s="21"/>
      <c r="L62" s="21"/>
      <c r="M62" s="21"/>
      <c r="N62" s="21" t="s">
        <v>1</v>
      </c>
      <c r="O62" s="21"/>
      <c r="P62" s="21"/>
      <c r="Q62" s="21"/>
      <c r="R62" s="21" t="s">
        <v>1</v>
      </c>
      <c r="S62" s="21"/>
      <c r="T62" s="21"/>
      <c r="U62" s="20">
        <f>COUNTA(C62:T62)</f>
        <v>6</v>
      </c>
      <c r="V62" s="19" t="s">
        <v>9</v>
      </c>
      <c r="W62" s="18">
        <v>325623</v>
      </c>
      <c r="X62" s="17">
        <v>3.03</v>
      </c>
      <c r="Y62" s="16">
        <f>1+X62/100</f>
        <v>1.0303</v>
      </c>
      <c r="Z62" s="6">
        <v>19</v>
      </c>
      <c r="AA62" s="16">
        <f>POWER(Y62,Z62)</f>
        <v>1.7632354008841205</v>
      </c>
      <c r="AB62" s="6">
        <f>W62*AA62</f>
        <v>574150.00094208994</v>
      </c>
      <c r="AC62" s="1">
        <v>18.8</v>
      </c>
      <c r="AD62" s="6">
        <f>AB62*AC62/100</f>
        <v>107940.20017711291</v>
      </c>
      <c r="AE62" s="6">
        <f>AD62*0.95</f>
        <v>102543.19016825726</v>
      </c>
      <c r="AF62" s="6">
        <f>AE62*BB62</f>
        <v>0</v>
      </c>
      <c r="AG62" s="15">
        <f>AE62/21628351</f>
        <v>4.741146940340355E-3</v>
      </c>
      <c r="AH62" s="6">
        <f>AB62*0.05</f>
        <v>28707.500047104499</v>
      </c>
      <c r="AI62" s="12">
        <f>AH62/12908475</f>
        <v>2.2239265325380807E-3</v>
      </c>
      <c r="AJ62" s="6">
        <f>AD62+AH62</f>
        <v>136647.70022421741</v>
      </c>
      <c r="AK62" s="6">
        <f>AB62*0.04</f>
        <v>22966.0000376836</v>
      </c>
      <c r="AL62" s="6">
        <f>AB62*0.04</f>
        <v>22966.0000376836</v>
      </c>
      <c r="AM62" s="6">
        <f>AK62+AL62</f>
        <v>45932.000075367199</v>
      </c>
      <c r="AN62" s="14">
        <f>AM62/20653560</f>
        <v>2.2239265325380807E-3</v>
      </c>
      <c r="AO62" s="6">
        <v>11</v>
      </c>
      <c r="AP62" s="13">
        <f>AO62/8801</f>
        <v>1.2498579706851495E-3</v>
      </c>
      <c r="AQ62" s="6">
        <v>11</v>
      </c>
      <c r="AR62" s="6"/>
      <c r="AS62" s="6"/>
      <c r="AT62" s="6"/>
      <c r="AU62" s="6">
        <v>0</v>
      </c>
      <c r="AV62" s="6"/>
      <c r="AW62" s="13">
        <f>AV62/34743979</f>
        <v>0</v>
      </c>
      <c r="AX62" s="6">
        <v>1</v>
      </c>
      <c r="AY62" s="6">
        <f>AJ62/1390738*493239</f>
        <v>48463.459696141741</v>
      </c>
      <c r="AZ62" s="6">
        <f>AX62*AY62</f>
        <v>48463.459696141741</v>
      </c>
      <c r="BA62" s="12">
        <f>AZ62/12721596</f>
        <v>3.8095424266060439E-3</v>
      </c>
      <c r="BB62" s="11">
        <v>0</v>
      </c>
      <c r="BC62" s="6">
        <f>AD62*BB62*0.18*4</f>
        <v>0</v>
      </c>
      <c r="BD62" s="10">
        <f>BC62/11104067</f>
        <v>0</v>
      </c>
      <c r="BE62" s="6">
        <f>AD62*BB62*0.77*4</f>
        <v>0</v>
      </c>
      <c r="BF62" s="8">
        <f>BE62/47500730</f>
        <v>0</v>
      </c>
      <c r="BG62" s="27">
        <f>BC62+BE62</f>
        <v>0</v>
      </c>
      <c r="BH62" s="9">
        <v>1</v>
      </c>
      <c r="BI62" s="6">
        <f>AK62*0.85*0.75*12</f>
        <v>175689.90028827955</v>
      </c>
      <c r="BJ62" s="6">
        <f>AL62*0.85*0.75*2*12</f>
        <v>351379.80057655909</v>
      </c>
      <c r="BK62" s="6">
        <f>BI62+BJ62</f>
        <v>527069.70086483867</v>
      </c>
      <c r="BL62" s="8">
        <f>BK62/236999601</f>
        <v>2.2239265325380807E-3</v>
      </c>
      <c r="BM62" s="6">
        <f>AH62/292172*609435</f>
        <v>59880.328338126623</v>
      </c>
      <c r="BN62" s="8">
        <f>BM62/23157202</f>
        <v>2.5858188022079101E-3</v>
      </c>
      <c r="BT62" s="6">
        <f>'[1]Detailed Budget'!$AD$12</f>
        <v>194045122715</v>
      </c>
      <c r="BU62" s="6">
        <f>'[1]Detailed Budget'!$AD$24</f>
        <v>194045122715</v>
      </c>
      <c r="BV62" s="7">
        <f>AV62/34743979</f>
        <v>0</v>
      </c>
      <c r="BW62" s="4"/>
      <c r="BX62" s="5">
        <f>BT62*BV62</f>
        <v>0</v>
      </c>
      <c r="BY62" s="5">
        <f>BU62*BV62</f>
        <v>0</v>
      </c>
      <c r="CA62" s="6">
        <f>'[1]Detailed Budget'!$AD$96</f>
        <v>71050111380.677719</v>
      </c>
      <c r="CB62" s="5">
        <f>BA62*CA62</f>
        <v>270668413.71977669</v>
      </c>
      <c r="CE62" s="6">
        <f>'[1]Detailed Budget'!$AD$175</f>
        <v>4330586076.5988197</v>
      </c>
      <c r="CF62" s="5">
        <f>BB62*BD62*CE62</f>
        <v>0</v>
      </c>
      <c r="CG62" s="6">
        <f>'[1]Detailed Budget'!$AD$176</f>
        <v>20662817754.37001</v>
      </c>
      <c r="CH62" s="5">
        <f>BB62*BF62*CG62</f>
        <v>0</v>
      </c>
      <c r="CI62" s="5">
        <f>CF62+CH62</f>
        <v>0</v>
      </c>
      <c r="CJ62" s="5">
        <f>'[1]Detailed Budget'!$AD$178</f>
        <v>46025131033.061455</v>
      </c>
      <c r="CK62" s="5">
        <f>BB62*AG62*CJ62</f>
        <v>0</v>
      </c>
      <c r="CL62" s="5">
        <f>CI62+CK62</f>
        <v>0</v>
      </c>
      <c r="CM62" s="4">
        <f>'[1]Detailed Budget'!$AD$189</f>
        <v>77498869683.252869</v>
      </c>
      <c r="CN62" s="5">
        <f>BH62*BL62*CM62</f>
        <v>172351792.53029713</v>
      </c>
      <c r="CO62" s="3">
        <f>'[1]Detailed Budget'!$AD$191</f>
        <v>2684962805.4134097</v>
      </c>
      <c r="CP62" s="2">
        <f>BH62*AN62*CO62</f>
        <v>5971160.0218367614</v>
      </c>
      <c r="CQ62" s="2">
        <f>CN62+CP62</f>
        <v>178322952.55213389</v>
      </c>
      <c r="CR62" s="6">
        <f>'[1]Detailed Budget'!$AD$195</f>
        <v>18734176418</v>
      </c>
      <c r="CS62" s="5">
        <f>BN62*CR62</f>
        <v>48443185.625544436</v>
      </c>
      <c r="CW62" s="4"/>
      <c r="DH62" s="3">
        <f>'[1]Detailed Budget'!$AD$163</f>
        <v>4928560000</v>
      </c>
      <c r="DI62" s="2">
        <f>AP62*DH62</f>
        <v>6160000</v>
      </c>
    </row>
    <row r="63" spans="1:113" ht="43.5" x14ac:dyDescent="0.35">
      <c r="A63" s="23" t="s">
        <v>1539</v>
      </c>
      <c r="B63" s="22" t="s">
        <v>1538</v>
      </c>
      <c r="C63" s="21" t="s">
        <v>1</v>
      </c>
      <c r="D63" s="21"/>
      <c r="E63" s="21"/>
      <c r="F63" s="21"/>
      <c r="G63" s="21" t="s">
        <v>1</v>
      </c>
      <c r="H63" s="21" t="s">
        <v>1</v>
      </c>
      <c r="I63" s="21" t="s">
        <v>1</v>
      </c>
      <c r="J63" s="21"/>
      <c r="K63" s="21"/>
      <c r="L63" s="21"/>
      <c r="M63" s="21" t="s">
        <v>1</v>
      </c>
      <c r="N63" s="21"/>
      <c r="O63" s="21"/>
      <c r="P63" s="21"/>
      <c r="Q63" s="21"/>
      <c r="R63" s="21" t="s">
        <v>1</v>
      </c>
      <c r="S63" s="21"/>
      <c r="T63" s="21"/>
      <c r="U63" s="20">
        <f>COUNTA(C63:T63)</f>
        <v>6</v>
      </c>
      <c r="V63" s="19" t="s">
        <v>9</v>
      </c>
      <c r="W63" s="18">
        <v>158490</v>
      </c>
      <c r="X63" s="17">
        <v>3.03</v>
      </c>
      <c r="Y63" s="16">
        <f>1+X63/100</f>
        <v>1.0303</v>
      </c>
      <c r="Z63" s="6">
        <v>19</v>
      </c>
      <c r="AA63" s="16">
        <f>POWER(Y63,Z63)</f>
        <v>1.7632354008841205</v>
      </c>
      <c r="AB63" s="6">
        <f>W63*AA63</f>
        <v>279455.17868612427</v>
      </c>
      <c r="AC63" s="1">
        <v>18.8</v>
      </c>
      <c r="AD63" s="6">
        <f>AB63*AC63/100</f>
        <v>52537.573592991364</v>
      </c>
      <c r="AE63" s="6">
        <f>AD63*0.95</f>
        <v>49910.694913341795</v>
      </c>
      <c r="AF63" s="6">
        <f>AE63*BB63</f>
        <v>0</v>
      </c>
      <c r="AG63" s="15">
        <f>AE63/21628351</f>
        <v>2.3076514207366894E-3</v>
      </c>
      <c r="AH63" s="6">
        <f>AB63*0.05</f>
        <v>13972.758934306214</v>
      </c>
      <c r="AI63" s="12">
        <f>AH63/12908475</f>
        <v>1.0824484638430345E-3</v>
      </c>
      <c r="AJ63" s="6">
        <f>AD63+AH63</f>
        <v>66510.332527297578</v>
      </c>
      <c r="AK63" s="6">
        <f>AB63*0.04</f>
        <v>11178.207147444971</v>
      </c>
      <c r="AL63" s="6">
        <f>AB63*0.04</f>
        <v>11178.207147444971</v>
      </c>
      <c r="AM63" s="6">
        <f>AK63+AL63</f>
        <v>22356.414294889943</v>
      </c>
      <c r="AN63" s="14">
        <f>AM63/20653560</f>
        <v>1.0824484638430345E-3</v>
      </c>
      <c r="AO63" s="6">
        <v>10</v>
      </c>
      <c r="AP63" s="13">
        <f>AO63/8801</f>
        <v>1.1362345188046814E-3</v>
      </c>
      <c r="AQ63" s="6">
        <v>10</v>
      </c>
      <c r="AR63" s="6"/>
      <c r="AS63" s="6"/>
      <c r="AT63" s="6"/>
      <c r="AU63" s="6">
        <v>0</v>
      </c>
      <c r="AV63" s="6"/>
      <c r="AW63" s="13">
        <f>AV63/34743979</f>
        <v>0</v>
      </c>
      <c r="AX63" s="6">
        <v>1</v>
      </c>
      <c r="AY63" s="6">
        <f>AJ63/1390738*493239</f>
        <v>23588.547882801598</v>
      </c>
      <c r="AZ63" s="6">
        <f>AX63*AY63</f>
        <v>23588.547882801598</v>
      </c>
      <c r="BA63" s="12">
        <f>AZ63/12721596</f>
        <v>1.854212937024694E-3</v>
      </c>
      <c r="BB63" s="11">
        <v>0</v>
      </c>
      <c r="BC63" s="6">
        <f>AD63*BB63*0.18*4</f>
        <v>0</v>
      </c>
      <c r="BD63" s="10">
        <f>BC63/11104067</f>
        <v>0</v>
      </c>
      <c r="BE63" s="6">
        <f>AD63*BB63*0.77*4</f>
        <v>0</v>
      </c>
      <c r="BF63" s="8">
        <f>BE63/47500730</f>
        <v>0</v>
      </c>
      <c r="BG63" s="27">
        <f>BC63+BE63</f>
        <v>0</v>
      </c>
      <c r="BH63" s="9">
        <v>1</v>
      </c>
      <c r="BI63" s="6">
        <f>AK63*0.85*0.75*12</f>
        <v>85513.284677954041</v>
      </c>
      <c r="BJ63" s="6">
        <f>AL63*0.85*0.75*2*12</f>
        <v>171026.56935590808</v>
      </c>
      <c r="BK63" s="6">
        <f>BI63+BJ63</f>
        <v>256539.85403386212</v>
      </c>
      <c r="BL63" s="8">
        <f>BK63/236999601</f>
        <v>1.0824484638430347E-3</v>
      </c>
      <c r="BM63" s="6">
        <f>AH63/292172*609435</f>
        <v>29145.463429517225</v>
      </c>
      <c r="BN63" s="8">
        <f>BM63/23157202</f>
        <v>1.2585917516942343E-3</v>
      </c>
      <c r="BT63" s="6">
        <f>'[1]Detailed Budget'!$AD$12</f>
        <v>194045122715</v>
      </c>
      <c r="BU63" s="6">
        <f>'[1]Detailed Budget'!$AD$24</f>
        <v>194045122715</v>
      </c>
      <c r="BV63" s="7">
        <f>AV63/34743979</f>
        <v>0</v>
      </c>
      <c r="BW63" s="4"/>
      <c r="BX63" s="5">
        <f>BT63*BV63</f>
        <v>0</v>
      </c>
      <c r="BY63" s="5">
        <f>BU63*BV63</f>
        <v>0</v>
      </c>
      <c r="CA63" s="6">
        <f>'[1]Detailed Budget'!$AD$96</f>
        <v>71050111380.677719</v>
      </c>
      <c r="CB63" s="5">
        <f>BA63*CA63</f>
        <v>131742035.69909807</v>
      </c>
      <c r="CE63" s="6">
        <f>'[1]Detailed Budget'!$AD$175</f>
        <v>4330586076.5988197</v>
      </c>
      <c r="CF63" s="5">
        <f>BB63*BD63*CE63</f>
        <v>0</v>
      </c>
      <c r="CG63" s="6">
        <f>'[1]Detailed Budget'!$AD$176</f>
        <v>20662817754.37001</v>
      </c>
      <c r="CH63" s="5">
        <f>BB63*BF63*CG63</f>
        <v>0</v>
      </c>
      <c r="CI63" s="5">
        <f>CF63+CH63</f>
        <v>0</v>
      </c>
      <c r="CJ63" s="5">
        <f>'[1]Detailed Budget'!$AD$178</f>
        <v>46025131033.061455</v>
      </c>
      <c r="CK63" s="5">
        <f>BB63*AG63*CJ63</f>
        <v>0</v>
      </c>
      <c r="CL63" s="5">
        <f>CI63+CK63</f>
        <v>0</v>
      </c>
      <c r="CM63" s="4">
        <f>'[1]Detailed Budget'!$AD$189</f>
        <v>77498869683.252869</v>
      </c>
      <c r="CN63" s="5">
        <f>BH63*BL63*CM63</f>
        <v>83888532.438208595</v>
      </c>
      <c r="CO63" s="3">
        <f>'[1]Detailed Budget'!$AD$191</f>
        <v>2684962805.4134097</v>
      </c>
      <c r="CP63" s="2">
        <f>BH63*AN63*CO63</f>
        <v>2906333.8641954297</v>
      </c>
      <c r="CQ63" s="2">
        <f>CN63+CP63</f>
        <v>86794866.302404031</v>
      </c>
      <c r="CR63" s="6">
        <f>'[1]Detailed Budget'!$AD$195</f>
        <v>18734176418</v>
      </c>
      <c r="CS63" s="5">
        <f>BN63*CR63</f>
        <v>23578679.914479434</v>
      </c>
      <c r="CW63" s="4"/>
      <c r="DH63" s="3">
        <f>'[1]Detailed Budget'!$AD$163</f>
        <v>4928560000</v>
      </c>
      <c r="DI63" s="2">
        <f>AP63*DH63</f>
        <v>5600000</v>
      </c>
    </row>
    <row r="64" spans="1:113" ht="43.5" x14ac:dyDescent="0.35">
      <c r="A64" s="23" t="s">
        <v>1537</v>
      </c>
      <c r="B64" s="22" t="s">
        <v>1536</v>
      </c>
      <c r="C64" s="21" t="s">
        <v>1</v>
      </c>
      <c r="D64" s="21" t="s">
        <v>1</v>
      </c>
      <c r="E64" s="21"/>
      <c r="F64" s="21"/>
      <c r="G64" s="21"/>
      <c r="H64" s="21" t="s">
        <v>1</v>
      </c>
      <c r="I64" s="21" t="s">
        <v>1</v>
      </c>
      <c r="J64" s="21"/>
      <c r="K64" s="21"/>
      <c r="L64" s="21"/>
      <c r="M64" s="21" t="s">
        <v>1</v>
      </c>
      <c r="N64" s="21"/>
      <c r="O64" s="21"/>
      <c r="P64" s="21"/>
      <c r="Q64" s="21"/>
      <c r="R64" s="21" t="s">
        <v>1</v>
      </c>
      <c r="S64" s="21"/>
      <c r="T64" s="21"/>
      <c r="U64" s="20">
        <f>COUNTA(C64:T64)</f>
        <v>6</v>
      </c>
      <c r="V64" s="19" t="s">
        <v>4</v>
      </c>
      <c r="W64" s="18">
        <v>107968</v>
      </c>
      <c r="X64" s="17">
        <v>3.03</v>
      </c>
      <c r="Y64" s="16">
        <f>1+X64/100</f>
        <v>1.0303</v>
      </c>
      <c r="Z64" s="6">
        <v>19</v>
      </c>
      <c r="AA64" s="16">
        <f>POWER(Y64,Z64)</f>
        <v>1.7632354008841205</v>
      </c>
      <c r="AB64" s="6">
        <f>W64*AA64</f>
        <v>190372.99976265672</v>
      </c>
      <c r="AC64" s="1">
        <v>18.8</v>
      </c>
      <c r="AD64" s="6">
        <f>AB64*AC64/100</f>
        <v>35790.123955379466</v>
      </c>
      <c r="AE64" s="6">
        <f>AD64*0.95</f>
        <v>34000.617757610489</v>
      </c>
      <c r="AF64" s="6">
        <f>AE64*BB64</f>
        <v>34000.617757610489</v>
      </c>
      <c r="AG64" s="15">
        <f>AE64/21628351</f>
        <v>1.5720392996031224E-3</v>
      </c>
      <c r="AH64" s="6">
        <f>AB64*0.05</f>
        <v>9518.6499881328364</v>
      </c>
      <c r="AI64" s="12">
        <f>AH64/12908475</f>
        <v>7.3739539241721706E-4</v>
      </c>
      <c r="AJ64" s="6">
        <f>AD64+AH64</f>
        <v>45308.7739435123</v>
      </c>
      <c r="AK64" s="6">
        <f>AB64*0.04</f>
        <v>7614.9199905062687</v>
      </c>
      <c r="AL64" s="6">
        <f>AB64*0.04</f>
        <v>7614.9199905062687</v>
      </c>
      <c r="AM64" s="6">
        <f>AK64+AL64</f>
        <v>15229.839981012537</v>
      </c>
      <c r="AN64" s="14">
        <f>AM64/20653560</f>
        <v>7.3739539241721706E-4</v>
      </c>
      <c r="AO64" s="6">
        <v>11</v>
      </c>
      <c r="AP64" s="13">
        <f>AO64/8801</f>
        <v>1.2498579706851495E-3</v>
      </c>
      <c r="AQ64" s="6">
        <v>11</v>
      </c>
      <c r="AR64" s="6"/>
      <c r="AS64" s="6"/>
      <c r="AT64" s="6"/>
      <c r="AU64" s="6">
        <v>0</v>
      </c>
      <c r="AV64" s="6"/>
      <c r="AW64" s="13">
        <f>AV64/34743979</f>
        <v>0</v>
      </c>
      <c r="AX64" s="6">
        <v>1</v>
      </c>
      <c r="AY64" s="6">
        <f>AJ64/1390738*493239</f>
        <v>16069.205235726689</v>
      </c>
      <c r="AZ64" s="6">
        <f>AX64*AY64</f>
        <v>16069.205235726689</v>
      </c>
      <c r="BA64" s="12">
        <f>AZ64/12721596</f>
        <v>1.2631438096074336E-3</v>
      </c>
      <c r="BB64" s="11">
        <v>1</v>
      </c>
      <c r="BC64" s="6">
        <f>AD64*BB64*0.18*4</f>
        <v>25768.889247873216</v>
      </c>
      <c r="BD64" s="10">
        <f>BC64/11104067</f>
        <v>2.320671268272536E-3</v>
      </c>
      <c r="BE64" s="6">
        <f>AD64*BB64*0.77*4</f>
        <v>110233.58178256876</v>
      </c>
      <c r="BF64" s="8">
        <f>BE64/47500730</f>
        <v>2.3206713198422164E-3</v>
      </c>
      <c r="BG64" s="27">
        <f>BC64+BE64</f>
        <v>136002.47103044199</v>
      </c>
      <c r="BH64" s="9">
        <v>0</v>
      </c>
      <c r="BI64" s="6">
        <f>AK64*0.85*0.75*12</f>
        <v>58254.137927372954</v>
      </c>
      <c r="BJ64" s="6">
        <f>AL64*0.85*0.75*2*12</f>
        <v>116508.27585474591</v>
      </c>
      <c r="BK64" s="6">
        <f>BI64+BJ64</f>
        <v>174762.41378211888</v>
      </c>
      <c r="BL64" s="8">
        <f>BK64/236999601</f>
        <v>7.3739539241721706E-4</v>
      </c>
      <c r="BM64" s="6">
        <f>AH64/292172*609435</f>
        <v>19854.737810323149</v>
      </c>
      <c r="BN64" s="8">
        <f>BM64/23157202</f>
        <v>8.5738932580555925E-4</v>
      </c>
      <c r="BT64" s="6">
        <f>'[1]Detailed Budget'!$AD$12</f>
        <v>194045122715</v>
      </c>
      <c r="BU64" s="6">
        <f>'[1]Detailed Budget'!$AD$24</f>
        <v>194045122715</v>
      </c>
      <c r="BV64" s="7">
        <f>AV64/34743979</f>
        <v>0</v>
      </c>
      <c r="BW64" s="4"/>
      <c r="BX64" s="5">
        <f>BT64*BV64</f>
        <v>0</v>
      </c>
      <c r="BY64" s="5">
        <f>BU64*BV64</f>
        <v>0</v>
      </c>
      <c r="CA64" s="6">
        <f>'[1]Detailed Budget'!$AD$96</f>
        <v>71050111380.677719</v>
      </c>
      <c r="CB64" s="5">
        <f>BA64*CA64</f>
        <v>89746508.362421721</v>
      </c>
      <c r="CE64" s="6">
        <f>'[1]Detailed Budget'!$AD$175</f>
        <v>4330586076.5988197</v>
      </c>
      <c r="CF64" s="5">
        <f>BB64*BD64*CE64</f>
        <v>10049866.682743968</v>
      </c>
      <c r="CG64" s="6">
        <f>'[1]Detailed Budget'!$AD$176</f>
        <v>20662817754.37001</v>
      </c>
      <c r="CH64" s="5">
        <f>BB64*BF64*CG64</f>
        <v>47951608.549693033</v>
      </c>
      <c r="CI64" s="5">
        <f>CF64+CH64</f>
        <v>58001475.232437</v>
      </c>
      <c r="CJ64" s="5">
        <f>'[1]Detailed Budget'!$AD$178</f>
        <v>46025131033.061455</v>
      </c>
      <c r="CK64" s="5">
        <f>BB64*AG64*CJ64</f>
        <v>72353314.753355861</v>
      </c>
      <c r="CL64" s="5">
        <f>CI64+CK64</f>
        <v>130354789.98579286</v>
      </c>
      <c r="CM64" s="4">
        <f>'[1]Detailed Budget'!$AD$189</f>
        <v>77498869683.252869</v>
      </c>
      <c r="CN64" s="5">
        <f>BH64*BL64*CM64</f>
        <v>0</v>
      </c>
      <c r="CO64" s="3">
        <f>'[1]Detailed Budget'!$AD$191</f>
        <v>2684962805.4134097</v>
      </c>
      <c r="CP64" s="2">
        <f>BH64*AN64*CO64</f>
        <v>0</v>
      </c>
      <c r="CQ64" s="2">
        <f>CN64+CP64</f>
        <v>0</v>
      </c>
      <c r="CR64" s="6">
        <f>'[1]Detailed Budget'!$AD$195</f>
        <v>18734176418</v>
      </c>
      <c r="CS64" s="5">
        <f>BN64*CR64</f>
        <v>16062482.888551427</v>
      </c>
      <c r="CW64" s="4"/>
      <c r="DH64" s="3">
        <f>'[1]Detailed Budget'!$AD$163</f>
        <v>4928560000</v>
      </c>
      <c r="DI64" s="2">
        <f>AP64*DH64</f>
        <v>6160000</v>
      </c>
    </row>
    <row r="65" spans="1:118" ht="43.5" x14ac:dyDescent="0.35">
      <c r="A65" s="23" t="s">
        <v>1535</v>
      </c>
      <c r="B65" s="22" t="s">
        <v>1534</v>
      </c>
      <c r="C65" s="21" t="s">
        <v>1</v>
      </c>
      <c r="D65" s="21" t="s">
        <v>1</v>
      </c>
      <c r="E65" s="21"/>
      <c r="F65" s="21"/>
      <c r="G65" s="21"/>
      <c r="H65" s="21" t="s">
        <v>1</v>
      </c>
      <c r="I65" s="21" t="s">
        <v>1</v>
      </c>
      <c r="J65" s="21"/>
      <c r="K65" s="21"/>
      <c r="L65" s="21"/>
      <c r="M65" s="21" t="s">
        <v>1</v>
      </c>
      <c r="N65" s="21"/>
      <c r="O65" s="21"/>
      <c r="P65" s="21"/>
      <c r="Q65" s="21"/>
      <c r="R65" s="21" t="s">
        <v>1</v>
      </c>
      <c r="S65" s="21"/>
      <c r="T65" s="21"/>
      <c r="U65" s="20">
        <f>COUNTA(C65:T65)</f>
        <v>6</v>
      </c>
      <c r="V65" s="19" t="s">
        <v>4</v>
      </c>
      <c r="W65" s="18">
        <v>147641</v>
      </c>
      <c r="X65" s="17">
        <v>3.03</v>
      </c>
      <c r="Y65" s="16">
        <f>1+X65/100</f>
        <v>1.0303</v>
      </c>
      <c r="Z65" s="6">
        <v>19</v>
      </c>
      <c r="AA65" s="16">
        <f>POWER(Y65,Z65)</f>
        <v>1.7632354008841205</v>
      </c>
      <c r="AB65" s="6">
        <f>W65*AA65</f>
        <v>260325.83782193242</v>
      </c>
      <c r="AC65" s="1">
        <v>18.8</v>
      </c>
      <c r="AD65" s="6">
        <f>AB65*AC65/100</f>
        <v>48941.25751052329</v>
      </c>
      <c r="AE65" s="6">
        <f>AD65*0.95</f>
        <v>46494.194634997126</v>
      </c>
      <c r="AF65" s="6">
        <f>AE65*BB65</f>
        <v>46494.194634997126</v>
      </c>
      <c r="AG65" s="15">
        <f>AE65/21628351</f>
        <v>2.149687446583289E-3</v>
      </c>
      <c r="AH65" s="6">
        <f>AB65*0.05</f>
        <v>13016.291891096622</v>
      </c>
      <c r="AI65" s="12">
        <f>AH65/12908475</f>
        <v>1.008352411194709E-3</v>
      </c>
      <c r="AJ65" s="6">
        <f>AD65+AH65</f>
        <v>61957.549401619908</v>
      </c>
      <c r="AK65" s="6">
        <f>AB65*0.04</f>
        <v>10413.033512877297</v>
      </c>
      <c r="AL65" s="6">
        <f>AB65*0.04</f>
        <v>10413.033512877297</v>
      </c>
      <c r="AM65" s="6">
        <f>AK65+AL65</f>
        <v>20826.067025754593</v>
      </c>
      <c r="AN65" s="14">
        <f>AM65/20653560</f>
        <v>1.008352411194709E-3</v>
      </c>
      <c r="AO65" s="6">
        <v>10</v>
      </c>
      <c r="AP65" s="13">
        <f>AO65/8801</f>
        <v>1.1362345188046814E-3</v>
      </c>
      <c r="AQ65" s="6">
        <v>10</v>
      </c>
      <c r="AR65" s="6"/>
      <c r="AS65" s="6"/>
      <c r="AT65" s="6"/>
      <c r="AU65" s="6">
        <v>0</v>
      </c>
      <c r="AV65" s="6"/>
      <c r="AW65" s="13">
        <f>AV65/34743979</f>
        <v>0</v>
      </c>
      <c r="AX65" s="6">
        <v>1</v>
      </c>
      <c r="AY65" s="6">
        <f>AJ65/1390738*493239</f>
        <v>21973.858274747367</v>
      </c>
      <c r="AZ65" s="6">
        <f>AX65*AY65</f>
        <v>21973.858274747367</v>
      </c>
      <c r="BA65" s="12">
        <f>AZ65/12721596</f>
        <v>1.72728785560769E-3</v>
      </c>
      <c r="BB65" s="11">
        <v>1</v>
      </c>
      <c r="BC65" s="6">
        <f>AD65*BB65*0.18*4</f>
        <v>35237.705407576766</v>
      </c>
      <c r="BD65" s="10">
        <f>BC65/11104067</f>
        <v>3.1734053304592605E-3</v>
      </c>
      <c r="BE65" s="6">
        <f>AD65*BB65*0.77*4</f>
        <v>150739.07313241172</v>
      </c>
      <c r="BF65" s="8">
        <f>BE65/47500730</f>
        <v>3.1734054009782951E-3</v>
      </c>
      <c r="BG65" s="27">
        <f>BC65+BE65</f>
        <v>185976.7785399885</v>
      </c>
      <c r="BH65" s="9">
        <v>0</v>
      </c>
      <c r="BI65" s="6">
        <f>AK65*0.85*0.75*12</f>
        <v>79659.706373511319</v>
      </c>
      <c r="BJ65" s="6">
        <f>AL65*0.85*0.75*2*12</f>
        <v>159319.41274702264</v>
      </c>
      <c r="BK65" s="6">
        <f>BI65+BJ65</f>
        <v>238979.11912053396</v>
      </c>
      <c r="BL65" s="8">
        <f>BK65/236999601</f>
        <v>1.008352411194709E-3</v>
      </c>
      <c r="BM65" s="6">
        <f>AH65/292172*609435</f>
        <v>27150.390347639302</v>
      </c>
      <c r="BN65" s="8">
        <f>BM65/23157202</f>
        <v>1.172438291449861E-3</v>
      </c>
      <c r="BT65" s="6">
        <f>'[1]Detailed Budget'!$AD$12</f>
        <v>194045122715</v>
      </c>
      <c r="BU65" s="6">
        <f>'[1]Detailed Budget'!$AD$24</f>
        <v>194045122715</v>
      </c>
      <c r="BV65" s="7">
        <f>AV65/34743979</f>
        <v>0</v>
      </c>
      <c r="BW65" s="4"/>
      <c r="BX65" s="5">
        <f>BT65*BV65</f>
        <v>0</v>
      </c>
      <c r="BY65" s="5">
        <f>BU65*BV65</f>
        <v>0</v>
      </c>
      <c r="CA65" s="6">
        <f>'[1]Detailed Budget'!$AD$96</f>
        <v>71050111380.677719</v>
      </c>
      <c r="CB65" s="5">
        <f>BA65*CA65</f>
        <v>122723994.52741835</v>
      </c>
      <c r="CE65" s="6">
        <f>'[1]Detailed Budget'!$AD$175</f>
        <v>4330586076.5988197</v>
      </c>
      <c r="CF65" s="5">
        <f>BB65*BD65*CE65</f>
        <v>13742704.93949135</v>
      </c>
      <c r="CG65" s="6">
        <f>'[1]Detailed Budget'!$AD$176</f>
        <v>20662817754.37001</v>
      </c>
      <c r="CH65" s="5">
        <f>BB65*BF65*CG65</f>
        <v>65571497.461147994</v>
      </c>
      <c r="CI65" s="5">
        <f>CF65+CH65</f>
        <v>79314202.40063934</v>
      </c>
      <c r="CJ65" s="5">
        <f>'[1]Detailed Budget'!$AD$178</f>
        <v>46025131033.061455</v>
      </c>
      <c r="CK65" s="5">
        <f>BB65*AG65*CJ65</f>
        <v>98939646.409123167</v>
      </c>
      <c r="CL65" s="5">
        <f>CI65+CK65</f>
        <v>178253848.80976251</v>
      </c>
      <c r="CM65" s="4">
        <f>'[1]Detailed Budget'!$AD$189</f>
        <v>77498869683.252869</v>
      </c>
      <c r="CN65" s="5">
        <f>BH65*BL65*CM65</f>
        <v>0</v>
      </c>
      <c r="CO65" s="3">
        <f>'[1]Detailed Budget'!$AD$191</f>
        <v>2684962805.4134097</v>
      </c>
      <c r="CP65" s="2">
        <f>BH65*AN65*CO65</f>
        <v>0</v>
      </c>
      <c r="CQ65" s="2">
        <f>CN65+CP65</f>
        <v>0</v>
      </c>
      <c r="CR65" s="6">
        <f>'[1]Detailed Budget'!$AD$195</f>
        <v>18734176418</v>
      </c>
      <c r="CS65" s="5">
        <f>BN65*CR65</f>
        <v>21964665.791240197</v>
      </c>
      <c r="CW65" s="4"/>
      <c r="DH65" s="3">
        <f>'[1]Detailed Budget'!$AD$163</f>
        <v>4928560000</v>
      </c>
      <c r="DI65" s="2">
        <f>AP65*DH65</f>
        <v>5600000</v>
      </c>
    </row>
    <row r="66" spans="1:118" ht="43.5" x14ac:dyDescent="0.35">
      <c r="A66" s="23" t="s">
        <v>1533</v>
      </c>
      <c r="B66" s="22" t="s">
        <v>1532</v>
      </c>
      <c r="C66" s="21" t="s">
        <v>1</v>
      </c>
      <c r="D66" s="21" t="s">
        <v>1</v>
      </c>
      <c r="E66" s="21"/>
      <c r="F66" s="21"/>
      <c r="G66" s="21"/>
      <c r="H66" s="21" t="s">
        <v>1</v>
      </c>
      <c r="I66" s="21" t="s">
        <v>1</v>
      </c>
      <c r="J66" s="21"/>
      <c r="K66" s="21"/>
      <c r="L66" s="21"/>
      <c r="M66" s="21" t="s">
        <v>1</v>
      </c>
      <c r="N66" s="21"/>
      <c r="O66" s="21"/>
      <c r="P66" s="21"/>
      <c r="Q66" s="21"/>
      <c r="R66" s="21" t="s">
        <v>1</v>
      </c>
      <c r="S66" s="21"/>
      <c r="T66" s="21"/>
      <c r="U66" s="20">
        <f>COUNTA(C66:T66)</f>
        <v>6</v>
      </c>
      <c r="V66" s="19" t="s">
        <v>4</v>
      </c>
      <c r="W66" s="18">
        <v>139928</v>
      </c>
      <c r="X66" s="17">
        <v>3.03</v>
      </c>
      <c r="Y66" s="16">
        <f>1+X66/100</f>
        <v>1.0303</v>
      </c>
      <c r="Z66" s="6">
        <v>19</v>
      </c>
      <c r="AA66" s="16">
        <f>POWER(Y66,Z66)</f>
        <v>1.7632354008841205</v>
      </c>
      <c r="AB66" s="6">
        <f>W66*AA66</f>
        <v>246726.0031749132</v>
      </c>
      <c r="AC66" s="1">
        <v>18.8</v>
      </c>
      <c r="AD66" s="6">
        <f>AB66*AC66/100</f>
        <v>46384.48859688369</v>
      </c>
      <c r="AE66" s="6">
        <f>AD66*0.95</f>
        <v>44065.264167039502</v>
      </c>
      <c r="AF66" s="6">
        <f>AE66*BB66</f>
        <v>44065.264167039502</v>
      </c>
      <c r="AG66" s="15">
        <f>AE66/21628351</f>
        <v>2.0373843649494822E-3</v>
      </c>
      <c r="AH66" s="6">
        <f>AB66*0.05</f>
        <v>12336.30015874566</v>
      </c>
      <c r="AI66" s="12">
        <f>AH66/12908475</f>
        <v>9.5567448197758913E-4</v>
      </c>
      <c r="AJ66" s="6">
        <f>AD66+AH66</f>
        <v>58720.78875562935</v>
      </c>
      <c r="AK66" s="6">
        <f>AB66*0.04</f>
        <v>9869.0401269965278</v>
      </c>
      <c r="AL66" s="6">
        <f>AB66*0.04</f>
        <v>9869.0401269965278</v>
      </c>
      <c r="AM66" s="6">
        <f>AK66+AL66</f>
        <v>19738.080253993056</v>
      </c>
      <c r="AN66" s="14">
        <f>AM66/20653560</f>
        <v>9.5567448197758913E-4</v>
      </c>
      <c r="AO66" s="6">
        <v>14</v>
      </c>
      <c r="AP66" s="13">
        <f>AO66/8801</f>
        <v>1.5907283263265539E-3</v>
      </c>
      <c r="AQ66" s="6">
        <v>14</v>
      </c>
      <c r="AR66" s="6"/>
      <c r="AS66" s="6"/>
      <c r="AT66" s="6"/>
      <c r="AU66" s="6">
        <v>0</v>
      </c>
      <c r="AV66" s="6"/>
      <c r="AW66" s="13">
        <f>AV66/34743979</f>
        <v>0</v>
      </c>
      <c r="AX66" s="6">
        <v>1</v>
      </c>
      <c r="AY66" s="6">
        <f>AJ66/1390738*493239</f>
        <v>20825.909067730849</v>
      </c>
      <c r="AZ66" s="6">
        <f>AX66*AY66</f>
        <v>20825.909067730849</v>
      </c>
      <c r="BA66" s="12">
        <f>AZ66/12721596</f>
        <v>1.6370515985361309E-3</v>
      </c>
      <c r="BB66" s="11">
        <v>1</v>
      </c>
      <c r="BC66" s="6">
        <f>AD66*BB66*0.18*4</f>
        <v>33396.831789756252</v>
      </c>
      <c r="BD66" s="10">
        <f>BC66/11104067</f>
        <v>3.0076216029456824E-3</v>
      </c>
      <c r="BE66" s="6">
        <f>AD66*BB66*0.77*4</f>
        <v>142864.22487840176</v>
      </c>
      <c r="BF66" s="8">
        <f>BE66/47500730</f>
        <v>3.0076216697806908E-3</v>
      </c>
      <c r="BG66" s="27">
        <f>BC66+BE66</f>
        <v>176261.05666815801</v>
      </c>
      <c r="BH66" s="9">
        <v>0</v>
      </c>
      <c r="BI66" s="6">
        <f>AK66*0.85*0.75*12</f>
        <v>75498.156971523451</v>
      </c>
      <c r="BJ66" s="6">
        <f>AL66*0.85*0.75*2*12</f>
        <v>150996.3139430469</v>
      </c>
      <c r="BK66" s="6">
        <f>BI66+BJ66</f>
        <v>226494.47091457035</v>
      </c>
      <c r="BL66" s="8">
        <f>BK66/236999601</f>
        <v>9.5567448197758924E-4</v>
      </c>
      <c r="BM66" s="6">
        <f>AH66/292172*609435</f>
        <v>25732.010895106858</v>
      </c>
      <c r="BN66" s="8">
        <f>BM66/23157202</f>
        <v>1.1111882556064786E-3</v>
      </c>
      <c r="BT66" s="6">
        <f>'[1]Detailed Budget'!$AD$12</f>
        <v>194045122715</v>
      </c>
      <c r="BU66" s="6">
        <f>'[1]Detailed Budget'!$AD$24</f>
        <v>194045122715</v>
      </c>
      <c r="BV66" s="7">
        <f>AV66/34743979</f>
        <v>0</v>
      </c>
      <c r="BW66" s="4"/>
      <c r="BX66" s="5">
        <f>BT66*BV66</f>
        <v>0</v>
      </c>
      <c r="BY66" s="5">
        <f>BU66*BV66</f>
        <v>0</v>
      </c>
      <c r="CA66" s="6">
        <f>'[1]Detailed Budget'!$AD$96</f>
        <v>71050111380.677719</v>
      </c>
      <c r="CB66" s="5">
        <f>BA66*CA66</f>
        <v>116312698.4119086</v>
      </c>
      <c r="CE66" s="6">
        <f>'[1]Detailed Budget'!$AD$175</f>
        <v>4330586076.5988197</v>
      </c>
      <c r="CF66" s="5">
        <f>BB66*BD66*CE66</f>
        <v>13024764.237394396</v>
      </c>
      <c r="CG66" s="6">
        <f>'[1]Detailed Budget'!$AD$176</f>
        <v>20662817754.37001</v>
      </c>
      <c r="CH66" s="5">
        <f>BB66*BF66*CG66</f>
        <v>62145938.436772436</v>
      </c>
      <c r="CI66" s="5">
        <f>CF66+CH66</f>
        <v>75170702.674166828</v>
      </c>
      <c r="CJ66" s="5">
        <f>'[1]Detailed Budget'!$AD$178</f>
        <v>46025131033.061455</v>
      </c>
      <c r="CK66" s="5">
        <f>BB66*AG66*CJ66</f>
        <v>93770882.36151062</v>
      </c>
      <c r="CL66" s="5">
        <f>CI66+CK66</f>
        <v>168941585.03567743</v>
      </c>
      <c r="CM66" s="4">
        <f>'[1]Detailed Budget'!$AD$189</f>
        <v>77498869683.252869</v>
      </c>
      <c r="CN66" s="5">
        <f>BH66*BL66*CM66</f>
        <v>0</v>
      </c>
      <c r="CO66" s="3">
        <f>'[1]Detailed Budget'!$AD$191</f>
        <v>2684962805.4134097</v>
      </c>
      <c r="CP66" s="2">
        <f>BH66*AN66*CO66</f>
        <v>0</v>
      </c>
      <c r="CQ66" s="2">
        <f>CN66+CP66</f>
        <v>0</v>
      </c>
      <c r="CR66" s="6">
        <f>'[1]Detailed Budget'!$AD$195</f>
        <v>18734176418</v>
      </c>
      <c r="CS66" s="5">
        <f>BN66*CR66</f>
        <v>20817196.814141449</v>
      </c>
      <c r="CW66" s="4"/>
      <c r="DH66" s="3">
        <f>'[1]Detailed Budget'!$AD$163</f>
        <v>4928560000</v>
      </c>
      <c r="DI66" s="2">
        <f>AP66*DH66</f>
        <v>7840000.0000000009</v>
      </c>
    </row>
    <row r="67" spans="1:118" x14ac:dyDescent="0.35">
      <c r="A67" s="23"/>
      <c r="B67" s="22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0"/>
      <c r="V67" s="19"/>
      <c r="W67" s="18"/>
      <c r="X67" s="17"/>
      <c r="Y67" s="16"/>
      <c r="Z67" s="6"/>
      <c r="AA67" s="16"/>
      <c r="AB67" s="6"/>
      <c r="AD67" s="6"/>
      <c r="AE67" s="6"/>
      <c r="AF67" s="6">
        <f>AE67*BB67</f>
        <v>0</v>
      </c>
      <c r="AG67" s="15">
        <f>AE67/21628351</f>
        <v>0</v>
      </c>
      <c r="AH67" s="6"/>
      <c r="AI67" s="12"/>
      <c r="AJ67" s="6"/>
      <c r="AK67" s="6">
        <f>AB67*0.04</f>
        <v>0</v>
      </c>
      <c r="AL67" s="6">
        <f>AB67*0.04</f>
        <v>0</v>
      </c>
      <c r="AM67" s="6">
        <f>AK67+AL67</f>
        <v>0</v>
      </c>
      <c r="AN67" s="14">
        <f>AM67/20653560</f>
        <v>0</v>
      </c>
      <c r="AO67" s="6"/>
      <c r="AP67" s="13">
        <f>AO67/8801</f>
        <v>0</v>
      </c>
      <c r="AQ67" s="6"/>
      <c r="AR67" s="6"/>
      <c r="AS67" s="6"/>
      <c r="AT67" s="6"/>
      <c r="AU67" s="6"/>
      <c r="AV67" s="6"/>
      <c r="AW67" s="13">
        <f>AV67/34743979</f>
        <v>0</v>
      </c>
      <c r="AX67" s="6"/>
      <c r="AY67" s="6"/>
      <c r="AZ67" s="6"/>
      <c r="BA67" s="12">
        <f>AZ67/12721596</f>
        <v>0</v>
      </c>
      <c r="BB67" s="11"/>
      <c r="BC67" s="6"/>
      <c r="BD67" s="10"/>
      <c r="BE67" s="6"/>
      <c r="BF67" s="8"/>
      <c r="BG67" s="27"/>
      <c r="BH67" s="9"/>
      <c r="BI67" s="6">
        <f>AK67*0.85*0.75*12</f>
        <v>0</v>
      </c>
      <c r="BJ67" s="6">
        <f>AL67*0.85*0.75*2*12</f>
        <v>0</v>
      </c>
      <c r="BK67" s="6">
        <f>BI67+BJ67</f>
        <v>0</v>
      </c>
      <c r="BL67" s="8">
        <f>BK67/236999601</f>
        <v>0</v>
      </c>
      <c r="BM67" s="6"/>
      <c r="BN67" s="8">
        <f>BM67/23157202</f>
        <v>0</v>
      </c>
      <c r="BT67" s="6"/>
      <c r="BU67" s="6"/>
      <c r="BV67" s="7"/>
      <c r="BW67" s="4"/>
      <c r="BX67" s="5"/>
      <c r="BY67" s="5"/>
      <c r="CA67" s="6">
        <f>'[1]Detailed Budget'!$AD$96</f>
        <v>71050111380.677719</v>
      </c>
      <c r="CB67" s="5">
        <f>BA67*CA67</f>
        <v>0</v>
      </c>
      <c r="CE67" s="6"/>
      <c r="CF67" s="5"/>
      <c r="CG67" s="6"/>
      <c r="CH67" s="5"/>
      <c r="CI67" s="5"/>
      <c r="CJ67" s="5"/>
      <c r="CK67" s="5"/>
      <c r="CL67" s="5"/>
      <c r="CM67" s="4">
        <f>'[1]Detailed Budget'!$AD$189</f>
        <v>77498869683.252869</v>
      </c>
      <c r="CN67" s="5">
        <f>BH67*BL67*CM67</f>
        <v>0</v>
      </c>
      <c r="CO67" s="3">
        <f>'[1]Detailed Budget'!$AD$191</f>
        <v>2684962805.4134097</v>
      </c>
      <c r="CP67" s="2">
        <f>BH67*AN67*CO67</f>
        <v>0</v>
      </c>
      <c r="CQ67" s="2">
        <f>CN67+CP67</f>
        <v>0</v>
      </c>
      <c r="CR67" s="6"/>
      <c r="CS67" s="5"/>
      <c r="CW67" s="4"/>
      <c r="DH67" s="3">
        <f>'[1]Detailed Budget'!$AD$163</f>
        <v>4928560000</v>
      </c>
      <c r="DI67" s="2">
        <f>AP67*DH67</f>
        <v>0</v>
      </c>
    </row>
    <row r="68" spans="1:118" x14ac:dyDescent="0.35">
      <c r="A68" s="38">
        <v>1.4</v>
      </c>
      <c r="B68" s="37" t="s">
        <v>1531</v>
      </c>
      <c r="C68" s="34">
        <f>COUNTA(C70:C85)</f>
        <v>16</v>
      </c>
      <c r="D68" s="34">
        <f>COUNTA(D70:D85)</f>
        <v>11</v>
      </c>
      <c r="E68" s="34">
        <f>COUNTA(E70:E85)</f>
        <v>0</v>
      </c>
      <c r="F68" s="34">
        <f>COUNTA(F70:F85)</f>
        <v>0</v>
      </c>
      <c r="G68" s="34">
        <f>COUNTA(G70:G85)</f>
        <v>5</v>
      </c>
      <c r="H68" s="34">
        <f>COUNTA(H70:H85)</f>
        <v>16</v>
      </c>
      <c r="I68" s="34">
        <f>COUNTA(I70:I85)</f>
        <v>16</v>
      </c>
      <c r="J68" s="34">
        <f>COUNTA(J70:J85)</f>
        <v>0</v>
      </c>
      <c r="K68" s="34">
        <f>COUNTA(K70:K85)</f>
        <v>1</v>
      </c>
      <c r="L68" s="34">
        <f>COUNTA(L70:L85)</f>
        <v>0</v>
      </c>
      <c r="M68" s="34">
        <f>COUNTA(M70:M85)</f>
        <v>5</v>
      </c>
      <c r="N68" s="34">
        <f>COUNTA(N70:N85)</f>
        <v>10</v>
      </c>
      <c r="O68" s="34">
        <f>COUNTA(O70:O85)</f>
        <v>0</v>
      </c>
      <c r="P68" s="34">
        <f>COUNTA(P70:P85)</f>
        <v>0</v>
      </c>
      <c r="Q68" s="34">
        <f>COUNTA(Q70:Q85)</f>
        <v>3</v>
      </c>
      <c r="R68" s="34">
        <f>COUNTA(R70:R85)</f>
        <v>13</v>
      </c>
      <c r="S68" s="34">
        <f>COUNTA(S70:S85)</f>
        <v>0</v>
      </c>
      <c r="T68" s="34">
        <f>COUNTA(T70:T85)</f>
        <v>0</v>
      </c>
      <c r="U68" s="33">
        <f>SUM(C68:T68)</f>
        <v>96</v>
      </c>
      <c r="V68" s="32"/>
      <c r="W68" s="25">
        <f>SUM(W70:W85)</f>
        <v>2365353</v>
      </c>
      <c r="X68" s="31">
        <v>2.96</v>
      </c>
      <c r="Y68" s="30">
        <f>1+X68/100</f>
        <v>1.0296000000000001</v>
      </c>
      <c r="Z68" s="25">
        <v>19</v>
      </c>
      <c r="AA68" s="30">
        <f>POWER(Y68,Z68)</f>
        <v>1.7406126843598355</v>
      </c>
      <c r="AB68" s="25">
        <f>SUM(AB70:AB85)</f>
        <v>4117163.4347885908</v>
      </c>
      <c r="AC68" s="24">
        <v>17.399999999999999</v>
      </c>
      <c r="AD68" s="25">
        <f>SUM(AD70:AD85)</f>
        <v>716386.43765321455</v>
      </c>
      <c r="AE68" s="25">
        <f>SUM(AE70:AE85)</f>
        <v>680567.11577055394</v>
      </c>
      <c r="AF68" s="25">
        <f>SUM(AF70:AF85)</f>
        <v>552558.16678591329</v>
      </c>
      <c r="AG68" s="15">
        <f>AE68/21628351</f>
        <v>3.1466435687609928E-2</v>
      </c>
      <c r="AH68" s="25">
        <f>SUM(AH70:AH85)</f>
        <v>205858.17173942953</v>
      </c>
      <c r="AI68" s="12">
        <f>AH68/12908475</f>
        <v>1.5947520659057676E-2</v>
      </c>
      <c r="AJ68" s="25">
        <f>SUM(AJ70:AJ85)</f>
        <v>922244.60939264414</v>
      </c>
      <c r="AK68" s="6">
        <f>AB68*0.04</f>
        <v>164686.53739154362</v>
      </c>
      <c r="AL68" s="6">
        <f>AB68*0.04</f>
        <v>164686.53739154362</v>
      </c>
      <c r="AM68" s="6">
        <f>AK68+AL68</f>
        <v>329373.07478308724</v>
      </c>
      <c r="AN68" s="14">
        <f>AM68/20653560</f>
        <v>1.5947520659057676E-2</v>
      </c>
      <c r="AO68" s="25">
        <f>SUM(AO70:AO85)</f>
        <v>186</v>
      </c>
      <c r="AP68" s="13">
        <f>AO68/8801</f>
        <v>2.1133962049767072E-2</v>
      </c>
      <c r="AQ68" s="25">
        <f>SUM(AQ70:AQ85)</f>
        <v>186</v>
      </c>
      <c r="AR68" s="25"/>
      <c r="AS68" s="25"/>
      <c r="AT68" s="25"/>
      <c r="AU68" s="6"/>
      <c r="AV68" s="6"/>
      <c r="AW68" s="13">
        <f>AV68/34743979</f>
        <v>0</v>
      </c>
      <c r="AX68" s="6"/>
      <c r="AY68" s="25">
        <v>307576</v>
      </c>
      <c r="AZ68" s="25">
        <f>SUM(AZ70:AZ85)</f>
        <v>307575.86972935812</v>
      </c>
      <c r="BA68" s="12">
        <f>AZ68/12721596</f>
        <v>2.4177459316374935E-2</v>
      </c>
      <c r="BB68" s="11"/>
      <c r="BC68" s="25">
        <f>SUM(BC70:BC85)</f>
        <v>418780.9264061657</v>
      </c>
      <c r="BD68" s="10">
        <f>BC68/11104067</f>
        <v>3.7714193043518709E-2</v>
      </c>
      <c r="BE68" s="25">
        <f>SUM(BE70:BE85)</f>
        <v>1791451.7407374869</v>
      </c>
      <c r="BF68" s="8">
        <f>BE68/47500730</f>
        <v>3.7714193881599016E-2</v>
      </c>
      <c r="BG68" s="25">
        <f>SUM(BG70:BG85)</f>
        <v>2210232.6671436531</v>
      </c>
      <c r="BI68" s="6">
        <f>AK68*0.85*0.75*12</f>
        <v>1259852.0110453088</v>
      </c>
      <c r="BJ68" s="6">
        <f>AL68*0.85*0.75*2*12</f>
        <v>2519704.0220906176</v>
      </c>
      <c r="BK68" s="6">
        <f>BI68+BJ68</f>
        <v>3779556.0331359264</v>
      </c>
      <c r="BL68" s="8">
        <f>BK68/236999601</f>
        <v>1.5947520659057676E-2</v>
      </c>
      <c r="BM68" s="25">
        <v>452173</v>
      </c>
      <c r="BN68" s="8">
        <f>BM68/23157202</f>
        <v>1.9526236373461698E-2</v>
      </c>
      <c r="BO68" s="24"/>
      <c r="BP68" s="24"/>
      <c r="BQ68" s="24"/>
      <c r="BR68" s="24"/>
      <c r="BS68" s="24"/>
      <c r="BT68" s="25">
        <f>'[1]Detailed Budget'!$AD$12</f>
        <v>194045122715</v>
      </c>
      <c r="BU68" s="25">
        <f>'[1]Detailed Budget'!$AD$24</f>
        <v>194045122715</v>
      </c>
      <c r="BV68" s="7">
        <f>AV68/34743979</f>
        <v>0</v>
      </c>
      <c r="BW68" s="4"/>
      <c r="BX68" s="35">
        <f>BT68*BV68</f>
        <v>0</v>
      </c>
      <c r="BY68" s="35">
        <f>BU68*BV68</f>
        <v>0</v>
      </c>
      <c r="BZ68" s="24"/>
      <c r="CA68" s="25">
        <f>'[1]Detailed Budget'!$AD$96</f>
        <v>71050111380.677719</v>
      </c>
      <c r="CB68" s="35">
        <f>BA68*CA68</f>
        <v>1717811177.3302433</v>
      </c>
      <c r="CC68" s="24"/>
      <c r="CD68" s="24"/>
      <c r="CE68" s="35">
        <f>'[1]Detailed Budget'!$AD$175</f>
        <v>4330586076.5988197</v>
      </c>
      <c r="CF68" s="35">
        <f>SUM(CF70:CF85)</f>
        <v>163324559.28442225</v>
      </c>
      <c r="CG68" s="36">
        <f>'[1]Detailed Budget'!$AD$176</f>
        <v>20662817754.37001</v>
      </c>
      <c r="CH68" s="35">
        <f>SUM(CH70:CH85)</f>
        <v>779281514.92845714</v>
      </c>
      <c r="CI68" s="35">
        <f>SUM(CI70:CI85)</f>
        <v>942606074.21287918</v>
      </c>
      <c r="CJ68" s="5">
        <f>'[1]Detailed Budget'!$AD$178</f>
        <v>46025131033.061455</v>
      </c>
      <c r="CK68" s="35">
        <f>SUM(CK70:CK85)</f>
        <v>1175843781.6045189</v>
      </c>
      <c r="CL68" s="35">
        <f>SUM(CL70:CL85)</f>
        <v>2118449855.8173985</v>
      </c>
      <c r="CM68" s="4">
        <f>'[1]Detailed Budget'!$AD$189</f>
        <v>77498869683.252869</v>
      </c>
      <c r="CN68" s="5">
        <f>BH68*BL68*CM68</f>
        <v>0</v>
      </c>
      <c r="CO68" s="3">
        <f>'[1]Detailed Budget'!$AD$191</f>
        <v>2684962805.4134097</v>
      </c>
      <c r="CP68" s="2">
        <f>BH68*AN68*CO68</f>
        <v>0</v>
      </c>
      <c r="CQ68" s="2">
        <f>CN68+CP68</f>
        <v>0</v>
      </c>
      <c r="CR68" s="25">
        <f>'[1]Detailed Budget'!$AD$195</f>
        <v>18734176418</v>
      </c>
      <c r="CS68" s="5">
        <f>BN68*CR68</f>
        <v>365807957</v>
      </c>
      <c r="CT68" s="24"/>
      <c r="CU68" s="24"/>
      <c r="CV68" s="24"/>
      <c r="CW68" s="4"/>
      <c r="CX68" s="24"/>
      <c r="CY68" s="24"/>
      <c r="CZ68" s="24"/>
      <c r="DA68" s="24"/>
      <c r="DB68" s="24"/>
      <c r="DC68" s="24"/>
      <c r="DD68" s="24"/>
      <c r="DE68" s="24"/>
      <c r="DF68" s="24"/>
      <c r="DG68" s="24"/>
      <c r="DH68" s="3">
        <f>'[1]Detailed Budget'!$AD$163</f>
        <v>4928560000</v>
      </c>
      <c r="DI68" s="2">
        <f>AP68*DH68</f>
        <v>104160000</v>
      </c>
      <c r="DJ68" s="24"/>
      <c r="DK68" s="24"/>
      <c r="DL68" s="24"/>
      <c r="DM68" s="24"/>
      <c r="DN68" s="24"/>
    </row>
    <row r="69" spans="1:118" x14ac:dyDescent="0.35">
      <c r="A69" s="23" t="s">
        <v>1530</v>
      </c>
      <c r="B69" s="22" t="s">
        <v>72</v>
      </c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3"/>
      <c r="V69" s="32"/>
      <c r="W69" s="25"/>
      <c r="X69" s="31"/>
      <c r="Y69" s="30"/>
      <c r="Z69" s="25"/>
      <c r="AA69" s="30"/>
      <c r="AB69" s="25"/>
      <c r="AC69" s="24"/>
      <c r="AD69" s="25"/>
      <c r="AE69" s="25"/>
      <c r="AF69" s="6"/>
      <c r="AG69" s="15">
        <f>AE69/21628351</f>
        <v>0</v>
      </c>
      <c r="AH69" s="25"/>
      <c r="AI69" s="12"/>
      <c r="AJ69" s="6"/>
      <c r="AK69" s="6">
        <f>AB69*0.04</f>
        <v>0</v>
      </c>
      <c r="AL69" s="6">
        <f>AB69*0.04</f>
        <v>0</v>
      </c>
      <c r="AM69" s="6">
        <f>AK69+AL69</f>
        <v>0</v>
      </c>
      <c r="AN69" s="14">
        <f>AM69/20653560</f>
        <v>0</v>
      </c>
      <c r="AO69" s="25"/>
      <c r="AP69" s="13"/>
      <c r="AQ69" s="25"/>
      <c r="AR69" s="25"/>
      <c r="AS69" s="25"/>
      <c r="AT69" s="25"/>
      <c r="AU69" s="6"/>
      <c r="AV69" s="6"/>
      <c r="AW69" s="13">
        <f>AV69/34743979</f>
        <v>0</v>
      </c>
      <c r="AX69" s="6"/>
      <c r="AY69" s="25"/>
      <c r="AZ69" s="6"/>
      <c r="BA69" s="12">
        <f>AZ69/12721596</f>
        <v>0</v>
      </c>
      <c r="BB69" s="11"/>
      <c r="BC69" s="25"/>
      <c r="BD69" s="10">
        <f>BC69/11104067</f>
        <v>0</v>
      </c>
      <c r="BE69" s="25"/>
      <c r="BF69" s="8">
        <f>BE69/47500730</f>
        <v>0</v>
      </c>
      <c r="BG69" s="27"/>
      <c r="BI69" s="6">
        <f>AK69*0.85*0.75*12</f>
        <v>0</v>
      </c>
      <c r="BJ69" s="6">
        <f>AL69*0.85*0.75*2*12</f>
        <v>0</v>
      </c>
      <c r="BK69" s="6">
        <f>BI69+BJ69</f>
        <v>0</v>
      </c>
      <c r="BL69" s="8">
        <f>BK69/236999601</f>
        <v>0</v>
      </c>
      <c r="BM69" s="25"/>
      <c r="BN69" s="8">
        <f>BM69/23157202</f>
        <v>0</v>
      </c>
      <c r="BO69" s="24"/>
      <c r="BP69" s="24"/>
      <c r="BQ69" s="24"/>
      <c r="BR69" s="24"/>
      <c r="BS69" s="24"/>
      <c r="BT69" s="25"/>
      <c r="BU69" s="25">
        <f>'[1]Detailed Budget'!$AD$24</f>
        <v>194045122715</v>
      </c>
      <c r="BV69" s="7"/>
      <c r="BW69" s="4"/>
      <c r="BX69" s="5"/>
      <c r="BY69" s="5"/>
      <c r="BZ69" s="24"/>
      <c r="CA69" s="25">
        <f>'[1]Detailed Budget'!$AD$96</f>
        <v>71050111380.677719</v>
      </c>
      <c r="CB69" s="5">
        <f>BA69*CA69</f>
        <v>0</v>
      </c>
      <c r="CC69" s="24"/>
      <c r="CD69" s="24"/>
      <c r="CE69" s="25"/>
      <c r="CF69" s="5"/>
      <c r="CG69" s="26"/>
      <c r="CH69" s="5"/>
      <c r="CI69" s="5"/>
      <c r="CJ69" s="5"/>
      <c r="CK69" s="5"/>
      <c r="CL69" s="5"/>
      <c r="CM69" s="4">
        <f>'[1]Detailed Budget'!$AD$189</f>
        <v>77498869683.252869</v>
      </c>
      <c r="CN69" s="5">
        <f>BH69*BL69*CM69</f>
        <v>0</v>
      </c>
      <c r="CO69" s="3">
        <f>'[1]Detailed Budget'!$AD$191</f>
        <v>2684962805.4134097</v>
      </c>
      <c r="CP69" s="2">
        <f>BH69*AN69*CO69</f>
        <v>0</v>
      </c>
      <c r="CQ69" s="2">
        <f>CN69+CP69</f>
        <v>0</v>
      </c>
      <c r="CR69" s="25"/>
      <c r="CS69" s="5"/>
      <c r="CT69" s="24"/>
      <c r="CU69" s="24"/>
      <c r="CV69" s="24"/>
      <c r="CW69" s="4"/>
      <c r="CX69" s="24"/>
      <c r="CY69" s="24"/>
      <c r="CZ69" s="24"/>
      <c r="DA69" s="24"/>
      <c r="DB69" s="24"/>
      <c r="DC69" s="24"/>
      <c r="DD69" s="24"/>
      <c r="DE69" s="24"/>
      <c r="DF69" s="24"/>
      <c r="DG69" s="24"/>
      <c r="DH69" s="3"/>
      <c r="DI69" s="2"/>
      <c r="DJ69" s="24"/>
      <c r="DK69" s="24"/>
      <c r="DL69" s="24"/>
      <c r="DM69" s="24"/>
      <c r="DN69" s="24"/>
    </row>
    <row r="70" spans="1:118" ht="43.5" x14ac:dyDescent="0.35">
      <c r="A70" s="23" t="s">
        <v>1529</v>
      </c>
      <c r="B70" s="22" t="s">
        <v>1528</v>
      </c>
      <c r="C70" s="21" t="s">
        <v>1</v>
      </c>
      <c r="D70" s="21" t="s">
        <v>1</v>
      </c>
      <c r="E70" s="21"/>
      <c r="F70" s="21"/>
      <c r="G70" s="21"/>
      <c r="H70" s="21" t="s">
        <v>1</v>
      </c>
      <c r="I70" s="21" t="s">
        <v>1</v>
      </c>
      <c r="J70" s="21"/>
      <c r="K70" s="21"/>
      <c r="L70" s="21"/>
      <c r="M70" s="21"/>
      <c r="N70" s="21" t="s">
        <v>1</v>
      </c>
      <c r="O70" s="21"/>
      <c r="P70" s="21"/>
      <c r="Q70" s="21"/>
      <c r="R70" s="21" t="s">
        <v>1</v>
      </c>
      <c r="S70" s="21"/>
      <c r="T70" s="21"/>
      <c r="U70" s="20">
        <f>COUNTA(C70:T70)</f>
        <v>6</v>
      </c>
      <c r="V70" s="19" t="s">
        <v>4</v>
      </c>
      <c r="W70" s="18">
        <v>124668</v>
      </c>
      <c r="X70" s="17">
        <v>2.96</v>
      </c>
      <c r="Y70" s="16">
        <f>1+X70/100</f>
        <v>1.0296000000000001</v>
      </c>
      <c r="Z70" s="6">
        <v>19</v>
      </c>
      <c r="AA70" s="16">
        <f>POWER(Y70,Z70)</f>
        <v>1.7406126843598355</v>
      </c>
      <c r="AB70" s="6">
        <f>W70*AA70</f>
        <v>216998.70213377196</v>
      </c>
      <c r="AC70" s="1">
        <v>17.399999999999999</v>
      </c>
      <c r="AD70" s="6">
        <f>AB70*AC70/100</f>
        <v>37757.774171276324</v>
      </c>
      <c r="AE70" s="6">
        <f>AD70*0.95</f>
        <v>35869.885462712504</v>
      </c>
      <c r="AF70" s="6">
        <f>AE70*BB70</f>
        <v>35869.885462712504</v>
      </c>
      <c r="AG70" s="15">
        <f>AE70/21628351</f>
        <v>1.6584660320480514E-3</v>
      </c>
      <c r="AH70" s="6">
        <f>AB70*0.05</f>
        <v>10849.935106688599</v>
      </c>
      <c r="AI70" s="12">
        <f>AH70/12908475</f>
        <v>8.4052803345775545E-4</v>
      </c>
      <c r="AJ70" s="6">
        <f>AD70+AH70</f>
        <v>48607.709277964925</v>
      </c>
      <c r="AK70" s="6">
        <f>AB70*0.04</f>
        <v>8679.9480853508794</v>
      </c>
      <c r="AL70" s="6">
        <f>AB70*0.04</f>
        <v>8679.9480853508794</v>
      </c>
      <c r="AM70" s="6">
        <f>AK70+AL70</f>
        <v>17359.896170701759</v>
      </c>
      <c r="AN70" s="14">
        <f>AM70/20653560</f>
        <v>8.4052803345775545E-4</v>
      </c>
      <c r="AO70" s="6">
        <v>15</v>
      </c>
      <c r="AP70" s="13">
        <f>AO70/8801</f>
        <v>1.7043517782070218E-3</v>
      </c>
      <c r="AQ70" s="6">
        <v>15</v>
      </c>
      <c r="AR70" s="6"/>
      <c r="AS70" s="6"/>
      <c r="AT70" s="6"/>
      <c r="AU70" s="6">
        <v>0</v>
      </c>
      <c r="AV70" s="6"/>
      <c r="AW70" s="13">
        <f>AV70/34743979</f>
        <v>0</v>
      </c>
      <c r="AX70" s="6">
        <v>1</v>
      </c>
      <c r="AY70" s="6">
        <f>AJ70/922245*307576</f>
        <v>16211.055401633341</v>
      </c>
      <c r="AZ70" s="6">
        <f>AX70*AY70</f>
        <v>16211.055401633341</v>
      </c>
      <c r="BA70" s="12">
        <f>AZ70/12721596</f>
        <v>1.2742941531576179E-3</v>
      </c>
      <c r="BB70" s="11">
        <v>1</v>
      </c>
      <c r="BC70" s="6">
        <f>AD70*BB70*0.18*4</f>
        <v>27185.597403318952</v>
      </c>
      <c r="BD70" s="10">
        <f>BC70/11104067</f>
        <v>2.44825588708344E-3</v>
      </c>
      <c r="BE70" s="6">
        <f>AD70*BB70*0.77*4</f>
        <v>116293.94444753107</v>
      </c>
      <c r="BF70" s="8">
        <f>BE70/47500730</f>
        <v>2.4482559414882904E-3</v>
      </c>
      <c r="BG70" s="27">
        <f>BC70+BE70</f>
        <v>143479.54185085002</v>
      </c>
      <c r="BH70" s="9">
        <v>0</v>
      </c>
      <c r="BI70" s="6">
        <f>AK70*0.85*0.75*12</f>
        <v>66401.602852934215</v>
      </c>
      <c r="BJ70" s="6">
        <f>AL70*0.85*0.75*2*12</f>
        <v>132803.20570586843</v>
      </c>
      <c r="BK70" s="6">
        <f>BI70+BJ70</f>
        <v>199204.80855880264</v>
      </c>
      <c r="BL70" s="8">
        <f>BK70/236999601</f>
        <v>8.4052803345775523E-4</v>
      </c>
      <c r="BM70" s="6">
        <f>AH70/205858*452173</f>
        <v>23832.19358488232</v>
      </c>
      <c r="BN70" s="8">
        <f>BM70/23157202</f>
        <v>1.0291482358223726E-3</v>
      </c>
      <c r="BT70" s="6">
        <f>'[1]Detailed Budget'!$AD$12</f>
        <v>194045122715</v>
      </c>
      <c r="BU70" s="6">
        <f>'[1]Detailed Budget'!$AD$24</f>
        <v>194045122715</v>
      </c>
      <c r="BV70" s="7">
        <f>AV70/34743979</f>
        <v>0</v>
      </c>
      <c r="BW70" s="4"/>
      <c r="BX70" s="5">
        <f>BT70*BV70</f>
        <v>0</v>
      </c>
      <c r="BY70" s="5">
        <f>BU70*BV70</f>
        <v>0</v>
      </c>
      <c r="CA70" s="6">
        <f>'[1]Detailed Budget'!$AD$96</f>
        <v>71050111380.677719</v>
      </c>
      <c r="CB70" s="5">
        <f>BA70*CA70</f>
        <v>90538741.513595149</v>
      </c>
      <c r="CE70" s="6">
        <f>'[1]Detailed Budget'!$AD$175</f>
        <v>4330586076.5988197</v>
      </c>
      <c r="CF70" s="5">
        <f>BB70*BD70*CE70</f>
        <v>10602382.856554637</v>
      </c>
      <c r="CG70" s="6">
        <f>'[1]Detailed Budget'!$AD$176</f>
        <v>20662817754.37001</v>
      </c>
      <c r="CH70" s="5">
        <f>BB70*BF70*CG70</f>
        <v>50587866.335026115</v>
      </c>
      <c r="CI70" s="5">
        <f>CF70+CH70</f>
        <v>61190249.19158075</v>
      </c>
      <c r="CJ70" s="5">
        <f>'[1]Detailed Budget'!$AD$178</f>
        <v>46025131033.061455</v>
      </c>
      <c r="CK70" s="5">
        <f>BB70*AG70*CJ70</f>
        <v>76331116.438893065</v>
      </c>
      <c r="CL70" s="5">
        <f>CI70+CK70</f>
        <v>137521365.63047382</v>
      </c>
      <c r="CM70" s="4">
        <f>'[1]Detailed Budget'!$AD$189</f>
        <v>77498869683.252869</v>
      </c>
      <c r="CN70" s="5">
        <f>BH70*BL70*CM70</f>
        <v>0</v>
      </c>
      <c r="CO70" s="3">
        <f>'[1]Detailed Budget'!$AD$191</f>
        <v>2684962805.4134097</v>
      </c>
      <c r="CP70" s="2">
        <f>BH70*AN70*CO70</f>
        <v>0</v>
      </c>
      <c r="CQ70" s="2">
        <f>CN70+CP70</f>
        <v>0</v>
      </c>
      <c r="CR70" s="6">
        <f>'[1]Detailed Budget'!$AD$195</f>
        <v>18734176418</v>
      </c>
      <c r="CS70" s="5">
        <f>BN70*CR70</f>
        <v>19280244.610169794</v>
      </c>
      <c r="CW70" s="4"/>
      <c r="DH70" s="3">
        <f>'[1]Detailed Budget'!$AD$163</f>
        <v>4928560000</v>
      </c>
      <c r="DI70" s="2">
        <f>AP70*DH70</f>
        <v>8400000</v>
      </c>
    </row>
    <row r="71" spans="1:118" ht="43.5" x14ac:dyDescent="0.35">
      <c r="A71" s="23" t="s">
        <v>1527</v>
      </c>
      <c r="B71" s="22" t="s">
        <v>1526</v>
      </c>
      <c r="C71" s="21" t="s">
        <v>1</v>
      </c>
      <c r="D71" s="21" t="s">
        <v>1</v>
      </c>
      <c r="E71" s="21"/>
      <c r="F71" s="21"/>
      <c r="G71" s="21"/>
      <c r="H71" s="21" t="s">
        <v>1</v>
      </c>
      <c r="I71" s="21" t="s">
        <v>1</v>
      </c>
      <c r="J71" s="21"/>
      <c r="K71" s="21"/>
      <c r="L71" s="21"/>
      <c r="M71" s="21" t="s">
        <v>1</v>
      </c>
      <c r="N71" s="21"/>
      <c r="O71" s="21"/>
      <c r="P71" s="21"/>
      <c r="Q71" s="21"/>
      <c r="R71" s="21" t="s">
        <v>1</v>
      </c>
      <c r="S71" s="21"/>
      <c r="T71" s="21"/>
      <c r="U71" s="20">
        <f>COUNTA(C71:T71)</f>
        <v>6</v>
      </c>
      <c r="V71" s="19" t="s">
        <v>4</v>
      </c>
      <c r="W71" s="18">
        <v>206679</v>
      </c>
      <c r="X71" s="17">
        <v>2.96</v>
      </c>
      <c r="Y71" s="16">
        <f>1+X71/100</f>
        <v>1.0296000000000001</v>
      </c>
      <c r="Z71" s="6">
        <v>19</v>
      </c>
      <c r="AA71" s="16">
        <f>POWER(Y71,Z71)</f>
        <v>1.7406126843598355</v>
      </c>
      <c r="AB71" s="6">
        <f>W71*AA71</f>
        <v>359748.08899080643</v>
      </c>
      <c r="AC71" s="1">
        <v>17.399999999999999</v>
      </c>
      <c r="AD71" s="6">
        <f>AB71*AC71/100</f>
        <v>62596.167484400306</v>
      </c>
      <c r="AE71" s="6">
        <f>AD71*0.95</f>
        <v>59466.359110180289</v>
      </c>
      <c r="AF71" s="6">
        <f>AE71*BB71</f>
        <v>59466.359110180289</v>
      </c>
      <c r="AG71" s="15">
        <f>AE71/21628351</f>
        <v>2.7494633830466449E-3</v>
      </c>
      <c r="AH71" s="6">
        <f>AB71*0.05</f>
        <v>17987.404449540321</v>
      </c>
      <c r="AI71" s="12">
        <f>AH71/12908475</f>
        <v>1.3934569691261222E-3</v>
      </c>
      <c r="AJ71" s="6">
        <f>AD71+AH71</f>
        <v>80583.571933940635</v>
      </c>
      <c r="AK71" s="6">
        <f>AB71*0.04</f>
        <v>14389.923559632258</v>
      </c>
      <c r="AL71" s="6">
        <f>AB71*0.04</f>
        <v>14389.923559632258</v>
      </c>
      <c r="AM71" s="6">
        <f>AK71+AL71</f>
        <v>28779.847119264516</v>
      </c>
      <c r="AN71" s="14">
        <f>AM71/20653560</f>
        <v>1.3934569691261224E-3</v>
      </c>
      <c r="AO71" s="6">
        <v>11</v>
      </c>
      <c r="AP71" s="13">
        <f>AO71/8801</f>
        <v>1.2498579706851495E-3</v>
      </c>
      <c r="AQ71" s="6">
        <v>11</v>
      </c>
      <c r="AR71" s="6"/>
      <c r="AS71" s="6"/>
      <c r="AT71" s="6"/>
      <c r="AU71" s="6">
        <v>0</v>
      </c>
      <c r="AV71" s="6"/>
      <c r="AW71" s="13">
        <f>AV71/34743979</f>
        <v>0</v>
      </c>
      <c r="AX71" s="6">
        <v>1</v>
      </c>
      <c r="AY71" s="6">
        <f>AJ71/922245*307576</f>
        <v>26875.25844125338</v>
      </c>
      <c r="AZ71" s="6">
        <f>AX71*AY71</f>
        <v>26875.25844125338</v>
      </c>
      <c r="BA71" s="12">
        <f>AZ71/12721596</f>
        <v>2.1125697154078292E-3</v>
      </c>
      <c r="BB71" s="11">
        <v>1</v>
      </c>
      <c r="BC71" s="6">
        <f>AD71*BB71*0.18*4</f>
        <v>45069.240588768218</v>
      </c>
      <c r="BD71" s="10">
        <f>BC71/11104067</f>
        <v>4.0588048134767392E-3</v>
      </c>
      <c r="BE71" s="6">
        <f>AD71*BB71*0.77*4</f>
        <v>192796.19585195294</v>
      </c>
      <c r="BF71" s="8">
        <f>BE71/47500730</f>
        <v>4.0588049036710157E-3</v>
      </c>
      <c r="BG71" s="27">
        <f>BC71+BE71</f>
        <v>237865.43644072115</v>
      </c>
      <c r="BH71" s="9">
        <v>0</v>
      </c>
      <c r="BI71" s="6">
        <f>AK71*0.85*0.75*12</f>
        <v>110082.91523118678</v>
      </c>
      <c r="BJ71" s="6">
        <f>AL71*0.85*0.75*2*12</f>
        <v>220165.83046237356</v>
      </c>
      <c r="BK71" s="6">
        <f>BI71+BJ71</f>
        <v>330248.74569356034</v>
      </c>
      <c r="BL71" s="8">
        <f>BK71/236999601</f>
        <v>1.3934569691261224E-3</v>
      </c>
      <c r="BM71" s="6">
        <f>AH71/205858*452173</f>
        <v>39509.849664147114</v>
      </c>
      <c r="BN71" s="8">
        <f>BM71/23157202</f>
        <v>1.7061581819836054E-3</v>
      </c>
      <c r="BT71" s="6">
        <f>'[1]Detailed Budget'!$AD$12</f>
        <v>194045122715</v>
      </c>
      <c r="BU71" s="6">
        <f>'[1]Detailed Budget'!$AD$24</f>
        <v>194045122715</v>
      </c>
      <c r="BV71" s="7">
        <f>AV71/34743979</f>
        <v>0</v>
      </c>
      <c r="BW71" s="4"/>
      <c r="BX71" s="5">
        <f>BT71*BV71</f>
        <v>0</v>
      </c>
      <c r="BY71" s="5">
        <f>BU71*BV71</f>
        <v>0</v>
      </c>
      <c r="CA71" s="6">
        <f>'[1]Detailed Budget'!$AD$96</f>
        <v>71050111380.677719</v>
      </c>
      <c r="CB71" s="5">
        <f>BA71*CA71</f>
        <v>150098313.57917291</v>
      </c>
      <c r="CE71" s="6">
        <f>'[1]Detailed Budget'!$AD$175</f>
        <v>4330586076.5988197</v>
      </c>
      <c r="CF71" s="5">
        <f>BB71*BD71*CE71</f>
        <v>17577003.612874635</v>
      </c>
      <c r="CG71" s="6">
        <f>'[1]Detailed Budget'!$AD$176</f>
        <v>20662817754.37001</v>
      </c>
      <c r="CH71" s="5">
        <f>BB71*BF71*CG71</f>
        <v>83866346.025097519</v>
      </c>
      <c r="CI71" s="5">
        <f>CF71+CH71</f>
        <v>101443349.63797215</v>
      </c>
      <c r="CJ71" s="5">
        <f>'[1]Detailed Budget'!$AD$178</f>
        <v>46025131033.061455</v>
      </c>
      <c r="CK71" s="5">
        <f>BB71*AG71*CJ71</f>
        <v>126544412.47532627</v>
      </c>
      <c r="CL71" s="5">
        <f>CI71+CK71</f>
        <v>227987762.11329842</v>
      </c>
      <c r="CM71" s="4">
        <f>'[1]Detailed Budget'!$AD$189</f>
        <v>77498869683.252869</v>
      </c>
      <c r="CN71" s="5">
        <f>BH71*BL71*CM71</f>
        <v>0</v>
      </c>
      <c r="CO71" s="3">
        <f>'[1]Detailed Budget'!$AD$191</f>
        <v>2684962805.4134097</v>
      </c>
      <c r="CP71" s="2">
        <f>BH71*AN71*CO71</f>
        <v>0</v>
      </c>
      <c r="CQ71" s="2">
        <f>CN71+CP71</f>
        <v>0</v>
      </c>
      <c r="CR71" s="6">
        <f>'[1]Detailed Budget'!$AD$195</f>
        <v>18734176418</v>
      </c>
      <c r="CS71" s="5">
        <f>BN71*CR71</f>
        <v>31963468.378295012</v>
      </c>
      <c r="CW71" s="4"/>
      <c r="DH71" s="3">
        <f>'[1]Detailed Budget'!$AD$163</f>
        <v>4928560000</v>
      </c>
      <c r="DI71" s="2">
        <f>AP71*DH71</f>
        <v>6160000</v>
      </c>
    </row>
    <row r="72" spans="1:118" ht="43.5" x14ac:dyDescent="0.35">
      <c r="A72" s="23" t="s">
        <v>1525</v>
      </c>
      <c r="B72" s="22" t="s">
        <v>1524</v>
      </c>
      <c r="C72" s="21" t="s">
        <v>1</v>
      </c>
      <c r="D72" s="21" t="s">
        <v>1</v>
      </c>
      <c r="E72" s="21"/>
      <c r="F72" s="21"/>
      <c r="G72" s="21"/>
      <c r="H72" s="21" t="s">
        <v>1</v>
      </c>
      <c r="I72" s="21" t="s">
        <v>1</v>
      </c>
      <c r="J72" s="21"/>
      <c r="K72" s="21"/>
      <c r="L72" s="21"/>
      <c r="M72" s="21" t="s">
        <v>1</v>
      </c>
      <c r="N72" s="21"/>
      <c r="O72" s="21"/>
      <c r="P72" s="21"/>
      <c r="Q72" s="21"/>
      <c r="R72" s="21" t="s">
        <v>1</v>
      </c>
      <c r="S72" s="21"/>
      <c r="T72" s="21"/>
      <c r="U72" s="20">
        <f>COUNTA(C72:T72)</f>
        <v>6</v>
      </c>
      <c r="V72" s="19" t="s">
        <v>4</v>
      </c>
      <c r="W72" s="18">
        <v>201642</v>
      </c>
      <c r="X72" s="17">
        <v>2.96</v>
      </c>
      <c r="Y72" s="16">
        <f>1+X72/100</f>
        <v>1.0296000000000001</v>
      </c>
      <c r="Z72" s="6">
        <v>19</v>
      </c>
      <c r="AA72" s="16">
        <f>POWER(Y72,Z72)</f>
        <v>1.7406126843598355</v>
      </c>
      <c r="AB72" s="6">
        <f>W72*AA72</f>
        <v>350980.62289968593</v>
      </c>
      <c r="AC72" s="1">
        <v>17.399999999999999</v>
      </c>
      <c r="AD72" s="6">
        <f>AB72*AC72/100</f>
        <v>61070.628384545344</v>
      </c>
      <c r="AE72" s="6">
        <f>AD72*0.95</f>
        <v>58017.096965318073</v>
      </c>
      <c r="AF72" s="6">
        <f>AE72*BB72</f>
        <v>58017.096965318073</v>
      </c>
      <c r="AG72" s="15">
        <f>AE72/21628351</f>
        <v>2.6824558638482458E-3</v>
      </c>
      <c r="AH72" s="6">
        <f>AB72*0.05</f>
        <v>17549.031144984296</v>
      </c>
      <c r="AI72" s="12">
        <f>AH72/12908475</f>
        <v>1.3594968534225999E-3</v>
      </c>
      <c r="AJ72" s="6">
        <f>AD72+AH72</f>
        <v>78619.659529529643</v>
      </c>
      <c r="AK72" s="6">
        <f>AB72*0.04</f>
        <v>14039.224915987437</v>
      </c>
      <c r="AL72" s="6">
        <f>AB72*0.04</f>
        <v>14039.224915987437</v>
      </c>
      <c r="AM72" s="6">
        <f>AK72+AL72</f>
        <v>28078.449831974875</v>
      </c>
      <c r="AN72" s="14">
        <f>AM72/20653560</f>
        <v>1.3594968534225999E-3</v>
      </c>
      <c r="AO72" s="6">
        <v>10</v>
      </c>
      <c r="AP72" s="13">
        <f>AO72/8801</f>
        <v>1.1362345188046814E-3</v>
      </c>
      <c r="AQ72" s="6">
        <v>10</v>
      </c>
      <c r="AR72" s="6"/>
      <c r="AS72" s="6"/>
      <c r="AT72" s="6"/>
      <c r="AU72" s="6">
        <v>0</v>
      </c>
      <c r="AV72" s="6"/>
      <c r="AW72" s="13">
        <f>AV72/34743979</f>
        <v>0</v>
      </c>
      <c r="AX72" s="6">
        <v>1</v>
      </c>
      <c r="AY72" s="6">
        <f>AJ72/922245*307576</f>
        <v>26220.278125069381</v>
      </c>
      <c r="AZ72" s="6">
        <f>AX72*AY72</f>
        <v>26220.278125069381</v>
      </c>
      <c r="BA72" s="12">
        <f>AZ72/12721596</f>
        <v>2.0610840121844287E-3</v>
      </c>
      <c r="BB72" s="11">
        <v>1</v>
      </c>
      <c r="BC72" s="6">
        <f>AD72*BB72*0.18*4</f>
        <v>43970.852436872643</v>
      </c>
      <c r="BD72" s="10">
        <f>BC72/11104067</f>
        <v>3.9598871689870609E-3</v>
      </c>
      <c r="BE72" s="6">
        <f>AD72*BB72*0.77*4</f>
        <v>188097.53542439966</v>
      </c>
      <c r="BF72" s="8">
        <f>BE72/47500730</f>
        <v>3.9598872569832008E-3</v>
      </c>
      <c r="BG72" s="27">
        <f>BC72+BE72</f>
        <v>232068.38786127229</v>
      </c>
      <c r="BH72" s="9">
        <v>0</v>
      </c>
      <c r="BI72" s="6">
        <f>AK72*0.85*0.75*12</f>
        <v>107400.07060730389</v>
      </c>
      <c r="BJ72" s="6">
        <f>AL72*0.85*0.75*2*12</f>
        <v>214800.14121460778</v>
      </c>
      <c r="BK72" s="6">
        <f>BI72+BJ72</f>
        <v>322200.21182191168</v>
      </c>
      <c r="BL72" s="8">
        <f>BK72/236999601</f>
        <v>1.3594968534225999E-3</v>
      </c>
      <c r="BM72" s="6">
        <f>AH72/205858*452173</f>
        <v>38546.950130288766</v>
      </c>
      <c r="BN72" s="8">
        <f>BM72/23157202</f>
        <v>1.6645771855463697E-3</v>
      </c>
      <c r="BT72" s="6">
        <f>'[1]Detailed Budget'!$AD$12</f>
        <v>194045122715</v>
      </c>
      <c r="BU72" s="6">
        <f>'[1]Detailed Budget'!$AD$24</f>
        <v>194045122715</v>
      </c>
      <c r="BV72" s="7">
        <f>AV72/34743979</f>
        <v>0</v>
      </c>
      <c r="BW72" s="4"/>
      <c r="BX72" s="5">
        <f>BT72*BV72</f>
        <v>0</v>
      </c>
      <c r="BY72" s="5">
        <f>BU72*BV72</f>
        <v>0</v>
      </c>
      <c r="CA72" s="6">
        <f>'[1]Detailed Budget'!$AD$96</f>
        <v>71050111380.677719</v>
      </c>
      <c r="CB72" s="5">
        <f>BA72*CA72</f>
        <v>146440248.63063776</v>
      </c>
      <c r="CE72" s="6">
        <f>'[1]Detailed Budget'!$AD$175</f>
        <v>4330586076.5988197</v>
      </c>
      <c r="CF72" s="5">
        <f>BB72*BD72*CE72</f>
        <v>17148632.238917682</v>
      </c>
      <c r="CG72" s="6">
        <f>'[1]Detailed Budget'!$AD$176</f>
        <v>20662817754.37001</v>
      </c>
      <c r="CH72" s="5">
        <f>BB72*BF72*CG72</f>
        <v>81822428.718896046</v>
      </c>
      <c r="CI72" s="5">
        <f>CF72+CH72</f>
        <v>98971060.957813725</v>
      </c>
      <c r="CJ72" s="5">
        <f>'[1]Detailed Budget'!$AD$178</f>
        <v>46025131033.061455</v>
      </c>
      <c r="CK72" s="5">
        <f>BB72*AG72*CJ72</f>
        <v>123460382.62401956</v>
      </c>
      <c r="CL72" s="5">
        <f>CI72+CK72</f>
        <v>222431443.5818333</v>
      </c>
      <c r="CM72" s="4">
        <f>'[1]Detailed Budget'!$AD$189</f>
        <v>77498869683.252869</v>
      </c>
      <c r="CN72" s="5">
        <f>BH72*BL72*CM72</f>
        <v>0</v>
      </c>
      <c r="CO72" s="3">
        <f>'[1]Detailed Budget'!$AD$191</f>
        <v>2684962805.4134097</v>
      </c>
      <c r="CP72" s="2">
        <f>BH72*AN72*CO72</f>
        <v>0</v>
      </c>
      <c r="CQ72" s="2">
        <f>CN72+CP72</f>
        <v>0</v>
      </c>
      <c r="CR72" s="6">
        <f>'[1]Detailed Budget'!$AD$195</f>
        <v>18734176418</v>
      </c>
      <c r="CS72" s="5">
        <f>BN72*CR72</f>
        <v>31184482.65540361</v>
      </c>
      <c r="CW72" s="4"/>
      <c r="DH72" s="3">
        <f>'[1]Detailed Budget'!$AD$163</f>
        <v>4928560000</v>
      </c>
      <c r="DI72" s="2">
        <f>AP72*DH72</f>
        <v>5600000</v>
      </c>
    </row>
    <row r="73" spans="1:118" ht="43.5" x14ac:dyDescent="0.35">
      <c r="A73" s="23" t="s">
        <v>1523</v>
      </c>
      <c r="B73" s="22" t="s">
        <v>293</v>
      </c>
      <c r="C73" s="21" t="s">
        <v>1</v>
      </c>
      <c r="D73" s="21"/>
      <c r="E73" s="21"/>
      <c r="F73" s="21"/>
      <c r="G73" s="21" t="s">
        <v>1</v>
      </c>
      <c r="H73" s="21" t="s">
        <v>1</v>
      </c>
      <c r="I73" s="21" t="s">
        <v>1</v>
      </c>
      <c r="J73" s="21"/>
      <c r="K73" s="21"/>
      <c r="L73" s="21"/>
      <c r="M73" s="21"/>
      <c r="N73" s="21" t="s">
        <v>1</v>
      </c>
      <c r="O73" s="21"/>
      <c r="P73" s="21"/>
      <c r="Q73" s="21"/>
      <c r="R73" s="21" t="s">
        <v>1</v>
      </c>
      <c r="S73" s="21"/>
      <c r="T73" s="21"/>
      <c r="U73" s="20">
        <f>COUNTA(C73:T73)</f>
        <v>6</v>
      </c>
      <c r="V73" s="19" t="s">
        <v>9</v>
      </c>
      <c r="W73" s="18">
        <v>54399</v>
      </c>
      <c r="X73" s="17">
        <v>2.96</v>
      </c>
      <c r="Y73" s="16">
        <f>1+X73/100</f>
        <v>1.0296000000000001</v>
      </c>
      <c r="Z73" s="6">
        <v>19</v>
      </c>
      <c r="AA73" s="16">
        <f>POWER(Y73,Z73)</f>
        <v>1.7406126843598355</v>
      </c>
      <c r="AB73" s="6">
        <f>W73*AA73</f>
        <v>94687.589416490693</v>
      </c>
      <c r="AC73" s="1">
        <v>17.399999999999999</v>
      </c>
      <c r="AD73" s="6">
        <f>AB73*AC73/100</f>
        <v>16475.640558469378</v>
      </c>
      <c r="AE73" s="6">
        <f>AD73*0.95</f>
        <v>15651.858530545909</v>
      </c>
      <c r="AF73" s="6">
        <f>AE73*BB73</f>
        <v>0</v>
      </c>
      <c r="AG73" s="15">
        <f>AE73/21628351</f>
        <v>7.2367322550599949E-4</v>
      </c>
      <c r="AH73" s="6">
        <f>AB73*0.05</f>
        <v>4734.379470824535</v>
      </c>
      <c r="AI73" s="12">
        <f>AH73/12908475</f>
        <v>3.6676520431921933E-4</v>
      </c>
      <c r="AJ73" s="6">
        <f>AD73+AH73</f>
        <v>21210.020029293912</v>
      </c>
      <c r="AK73" s="6">
        <f>AB73*0.04</f>
        <v>3787.5035766596279</v>
      </c>
      <c r="AL73" s="6">
        <f>AB73*0.04</f>
        <v>3787.5035766596279</v>
      </c>
      <c r="AM73" s="6">
        <f>AK73+AL73</f>
        <v>7575.0071533192558</v>
      </c>
      <c r="AN73" s="14">
        <f>AM73/20653560</f>
        <v>3.6676520431921933E-4</v>
      </c>
      <c r="AO73" s="6">
        <v>10</v>
      </c>
      <c r="AP73" s="13">
        <f>AO73/8801</f>
        <v>1.1362345188046814E-3</v>
      </c>
      <c r="AQ73" s="6">
        <v>10</v>
      </c>
      <c r="AR73" s="6"/>
      <c r="AS73" s="6"/>
      <c r="AT73" s="6"/>
      <c r="AU73" s="6">
        <v>0</v>
      </c>
      <c r="AV73" s="6"/>
      <c r="AW73" s="13">
        <f>AV73/34743979</f>
        <v>0</v>
      </c>
      <c r="AX73" s="6">
        <v>1</v>
      </c>
      <c r="AY73" s="6">
        <f>AJ73/922245*307576</f>
        <v>7073.7093944994049</v>
      </c>
      <c r="AZ73" s="6">
        <f>AX73*AY73</f>
        <v>7073.7093944994049</v>
      </c>
      <c r="BA73" s="12">
        <f>AZ73/12721596</f>
        <v>5.5603946191180767E-4</v>
      </c>
      <c r="BB73" s="11">
        <v>0</v>
      </c>
      <c r="BC73" s="6">
        <f>AD73*BB73*0.18*4</f>
        <v>0</v>
      </c>
      <c r="BD73" s="10">
        <f>BC73/11104067</f>
        <v>0</v>
      </c>
      <c r="BE73" s="6">
        <f>AD73*BB73*0.77*4</f>
        <v>0</v>
      </c>
      <c r="BF73" s="8">
        <f>BE73/47500730</f>
        <v>0</v>
      </c>
      <c r="BG73" s="27">
        <f>BC73+BE73</f>
        <v>0</v>
      </c>
      <c r="BH73" s="9">
        <v>1</v>
      </c>
      <c r="BI73" s="6">
        <f>AK73*0.85*0.75*12</f>
        <v>28974.402361446155</v>
      </c>
      <c r="BJ73" s="6">
        <f>AL73*0.85*0.75*2*12</f>
        <v>57948.80472289231</v>
      </c>
      <c r="BK73" s="6">
        <f>BI73+BJ73</f>
        <v>86923.207084338472</v>
      </c>
      <c r="BL73" s="8">
        <f>BK73/236999601</f>
        <v>3.6676520431921938E-4</v>
      </c>
      <c r="BM73" s="6">
        <f>AH73/205858*452173</f>
        <v>10399.200266499929</v>
      </c>
      <c r="BN73" s="8">
        <f>BM73/23157202</f>
        <v>4.4906980845526716E-4</v>
      </c>
      <c r="BT73" s="6">
        <f>'[1]Detailed Budget'!$AD$12</f>
        <v>194045122715</v>
      </c>
      <c r="BU73" s="6">
        <f>'[1]Detailed Budget'!$AD$24</f>
        <v>194045122715</v>
      </c>
      <c r="BV73" s="7">
        <f>AV73/34743979</f>
        <v>0</v>
      </c>
      <c r="BW73" s="4"/>
      <c r="BX73" s="5">
        <f>BT73*BV73</f>
        <v>0</v>
      </c>
      <c r="BY73" s="5">
        <f>BU73*BV73</f>
        <v>0</v>
      </c>
      <c r="CA73" s="6">
        <f>'[1]Detailed Budget'!$AD$96</f>
        <v>71050111380.677719</v>
      </c>
      <c r="CB73" s="5">
        <f>BA73*CA73</f>
        <v>39506665.700886041</v>
      </c>
      <c r="CE73" s="6">
        <f>'[1]Detailed Budget'!$AD$175</f>
        <v>4330586076.5988197</v>
      </c>
      <c r="CF73" s="5">
        <f>BB73*BD73*CE73</f>
        <v>0</v>
      </c>
      <c r="CG73" s="6">
        <f>'[1]Detailed Budget'!$AD$176</f>
        <v>20662817754.37001</v>
      </c>
      <c r="CH73" s="5">
        <f>BB73*BF73*CG73</f>
        <v>0</v>
      </c>
      <c r="CI73" s="5">
        <f>CF73+CH73</f>
        <v>0</v>
      </c>
      <c r="CJ73" s="5">
        <f>'[1]Detailed Budget'!$AD$178</f>
        <v>46025131033.061455</v>
      </c>
      <c r="CK73" s="5">
        <f>BB73*AG73*CJ73</f>
        <v>0</v>
      </c>
      <c r="CL73" s="5">
        <f>CI73+CK73</f>
        <v>0</v>
      </c>
      <c r="CM73" s="4">
        <f>'[1]Detailed Budget'!$AD$189</f>
        <v>77498869683.252869</v>
      </c>
      <c r="CN73" s="5">
        <f>BH73*BL73*CM73</f>
        <v>28423888.773886796</v>
      </c>
      <c r="CO73" s="3">
        <f>'[1]Detailed Budget'!$AD$191</f>
        <v>2684962805.4134097</v>
      </c>
      <c r="CP73" s="2">
        <f>BH73*AN73*CO73</f>
        <v>984750.93191695353</v>
      </c>
      <c r="CQ73" s="2">
        <f>CN73+CP73</f>
        <v>29408639.705803748</v>
      </c>
      <c r="CR73" s="6">
        <f>'[1]Detailed Budget'!$AD$195</f>
        <v>18734176418</v>
      </c>
      <c r="CS73" s="5">
        <f>BN73*CR73</f>
        <v>8412953.0155984424</v>
      </c>
      <c r="CW73" s="4"/>
      <c r="DH73" s="3">
        <f>'[1]Detailed Budget'!$AD$163</f>
        <v>4928560000</v>
      </c>
      <c r="DI73" s="2">
        <f>AP73*DH73</f>
        <v>5600000</v>
      </c>
    </row>
    <row r="74" spans="1:118" ht="43.5" x14ac:dyDescent="0.35">
      <c r="A74" s="23" t="s">
        <v>1522</v>
      </c>
      <c r="B74" s="22" t="s">
        <v>1521</v>
      </c>
      <c r="C74" s="21" t="s">
        <v>1</v>
      </c>
      <c r="D74" s="21" t="s">
        <v>1</v>
      </c>
      <c r="E74" s="21"/>
      <c r="F74" s="21"/>
      <c r="G74" s="21"/>
      <c r="H74" s="21" t="s">
        <v>1</v>
      </c>
      <c r="I74" s="21" t="s">
        <v>1</v>
      </c>
      <c r="J74" s="21"/>
      <c r="K74" s="21"/>
      <c r="L74" s="21"/>
      <c r="M74" s="21" t="s">
        <v>1</v>
      </c>
      <c r="N74" s="21"/>
      <c r="O74" s="21"/>
      <c r="P74" s="21"/>
      <c r="Q74" s="21"/>
      <c r="R74" s="21" t="s">
        <v>1</v>
      </c>
      <c r="S74" s="21"/>
      <c r="T74" s="21"/>
      <c r="U74" s="20">
        <f>COUNTA(C74:T74)</f>
        <v>6</v>
      </c>
      <c r="V74" s="19" t="s">
        <v>4</v>
      </c>
      <c r="W74" s="18">
        <v>204975</v>
      </c>
      <c r="X74" s="17">
        <v>2.96</v>
      </c>
      <c r="Y74" s="16">
        <f>1+X74/100</f>
        <v>1.0296000000000001</v>
      </c>
      <c r="Z74" s="6">
        <v>19</v>
      </c>
      <c r="AA74" s="16">
        <f>POWER(Y74,Z74)</f>
        <v>1.7406126843598355</v>
      </c>
      <c r="AB74" s="6">
        <f>W74*AA74</f>
        <v>356782.08497665729</v>
      </c>
      <c r="AC74" s="1">
        <v>17.399999999999999</v>
      </c>
      <c r="AD74" s="6">
        <f>AB74*AC74/100</f>
        <v>62080.082785938364</v>
      </c>
      <c r="AE74" s="6">
        <f>AD74*0.95</f>
        <v>58976.078646641443</v>
      </c>
      <c r="AF74" s="6">
        <f>AE74*BB74</f>
        <v>58976.078646641443</v>
      </c>
      <c r="AG74" s="15">
        <f>AE74/21628351</f>
        <v>2.7267949667841734E-3</v>
      </c>
      <c r="AH74" s="6">
        <f>AB74*0.05</f>
        <v>17839.104248832864</v>
      </c>
      <c r="AI74" s="12">
        <f>AH74/12908475</f>
        <v>1.3819683772740672E-3</v>
      </c>
      <c r="AJ74" s="6">
        <f>AD74+AH74</f>
        <v>79919.187034771225</v>
      </c>
      <c r="AK74" s="6">
        <f>AB74*0.04</f>
        <v>14271.283399066291</v>
      </c>
      <c r="AL74" s="6">
        <f>AB74*0.04</f>
        <v>14271.283399066291</v>
      </c>
      <c r="AM74" s="6">
        <f>AK74+AL74</f>
        <v>28542.566798132582</v>
      </c>
      <c r="AN74" s="14">
        <f>AM74/20653560</f>
        <v>1.3819683772740672E-3</v>
      </c>
      <c r="AO74" s="6">
        <v>15</v>
      </c>
      <c r="AP74" s="13">
        <f>AO74/8801</f>
        <v>1.7043517782070218E-3</v>
      </c>
      <c r="AQ74" s="6">
        <v>15</v>
      </c>
      <c r="AR74" s="6"/>
      <c r="AS74" s="6"/>
      <c r="AT74" s="6"/>
      <c r="AU74" s="6">
        <v>0</v>
      </c>
      <c r="AV74" s="6"/>
      <c r="AW74" s="13">
        <f>AV74/34743979</f>
        <v>0</v>
      </c>
      <c r="AX74" s="6">
        <v>1</v>
      </c>
      <c r="AY74" s="6">
        <f>AJ74/922245*307576</f>
        <v>26653.680823866536</v>
      </c>
      <c r="AZ74" s="6">
        <f>AX74*AY74</f>
        <v>26653.680823866536</v>
      </c>
      <c r="BA74" s="12">
        <f>AZ74/12721596</f>
        <v>2.095152276795029E-3</v>
      </c>
      <c r="BB74" s="11">
        <v>1</v>
      </c>
      <c r="BC74" s="6">
        <f>AD74*BB74*0.18*4</f>
        <v>44697.659605875619</v>
      </c>
      <c r="BD74" s="10">
        <f>BC74/11104067</f>
        <v>4.0253413101592073E-3</v>
      </c>
      <c r="BE74" s="6">
        <f>AD74*BB74*0.77*4</f>
        <v>191206.65498069016</v>
      </c>
      <c r="BF74" s="8">
        <f>BE74/47500730</f>
        <v>4.0253413996098617E-3</v>
      </c>
      <c r="BG74" s="27">
        <f>BC74+BE74</f>
        <v>235904.31458656577</v>
      </c>
      <c r="BH74" s="9">
        <v>0</v>
      </c>
      <c r="BI74" s="6">
        <f>AK74*0.85*0.75*12</f>
        <v>109175.31800285712</v>
      </c>
      <c r="BJ74" s="6">
        <f>AL74*0.85*0.75*2*12</f>
        <v>218350.63600571424</v>
      </c>
      <c r="BK74" s="6">
        <f>BI74+BJ74</f>
        <v>327525.95400857134</v>
      </c>
      <c r="BL74" s="8">
        <f>BK74/236999601</f>
        <v>1.3819683772740669E-3</v>
      </c>
      <c r="BM74" s="6">
        <f>AH74/205858*452173</f>
        <v>39184.104020769184</v>
      </c>
      <c r="BN74" s="8">
        <f>BM74/23157202</f>
        <v>1.6920914720512947E-3</v>
      </c>
      <c r="BT74" s="6">
        <f>'[1]Detailed Budget'!$AD$12</f>
        <v>194045122715</v>
      </c>
      <c r="BU74" s="6">
        <f>'[1]Detailed Budget'!$AD$24</f>
        <v>194045122715</v>
      </c>
      <c r="BV74" s="7">
        <f>AV74/34743979</f>
        <v>0</v>
      </c>
      <c r="BW74" s="4"/>
      <c r="BX74" s="5">
        <f>BT74*BV74</f>
        <v>0</v>
      </c>
      <c r="BY74" s="5">
        <f>BU74*BV74</f>
        <v>0</v>
      </c>
      <c r="CA74" s="6">
        <f>'[1]Detailed Budget'!$AD$96</f>
        <v>71050111380.677719</v>
      </c>
      <c r="CB74" s="5">
        <f>BA74*CA74</f>
        <v>148860802.62576732</v>
      </c>
      <c r="CE74" s="6">
        <f>'[1]Detailed Budget'!$AD$175</f>
        <v>4330586076.5988197</v>
      </c>
      <c r="CF74" s="5">
        <f>BB74*BD74*CE74</f>
        <v>17432087.031333514</v>
      </c>
      <c r="CG74" s="6">
        <f>'[1]Detailed Budget'!$AD$176</f>
        <v>20662817754.37001</v>
      </c>
      <c r="CH74" s="5">
        <f>BB74*BF74*CG74</f>
        <v>83174895.739259273</v>
      </c>
      <c r="CI74" s="5">
        <f>CF74+CH74</f>
        <v>100606982.77059278</v>
      </c>
      <c r="CJ74" s="5">
        <f>'[1]Detailed Budget'!$AD$178</f>
        <v>46025131033.061455</v>
      </c>
      <c r="CK74" s="5">
        <f>BB74*AG74*CJ74</f>
        <v>125501095.64653404</v>
      </c>
      <c r="CL74" s="5">
        <f>CI74+CK74</f>
        <v>226108078.41712683</v>
      </c>
      <c r="CM74" s="4">
        <f>'[1]Detailed Budget'!$AD$189</f>
        <v>77498869683.252869</v>
      </c>
      <c r="CN74" s="5">
        <f>BH74*BL74*CM74</f>
        <v>0</v>
      </c>
      <c r="CO74" s="3">
        <f>'[1]Detailed Budget'!$AD$191</f>
        <v>2684962805.4134097</v>
      </c>
      <c r="CP74" s="2">
        <f>BH74*AN74*CO74</f>
        <v>0</v>
      </c>
      <c r="CQ74" s="2">
        <f>CN74+CP74</f>
        <v>0</v>
      </c>
      <c r="CR74" s="6">
        <f>'[1]Detailed Budget'!$AD$195</f>
        <v>18734176418</v>
      </c>
      <c r="CS74" s="5">
        <f>BN74*CR74</f>
        <v>31699940.15280227</v>
      </c>
      <c r="CW74" s="4"/>
      <c r="DH74" s="3">
        <f>'[1]Detailed Budget'!$AD$163</f>
        <v>4928560000</v>
      </c>
      <c r="DI74" s="2">
        <f>AP74*DH74</f>
        <v>8400000</v>
      </c>
    </row>
    <row r="75" spans="1:118" ht="58" x14ac:dyDescent="0.35">
      <c r="A75" s="23" t="s">
        <v>1520</v>
      </c>
      <c r="B75" s="22" t="s">
        <v>1519</v>
      </c>
      <c r="C75" s="21" t="s">
        <v>1</v>
      </c>
      <c r="D75" s="21" t="s">
        <v>1</v>
      </c>
      <c r="E75" s="21"/>
      <c r="F75" s="21"/>
      <c r="G75" s="21"/>
      <c r="H75" s="21" t="s">
        <v>1</v>
      </c>
      <c r="I75" s="21" t="s">
        <v>1</v>
      </c>
      <c r="J75" s="21"/>
      <c r="K75" s="21"/>
      <c r="L75" s="21"/>
      <c r="M75" s="21"/>
      <c r="N75" s="21" t="s">
        <v>1</v>
      </c>
      <c r="O75" s="21"/>
      <c r="P75" s="21"/>
      <c r="Q75" s="21" t="s">
        <v>1</v>
      </c>
      <c r="R75" s="21"/>
      <c r="S75" s="21"/>
      <c r="T75" s="21"/>
      <c r="U75" s="20">
        <f>COUNTA(C75:T75)</f>
        <v>6</v>
      </c>
      <c r="V75" s="19" t="s">
        <v>29</v>
      </c>
      <c r="W75" s="18">
        <v>207462</v>
      </c>
      <c r="X75" s="17">
        <v>2.96</v>
      </c>
      <c r="Y75" s="16">
        <f>1+X75/100</f>
        <v>1.0296000000000001</v>
      </c>
      <c r="Z75" s="6">
        <v>19</v>
      </c>
      <c r="AA75" s="16">
        <f>POWER(Y75,Z75)</f>
        <v>1.7406126843598355</v>
      </c>
      <c r="AB75" s="6">
        <f>W75*AA75</f>
        <v>361110.98872266017</v>
      </c>
      <c r="AC75" s="1">
        <v>17.399999999999999</v>
      </c>
      <c r="AD75" s="6">
        <f>AB75*AC75/100</f>
        <v>62833.312037742864</v>
      </c>
      <c r="AE75" s="6">
        <f>AD75*0.95</f>
        <v>59691.64643585572</v>
      </c>
      <c r="AF75" s="6">
        <f>AE75*BB75</f>
        <v>59691.64643585572</v>
      </c>
      <c r="AG75" s="15">
        <f>AE75/21628351</f>
        <v>2.7598796799559854E-3</v>
      </c>
      <c r="AH75" s="6">
        <f>AB75*0.05</f>
        <v>18055.549436133009</v>
      </c>
      <c r="AI75" s="12">
        <f>AH75/12908475</f>
        <v>1.3987360579877182E-3</v>
      </c>
      <c r="AJ75" s="6">
        <f>AD75+AH75</f>
        <v>80888.861473875877</v>
      </c>
      <c r="AK75" s="6">
        <f>AB75*0.04</f>
        <v>14444.439548906406</v>
      </c>
      <c r="AL75" s="6">
        <f>AB75*0.04</f>
        <v>14444.439548906406</v>
      </c>
      <c r="AM75" s="6">
        <f>AK75+AL75</f>
        <v>28888.879097812813</v>
      </c>
      <c r="AN75" s="14">
        <f>AM75/20653560</f>
        <v>1.398736057987718E-3</v>
      </c>
      <c r="AO75" s="6">
        <v>12</v>
      </c>
      <c r="AP75" s="13">
        <f>AO75/8801</f>
        <v>1.3634814225656176E-3</v>
      </c>
      <c r="AQ75" s="6">
        <v>12</v>
      </c>
      <c r="AR75" s="6"/>
      <c r="AS75" s="6"/>
      <c r="AT75" s="6"/>
      <c r="AU75" s="6">
        <v>0</v>
      </c>
      <c r="AV75" s="6"/>
      <c r="AW75" s="13">
        <f>AV75/34743979</f>
        <v>0</v>
      </c>
      <c r="AX75" s="6">
        <v>1</v>
      </c>
      <c r="AY75" s="6">
        <f>AJ75/922245*307576</f>
        <v>26977.074916848396</v>
      </c>
      <c r="AZ75" s="6">
        <f>AX75*AY75</f>
        <v>26977.074916848396</v>
      </c>
      <c r="BA75" s="12">
        <f>AZ75/12721596</f>
        <v>2.1205731511084298E-3</v>
      </c>
      <c r="BB75" s="11">
        <v>1</v>
      </c>
      <c r="BC75" s="6">
        <f>AD75*BB75*0.18*4</f>
        <v>45239.98466717486</v>
      </c>
      <c r="BD75" s="10">
        <f>BC75/11104067</f>
        <v>4.0741815289096206E-3</v>
      </c>
      <c r="BE75" s="6">
        <f>AD75*BB75*0.77*4</f>
        <v>193526.60107624801</v>
      </c>
      <c r="BF75" s="8">
        <f>BE75/47500730</f>
        <v>4.074181619445596E-3</v>
      </c>
      <c r="BG75" s="27">
        <f>BC75+BE75</f>
        <v>238766.58574342288</v>
      </c>
      <c r="BH75" s="9">
        <v>0</v>
      </c>
      <c r="BI75" s="6">
        <f>AK75*0.85*0.75*12</f>
        <v>110499.96254913401</v>
      </c>
      <c r="BJ75" s="6">
        <f>AL75*0.85*0.75*2*12</f>
        <v>220999.92509826802</v>
      </c>
      <c r="BK75" s="6">
        <f>BI75+BJ75</f>
        <v>331499.88764740201</v>
      </c>
      <c r="BL75" s="8">
        <f>BK75/236999601</f>
        <v>1.398736057987718E-3</v>
      </c>
      <c r="BM75" s="6">
        <f>AH75/205858*452173</f>
        <v>39659.532081262674</v>
      </c>
      <c r="BN75" s="8">
        <f>BM75/23157202</f>
        <v>1.7126219342588399E-3</v>
      </c>
      <c r="BT75" s="6">
        <f>'[1]Detailed Budget'!$AD$12</f>
        <v>194045122715</v>
      </c>
      <c r="BU75" s="6">
        <f>'[1]Detailed Budget'!$AD$24</f>
        <v>194045122715</v>
      </c>
      <c r="BV75" s="7">
        <f>AV75/34743979</f>
        <v>0</v>
      </c>
      <c r="BW75" s="4"/>
      <c r="BX75" s="5">
        <f>BT75*BV75</f>
        <v>0</v>
      </c>
      <c r="BY75" s="5">
        <f>BU75*BV75</f>
        <v>0</v>
      </c>
      <c r="CA75" s="6">
        <f>'[1]Detailed Budget'!$AD$96</f>
        <v>71050111380.677719</v>
      </c>
      <c r="CB75" s="5">
        <f>BA75*CA75</f>
        <v>150666958.57712865</v>
      </c>
      <c r="CE75" s="6">
        <f>'[1]Detailed Budget'!$AD$175</f>
        <v>4330586076.5988197</v>
      </c>
      <c r="CF75" s="5">
        <f>BB75*BD75*CE75</f>
        <v>17643593.802632093</v>
      </c>
      <c r="CG75" s="6">
        <f>'[1]Detailed Budget'!$AD$176</f>
        <v>20662817754.37001</v>
      </c>
      <c r="CH75" s="5">
        <f>BB75*BF75*CG75</f>
        <v>84184072.30080843</v>
      </c>
      <c r="CI75" s="5">
        <f>CF75+CH75</f>
        <v>101827666.10344052</v>
      </c>
      <c r="CJ75" s="5">
        <f>'[1]Detailed Budget'!$AD$178</f>
        <v>46025131033.061455</v>
      </c>
      <c r="CK75" s="5">
        <f>BB75*AG75*CJ75</f>
        <v>127023823.90545794</v>
      </c>
      <c r="CL75" s="5">
        <f>CI75+CK75</f>
        <v>228851490.00889847</v>
      </c>
      <c r="CM75" s="4">
        <f>'[1]Detailed Budget'!$AD$189</f>
        <v>77498869683.252869</v>
      </c>
      <c r="CN75" s="5">
        <f>BH75*BL75*CM75</f>
        <v>0</v>
      </c>
      <c r="CO75" s="3">
        <f>'[1]Detailed Budget'!$AD$191</f>
        <v>2684962805.4134097</v>
      </c>
      <c r="CP75" s="2">
        <f>BH75*AN75*CO75</f>
        <v>0</v>
      </c>
      <c r="CQ75" s="2">
        <f>CN75+CP75</f>
        <v>0</v>
      </c>
      <c r="CR75" s="6">
        <f>'[1]Detailed Budget'!$AD$195</f>
        <v>18734176418</v>
      </c>
      <c r="CS75" s="5">
        <f>BN75*CR75</f>
        <v>32084561.453741506</v>
      </c>
      <c r="CW75" s="4"/>
      <c r="DH75" s="3">
        <f>'[1]Detailed Budget'!$AD$163</f>
        <v>4928560000</v>
      </c>
      <c r="DI75" s="2">
        <f>AP75*DH75</f>
        <v>6720000</v>
      </c>
    </row>
    <row r="76" spans="1:118" ht="58" x14ac:dyDescent="0.35">
      <c r="A76" s="23" t="s">
        <v>1518</v>
      </c>
      <c r="B76" s="22" t="s">
        <v>1517</v>
      </c>
      <c r="C76" s="21" t="s">
        <v>1</v>
      </c>
      <c r="D76" s="21" t="s">
        <v>1</v>
      </c>
      <c r="E76" s="21"/>
      <c r="F76" s="21"/>
      <c r="G76" s="21"/>
      <c r="H76" s="21" t="s">
        <v>1</v>
      </c>
      <c r="I76" s="21" t="s">
        <v>1</v>
      </c>
      <c r="J76" s="21"/>
      <c r="K76" s="21"/>
      <c r="L76" s="21"/>
      <c r="M76" s="21"/>
      <c r="N76" s="21" t="s">
        <v>1</v>
      </c>
      <c r="O76" s="21"/>
      <c r="P76" s="21"/>
      <c r="Q76" s="21" t="s">
        <v>1</v>
      </c>
      <c r="R76" s="21"/>
      <c r="S76" s="21"/>
      <c r="T76" s="21"/>
      <c r="U76" s="20">
        <f>COUNTA(C76:T76)</f>
        <v>6</v>
      </c>
      <c r="V76" s="19" t="s">
        <v>29</v>
      </c>
      <c r="W76" s="18">
        <v>209251</v>
      </c>
      <c r="X76" s="17">
        <v>2.96</v>
      </c>
      <c r="Y76" s="16">
        <f>1+X76/100</f>
        <v>1.0296000000000001</v>
      </c>
      <c r="Z76" s="6">
        <v>19</v>
      </c>
      <c r="AA76" s="16">
        <f>POWER(Y76,Z76)</f>
        <v>1.7406126843598355</v>
      </c>
      <c r="AB76" s="6">
        <f>W76*AA76</f>
        <v>364224.94481497991</v>
      </c>
      <c r="AC76" s="1">
        <v>17.399999999999999</v>
      </c>
      <c r="AD76" s="6">
        <f>AB76*AC76/100</f>
        <v>63375.140397806506</v>
      </c>
      <c r="AE76" s="6">
        <f>AD76*0.95</f>
        <v>60206.38337791618</v>
      </c>
      <c r="AF76" s="6">
        <f>AE76*BB76</f>
        <v>60206.38337791618</v>
      </c>
      <c r="AG76" s="15">
        <f>AE76/21628351</f>
        <v>2.7836788564193442E-3</v>
      </c>
      <c r="AH76" s="6">
        <f>AB76*0.05</f>
        <v>18211.247240748995</v>
      </c>
      <c r="AI76" s="12">
        <f>AH76/12908475</f>
        <v>1.4107977310061021E-3</v>
      </c>
      <c r="AJ76" s="6">
        <f>AD76+AH76</f>
        <v>81586.387638555505</v>
      </c>
      <c r="AK76" s="6">
        <f>AB76*0.04</f>
        <v>14568.997792599197</v>
      </c>
      <c r="AL76" s="6">
        <f>AB76*0.04</f>
        <v>14568.997792599197</v>
      </c>
      <c r="AM76" s="6">
        <f>AK76+AL76</f>
        <v>29137.995585198394</v>
      </c>
      <c r="AN76" s="14">
        <f>AM76/20653560</f>
        <v>1.4107977310061023E-3</v>
      </c>
      <c r="AO76" s="6">
        <v>11</v>
      </c>
      <c r="AP76" s="13">
        <f>AO76/8801</f>
        <v>1.2498579706851495E-3</v>
      </c>
      <c r="AQ76" s="6">
        <v>11</v>
      </c>
      <c r="AR76" s="6"/>
      <c r="AS76" s="6"/>
      <c r="AT76" s="6"/>
      <c r="AU76" s="6">
        <v>0</v>
      </c>
      <c r="AV76" s="6"/>
      <c r="AW76" s="13">
        <f>AV76/34743979</f>
        <v>0</v>
      </c>
      <c r="AX76" s="6">
        <v>1</v>
      </c>
      <c r="AY76" s="6">
        <f>AJ76/922245*307576</f>
        <v>27209.705408341979</v>
      </c>
      <c r="AZ76" s="6">
        <f>AX76*AY76</f>
        <v>27209.705408341979</v>
      </c>
      <c r="BA76" s="12">
        <f>AZ76/12721596</f>
        <v>2.1388594173515634E-3</v>
      </c>
      <c r="BB76" s="11">
        <v>1</v>
      </c>
      <c r="BC76" s="6">
        <f>AD76*BB76*0.18*4</f>
        <v>45630.101086420684</v>
      </c>
      <c r="BD76" s="10">
        <f>BC76/11104067</f>
        <v>4.1093142797517957E-3</v>
      </c>
      <c r="BE76" s="6">
        <f>AD76*BB76*0.77*4</f>
        <v>195195.43242524404</v>
      </c>
      <c r="BF76" s="8">
        <f>BE76/47500730</f>
        <v>4.1093143710684878E-3</v>
      </c>
      <c r="BG76" s="27">
        <f>BC76+BE76</f>
        <v>240825.53351166472</v>
      </c>
      <c r="BH76" s="9">
        <v>0</v>
      </c>
      <c r="BI76" s="6">
        <f>AK76*0.85*0.75*12</f>
        <v>111452.83311338385</v>
      </c>
      <c r="BJ76" s="6">
        <f>AL76*0.85*0.75*2*12</f>
        <v>222905.6662267677</v>
      </c>
      <c r="BK76" s="6">
        <f>BI76+BJ76</f>
        <v>334358.49934015155</v>
      </c>
      <c r="BL76" s="8">
        <f>BK76/236999601</f>
        <v>1.4107977310061023E-3</v>
      </c>
      <c r="BM76" s="6">
        <f>AH76/205858*452173</f>
        <v>40001.526773752761</v>
      </c>
      <c r="BN76" s="8">
        <f>BM76/23157202</f>
        <v>1.7273903286654736E-3</v>
      </c>
      <c r="BT76" s="6">
        <f>'[1]Detailed Budget'!$AD$12</f>
        <v>194045122715</v>
      </c>
      <c r="BU76" s="6">
        <f>'[1]Detailed Budget'!$AD$24</f>
        <v>194045122715</v>
      </c>
      <c r="BV76" s="7">
        <f>AV76/34743979</f>
        <v>0</v>
      </c>
      <c r="BW76" s="4"/>
      <c r="BX76" s="5">
        <f>BT76*BV76</f>
        <v>0</v>
      </c>
      <c r="BY76" s="5">
        <f>BU76*BV76</f>
        <v>0</v>
      </c>
      <c r="CA76" s="6">
        <f>'[1]Detailed Budget'!$AD$96</f>
        <v>71050111380.677719</v>
      </c>
      <c r="CB76" s="5">
        <f>BA76*CA76</f>
        <v>151966199.83044001</v>
      </c>
      <c r="CE76" s="6">
        <f>'[1]Detailed Budget'!$AD$175</f>
        <v>4330586076.5988197</v>
      </c>
      <c r="CF76" s="5">
        <f>BB76*BD76*CE76</f>
        <v>17795739.204261832</v>
      </c>
      <c r="CG76" s="6">
        <f>'[1]Detailed Budget'!$AD$176</f>
        <v>20662817754.37001</v>
      </c>
      <c r="CH76" s="5">
        <f>BB76*BF76*CG76</f>
        <v>84910013.944801778</v>
      </c>
      <c r="CI76" s="5">
        <f>CF76+CH76</f>
        <v>102705753.14906362</v>
      </c>
      <c r="CJ76" s="5">
        <f>'[1]Detailed Budget'!$AD$178</f>
        <v>46025131033.061455</v>
      </c>
      <c r="CK76" s="5">
        <f>BB76*AG76*CJ76</f>
        <v>128119184.12066299</v>
      </c>
      <c r="CL76" s="5">
        <f>CI76+CK76</f>
        <v>230824937.2697266</v>
      </c>
      <c r="CM76" s="4">
        <f>'[1]Detailed Budget'!$AD$189</f>
        <v>77498869683.252869</v>
      </c>
      <c r="CN76" s="5">
        <f>BH76*BL76*CM76</f>
        <v>0</v>
      </c>
      <c r="CO76" s="3">
        <f>'[1]Detailed Budget'!$AD$191</f>
        <v>2684962805.4134097</v>
      </c>
      <c r="CP76" s="2">
        <f>BH76*AN76*CO76</f>
        <v>0</v>
      </c>
      <c r="CQ76" s="2">
        <f>CN76+CP76</f>
        <v>0</v>
      </c>
      <c r="CR76" s="6">
        <f>'[1]Detailed Budget'!$AD$195</f>
        <v>18734176418</v>
      </c>
      <c r="CS76" s="5">
        <f>BN76*CR76</f>
        <v>32361235.159965985</v>
      </c>
      <c r="CW76" s="4"/>
      <c r="DH76" s="3">
        <f>'[1]Detailed Budget'!$AD$163</f>
        <v>4928560000</v>
      </c>
      <c r="DI76" s="2">
        <f>AP76*DH76</f>
        <v>6160000</v>
      </c>
    </row>
    <row r="77" spans="1:118" ht="58" x14ac:dyDescent="0.35">
      <c r="A77" s="23" t="s">
        <v>1516</v>
      </c>
      <c r="B77" s="22" t="s">
        <v>1515</v>
      </c>
      <c r="C77" s="21" t="s">
        <v>1</v>
      </c>
      <c r="D77" s="21" t="s">
        <v>1</v>
      </c>
      <c r="E77" s="21"/>
      <c r="F77" s="21"/>
      <c r="G77" s="21"/>
      <c r="H77" s="21" t="s">
        <v>1</v>
      </c>
      <c r="I77" s="21" t="s">
        <v>1</v>
      </c>
      <c r="J77" s="21"/>
      <c r="K77" s="21"/>
      <c r="L77" s="21"/>
      <c r="M77" s="21"/>
      <c r="N77" s="21" t="s">
        <v>1</v>
      </c>
      <c r="O77" s="21"/>
      <c r="P77" s="21"/>
      <c r="Q77" s="21" t="s">
        <v>1</v>
      </c>
      <c r="R77" s="21"/>
      <c r="S77" s="21"/>
      <c r="T77" s="21"/>
      <c r="U77" s="20">
        <f>COUNTA(C77:T77)</f>
        <v>6</v>
      </c>
      <c r="V77" s="19" t="s">
        <v>29</v>
      </c>
      <c r="W77" s="18">
        <v>365221</v>
      </c>
      <c r="X77" s="17">
        <v>2.96</v>
      </c>
      <c r="Y77" s="16">
        <f>1+X77/100</f>
        <v>1.0296000000000001</v>
      </c>
      <c r="Z77" s="6">
        <v>19</v>
      </c>
      <c r="AA77" s="16">
        <f>POWER(Y77,Z77)</f>
        <v>1.7406126843598355</v>
      </c>
      <c r="AB77" s="6">
        <f>W77*AA77</f>
        <v>635708.30519458349</v>
      </c>
      <c r="AC77" s="1">
        <v>17.399999999999999</v>
      </c>
      <c r="AD77" s="6">
        <f>AB77*AC77/100</f>
        <v>110613.24510385752</v>
      </c>
      <c r="AE77" s="6">
        <f>AD77*0.95</f>
        <v>105082.58284866465</v>
      </c>
      <c r="AF77" s="6">
        <f>AE77*BB77</f>
        <v>105082.58284866465</v>
      </c>
      <c r="AG77" s="15">
        <f>AE77/21628351</f>
        <v>4.8585573097396396E-3</v>
      </c>
      <c r="AH77" s="6">
        <f>AB77*0.05</f>
        <v>31785.415259729176</v>
      </c>
      <c r="AI77" s="12">
        <f>AH77/12908475</f>
        <v>2.4623679605630545E-3</v>
      </c>
      <c r="AJ77" s="6">
        <f>AD77+AH77</f>
        <v>142398.66036358671</v>
      </c>
      <c r="AK77" s="6">
        <f>AB77*0.04</f>
        <v>25428.33220778334</v>
      </c>
      <c r="AL77" s="6">
        <f>AB77*0.04</f>
        <v>25428.33220778334</v>
      </c>
      <c r="AM77" s="6">
        <f>AK77+AL77</f>
        <v>50856.66441556668</v>
      </c>
      <c r="AN77" s="14">
        <f>AM77/20653560</f>
        <v>2.4623679605630545E-3</v>
      </c>
      <c r="AO77" s="6">
        <v>12</v>
      </c>
      <c r="AP77" s="13">
        <f>AO77/8801</f>
        <v>1.3634814225656176E-3</v>
      </c>
      <c r="AQ77" s="6">
        <v>12</v>
      </c>
      <c r="AR77" s="6"/>
      <c r="AS77" s="6"/>
      <c r="AT77" s="6"/>
      <c r="AU77" s="6">
        <v>0</v>
      </c>
      <c r="AV77" s="6"/>
      <c r="AW77" s="13">
        <f>AV77/34743979</f>
        <v>0</v>
      </c>
      <c r="AX77" s="6">
        <v>1</v>
      </c>
      <c r="AY77" s="6">
        <f>AJ77/922245*307576</f>
        <v>47491.079225141417</v>
      </c>
      <c r="AZ77" s="6">
        <f>AX77*AY77</f>
        <v>47491.079225141417</v>
      </c>
      <c r="BA77" s="12">
        <f>AZ77/12721596</f>
        <v>3.7331070115055858E-3</v>
      </c>
      <c r="BB77" s="11">
        <v>1</v>
      </c>
      <c r="BC77" s="6">
        <f>AD77*BB77*0.18*4</f>
        <v>79641.536474777415</v>
      </c>
      <c r="BD77" s="10">
        <f>BC77/11104067</f>
        <v>7.172285296439351E-3</v>
      </c>
      <c r="BE77" s="6">
        <f>AD77*BB77*0.77*4</f>
        <v>340688.79491988115</v>
      </c>
      <c r="BF77" s="8">
        <f>BE77/47500730</f>
        <v>7.1722854558210194E-3</v>
      </c>
      <c r="BG77" s="27">
        <f>BC77+BE77</f>
        <v>420330.33139465854</v>
      </c>
      <c r="BH77" s="9">
        <v>0</v>
      </c>
      <c r="BI77" s="6">
        <f>AK77*0.85*0.75*12</f>
        <v>194526.74138954253</v>
      </c>
      <c r="BJ77" s="6">
        <f>AL77*0.85*0.75*2*12</f>
        <v>389053.48277908505</v>
      </c>
      <c r="BK77" s="6">
        <f>BI77+BJ77</f>
        <v>583580.22416862752</v>
      </c>
      <c r="BL77" s="8">
        <f>BK77/236999601</f>
        <v>2.462367960563054E-3</v>
      </c>
      <c r="BM77" s="6">
        <f>AH77/205858*452173</f>
        <v>69817.576068151451</v>
      </c>
      <c r="BN77" s="8">
        <f>BM77/23157202</f>
        <v>3.0149400634908938E-3</v>
      </c>
      <c r="BT77" s="6">
        <f>'[1]Detailed Budget'!$AD$12</f>
        <v>194045122715</v>
      </c>
      <c r="BU77" s="6">
        <f>'[1]Detailed Budget'!$AD$24</f>
        <v>194045122715</v>
      </c>
      <c r="BV77" s="7">
        <f>AV77/34743979</f>
        <v>0</v>
      </c>
      <c r="BW77" s="4"/>
      <c r="BX77" s="5">
        <f>BT77*BV77</f>
        <v>0</v>
      </c>
      <c r="BY77" s="5">
        <f>BU77*BV77</f>
        <v>0</v>
      </c>
      <c r="CA77" s="6">
        <f>'[1]Detailed Budget'!$AD$96</f>
        <v>71050111380.677719</v>
      </c>
      <c r="CB77" s="5">
        <f>BA77*CA77</f>
        <v>265237668.9634608</v>
      </c>
      <c r="CE77" s="6">
        <f>'[1]Detailed Budget'!$AD$175</f>
        <v>4330586076.5988197</v>
      </c>
      <c r="CF77" s="5">
        <f>BB77*BD77*CE77</f>
        <v>31060198.842154693</v>
      </c>
      <c r="CG77" s="6">
        <f>'[1]Detailed Budget'!$AD$176</f>
        <v>20662817754.37001</v>
      </c>
      <c r="CH77" s="5">
        <f>BB77*BF77*CG77</f>
        <v>148199627.25594836</v>
      </c>
      <c r="CI77" s="5">
        <f>CF77+CH77</f>
        <v>179259826.09810305</v>
      </c>
      <c r="CJ77" s="5">
        <f>'[1]Detailed Budget'!$AD$178</f>
        <v>46025131033.061455</v>
      </c>
      <c r="CK77" s="5">
        <f>BB77*AG77*CJ77</f>
        <v>223615736.81240547</v>
      </c>
      <c r="CL77" s="5">
        <f>CI77+CK77</f>
        <v>402875562.91050851</v>
      </c>
      <c r="CM77" s="4">
        <f>'[1]Detailed Budget'!$AD$189</f>
        <v>77498869683.252869</v>
      </c>
      <c r="CN77" s="5">
        <f>BH77*BL77*CM77</f>
        <v>0</v>
      </c>
      <c r="CO77" s="3">
        <f>'[1]Detailed Budget'!$AD$191</f>
        <v>2684962805.4134097</v>
      </c>
      <c r="CP77" s="2">
        <f>BH77*AN77*CO77</f>
        <v>0</v>
      </c>
      <c r="CQ77" s="2">
        <f>CN77+CP77</f>
        <v>0</v>
      </c>
      <c r="CR77" s="6">
        <f>'[1]Detailed Budget'!$AD$195</f>
        <v>18734176418</v>
      </c>
      <c r="CS77" s="5">
        <f>BN77*CR77</f>
        <v>56482419.039134525</v>
      </c>
      <c r="CW77" s="4"/>
      <c r="DH77" s="3">
        <f>'[1]Detailed Budget'!$AD$163</f>
        <v>4928560000</v>
      </c>
      <c r="DI77" s="2">
        <f>AP77*DH77</f>
        <v>6720000</v>
      </c>
    </row>
    <row r="78" spans="1:118" ht="43.5" x14ac:dyDescent="0.35">
      <c r="A78" s="23" t="s">
        <v>1514</v>
      </c>
      <c r="B78" s="22" t="s">
        <v>1513</v>
      </c>
      <c r="C78" s="21" t="s">
        <v>1</v>
      </c>
      <c r="D78" s="21"/>
      <c r="E78" s="21"/>
      <c r="F78" s="21"/>
      <c r="G78" s="21" t="s">
        <v>1</v>
      </c>
      <c r="H78" s="21" t="s">
        <v>1</v>
      </c>
      <c r="I78" s="21" t="s">
        <v>1</v>
      </c>
      <c r="J78" s="21"/>
      <c r="K78" s="21"/>
      <c r="L78" s="21"/>
      <c r="M78" s="21"/>
      <c r="N78" s="21" t="s">
        <v>1</v>
      </c>
      <c r="O78" s="21"/>
      <c r="P78" s="21"/>
      <c r="Q78" s="21"/>
      <c r="R78" s="21" t="s">
        <v>1</v>
      </c>
      <c r="S78" s="21"/>
      <c r="T78" s="21"/>
      <c r="U78" s="20">
        <f>COUNTA(C78:T78)</f>
        <v>6</v>
      </c>
      <c r="V78" s="19" t="s">
        <v>9</v>
      </c>
      <c r="W78" s="18">
        <v>147594</v>
      </c>
      <c r="X78" s="17">
        <v>2.96</v>
      </c>
      <c r="Y78" s="16">
        <f>1+X78/100</f>
        <v>1.0296000000000001</v>
      </c>
      <c r="Z78" s="6">
        <v>19</v>
      </c>
      <c r="AA78" s="16">
        <f>POWER(Y78,Z78)</f>
        <v>1.7406126843598355</v>
      </c>
      <c r="AB78" s="6">
        <f>W78*AA78</f>
        <v>256903.98853540557</v>
      </c>
      <c r="AC78" s="1">
        <v>17.399999999999999</v>
      </c>
      <c r="AD78" s="6">
        <f>AB78*AC78/100</f>
        <v>44701.294005160562</v>
      </c>
      <c r="AE78" s="6">
        <f>AD78*0.95</f>
        <v>42466.229304902532</v>
      </c>
      <c r="AF78" s="6">
        <f>AE78*BB78</f>
        <v>0</v>
      </c>
      <c r="AG78" s="15">
        <f>AE78/21628351</f>
        <v>1.9634520128188476E-3</v>
      </c>
      <c r="AH78" s="6">
        <f>AB78*0.05</f>
        <v>12845.199426770279</v>
      </c>
      <c r="AI78" s="12">
        <f>AH78/12908475</f>
        <v>9.9509813721375146E-4</v>
      </c>
      <c r="AJ78" s="6">
        <f>AD78+AH78</f>
        <v>57546.493431930838</v>
      </c>
      <c r="AK78" s="6">
        <f>AB78*0.04</f>
        <v>10276.159541416224</v>
      </c>
      <c r="AL78" s="6">
        <f>AB78*0.04</f>
        <v>10276.159541416224</v>
      </c>
      <c r="AM78" s="6">
        <f>AK78+AL78</f>
        <v>20552.319082832448</v>
      </c>
      <c r="AN78" s="14">
        <f>AM78/20653560</f>
        <v>9.9509813721375146E-4</v>
      </c>
      <c r="AO78" s="6">
        <v>11</v>
      </c>
      <c r="AP78" s="13">
        <f>AO78/8801</f>
        <v>1.2498579706851495E-3</v>
      </c>
      <c r="AQ78" s="6">
        <v>11</v>
      </c>
      <c r="AR78" s="6"/>
      <c r="AS78" s="6"/>
      <c r="AT78" s="6"/>
      <c r="AU78" s="6">
        <v>0</v>
      </c>
      <c r="AV78" s="6"/>
      <c r="AW78" s="13">
        <f>AV78/34743979</f>
        <v>0</v>
      </c>
      <c r="AX78" s="6">
        <v>1</v>
      </c>
      <c r="AY78" s="6">
        <f>AJ78/922245*307576</f>
        <v>19192.21059894015</v>
      </c>
      <c r="AZ78" s="6">
        <f>AX78*AY78</f>
        <v>19192.21059894015</v>
      </c>
      <c r="BA78" s="12">
        <f>AZ78/12721596</f>
        <v>1.5086322973108209E-3</v>
      </c>
      <c r="BB78" s="11">
        <v>0</v>
      </c>
      <c r="BC78" s="6">
        <f>AD78*BB78*0.18*4</f>
        <v>0</v>
      </c>
      <c r="BD78" s="10">
        <f>BC78/11104067</f>
        <v>0</v>
      </c>
      <c r="BE78" s="6">
        <f>AD78*BB78*0.77*4</f>
        <v>0</v>
      </c>
      <c r="BF78" s="8">
        <f>BE78/47500730</f>
        <v>0</v>
      </c>
      <c r="BG78" s="27">
        <f>BC78+BE78</f>
        <v>0</v>
      </c>
      <c r="BH78" s="9">
        <v>1</v>
      </c>
      <c r="BI78" s="6">
        <f>AK78*0.85*0.75*12</f>
        <v>78612.620491834125</v>
      </c>
      <c r="BJ78" s="6">
        <f>AL78*0.85*0.75*2*12</f>
        <v>157225.24098366825</v>
      </c>
      <c r="BK78" s="6">
        <f>BI78+BJ78</f>
        <v>235837.86147550237</v>
      </c>
      <c r="BL78" s="8">
        <f>BK78/236999601</f>
        <v>9.9509813721375146E-4</v>
      </c>
      <c r="BM78" s="6">
        <f>AH78/205858*452173</f>
        <v>28214.848878357887</v>
      </c>
      <c r="BN78" s="8">
        <f>BM78/23157202</f>
        <v>1.2184049212144838E-3</v>
      </c>
      <c r="BT78" s="6">
        <f>'[1]Detailed Budget'!$AD$12</f>
        <v>194045122715</v>
      </c>
      <c r="BU78" s="6">
        <f>'[1]Detailed Budget'!$AD$24</f>
        <v>194045122715</v>
      </c>
      <c r="BV78" s="7">
        <f>AV78/34743979</f>
        <v>0</v>
      </c>
      <c r="BW78" s="4"/>
      <c r="BX78" s="5">
        <f>BT78*BV78</f>
        <v>0</v>
      </c>
      <c r="BY78" s="5">
        <f>BU78*BV78</f>
        <v>0</v>
      </c>
      <c r="CA78" s="6">
        <f>'[1]Detailed Budget'!$AD$96</f>
        <v>71050111380.677719</v>
      </c>
      <c r="CB78" s="5">
        <f>BA78*CA78</f>
        <v>107188492.75642154</v>
      </c>
      <c r="CE78" s="6">
        <f>'[1]Detailed Budget'!$AD$175</f>
        <v>4330586076.5988197</v>
      </c>
      <c r="CF78" s="5">
        <f>BB78*BD78*CE78</f>
        <v>0</v>
      </c>
      <c r="CG78" s="6">
        <f>'[1]Detailed Budget'!$AD$176</f>
        <v>20662817754.37001</v>
      </c>
      <c r="CH78" s="5">
        <f>BB78*BF78*CG78</f>
        <v>0</v>
      </c>
      <c r="CI78" s="5">
        <f>CF78+CH78</f>
        <v>0</v>
      </c>
      <c r="CJ78" s="5">
        <f>'[1]Detailed Budget'!$AD$178</f>
        <v>46025131033.061455</v>
      </c>
      <c r="CK78" s="5">
        <f>BB78*AG78*CJ78</f>
        <v>0</v>
      </c>
      <c r="CL78" s="5">
        <f>CI78+CK78</f>
        <v>0</v>
      </c>
      <c r="CM78" s="4">
        <f>'[1]Detailed Budget'!$AD$189</f>
        <v>77498869683.252869</v>
      </c>
      <c r="CN78" s="5">
        <f>BH78*BL78*CM78</f>
        <v>77118980.857976213</v>
      </c>
      <c r="CO78" s="3">
        <f>'[1]Detailed Budget'!$AD$191</f>
        <v>2684962805.4134097</v>
      </c>
      <c r="CP78" s="2">
        <f>BH78*AN78*CO78</f>
        <v>2671801.4861550923</v>
      </c>
      <c r="CQ78" s="2">
        <f>CN78+CP78</f>
        <v>79790782.344131306</v>
      </c>
      <c r="CR78" s="6">
        <f>'[1]Detailed Budget'!$AD$195</f>
        <v>18734176418</v>
      </c>
      <c r="CS78" s="5">
        <f>BN78*CR78</f>
        <v>22825812.74259153</v>
      </c>
      <c r="CW78" s="4"/>
      <c r="DH78" s="3">
        <f>'[1]Detailed Budget'!$AD$163</f>
        <v>4928560000</v>
      </c>
      <c r="DI78" s="2">
        <f>AP78*DH78</f>
        <v>6160000</v>
      </c>
    </row>
    <row r="79" spans="1:118" ht="43.5" x14ac:dyDescent="0.35">
      <c r="A79" s="23" t="s">
        <v>1512</v>
      </c>
      <c r="B79" s="22" t="s">
        <v>1511</v>
      </c>
      <c r="C79" s="21" t="s">
        <v>1</v>
      </c>
      <c r="D79" s="21"/>
      <c r="E79" s="21"/>
      <c r="F79" s="21"/>
      <c r="G79" s="21" t="s">
        <v>1</v>
      </c>
      <c r="H79" s="21" t="s">
        <v>1</v>
      </c>
      <c r="I79" s="21" t="s">
        <v>1</v>
      </c>
      <c r="J79" s="21"/>
      <c r="K79" s="21"/>
      <c r="L79" s="21"/>
      <c r="M79" s="21"/>
      <c r="N79" s="21" t="s">
        <v>1</v>
      </c>
      <c r="O79" s="21"/>
      <c r="P79" s="21"/>
      <c r="Q79" s="21"/>
      <c r="R79" s="21" t="s">
        <v>1</v>
      </c>
      <c r="S79" s="21"/>
      <c r="T79" s="21"/>
      <c r="U79" s="20">
        <f>COUNTA(C79:T79)</f>
        <v>6</v>
      </c>
      <c r="V79" s="19" t="s">
        <v>9</v>
      </c>
      <c r="W79" s="18">
        <v>59481</v>
      </c>
      <c r="X79" s="17">
        <v>2.96</v>
      </c>
      <c r="Y79" s="16">
        <f>1+X79/100</f>
        <v>1.0296000000000001</v>
      </c>
      <c r="Z79" s="6">
        <v>19</v>
      </c>
      <c r="AA79" s="16">
        <f>POWER(Y79,Z79)</f>
        <v>1.7406126843598355</v>
      </c>
      <c r="AB79" s="6">
        <f>W79*AA79</f>
        <v>103533.38307840738</v>
      </c>
      <c r="AC79" s="1">
        <v>17.399999999999999</v>
      </c>
      <c r="AD79" s="6">
        <f>AB79*AC79/100</f>
        <v>18014.808655642883</v>
      </c>
      <c r="AE79" s="6">
        <f>AD79*0.95</f>
        <v>17114.068222860737</v>
      </c>
      <c r="AF79" s="6">
        <f>AE79*BB79</f>
        <v>0</v>
      </c>
      <c r="AG79" s="15">
        <f>AE79/21628351</f>
        <v>7.91279382457809E-4</v>
      </c>
      <c r="AH79" s="6">
        <f>AB79*0.05</f>
        <v>5176.6691539203694</v>
      </c>
      <c r="AI79" s="12">
        <f>AH79/12908475</f>
        <v>4.0102871593432761E-4</v>
      </c>
      <c r="AJ79" s="6">
        <f>AD79+AH79</f>
        <v>23191.47780956325</v>
      </c>
      <c r="AK79" s="6">
        <f>AB79*0.04</f>
        <v>4141.3353231362953</v>
      </c>
      <c r="AL79" s="6">
        <f>AB79*0.04</f>
        <v>4141.3353231362953</v>
      </c>
      <c r="AM79" s="6">
        <f>AK79+AL79</f>
        <v>8282.6706462725906</v>
      </c>
      <c r="AN79" s="14">
        <f>AM79/20653560</f>
        <v>4.0102871593432755E-4</v>
      </c>
      <c r="AO79" s="6">
        <v>11</v>
      </c>
      <c r="AP79" s="13">
        <f>AO79/8801</f>
        <v>1.2498579706851495E-3</v>
      </c>
      <c r="AQ79" s="6">
        <v>11</v>
      </c>
      <c r="AR79" s="6"/>
      <c r="AS79" s="6"/>
      <c r="AT79" s="6"/>
      <c r="AU79" s="6">
        <v>0</v>
      </c>
      <c r="AV79" s="6"/>
      <c r="AW79" s="13">
        <f>AV79/34743979</f>
        <v>0</v>
      </c>
      <c r="AX79" s="6">
        <v>1</v>
      </c>
      <c r="AY79" s="6">
        <f>AJ79/922245*307576</f>
        <v>7734.5412322693282</v>
      </c>
      <c r="AZ79" s="6">
        <f>AX79*AY79</f>
        <v>7734.5412322693282</v>
      </c>
      <c r="BA79" s="12">
        <f>AZ79/12721596</f>
        <v>6.0798513270420853E-4</v>
      </c>
      <c r="BB79" s="11">
        <v>0</v>
      </c>
      <c r="BC79" s="6">
        <f>AD79*BB79*0.18*4</f>
        <v>0</v>
      </c>
      <c r="BD79" s="10">
        <f>BC79/11104067</f>
        <v>0</v>
      </c>
      <c r="BE79" s="6">
        <f>AD79*BB79*0.77*4</f>
        <v>0</v>
      </c>
      <c r="BF79" s="8">
        <f>BE79/47500730</f>
        <v>0</v>
      </c>
      <c r="BG79" s="27">
        <f>BC79+BE79</f>
        <v>0</v>
      </c>
      <c r="BH79" s="9">
        <v>1</v>
      </c>
      <c r="BI79" s="6">
        <f>AK79*0.85*0.75*12</f>
        <v>31681.215221992657</v>
      </c>
      <c r="BJ79" s="6">
        <f>AL79*0.85*0.75*2*12</f>
        <v>63362.430443985315</v>
      </c>
      <c r="BK79" s="6">
        <f>BI79+BJ79</f>
        <v>95043.645665977965</v>
      </c>
      <c r="BL79" s="8">
        <f>BK79/236999601</f>
        <v>4.010287159343275E-4</v>
      </c>
      <c r="BM79" s="6">
        <f>AH79/205858*452173</f>
        <v>11370.702238123537</v>
      </c>
      <c r="BN79" s="8">
        <f>BM79/23157202</f>
        <v>4.9102228490832082E-4</v>
      </c>
      <c r="BT79" s="6">
        <f>'[1]Detailed Budget'!$AD$12</f>
        <v>194045122715</v>
      </c>
      <c r="BU79" s="6">
        <f>'[1]Detailed Budget'!$AD$24</f>
        <v>194045122715</v>
      </c>
      <c r="BV79" s="7">
        <f>AV79/34743979</f>
        <v>0</v>
      </c>
      <c r="BW79" s="4"/>
      <c r="BX79" s="5">
        <f>BT79*BV79</f>
        <v>0</v>
      </c>
      <c r="BY79" s="5">
        <f>BU79*BV79</f>
        <v>0</v>
      </c>
      <c r="CA79" s="6">
        <f>'[1]Detailed Budget'!$AD$96</f>
        <v>71050111380.677719</v>
      </c>
      <c r="CB79" s="5">
        <f>BA79*CA79</f>
        <v>43197411.396430142</v>
      </c>
      <c r="CE79" s="6">
        <f>'[1]Detailed Budget'!$AD$175</f>
        <v>4330586076.5988197</v>
      </c>
      <c r="CF79" s="5">
        <f>BB79*BD79*CE79</f>
        <v>0</v>
      </c>
      <c r="CG79" s="6">
        <f>'[1]Detailed Budget'!$AD$176</f>
        <v>20662817754.37001</v>
      </c>
      <c r="CH79" s="5">
        <f>BB79*BF79*CG79</f>
        <v>0</v>
      </c>
      <c r="CI79" s="5">
        <f>CF79+CH79</f>
        <v>0</v>
      </c>
      <c r="CJ79" s="5">
        <f>'[1]Detailed Budget'!$AD$178</f>
        <v>46025131033.061455</v>
      </c>
      <c r="CK79" s="5">
        <f>BB79*AG79*CJ79</f>
        <v>0</v>
      </c>
      <c r="CL79" s="5">
        <f>CI79+CK79</f>
        <v>0</v>
      </c>
      <c r="CM79" s="4">
        <f>'[1]Detailed Budget'!$AD$189</f>
        <v>77498869683.252869</v>
      </c>
      <c r="CN79" s="5">
        <f>BH79*BL79*CM79</f>
        <v>31079272.195436679</v>
      </c>
      <c r="CO79" s="3">
        <f>'[1]Detailed Budget'!$AD$191</f>
        <v>2684962805.4134097</v>
      </c>
      <c r="CP79" s="2">
        <f>BH79*AN79*CO79</f>
        <v>1076747.1861863695</v>
      </c>
      <c r="CQ79" s="2">
        <f>CN79+CP79</f>
        <v>32156019.381623048</v>
      </c>
      <c r="CR79" s="6">
        <f>'[1]Detailed Budget'!$AD$195</f>
        <v>18734176418</v>
      </c>
      <c r="CS79" s="5">
        <f>BN79*CR79</f>
        <v>9198898.1106419414</v>
      </c>
      <c r="CW79" s="4"/>
      <c r="DH79" s="3">
        <f>'[1]Detailed Budget'!$AD$163</f>
        <v>4928560000</v>
      </c>
      <c r="DI79" s="2">
        <f>AP79*DH79</f>
        <v>6160000</v>
      </c>
    </row>
    <row r="80" spans="1:118" ht="43.5" x14ac:dyDescent="0.35">
      <c r="A80" s="23" t="s">
        <v>1510</v>
      </c>
      <c r="B80" s="22" t="s">
        <v>1509</v>
      </c>
      <c r="C80" s="21" t="s">
        <v>1</v>
      </c>
      <c r="D80" s="21" t="s">
        <v>1</v>
      </c>
      <c r="E80" s="21"/>
      <c r="F80" s="21"/>
      <c r="G80" s="21"/>
      <c r="H80" s="21" t="s">
        <v>1</v>
      </c>
      <c r="I80" s="21" t="s">
        <v>1</v>
      </c>
      <c r="J80" s="21"/>
      <c r="K80" s="21" t="s">
        <v>1</v>
      </c>
      <c r="L80" s="21"/>
      <c r="M80" s="21"/>
      <c r="N80" s="21"/>
      <c r="O80" s="21"/>
      <c r="P80" s="21"/>
      <c r="Q80" s="21"/>
      <c r="R80" s="21" t="s">
        <v>1</v>
      </c>
      <c r="S80" s="21"/>
      <c r="T80" s="21"/>
      <c r="U80" s="20">
        <f>COUNTA(C80:T80)</f>
        <v>6</v>
      </c>
      <c r="V80" s="19" t="s">
        <v>4</v>
      </c>
      <c r="W80" s="18">
        <v>124015</v>
      </c>
      <c r="X80" s="17">
        <v>2.96</v>
      </c>
      <c r="Y80" s="16">
        <f>1+X80/100</f>
        <v>1.0296000000000001</v>
      </c>
      <c r="Z80" s="6">
        <v>19</v>
      </c>
      <c r="AA80" s="16">
        <f>POWER(Y80,Z80)</f>
        <v>1.7406126843598355</v>
      </c>
      <c r="AB80" s="6">
        <f>W80*AA80</f>
        <v>215862.08205088502</v>
      </c>
      <c r="AC80" s="1">
        <v>17.399999999999999</v>
      </c>
      <c r="AD80" s="6">
        <f>AB80*AC80/100</f>
        <v>37560.002276853986</v>
      </c>
      <c r="AE80" s="6">
        <f>AD80*0.95</f>
        <v>35682.002163011282</v>
      </c>
      <c r="AF80" s="6">
        <f>AE80*BB80</f>
        <v>35682.002163011282</v>
      </c>
      <c r="AG80" s="15">
        <f>AE80/21628351</f>
        <v>1.6497791330930076E-3</v>
      </c>
      <c r="AH80" s="6">
        <f>AB80*0.05</f>
        <v>10793.104102544252</v>
      </c>
      <c r="AI80" s="12">
        <f>AH80/12908475</f>
        <v>8.3612542167407474E-4</v>
      </c>
      <c r="AJ80" s="6">
        <f>AD80+AH80</f>
        <v>48353.106379398239</v>
      </c>
      <c r="AK80" s="6">
        <f>AB80*0.04</f>
        <v>8634.4832820354004</v>
      </c>
      <c r="AL80" s="6">
        <f>AB80*0.04</f>
        <v>8634.4832820354004</v>
      </c>
      <c r="AM80" s="6">
        <f>AK80+AL80</f>
        <v>17268.966564070801</v>
      </c>
      <c r="AN80" s="14">
        <f>AM80/20653560</f>
        <v>8.3612542167407463E-4</v>
      </c>
      <c r="AO80" s="6">
        <v>10</v>
      </c>
      <c r="AP80" s="13">
        <f>AO80/8801</f>
        <v>1.1362345188046814E-3</v>
      </c>
      <c r="AQ80" s="6">
        <v>10</v>
      </c>
      <c r="AR80" s="6"/>
      <c r="AS80" s="6"/>
      <c r="AT80" s="6"/>
      <c r="AU80" s="6">
        <v>0</v>
      </c>
      <c r="AV80" s="6"/>
      <c r="AW80" s="13">
        <f>AV80/34743979</f>
        <v>0</v>
      </c>
      <c r="AX80" s="6">
        <v>1</v>
      </c>
      <c r="AY80" s="6">
        <f>AJ80/922245*307576</f>
        <v>16126.143321730986</v>
      </c>
      <c r="AZ80" s="6">
        <f>AX80*AY80</f>
        <v>16126.143321730986</v>
      </c>
      <c r="BA80" s="12">
        <f>AZ80/12721596</f>
        <v>1.2676195126563512E-3</v>
      </c>
      <c r="BB80" s="11">
        <v>1</v>
      </c>
      <c r="BC80" s="6">
        <f>AD80*BB80*0.18*4</f>
        <v>27043.201639334868</v>
      </c>
      <c r="BD80" s="10">
        <f>BC80/11104067</f>
        <v>2.4354321384529531E-3</v>
      </c>
      <c r="BE80" s="6">
        <f>AD80*BB80*0.77*4</f>
        <v>115684.80701271028</v>
      </c>
      <c r="BF80" s="8">
        <f>BE80/47500730</f>
        <v>2.4354321925728361E-3</v>
      </c>
      <c r="BG80" s="27">
        <f>BC80+BE80</f>
        <v>142728.00865204516</v>
      </c>
      <c r="BH80" s="9">
        <v>0</v>
      </c>
      <c r="BI80" s="6">
        <f>AK80*0.85*0.75*12</f>
        <v>66053.797107570805</v>
      </c>
      <c r="BJ80" s="6">
        <f>AL80*0.85*0.75*2*12</f>
        <v>132107.59421514161</v>
      </c>
      <c r="BK80" s="6">
        <f>BI80+BJ80</f>
        <v>198161.39132271241</v>
      </c>
      <c r="BL80" s="8">
        <f>BK80/236999601</f>
        <v>8.3612542167407452E-4</v>
      </c>
      <c r="BM80" s="6">
        <f>AH80/205858*452173</f>
        <v>23707.362654644181</v>
      </c>
      <c r="BN80" s="8">
        <f>BM80/23157202</f>
        <v>1.0237576480372794E-3</v>
      </c>
      <c r="BT80" s="6">
        <f>'[1]Detailed Budget'!$AD$12</f>
        <v>194045122715</v>
      </c>
      <c r="BU80" s="6">
        <f>'[1]Detailed Budget'!$AD$24</f>
        <v>194045122715</v>
      </c>
      <c r="BV80" s="7">
        <f>AV80/34743979</f>
        <v>0</v>
      </c>
      <c r="BW80" s="4"/>
      <c r="BX80" s="5">
        <f>BT80*BV80</f>
        <v>0</v>
      </c>
      <c r="BY80" s="5">
        <f>BU80*BV80</f>
        <v>0</v>
      </c>
      <c r="CA80" s="6">
        <f>'[1]Detailed Budget'!$AD$96</f>
        <v>71050111380.677719</v>
      </c>
      <c r="CB80" s="5">
        <f>BA80*CA80</f>
        <v>90064507.562554166</v>
      </c>
      <c r="CE80" s="6">
        <f>'[1]Detailed Budget'!$AD$175</f>
        <v>4330586076.5988197</v>
      </c>
      <c r="CF80" s="5">
        <f>BB80*BD80*CE80</f>
        <v>10546848.509285647</v>
      </c>
      <c r="CG80" s="6">
        <f>'[1]Detailed Budget'!$AD$176</f>
        <v>20662817754.37001</v>
      </c>
      <c r="CH80" s="5">
        <f>BB80*BF80*CG80</f>
        <v>50322891.548258282</v>
      </c>
      <c r="CI80" s="5">
        <f>CF80+CH80</f>
        <v>60869740.057543933</v>
      </c>
      <c r="CJ80" s="5">
        <f>'[1]Detailed Budget'!$AD$178</f>
        <v>46025131033.061455</v>
      </c>
      <c r="CK80" s="5">
        <f>BB80*AG80*CJ80</f>
        <v>75931300.776216209</v>
      </c>
      <c r="CL80" s="5">
        <f>CI80+CK80</f>
        <v>136801040.83376014</v>
      </c>
      <c r="CM80" s="4">
        <f>'[1]Detailed Budget'!$AD$189</f>
        <v>77498869683.252869</v>
      </c>
      <c r="CN80" s="5">
        <f>BH80*BL80*CM80</f>
        <v>0</v>
      </c>
      <c r="CO80" s="3">
        <f>'[1]Detailed Budget'!$AD$191</f>
        <v>2684962805.4134097</v>
      </c>
      <c r="CP80" s="2">
        <f>BH80*AN80*CO80</f>
        <v>0</v>
      </c>
      <c r="CQ80" s="2">
        <f>CN80+CP80</f>
        <v>0</v>
      </c>
      <c r="CR80" s="6">
        <f>'[1]Detailed Budget'!$AD$195</f>
        <v>18734176418</v>
      </c>
      <c r="CS80" s="5">
        <f>BN80*CR80</f>
        <v>19179256.387607142</v>
      </c>
      <c r="CW80" s="4"/>
      <c r="DH80" s="3">
        <f>'[1]Detailed Budget'!$AD$163</f>
        <v>4928560000</v>
      </c>
      <c r="DI80" s="2">
        <f>AP80*DH80</f>
        <v>5600000</v>
      </c>
    </row>
    <row r="81" spans="1:118" ht="43.5" x14ac:dyDescent="0.35">
      <c r="A81" s="23" t="s">
        <v>1508</v>
      </c>
      <c r="B81" s="22" t="s">
        <v>1507</v>
      </c>
      <c r="C81" s="21" t="s">
        <v>1</v>
      </c>
      <c r="D81" s="21" t="s">
        <v>1</v>
      </c>
      <c r="E81" s="21"/>
      <c r="F81" s="21"/>
      <c r="G81" s="21"/>
      <c r="H81" s="21" t="s">
        <v>1</v>
      </c>
      <c r="I81" s="21" t="s">
        <v>1</v>
      </c>
      <c r="J81" s="21"/>
      <c r="K81" s="21"/>
      <c r="L81" s="21"/>
      <c r="M81" s="21" t="s">
        <v>1</v>
      </c>
      <c r="N81" s="21"/>
      <c r="O81" s="21"/>
      <c r="P81" s="21"/>
      <c r="Q81" s="21"/>
      <c r="R81" s="21" t="s">
        <v>1</v>
      </c>
      <c r="S81" s="21"/>
      <c r="T81" s="21"/>
      <c r="U81" s="20">
        <f>COUNTA(C81:T81)</f>
        <v>6</v>
      </c>
      <c r="V81" s="19" t="s">
        <v>4</v>
      </c>
      <c r="W81" s="18">
        <v>108715</v>
      </c>
      <c r="X81" s="17">
        <v>2.96</v>
      </c>
      <c r="Y81" s="16">
        <f>1+X81/100</f>
        <v>1.0296000000000001</v>
      </c>
      <c r="Z81" s="6">
        <v>19</v>
      </c>
      <c r="AA81" s="16">
        <f>POWER(Y81,Z81)</f>
        <v>1.7406126843598355</v>
      </c>
      <c r="AB81" s="6">
        <f>W81*AA81</f>
        <v>189230.70798017952</v>
      </c>
      <c r="AC81" s="1">
        <v>17.399999999999999</v>
      </c>
      <c r="AD81" s="6">
        <f>AB81*AC81/100</f>
        <v>32926.143188551228</v>
      </c>
      <c r="AE81" s="6">
        <f>AD81*0.95</f>
        <v>31279.836029123664</v>
      </c>
      <c r="AF81" s="6">
        <f>AE81*BB81</f>
        <v>31279.836029123664</v>
      </c>
      <c r="AG81" s="15">
        <f>AE81/21628351</f>
        <v>1.4462422969334862E-3</v>
      </c>
      <c r="AH81" s="6">
        <f>AB81*0.05</f>
        <v>9461.535399008977</v>
      </c>
      <c r="AI81" s="12">
        <f>AH81/12908475</f>
        <v>7.3297081173484687E-4</v>
      </c>
      <c r="AJ81" s="6">
        <f>AD81+AH81</f>
        <v>42387.678587560207</v>
      </c>
      <c r="AK81" s="6">
        <f>AB81*0.04</f>
        <v>7569.2283192071809</v>
      </c>
      <c r="AL81" s="6">
        <f>AB81*0.04</f>
        <v>7569.2283192071809</v>
      </c>
      <c r="AM81" s="6">
        <f>AK81+AL81</f>
        <v>15138.456638414362</v>
      </c>
      <c r="AN81" s="14">
        <f>AM81/20653560</f>
        <v>7.3297081173484676E-4</v>
      </c>
      <c r="AO81" s="6">
        <v>15</v>
      </c>
      <c r="AP81" s="13">
        <f>AO81/8801</f>
        <v>1.7043517782070218E-3</v>
      </c>
      <c r="AQ81" s="6">
        <v>15</v>
      </c>
      <c r="AR81" s="6"/>
      <c r="AS81" s="6"/>
      <c r="AT81" s="6"/>
      <c r="AU81" s="6">
        <v>0</v>
      </c>
      <c r="AV81" s="6"/>
      <c r="AW81" s="13">
        <f>AV81/34743979</f>
        <v>0</v>
      </c>
      <c r="AX81" s="6">
        <v>1</v>
      </c>
      <c r="AY81" s="6">
        <f>AJ81/922245*307576</f>
        <v>14136.625982518113</v>
      </c>
      <c r="AZ81" s="6">
        <f>AX81*AY81</f>
        <v>14136.625982518113</v>
      </c>
      <c r="BA81" s="12">
        <f>AZ81/12721596</f>
        <v>1.1112305391963488E-3</v>
      </c>
      <c r="BB81" s="11">
        <v>1</v>
      </c>
      <c r="BC81" s="6">
        <f>AD81*BB81*0.18*4</f>
        <v>23706.823095756885</v>
      </c>
      <c r="BD81" s="10">
        <f>BC81/11104067</f>
        <v>2.134967584017359E-3</v>
      </c>
      <c r="BE81" s="6">
        <f>AD81*BB81*0.77*4</f>
        <v>101412.52102073778</v>
      </c>
      <c r="BF81" s="8">
        <f>BE81/47500730</f>
        <v>2.1349676314603538E-3</v>
      </c>
      <c r="BG81" s="27">
        <f>BC81+BE81</f>
        <v>125119.34411649467</v>
      </c>
      <c r="BH81" s="9">
        <v>0</v>
      </c>
      <c r="BI81" s="6">
        <f>AK81*0.85*0.75*12</f>
        <v>57904.596641934928</v>
      </c>
      <c r="BJ81" s="6">
        <f>AL81*0.85*0.75*2*12</f>
        <v>115809.19328386986</v>
      </c>
      <c r="BK81" s="6">
        <f>BI81+BJ81</f>
        <v>173713.78992580477</v>
      </c>
      <c r="BL81" s="8">
        <f>BK81/236999601</f>
        <v>7.3297081173484665E-4</v>
      </c>
      <c r="BM81" s="6">
        <f>AH81/205858*452173</f>
        <v>20782.533814455041</v>
      </c>
      <c r="BN81" s="8">
        <f>BM81/23157202</f>
        <v>8.9745444265913645E-4</v>
      </c>
      <c r="BT81" s="6">
        <f>'[1]Detailed Budget'!$AD$12</f>
        <v>194045122715</v>
      </c>
      <c r="BU81" s="6">
        <f>'[1]Detailed Budget'!$AD$24</f>
        <v>194045122715</v>
      </c>
      <c r="BV81" s="7">
        <f>AV81/34743979</f>
        <v>0</v>
      </c>
      <c r="BW81" s="4"/>
      <c r="BX81" s="5">
        <f>BT81*BV81</f>
        <v>0</v>
      </c>
      <c r="BY81" s="5">
        <f>BU81*BV81</f>
        <v>0</v>
      </c>
      <c r="CA81" s="6">
        <f>'[1]Detailed Budget'!$AD$96</f>
        <v>71050111380.677719</v>
      </c>
      <c r="CB81" s="5">
        <f>BA81*CA81</f>
        <v>78953053.579511136</v>
      </c>
      <c r="CE81" s="6">
        <f>'[1]Detailed Budget'!$AD$175</f>
        <v>4330586076.5988197</v>
      </c>
      <c r="CF81" s="5">
        <f>BB81*BD81*CE81</f>
        <v>9245660.8933353964</v>
      </c>
      <c r="CG81" s="6">
        <f>'[1]Detailed Budget'!$AD$176</f>
        <v>20662817754.37001</v>
      </c>
      <c r="CH81" s="5">
        <f>BB81*BF81*CG81</f>
        <v>44114447.08034429</v>
      </c>
      <c r="CI81" s="5">
        <f>CF81+CH81</f>
        <v>53360107.973679684</v>
      </c>
      <c r="CJ81" s="5">
        <f>'[1]Detailed Budget'!$AD$178</f>
        <v>46025131033.061455</v>
      </c>
      <c r="CK81" s="5">
        <f>BB81*AG81*CJ81</f>
        <v>66563491.221919477</v>
      </c>
      <c r="CL81" s="5">
        <f>CI81+CK81</f>
        <v>119923599.19559917</v>
      </c>
      <c r="CM81" s="4">
        <f>'[1]Detailed Budget'!$AD$189</f>
        <v>77498869683.252869</v>
      </c>
      <c r="CN81" s="5">
        <f>BH81*BL81*CM81</f>
        <v>0</v>
      </c>
      <c r="CO81" s="3">
        <f>'[1]Detailed Budget'!$AD$191</f>
        <v>2684962805.4134097</v>
      </c>
      <c r="CP81" s="2">
        <f>BH81*AN81*CO81</f>
        <v>0</v>
      </c>
      <c r="CQ81" s="2">
        <f>CN81+CP81</f>
        <v>0</v>
      </c>
      <c r="CR81" s="6">
        <f>'[1]Detailed Budget'!$AD$195</f>
        <v>18734176418</v>
      </c>
      <c r="CS81" s="5">
        <f>BN81*CR81</f>
        <v>16813069.855894126</v>
      </c>
      <c r="CW81" s="4"/>
      <c r="DH81" s="3">
        <f>'[1]Detailed Budget'!$AD$163</f>
        <v>4928560000</v>
      </c>
      <c r="DI81" s="2">
        <f>AP81*DH81</f>
        <v>8400000</v>
      </c>
    </row>
    <row r="82" spans="1:118" ht="43.5" x14ac:dyDescent="0.35">
      <c r="A82" s="23" t="s">
        <v>1506</v>
      </c>
      <c r="B82" s="22" t="s">
        <v>1505</v>
      </c>
      <c r="C82" s="21" t="s">
        <v>1</v>
      </c>
      <c r="D82" s="21"/>
      <c r="E82" s="21"/>
      <c r="F82" s="21"/>
      <c r="G82" s="21" t="s">
        <v>1</v>
      </c>
      <c r="H82" s="21" t="s">
        <v>1</v>
      </c>
      <c r="I82" s="21" t="s">
        <v>1</v>
      </c>
      <c r="J82" s="21"/>
      <c r="K82" s="21"/>
      <c r="L82" s="21"/>
      <c r="M82" s="21"/>
      <c r="N82" s="21" t="s">
        <v>1</v>
      </c>
      <c r="O82" s="21"/>
      <c r="P82" s="21"/>
      <c r="Q82" s="21"/>
      <c r="R82" s="21" t="s">
        <v>1</v>
      </c>
      <c r="S82" s="21"/>
      <c r="T82" s="21"/>
      <c r="U82" s="20">
        <f>COUNTA(C82:T82)</f>
        <v>6</v>
      </c>
      <c r="V82" s="19" t="s">
        <v>9</v>
      </c>
      <c r="W82" s="18">
        <v>88975</v>
      </c>
      <c r="X82" s="17">
        <v>2.96</v>
      </c>
      <c r="Y82" s="16">
        <f>1+X82/100</f>
        <v>1.0296000000000001</v>
      </c>
      <c r="Z82" s="6">
        <v>19</v>
      </c>
      <c r="AA82" s="16">
        <f>POWER(Y82,Z82)</f>
        <v>1.7406126843598355</v>
      </c>
      <c r="AB82" s="6">
        <f>W82*AA82</f>
        <v>154871.01359091635</v>
      </c>
      <c r="AC82" s="1">
        <v>17.399999999999999</v>
      </c>
      <c r="AD82" s="6">
        <f>AB82*AC82/100</f>
        <v>26947.556364819444</v>
      </c>
      <c r="AE82" s="6">
        <f>AD82*0.95</f>
        <v>25600.178546578471</v>
      </c>
      <c r="AF82" s="6">
        <f>AE82*BB82</f>
        <v>0</v>
      </c>
      <c r="AG82" s="15">
        <f>AE82/21628351</f>
        <v>1.1836398691041435E-3</v>
      </c>
      <c r="AH82" s="6">
        <f>AB82*0.05</f>
        <v>7743.5506795458177</v>
      </c>
      <c r="AI82" s="12">
        <f>AH82/12908475</f>
        <v>5.9988113851913705E-4</v>
      </c>
      <c r="AJ82" s="6">
        <f>AD82+AH82</f>
        <v>34691.107044365264</v>
      </c>
      <c r="AK82" s="6">
        <f>AB82*0.04</f>
        <v>6194.8405436366538</v>
      </c>
      <c r="AL82" s="6">
        <f>AB82*0.04</f>
        <v>6194.8405436366538</v>
      </c>
      <c r="AM82" s="6">
        <f>AK82+AL82</f>
        <v>12389.681087273308</v>
      </c>
      <c r="AN82" s="14">
        <f>AM82/20653560</f>
        <v>5.9988113851913705E-4</v>
      </c>
      <c r="AO82" s="6">
        <v>12</v>
      </c>
      <c r="AP82" s="13">
        <f>AO82/8801</f>
        <v>1.3634814225656176E-3</v>
      </c>
      <c r="AQ82" s="6">
        <v>12</v>
      </c>
      <c r="AR82" s="6"/>
      <c r="AS82" s="6"/>
      <c r="AT82" s="6"/>
      <c r="AU82" s="6">
        <v>0</v>
      </c>
      <c r="AV82" s="6"/>
      <c r="AW82" s="13">
        <f>AV82/34743979</f>
        <v>0</v>
      </c>
      <c r="AX82" s="6">
        <v>1</v>
      </c>
      <c r="AY82" s="6">
        <f>AJ82/922245*307576</f>
        <v>11569.758513494451</v>
      </c>
      <c r="AZ82" s="6">
        <f>AX82*AY82</f>
        <v>11569.758513494451</v>
      </c>
      <c r="BA82" s="12">
        <f>AZ82/12721596</f>
        <v>9.0945809892834602E-4</v>
      </c>
      <c r="BB82" s="11">
        <v>0</v>
      </c>
      <c r="BC82" s="6">
        <f>AD82*BB82*0.18*4</f>
        <v>0</v>
      </c>
      <c r="BD82" s="10">
        <f>BC82/11104067</f>
        <v>0</v>
      </c>
      <c r="BE82" s="6">
        <f>AD82*BB82*0.77*4</f>
        <v>0</v>
      </c>
      <c r="BF82" s="8">
        <f>BE82/47500730</f>
        <v>0</v>
      </c>
      <c r="BG82" s="27">
        <f>BC82+BE82</f>
        <v>0</v>
      </c>
      <c r="BH82" s="9">
        <v>1</v>
      </c>
      <c r="BI82" s="6">
        <f>AK82*0.85*0.75*12</f>
        <v>47390.530158820402</v>
      </c>
      <c r="BJ82" s="6">
        <f>AL82*0.85*0.75*2*12</f>
        <v>94781.060317640804</v>
      </c>
      <c r="BK82" s="6">
        <f>BI82+BJ82</f>
        <v>142171.59047646122</v>
      </c>
      <c r="BL82" s="8">
        <f>BK82/236999601</f>
        <v>5.9988113851913705E-4</v>
      </c>
      <c r="BM82" s="6">
        <f>AH82/205858*452173</f>
        <v>17008.931114760035</v>
      </c>
      <c r="BN82" s="8">
        <f>BM82/23157202</f>
        <v>7.3449854238694448E-4</v>
      </c>
      <c r="BT82" s="6">
        <f>'[1]Detailed Budget'!$AD$12</f>
        <v>194045122715</v>
      </c>
      <c r="BU82" s="6">
        <f>'[1]Detailed Budget'!$AD$24</f>
        <v>194045122715</v>
      </c>
      <c r="BV82" s="7">
        <f>AV82/34743979</f>
        <v>0</v>
      </c>
      <c r="BW82" s="4"/>
      <c r="BX82" s="5">
        <f>BT82*BV82</f>
        <v>0</v>
      </c>
      <c r="BY82" s="5">
        <f>BU82*BV82</f>
        <v>0</v>
      </c>
      <c r="CA82" s="6">
        <f>'[1]Detailed Budget'!$AD$96</f>
        <v>71050111380.677719</v>
      </c>
      <c r="CB82" s="5">
        <f>BA82*CA82</f>
        <v>64617099.224918403</v>
      </c>
      <c r="CE82" s="6">
        <f>'[1]Detailed Budget'!$AD$175</f>
        <v>4330586076.5988197</v>
      </c>
      <c r="CF82" s="5">
        <f>BB82*BD82*CE82</f>
        <v>0</v>
      </c>
      <c r="CG82" s="6">
        <f>'[1]Detailed Budget'!$AD$176</f>
        <v>20662817754.37001</v>
      </c>
      <c r="CH82" s="5">
        <f>BB82*BF82*CG82</f>
        <v>0</v>
      </c>
      <c r="CI82" s="5">
        <f>CF82+CH82</f>
        <v>0</v>
      </c>
      <c r="CJ82" s="5">
        <f>'[1]Detailed Budget'!$AD$178</f>
        <v>46025131033.061455</v>
      </c>
      <c r="CK82" s="5">
        <f>BB82*AG82*CJ82</f>
        <v>0</v>
      </c>
      <c r="CL82" s="5">
        <f>CI82+CK82</f>
        <v>0</v>
      </c>
      <c r="CM82" s="4">
        <f>'[1]Detailed Budget'!$AD$189</f>
        <v>77498869683.252869</v>
      </c>
      <c r="CN82" s="5">
        <f>BH82*BL82*CM82</f>
        <v>46490110.179535963</v>
      </c>
      <c r="CO82" s="3">
        <f>'[1]Detailed Budget'!$AD$191</f>
        <v>2684962805.4134097</v>
      </c>
      <c r="CP82" s="2">
        <f>BH82*AN82*CO82</f>
        <v>1610658.5445929323</v>
      </c>
      <c r="CQ82" s="2">
        <f>CN82+CP82</f>
        <v>48100768.724128895</v>
      </c>
      <c r="CR82" s="6">
        <f>'[1]Detailed Budget'!$AD$195</f>
        <v>18734176418</v>
      </c>
      <c r="CS82" s="5">
        <f>BN82*CR82</f>
        <v>13760225.271840869</v>
      </c>
      <c r="CW82" s="4"/>
      <c r="DH82" s="3">
        <f>'[1]Detailed Budget'!$AD$163</f>
        <v>4928560000</v>
      </c>
      <c r="DI82" s="2">
        <f>AP82*DH82</f>
        <v>6720000</v>
      </c>
    </row>
    <row r="83" spans="1:118" ht="43.5" x14ac:dyDescent="0.35">
      <c r="A83" s="23" t="s">
        <v>1504</v>
      </c>
      <c r="B83" s="22" t="s">
        <v>1503</v>
      </c>
      <c r="C83" s="21" t="s">
        <v>1</v>
      </c>
      <c r="D83" s="21" t="s">
        <v>1</v>
      </c>
      <c r="E83" s="21"/>
      <c r="F83" s="21"/>
      <c r="G83" s="21"/>
      <c r="H83" s="21" t="s">
        <v>1</v>
      </c>
      <c r="I83" s="21" t="s">
        <v>1</v>
      </c>
      <c r="J83" s="21"/>
      <c r="K83" s="21"/>
      <c r="L83" s="21"/>
      <c r="M83" s="21"/>
      <c r="N83" s="21" t="s">
        <v>1</v>
      </c>
      <c r="O83" s="21"/>
      <c r="P83" s="21"/>
      <c r="Q83" s="21"/>
      <c r="R83" s="21" t="s">
        <v>1</v>
      </c>
      <c r="S83" s="21"/>
      <c r="T83" s="21"/>
      <c r="U83" s="20">
        <f>COUNTA(C83:T83)</f>
        <v>6</v>
      </c>
      <c r="V83" s="19" t="s">
        <v>4</v>
      </c>
      <c r="W83" s="18">
        <v>56970</v>
      </c>
      <c r="X83" s="17">
        <v>2.96</v>
      </c>
      <c r="Y83" s="16">
        <f>1+X83/100</f>
        <v>1.0296000000000001</v>
      </c>
      <c r="Z83" s="6">
        <v>19</v>
      </c>
      <c r="AA83" s="16">
        <f>POWER(Y83,Z83)</f>
        <v>1.7406126843598355</v>
      </c>
      <c r="AB83" s="6">
        <f>W83*AA83</f>
        <v>99162.704627979823</v>
      </c>
      <c r="AC83" s="1">
        <v>17.399999999999999</v>
      </c>
      <c r="AD83" s="6">
        <f>AB83*AC83/100</f>
        <v>17254.310605268489</v>
      </c>
      <c r="AE83" s="6">
        <f>AD83*0.95</f>
        <v>16391.595075005065</v>
      </c>
      <c r="AF83" s="6">
        <f>AE83*BB83</f>
        <v>16391.595075005065</v>
      </c>
      <c r="AG83" s="15">
        <f>AE83/21628351</f>
        <v>7.5787539581751123E-4</v>
      </c>
      <c r="AH83" s="6">
        <f>AB83*0.05</f>
        <v>4958.1352313989919</v>
      </c>
      <c r="AI83" s="12">
        <f>AH83/12908475</f>
        <v>3.840992240678308E-4</v>
      </c>
      <c r="AJ83" s="6">
        <f>AD83+AH83</f>
        <v>22212.445836667481</v>
      </c>
      <c r="AK83" s="6">
        <f>AB83*0.04</f>
        <v>3966.5081851191931</v>
      </c>
      <c r="AL83" s="6">
        <f>AB83*0.04</f>
        <v>3966.5081851191931</v>
      </c>
      <c r="AM83" s="6">
        <f>AK83+AL83</f>
        <v>7933.0163702383861</v>
      </c>
      <c r="AN83" s="14">
        <f>AM83/20653560</f>
        <v>3.8409922406783075E-4</v>
      </c>
      <c r="AO83" s="6">
        <v>10</v>
      </c>
      <c r="AP83" s="13">
        <f>AO83/8801</f>
        <v>1.1362345188046814E-3</v>
      </c>
      <c r="AQ83" s="6">
        <v>10</v>
      </c>
      <c r="AR83" s="6"/>
      <c r="AS83" s="6"/>
      <c r="AT83" s="6"/>
      <c r="AU83" s="6">
        <v>0</v>
      </c>
      <c r="AV83" s="6"/>
      <c r="AW83" s="13">
        <f>AV83/34743979</f>
        <v>0</v>
      </c>
      <c r="AX83" s="6">
        <v>1</v>
      </c>
      <c r="AY83" s="6">
        <f>AJ83/922245*307576</f>
        <v>7408.02632777498</v>
      </c>
      <c r="AZ83" s="6">
        <f>AX83*AY83</f>
        <v>7408.02632777498</v>
      </c>
      <c r="BA83" s="12">
        <f>AZ83/12721596</f>
        <v>5.8231894235400805E-4</v>
      </c>
      <c r="BB83" s="11">
        <v>1</v>
      </c>
      <c r="BC83" s="6">
        <f>AD83*BB83*0.18*4</f>
        <v>12423.103635793312</v>
      </c>
      <c r="BD83" s="10">
        <f>BC83/11104067</f>
        <v>1.1187886056337117E-3</v>
      </c>
      <c r="BE83" s="6">
        <f>AD83*BB83*0.77*4</f>
        <v>53143.276664226949</v>
      </c>
      <c r="BF83" s="8">
        <f>BE83/47500730</f>
        <v>1.1187886304952987E-3</v>
      </c>
      <c r="BG83" s="27">
        <f>BC83+BE83</f>
        <v>65566.380300020261</v>
      </c>
      <c r="BH83" s="9">
        <v>0</v>
      </c>
      <c r="BI83" s="6">
        <f>AK83*0.85*0.75*12</f>
        <v>30343.787616161826</v>
      </c>
      <c r="BJ83" s="6">
        <f>AL83*0.85*0.75*2*12</f>
        <v>60687.575232323652</v>
      </c>
      <c r="BK83" s="6">
        <f>BI83+BJ83</f>
        <v>91031.362848485471</v>
      </c>
      <c r="BL83" s="8">
        <f>BK83/236999601</f>
        <v>3.8409922406783069E-4</v>
      </c>
      <c r="BM83" s="6">
        <f>AH83/205858*452173</f>
        <v>10890.686210821908</v>
      </c>
      <c r="BN83" s="8">
        <f>BM83/23157202</f>
        <v>4.7029370002567273E-4</v>
      </c>
      <c r="BT83" s="6">
        <f>'[1]Detailed Budget'!$AD$12</f>
        <v>194045122715</v>
      </c>
      <c r="BU83" s="6">
        <f>'[1]Detailed Budget'!$AD$24</f>
        <v>194045122715</v>
      </c>
      <c r="BV83" s="7">
        <f>AV83/34743979</f>
        <v>0</v>
      </c>
      <c r="BW83" s="4"/>
      <c r="BX83" s="5">
        <f>BT83*BV83</f>
        <v>0</v>
      </c>
      <c r="BY83" s="5">
        <f>BU83*BV83</f>
        <v>0</v>
      </c>
      <c r="CA83" s="6">
        <f>'[1]Detailed Budget'!$AD$96</f>
        <v>71050111380.677719</v>
      </c>
      <c r="CB83" s="5">
        <f>BA83*CA83</f>
        <v>41373825.713330723</v>
      </c>
      <c r="CE83" s="6">
        <f>'[1]Detailed Budget'!$AD$175</f>
        <v>4330586076.5988197</v>
      </c>
      <c r="CF83" s="5">
        <f>BB83*BD83*CE83</f>
        <v>4845010.3582147602</v>
      </c>
      <c r="CG83" s="6">
        <f>'[1]Detailed Budget'!$AD$176</f>
        <v>20662817754.37001</v>
      </c>
      <c r="CH83" s="5">
        <f>BB83*BF83*CG83</f>
        <v>23117325.577585567</v>
      </c>
      <c r="CI83" s="5">
        <f>CF83+CH83</f>
        <v>27962335.935800329</v>
      </c>
      <c r="CJ83" s="5">
        <f>'[1]Detailed Budget'!$AD$178</f>
        <v>46025131033.061455</v>
      </c>
      <c r="CK83" s="5">
        <f>BB83*AG83*CJ83</f>
        <v>34881314.399234273</v>
      </c>
      <c r="CL83" s="5">
        <f>CI83+CK83</f>
        <v>62843650.335034601</v>
      </c>
      <c r="CM83" s="4">
        <f>'[1]Detailed Budget'!$AD$189</f>
        <v>77498869683.252869</v>
      </c>
      <c r="CN83" s="5">
        <f>BH83*BL83*CM83</f>
        <v>0</v>
      </c>
      <c r="CO83" s="3">
        <f>'[1]Detailed Budget'!$AD$191</f>
        <v>2684962805.4134097</v>
      </c>
      <c r="CP83" s="2">
        <f>BH83*AN83*CO83</f>
        <v>0</v>
      </c>
      <c r="CQ83" s="2">
        <f>CN83+CP83</f>
        <v>0</v>
      </c>
      <c r="CR83" s="6">
        <f>'[1]Detailed Budget'!$AD$195</f>
        <v>18734176418</v>
      </c>
      <c r="CS83" s="5">
        <f>BN83*CR83</f>
        <v>8810565.1445549242</v>
      </c>
      <c r="CW83" s="4"/>
      <c r="DH83" s="3">
        <f>'[1]Detailed Budget'!$AD$163</f>
        <v>4928560000</v>
      </c>
      <c r="DI83" s="2">
        <f>AP83*DH83</f>
        <v>5600000</v>
      </c>
    </row>
    <row r="84" spans="1:118" ht="43.5" x14ac:dyDescent="0.35">
      <c r="A84" s="23" t="s">
        <v>1502</v>
      </c>
      <c r="B84" s="22" t="s">
        <v>1501</v>
      </c>
      <c r="C84" s="21" t="s">
        <v>1</v>
      </c>
      <c r="D84" s="21"/>
      <c r="E84" s="21"/>
      <c r="F84" s="21"/>
      <c r="G84" s="21" t="s">
        <v>1</v>
      </c>
      <c r="H84" s="21" t="s">
        <v>1</v>
      </c>
      <c r="I84" s="21" t="s">
        <v>1</v>
      </c>
      <c r="J84" s="21"/>
      <c r="K84" s="21"/>
      <c r="L84" s="21"/>
      <c r="M84" s="21"/>
      <c r="N84" s="21" t="s">
        <v>1</v>
      </c>
      <c r="O84" s="21"/>
      <c r="P84" s="21"/>
      <c r="Q84" s="21"/>
      <c r="R84" s="21" t="s">
        <v>1</v>
      </c>
      <c r="S84" s="21"/>
      <c r="T84" s="21"/>
      <c r="U84" s="20">
        <f>COUNTA(C84:T84)</f>
        <v>6</v>
      </c>
      <c r="V84" s="19" t="s">
        <v>9</v>
      </c>
      <c r="W84" s="18">
        <v>94454</v>
      </c>
      <c r="X84" s="17">
        <v>2.96</v>
      </c>
      <c r="Y84" s="16">
        <f>1+X84/100</f>
        <v>1.0296000000000001</v>
      </c>
      <c r="Z84" s="6">
        <v>19</v>
      </c>
      <c r="AA84" s="16">
        <f>POWER(Y84,Z84)</f>
        <v>1.7406126843598355</v>
      </c>
      <c r="AB84" s="6">
        <f>W84*AA84</f>
        <v>164407.8304885239</v>
      </c>
      <c r="AC84" s="1">
        <v>17.399999999999999</v>
      </c>
      <c r="AD84" s="6">
        <f>AB84*AC84/100</f>
        <v>28606.962505003157</v>
      </c>
      <c r="AE84" s="6">
        <f>AD84*0.95</f>
        <v>27176.614379752999</v>
      </c>
      <c r="AF84" s="6">
        <f>AE84*BB84</f>
        <v>0</v>
      </c>
      <c r="AG84" s="15">
        <f>AE84/21628351</f>
        <v>1.2565273413471512E-3</v>
      </c>
      <c r="AH84" s="6">
        <f>AB84*0.05</f>
        <v>8220.3915244261952</v>
      </c>
      <c r="AI84" s="12">
        <f>AH84/12908475</f>
        <v>6.3682127628757038E-4</v>
      </c>
      <c r="AJ84" s="6">
        <f>AD84+AH84</f>
        <v>36827.354029429349</v>
      </c>
      <c r="AK84" s="6">
        <f>AB84*0.04</f>
        <v>6576.3132195409562</v>
      </c>
      <c r="AL84" s="6">
        <f>AB84*0.04</f>
        <v>6576.3132195409562</v>
      </c>
      <c r="AM84" s="6">
        <f>AK84+AL84</f>
        <v>13152.626439081912</v>
      </c>
      <c r="AN84" s="14">
        <f>AM84/20653560</f>
        <v>6.3682127628757038E-4</v>
      </c>
      <c r="AO84" s="6">
        <v>11</v>
      </c>
      <c r="AP84" s="13">
        <f>AO84/8801</f>
        <v>1.2498579706851495E-3</v>
      </c>
      <c r="AQ84" s="6">
        <v>11</v>
      </c>
      <c r="AR84" s="6"/>
      <c r="AS84" s="6"/>
      <c r="AT84" s="6"/>
      <c r="AU84" s="6">
        <v>0</v>
      </c>
      <c r="AV84" s="6"/>
      <c r="AW84" s="13">
        <f>AV84/34743979</f>
        <v>0</v>
      </c>
      <c r="AX84" s="6">
        <v>1</v>
      </c>
      <c r="AY84" s="6">
        <f>AJ84/922245*307576</f>
        <v>12282.21377503349</v>
      </c>
      <c r="AZ84" s="6">
        <f>AX84*AY84</f>
        <v>12282.21377503349</v>
      </c>
      <c r="BA84" s="12">
        <f>AZ84/12721596</f>
        <v>9.6546170582947996E-4</v>
      </c>
      <c r="BB84" s="11">
        <v>0</v>
      </c>
      <c r="BC84" s="6">
        <f>AD84*BB84*0.18*4</f>
        <v>0</v>
      </c>
      <c r="BD84" s="10">
        <f>BC84/11104067</f>
        <v>0</v>
      </c>
      <c r="BE84" s="6">
        <f>AD84*BB84*0.77*4</f>
        <v>0</v>
      </c>
      <c r="BF84" s="8">
        <f>BE84/47500730</f>
        <v>0</v>
      </c>
      <c r="BG84" s="27">
        <f>BC84+BE84</f>
        <v>0</v>
      </c>
      <c r="BH84" s="9">
        <v>1</v>
      </c>
      <c r="BI84" s="6">
        <f>AK84*0.85*0.75*12</f>
        <v>50308.796129488306</v>
      </c>
      <c r="BJ84" s="6">
        <f>AL84*0.85*0.75*2*12</f>
        <v>100617.59225897661</v>
      </c>
      <c r="BK84" s="6">
        <f>BI84+BJ84</f>
        <v>150926.38838846493</v>
      </c>
      <c r="BL84" s="8">
        <f>BK84/236999601</f>
        <v>6.3682127628757028E-4</v>
      </c>
      <c r="BM84" s="6">
        <f>AH84/205858*452173</f>
        <v>18056.325704001621</v>
      </c>
      <c r="BN84" s="8">
        <f>BM84/23157202</f>
        <v>7.7972829809065973E-4</v>
      </c>
      <c r="BT84" s="6">
        <f>'[1]Detailed Budget'!$AD$12</f>
        <v>194045122715</v>
      </c>
      <c r="BU84" s="6">
        <f>'[1]Detailed Budget'!$AD$24</f>
        <v>194045122715</v>
      </c>
      <c r="BV84" s="7">
        <f>AV84/34743979</f>
        <v>0</v>
      </c>
      <c r="BW84" s="4"/>
      <c r="BX84" s="5">
        <f>BT84*BV84</f>
        <v>0</v>
      </c>
      <c r="BY84" s="5">
        <f>BU84*BV84</f>
        <v>0</v>
      </c>
      <c r="CA84" s="6">
        <f>'[1]Detailed Budget'!$AD$96</f>
        <v>71050111380.677719</v>
      </c>
      <c r="CB84" s="5">
        <f>BA84*CA84</f>
        <v>68596161.732963651</v>
      </c>
      <c r="CE84" s="6">
        <f>'[1]Detailed Budget'!$AD$175</f>
        <v>4330586076.5988197</v>
      </c>
      <c r="CF84" s="5">
        <f>BB84*BD84*CE84</f>
        <v>0</v>
      </c>
      <c r="CG84" s="6">
        <f>'[1]Detailed Budget'!$AD$176</f>
        <v>20662817754.37001</v>
      </c>
      <c r="CH84" s="5">
        <f>BB84*BF84*CG84</f>
        <v>0</v>
      </c>
      <c r="CI84" s="5">
        <f>CF84+CH84</f>
        <v>0</v>
      </c>
      <c r="CJ84" s="5">
        <f>'[1]Detailed Budget'!$AD$178</f>
        <v>46025131033.061455</v>
      </c>
      <c r="CK84" s="5">
        <f>BB84*AG84*CJ84</f>
        <v>0</v>
      </c>
      <c r="CL84" s="5">
        <f>CI84+CK84</f>
        <v>0</v>
      </c>
      <c r="CM84" s="4">
        <f>'[1]Detailed Budget'!$AD$189</f>
        <v>77498869683.252869</v>
      </c>
      <c r="CN84" s="5">
        <f>BH84*BL84*CM84</f>
        <v>49352929.102533177</v>
      </c>
      <c r="CO84" s="3">
        <f>'[1]Detailed Budget'!$AD$191</f>
        <v>2684962805.4134097</v>
      </c>
      <c r="CP84" s="2">
        <f>BH84*AN84*CO84</f>
        <v>1709841.4405280231</v>
      </c>
      <c r="CQ84" s="2">
        <f>CN84+CP84</f>
        <v>51062770.543061197</v>
      </c>
      <c r="CR84" s="6">
        <f>'[1]Detailed Budget'!$AD$195</f>
        <v>18734176418</v>
      </c>
      <c r="CS84" s="5">
        <f>BN84*CR84</f>
        <v>14607567.494537313</v>
      </c>
      <c r="CW84" s="4"/>
      <c r="DH84" s="3">
        <f>'[1]Detailed Budget'!$AD$163</f>
        <v>4928560000</v>
      </c>
      <c r="DI84" s="2">
        <f>AP84*DH84</f>
        <v>6160000</v>
      </c>
    </row>
    <row r="85" spans="1:118" ht="43.5" x14ac:dyDescent="0.35">
      <c r="A85" s="23" t="s">
        <v>1500</v>
      </c>
      <c r="B85" s="22" t="s">
        <v>1499</v>
      </c>
      <c r="C85" s="21" t="s">
        <v>1</v>
      </c>
      <c r="D85" s="21" t="s">
        <v>1</v>
      </c>
      <c r="E85" s="21"/>
      <c r="F85" s="21"/>
      <c r="G85" s="21"/>
      <c r="H85" s="21" t="s">
        <v>1</v>
      </c>
      <c r="I85" s="21" t="s">
        <v>1</v>
      </c>
      <c r="J85" s="21"/>
      <c r="K85" s="21"/>
      <c r="L85" s="21"/>
      <c r="M85" s="21" t="s">
        <v>1</v>
      </c>
      <c r="N85" s="21"/>
      <c r="O85" s="21"/>
      <c r="P85" s="21"/>
      <c r="Q85" s="21"/>
      <c r="R85" s="21" t="s">
        <v>1</v>
      </c>
      <c r="S85" s="21"/>
      <c r="T85" s="21"/>
      <c r="U85" s="20">
        <f>COUNTA(C85:T85)</f>
        <v>6</v>
      </c>
      <c r="V85" s="19" t="s">
        <v>4</v>
      </c>
      <c r="W85" s="18">
        <v>110852</v>
      </c>
      <c r="X85" s="17">
        <v>2.96</v>
      </c>
      <c r="Y85" s="16">
        <f>1+X85/100</f>
        <v>1.0296000000000001</v>
      </c>
      <c r="Z85" s="6">
        <v>19</v>
      </c>
      <c r="AA85" s="16">
        <f>POWER(Y85,Z85)</f>
        <v>1.7406126843598355</v>
      </c>
      <c r="AB85" s="6">
        <f>W85*AA85</f>
        <v>192950.39728665649</v>
      </c>
      <c r="AC85" s="1">
        <v>17.399999999999999</v>
      </c>
      <c r="AD85" s="6">
        <f>AB85*AC85/100</f>
        <v>33573.369127878228</v>
      </c>
      <c r="AE85" s="6">
        <f>AD85*0.95</f>
        <v>31894.700671484316</v>
      </c>
      <c r="AF85" s="6">
        <f>AE85*BB85</f>
        <v>31894.700671484316</v>
      </c>
      <c r="AG85" s="15">
        <f>AE85/21628351</f>
        <v>1.4746709386898851E-3</v>
      </c>
      <c r="AH85" s="6">
        <f>AB85*0.05</f>
        <v>9647.519864332824</v>
      </c>
      <c r="AI85" s="12">
        <f>AH85/12908475</f>
        <v>7.4737874646949574E-4</v>
      </c>
      <c r="AJ85" s="6">
        <f>AD85+AH85</f>
        <v>43220.888992211054</v>
      </c>
      <c r="AK85" s="6">
        <f>AB85*0.04</f>
        <v>7718.0158914662597</v>
      </c>
      <c r="AL85" s="6">
        <f>AB85*0.04</f>
        <v>7718.0158914662597</v>
      </c>
      <c r="AM85" s="6">
        <f>AK85+AL85</f>
        <v>15436.031782932519</v>
      </c>
      <c r="AN85" s="14">
        <f>AM85/20653560</f>
        <v>7.4737874646949574E-4</v>
      </c>
      <c r="AO85" s="6">
        <v>10</v>
      </c>
      <c r="AP85" s="13">
        <f>AO85/8801</f>
        <v>1.1362345188046814E-3</v>
      </c>
      <c r="AQ85" s="6">
        <v>10</v>
      </c>
      <c r="AR85" s="6"/>
      <c r="AS85" s="6"/>
      <c r="AT85" s="6"/>
      <c r="AU85" s="6">
        <v>0</v>
      </c>
      <c r="AV85" s="6"/>
      <c r="AW85" s="13">
        <f>AV85/34743979</f>
        <v>0</v>
      </c>
      <c r="AX85" s="6">
        <v>1</v>
      </c>
      <c r="AY85" s="6">
        <f>AJ85/922245*307576</f>
        <v>14414.508240942816</v>
      </c>
      <c r="AZ85" s="6">
        <f>AX85*AY85</f>
        <v>14414.508240942816</v>
      </c>
      <c r="BA85" s="12">
        <f>AZ85/12721596</f>
        <v>1.1330738879730827E-3</v>
      </c>
      <c r="BB85" s="11">
        <v>1</v>
      </c>
      <c r="BC85" s="6">
        <f>AD85*BB85*0.18*4</f>
        <v>24172.825772072323</v>
      </c>
      <c r="BD85" s="10">
        <f>BC85/11104067</f>
        <v>2.1769344306074813E-3</v>
      </c>
      <c r="BE85" s="6">
        <f>AD85*BB85*0.77*4</f>
        <v>103405.97691386494</v>
      </c>
      <c r="BF85" s="8">
        <f>BE85/47500730</f>
        <v>2.1769344789830587E-3</v>
      </c>
      <c r="BG85" s="27">
        <f>BC85+BE85</f>
        <v>127578.80268593726</v>
      </c>
      <c r="BH85" s="9">
        <v>0</v>
      </c>
      <c r="BI85" s="6">
        <f>AK85*0.85*0.75*12</f>
        <v>59042.821569716885</v>
      </c>
      <c r="BJ85" s="6">
        <f>AL85*0.85*0.75*2*12</f>
        <v>118085.64313943377</v>
      </c>
      <c r="BK85" s="6">
        <f>BI85+BJ85</f>
        <v>177128.46470915066</v>
      </c>
      <c r="BL85" s="8">
        <f>BK85/236999601</f>
        <v>7.4737874646949585E-4</v>
      </c>
      <c r="BM85" s="6">
        <f>AH85/205858*452173</f>
        <v>21191.054025663158</v>
      </c>
      <c r="BN85" s="8">
        <f>BM85/23157202</f>
        <v>9.1509561585476334E-4</v>
      </c>
      <c r="BT85" s="6">
        <f>'[1]Detailed Budget'!$AD$12</f>
        <v>194045122715</v>
      </c>
      <c r="BU85" s="6">
        <f>'[1]Detailed Budget'!$AD$24</f>
        <v>194045122715</v>
      </c>
      <c r="BV85" s="7">
        <f>AV85/34743979</f>
        <v>0</v>
      </c>
      <c r="BW85" s="4"/>
      <c r="BX85" s="5">
        <f>BT85*BV85</f>
        <v>0</v>
      </c>
      <c r="BY85" s="5">
        <f>BU85*BV85</f>
        <v>0</v>
      </c>
      <c r="CA85" s="6">
        <f>'[1]Detailed Budget'!$AD$96</f>
        <v>71050111380.677719</v>
      </c>
      <c r="CB85" s="5">
        <f>BA85*CA85</f>
        <v>80505025.943025082</v>
      </c>
      <c r="CE85" s="6">
        <f>'[1]Detailed Budget'!$AD$175</f>
        <v>4330586076.5988197</v>
      </c>
      <c r="CF85" s="5">
        <f>BB85*BD85*CE85</f>
        <v>9427401.9348573387</v>
      </c>
      <c r="CG85" s="6">
        <f>'[1]Detailed Budget'!$AD$176</f>
        <v>20662817754.37001</v>
      </c>
      <c r="CH85" s="5">
        <f>BB85*BF85*CG85</f>
        <v>44981600.402431376</v>
      </c>
      <c r="CI85" s="5">
        <f>CF85+CH85</f>
        <v>54409002.337288715</v>
      </c>
      <c r="CJ85" s="5">
        <f>'[1]Detailed Budget'!$AD$178</f>
        <v>46025131033.061455</v>
      </c>
      <c r="CK85" s="5">
        <f>BB85*AG85*CJ85</f>
        <v>67871923.183849692</v>
      </c>
      <c r="CL85" s="5">
        <f>CI85+CK85</f>
        <v>122280925.5211384</v>
      </c>
      <c r="CM85" s="4">
        <f>'[1]Detailed Budget'!$AD$189</f>
        <v>77498869683.252869</v>
      </c>
      <c r="CN85" s="5">
        <f>BH85*BL85*CM85</f>
        <v>0</v>
      </c>
      <c r="CO85" s="3">
        <f>'[1]Detailed Budget'!$AD$191</f>
        <v>2684962805.4134097</v>
      </c>
      <c r="CP85" s="2">
        <f>BH85*AN85*CO85</f>
        <v>0</v>
      </c>
      <c r="CQ85" s="2">
        <f>CN85+CP85</f>
        <v>0</v>
      </c>
      <c r="CR85" s="6">
        <f>'[1]Detailed Budget'!$AD$195</f>
        <v>18734176418</v>
      </c>
      <c r="CS85" s="5">
        <f>BN85*CR85</f>
        <v>17143562.706761494</v>
      </c>
      <c r="CW85" s="4"/>
      <c r="DH85" s="3">
        <f>'[1]Detailed Budget'!$AD$163</f>
        <v>4928560000</v>
      </c>
      <c r="DI85" s="2">
        <f>AP85*DH85</f>
        <v>5600000</v>
      </c>
    </row>
    <row r="86" spans="1:118" x14ac:dyDescent="0.35">
      <c r="A86" s="23"/>
      <c r="B86" s="22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0"/>
      <c r="V86" s="19"/>
      <c r="W86" s="18"/>
      <c r="X86" s="17"/>
      <c r="Y86" s="16"/>
      <c r="Z86" s="6"/>
      <c r="AA86" s="16"/>
      <c r="AB86" s="6"/>
      <c r="AD86" s="6"/>
      <c r="AE86" s="6"/>
      <c r="AF86" s="6">
        <f>AE86*BB86</f>
        <v>0</v>
      </c>
      <c r="AG86" s="15">
        <f>AE86/21628351</f>
        <v>0</v>
      </c>
      <c r="AH86" s="6"/>
      <c r="AI86" s="12"/>
      <c r="AJ86" s="6"/>
      <c r="AK86" s="6">
        <f>AB86*0.04</f>
        <v>0</v>
      </c>
      <c r="AL86" s="6">
        <f>AB86*0.04</f>
        <v>0</v>
      </c>
      <c r="AM86" s="6">
        <f>AK86+AL86</f>
        <v>0</v>
      </c>
      <c r="AN86" s="14">
        <f>AM86/20653560</f>
        <v>0</v>
      </c>
      <c r="AO86" s="6"/>
      <c r="AP86" s="13">
        <f>AO86/8801</f>
        <v>0</v>
      </c>
      <c r="AQ86" s="6"/>
      <c r="AR86" s="6"/>
      <c r="AS86" s="6"/>
      <c r="AT86" s="6"/>
      <c r="AU86" s="6"/>
      <c r="AV86" s="6"/>
      <c r="AW86" s="13">
        <f>AV86/34743979</f>
        <v>0</v>
      </c>
      <c r="AX86" s="6"/>
      <c r="AY86" s="6"/>
      <c r="AZ86" s="6"/>
      <c r="BA86" s="12">
        <f>AZ86/12721596</f>
        <v>0</v>
      </c>
      <c r="BB86" s="11"/>
      <c r="BC86" s="6"/>
      <c r="BD86" s="10"/>
      <c r="BE86" s="6"/>
      <c r="BF86" s="8"/>
      <c r="BG86" s="27"/>
      <c r="BH86" s="9"/>
      <c r="BI86" s="6">
        <f>AK86*0.85*0.75*12</f>
        <v>0</v>
      </c>
      <c r="BJ86" s="6">
        <f>AL86*0.85*0.75*2*12</f>
        <v>0</v>
      </c>
      <c r="BK86" s="6">
        <f>BI86+BJ86</f>
        <v>0</v>
      </c>
      <c r="BL86" s="8">
        <f>BK86/236999601</f>
        <v>0</v>
      </c>
      <c r="BM86" s="6"/>
      <c r="BN86" s="8">
        <f>BM86/23157202</f>
        <v>0</v>
      </c>
      <c r="BT86" s="6"/>
      <c r="BU86" s="6"/>
      <c r="BV86" s="7"/>
      <c r="BW86" s="4"/>
      <c r="BX86" s="5"/>
      <c r="BY86" s="5"/>
      <c r="CA86" s="6">
        <f>'[1]Detailed Budget'!$AD$96</f>
        <v>71050111380.677719</v>
      </c>
      <c r="CB86" s="5">
        <f>BA86*CA86</f>
        <v>0</v>
      </c>
      <c r="CE86" s="6"/>
      <c r="CF86" s="5"/>
      <c r="CG86" s="6"/>
      <c r="CH86" s="5"/>
      <c r="CI86" s="5"/>
      <c r="CJ86" s="5"/>
      <c r="CK86" s="5"/>
      <c r="CL86" s="5"/>
      <c r="CM86" s="4">
        <f>'[1]Detailed Budget'!$AD$189</f>
        <v>77498869683.252869</v>
      </c>
      <c r="CN86" s="5">
        <f>BH86*BL86*CM86</f>
        <v>0</v>
      </c>
      <c r="CO86" s="3">
        <f>'[1]Detailed Budget'!$AD$191</f>
        <v>2684962805.4134097</v>
      </c>
      <c r="CP86" s="2">
        <f>BH86*AN86*CO86</f>
        <v>0</v>
      </c>
      <c r="CQ86" s="2">
        <f>CN86+CP86</f>
        <v>0</v>
      </c>
      <c r="CR86" s="6"/>
      <c r="CS86" s="5"/>
      <c r="CW86" s="4"/>
      <c r="DH86" s="3">
        <f>'[1]Detailed Budget'!$AD$163</f>
        <v>4928560000</v>
      </c>
      <c r="DI86" s="2">
        <f>AP86*DH86</f>
        <v>0</v>
      </c>
    </row>
    <row r="87" spans="1:118" x14ac:dyDescent="0.35">
      <c r="A87" s="38">
        <v>1.5</v>
      </c>
      <c r="B87" s="37" t="s">
        <v>1498</v>
      </c>
      <c r="C87" s="34">
        <f>COUNTA(C89:C101)</f>
        <v>13</v>
      </c>
      <c r="D87" s="34">
        <f>COUNTA(D89:D101)</f>
        <v>13</v>
      </c>
      <c r="E87" s="34">
        <f>COUNTA(E89:E101)</f>
        <v>0</v>
      </c>
      <c r="F87" s="34">
        <f>COUNTA(F89:F101)</f>
        <v>0</v>
      </c>
      <c r="G87" s="34">
        <f>COUNTA(G89:G101)</f>
        <v>0</v>
      </c>
      <c r="H87" s="34">
        <f>COUNTA(H89:H101)</f>
        <v>13</v>
      </c>
      <c r="I87" s="34">
        <f>COUNTA(I89:I101)</f>
        <v>13</v>
      </c>
      <c r="J87" s="34">
        <f>COUNTA(J89:J101)</f>
        <v>0</v>
      </c>
      <c r="K87" s="34">
        <f>COUNTA(K89:K101)</f>
        <v>11</v>
      </c>
      <c r="L87" s="34">
        <f>COUNTA(L89:L101)</f>
        <v>0</v>
      </c>
      <c r="M87" s="34">
        <f>COUNTA(M89:M101)</f>
        <v>2</v>
      </c>
      <c r="N87" s="34">
        <f>COUNTA(N89:N101)</f>
        <v>0</v>
      </c>
      <c r="O87" s="34">
        <f>COUNTA(O89:O101)</f>
        <v>0</v>
      </c>
      <c r="P87" s="34">
        <f>COUNTA(P89:P101)</f>
        <v>0</v>
      </c>
      <c r="Q87" s="34">
        <f>COUNTA(Q89:Q101)</f>
        <v>0</v>
      </c>
      <c r="R87" s="34">
        <f>COUNTA(R89:R101)</f>
        <v>13</v>
      </c>
      <c r="S87" s="34">
        <f>COUNTA(S89:S101)</f>
        <v>0</v>
      </c>
      <c r="T87" s="34">
        <f>COUNTA(T89:T101)</f>
        <v>0</v>
      </c>
      <c r="U87" s="33">
        <f>SUM(C87:T87)</f>
        <v>78</v>
      </c>
      <c r="V87" s="32"/>
      <c r="W87" s="25">
        <f>SUM(W89:W101)</f>
        <v>1869377</v>
      </c>
      <c r="X87" s="31">
        <v>3.05</v>
      </c>
      <c r="Y87" s="30">
        <f>1+X87/100</f>
        <v>1.0305</v>
      </c>
      <c r="Z87" s="25">
        <v>19</v>
      </c>
      <c r="AA87" s="30">
        <f>POWER(Y87,Z87)</f>
        <v>1.7697500211431931</v>
      </c>
      <c r="AB87" s="25">
        <f>SUM(AB89:AB101)</f>
        <v>3308329.9852745989</v>
      </c>
      <c r="AC87" s="24">
        <v>19.100000000000001</v>
      </c>
      <c r="AD87" s="25">
        <f>SUM(AD89:AD101)</f>
        <v>631891.02718744846</v>
      </c>
      <c r="AE87" s="25">
        <f>SUM(AE89:AE101)</f>
        <v>600296.47582807601</v>
      </c>
      <c r="AF87" s="25">
        <f>SUM(AF89:AF101)</f>
        <v>600296.47582807601</v>
      </c>
      <c r="AG87" s="15">
        <f>AE87/21628351</f>
        <v>2.7755073691382019E-2</v>
      </c>
      <c r="AH87" s="25">
        <f>SUM(AH89:AH101)</f>
        <v>165416.49926372999</v>
      </c>
      <c r="AI87" s="12">
        <f>AH87/12908475</f>
        <v>1.2814565567484152E-2</v>
      </c>
      <c r="AJ87" s="25">
        <f>SUM(AJ89:AJ101)</f>
        <v>797307.52645117848</v>
      </c>
      <c r="AK87" s="6">
        <f>AB87*0.04</f>
        <v>132333.19941098397</v>
      </c>
      <c r="AL87" s="6">
        <f>AB87*0.04</f>
        <v>132333.19941098397</v>
      </c>
      <c r="AM87" s="6">
        <f>AK87+AL87</f>
        <v>264666.39882196794</v>
      </c>
      <c r="AN87" s="14">
        <f>AM87/20653560</f>
        <v>1.281456556748415E-2</v>
      </c>
      <c r="AO87" s="25">
        <f>SUM(AO89:AO101)</f>
        <v>147</v>
      </c>
      <c r="AP87" s="13">
        <f>AO87/8801</f>
        <v>1.6702647426428813E-2</v>
      </c>
      <c r="AQ87" s="25">
        <f>SUM(AQ89:AQ101)</f>
        <v>147</v>
      </c>
      <c r="AR87" s="25"/>
      <c r="AS87" s="25"/>
      <c r="AT87" s="25"/>
      <c r="AU87" s="6"/>
      <c r="AV87" s="25">
        <v>1837961</v>
      </c>
      <c r="AW87" s="13">
        <f>AV87/34743979</f>
        <v>5.290012983256754E-2</v>
      </c>
      <c r="AX87" s="6"/>
      <c r="AY87" s="25">
        <v>271008</v>
      </c>
      <c r="AZ87" s="25">
        <f>SUM(AZ89:AZ101)</f>
        <v>0</v>
      </c>
      <c r="BA87" s="12">
        <f>AZ87/12721596</f>
        <v>0</v>
      </c>
      <c r="BB87" s="11"/>
      <c r="BC87" s="25">
        <f>SUM(BC89:BC101)</f>
        <v>454961.53957496292</v>
      </c>
      <c r="BD87" s="10">
        <f>BC87/11104067</f>
        <v>4.0972513906387897E-2</v>
      </c>
      <c r="BE87" s="25">
        <f>SUM(BE89:BE101)</f>
        <v>1946224.3637373412</v>
      </c>
      <c r="BF87" s="8">
        <f>BE87/47500730</f>
        <v>4.0972514816874209E-2</v>
      </c>
      <c r="BG87" s="25">
        <f>SUM(BG89:BG101)</f>
        <v>2401185.9033123041</v>
      </c>
      <c r="BI87" s="6">
        <f>AK87*0.85*0.75*12</f>
        <v>1012348.9754940273</v>
      </c>
      <c r="BJ87" s="6">
        <f>AL87*0.85*0.75*2*12</f>
        <v>2024697.9509880545</v>
      </c>
      <c r="BK87" s="6">
        <f>BI87+BJ87</f>
        <v>3037046.9264820819</v>
      </c>
      <c r="BL87" s="8">
        <f>BK87/236999601</f>
        <v>1.2814565567484148E-2</v>
      </c>
      <c r="BM87" s="25">
        <v>376037</v>
      </c>
      <c r="BN87" s="8">
        <f>BM87/23157202</f>
        <v>1.6238447114638462E-2</v>
      </c>
      <c r="BO87" s="24"/>
      <c r="BP87" s="24"/>
      <c r="BQ87" s="24"/>
      <c r="BR87" s="24"/>
      <c r="BS87" s="24"/>
      <c r="BT87" s="25">
        <f>'[1]Detailed Budget'!$AD$12</f>
        <v>194045122715</v>
      </c>
      <c r="BU87" s="25">
        <f>'[1]Detailed Budget'!$AD$24</f>
        <v>194045122715</v>
      </c>
      <c r="BV87" s="7">
        <f>AV87/34743979</f>
        <v>5.290012983256754E-2</v>
      </c>
      <c r="BW87" s="4">
        <v>1</v>
      </c>
      <c r="BX87" s="35">
        <f>BT87*BV87</f>
        <v>10265012185</v>
      </c>
      <c r="BY87" s="35">
        <f>BU87*BV87</f>
        <v>10265012185</v>
      </c>
      <c r="BZ87" s="35">
        <f>BX87+BY87</f>
        <v>20530024370</v>
      </c>
      <c r="CA87" s="25">
        <f>'[1]Detailed Budget'!$AD$96</f>
        <v>71050111380.677719</v>
      </c>
      <c r="CB87" s="35">
        <f>BA87*CA87</f>
        <v>0</v>
      </c>
      <c r="CC87" s="24"/>
      <c r="CD87" s="24"/>
      <c r="CE87" s="25">
        <f>'[1]Detailed Budget'!$AD$175</f>
        <v>4330586076.5988197</v>
      </c>
      <c r="CF87" s="25">
        <f>SUM(CF89:CF101)</f>
        <v>177434998.24625492</v>
      </c>
      <c r="CG87" s="26">
        <f>'[1]Detailed Budget'!$AD$176</f>
        <v>20662817754.37001</v>
      </c>
      <c r="CH87" s="25">
        <f>SUM(CH89:CH101)</f>
        <v>846607606.59929669</v>
      </c>
      <c r="CI87" s="35">
        <f>SUM(CI89:CI101)</f>
        <v>1024042604.8455517</v>
      </c>
      <c r="CJ87" s="5">
        <f>'[1]Detailed Budget'!$AD$178</f>
        <v>46025131033.061455</v>
      </c>
      <c r="CK87" s="35">
        <f>SUM(CK89:CK101)</f>
        <v>1277430903.4781342</v>
      </c>
      <c r="CL87" s="35">
        <f>SUM(CL89:CL101)</f>
        <v>2301473508.3236856</v>
      </c>
      <c r="CM87" s="4">
        <f>'[1]Detailed Budget'!$AD$189</f>
        <v>77498869683.252869</v>
      </c>
      <c r="CN87" s="5">
        <f>BH87*BL87*CM87</f>
        <v>0</v>
      </c>
      <c r="CO87" s="3">
        <f>'[1]Detailed Budget'!$AD$191</f>
        <v>2684962805.4134097</v>
      </c>
      <c r="CP87" s="2">
        <f>BH87*AN87*CO87</f>
        <v>0</v>
      </c>
      <c r="CQ87" s="2">
        <f>CN87+CP87</f>
        <v>0</v>
      </c>
      <c r="CR87" s="25">
        <f>'[1]Detailed Budget'!$AD$195</f>
        <v>18734176418</v>
      </c>
      <c r="CS87" s="5">
        <f>BN87*CR87</f>
        <v>304213933</v>
      </c>
      <c r="CT87" s="24"/>
      <c r="CU87" s="24"/>
      <c r="CV87" s="24"/>
      <c r="CW87" s="4"/>
      <c r="CX87" s="24"/>
      <c r="CY87" s="24"/>
      <c r="CZ87" s="24"/>
      <c r="DA87" s="24"/>
      <c r="DB87" s="24"/>
      <c r="DC87" s="24"/>
      <c r="DD87" s="24"/>
      <c r="DE87" s="24"/>
      <c r="DF87" s="24"/>
      <c r="DG87" s="24"/>
      <c r="DH87" s="3">
        <f>'[1]Detailed Budget'!$AD$163</f>
        <v>4928560000</v>
      </c>
      <c r="DI87" s="2">
        <f>AP87*DH87</f>
        <v>82320000</v>
      </c>
      <c r="DJ87" s="24"/>
      <c r="DK87" s="24"/>
      <c r="DL87" s="24"/>
      <c r="DM87" s="24"/>
      <c r="DN87" s="24"/>
    </row>
    <row r="88" spans="1:118" x14ac:dyDescent="0.35">
      <c r="A88" s="23" t="s">
        <v>1497</v>
      </c>
      <c r="B88" s="22" t="s">
        <v>72</v>
      </c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3"/>
      <c r="V88" s="32"/>
      <c r="W88" s="25"/>
      <c r="X88" s="31"/>
      <c r="Y88" s="30"/>
      <c r="Z88" s="25"/>
      <c r="AA88" s="30"/>
      <c r="AB88" s="25"/>
      <c r="AC88" s="24"/>
      <c r="AD88" s="25"/>
      <c r="AE88" s="25"/>
      <c r="AF88" s="6"/>
      <c r="AG88" s="15">
        <f>AE88/21628351</f>
        <v>0</v>
      </c>
      <c r="AH88" s="25"/>
      <c r="AI88" s="12"/>
      <c r="AJ88" s="6"/>
      <c r="AK88" s="6">
        <f>AB88*0.04</f>
        <v>0</v>
      </c>
      <c r="AL88" s="6">
        <f>AB88*0.04</f>
        <v>0</v>
      </c>
      <c r="AM88" s="6">
        <f>AK88+AL88</f>
        <v>0</v>
      </c>
      <c r="AN88" s="14">
        <f>AM88/20653560</f>
        <v>0</v>
      </c>
      <c r="AO88" s="25"/>
      <c r="AP88" s="13"/>
      <c r="AQ88" s="25"/>
      <c r="AR88" s="25"/>
      <c r="AS88" s="25"/>
      <c r="AT88" s="25"/>
      <c r="AU88" s="6"/>
      <c r="AV88" s="26"/>
      <c r="AW88" s="13">
        <f>AV88/34743979</f>
        <v>0</v>
      </c>
      <c r="AX88" s="6"/>
      <c r="AY88" s="25"/>
      <c r="AZ88" s="6"/>
      <c r="BA88" s="12">
        <f>AZ88/12721596</f>
        <v>0</v>
      </c>
      <c r="BB88" s="11"/>
      <c r="BC88" s="25"/>
      <c r="BD88" s="10">
        <f>BC88/11104067</f>
        <v>0</v>
      </c>
      <c r="BE88" s="25"/>
      <c r="BF88" s="8">
        <f>BE88/47500730</f>
        <v>0</v>
      </c>
      <c r="BG88" s="27"/>
      <c r="BI88" s="6">
        <f>AK88*0.85*0.75*12</f>
        <v>0</v>
      </c>
      <c r="BJ88" s="6">
        <f>AL88*0.85*0.75*2*12</f>
        <v>0</v>
      </c>
      <c r="BK88" s="6">
        <f>BI88+BJ88</f>
        <v>0</v>
      </c>
      <c r="BL88" s="8">
        <f>BK88/236999601</f>
        <v>0</v>
      </c>
      <c r="BM88" s="25"/>
      <c r="BN88" s="8">
        <f>BM88/23157202</f>
        <v>0</v>
      </c>
      <c r="BO88" s="24"/>
      <c r="BP88" s="24"/>
      <c r="BQ88" s="24"/>
      <c r="BR88" s="24"/>
      <c r="BS88" s="24"/>
      <c r="BT88" s="25"/>
      <c r="BU88" s="25">
        <f>'[1]Detailed Budget'!$AD$24</f>
        <v>194045122715</v>
      </c>
      <c r="BV88" s="7"/>
      <c r="BW88" s="4"/>
      <c r="BX88" s="5"/>
      <c r="BY88" s="5"/>
      <c r="BZ88" s="24"/>
      <c r="CA88" s="25">
        <f>'[1]Detailed Budget'!$AD$96</f>
        <v>71050111380.677719</v>
      </c>
      <c r="CB88" s="5"/>
      <c r="CC88" s="24"/>
      <c r="CD88" s="24"/>
      <c r="CE88" s="25"/>
      <c r="CF88" s="5"/>
      <c r="CG88" s="26"/>
      <c r="CH88" s="5"/>
      <c r="CI88" s="5"/>
      <c r="CJ88" s="5"/>
      <c r="CK88" s="5"/>
      <c r="CL88" s="5"/>
      <c r="CM88" s="4">
        <f>'[1]Detailed Budget'!$AD$189</f>
        <v>77498869683.252869</v>
      </c>
      <c r="CN88" s="5">
        <f>BH88*BL88*CM88</f>
        <v>0</v>
      </c>
      <c r="CO88" s="3">
        <f>'[1]Detailed Budget'!$AD$191</f>
        <v>2684962805.4134097</v>
      </c>
      <c r="CP88" s="2">
        <f>BH88*AN88*CO88</f>
        <v>0</v>
      </c>
      <c r="CQ88" s="2">
        <f>CN88+CP88</f>
        <v>0</v>
      </c>
      <c r="CR88" s="25"/>
      <c r="CS88" s="5"/>
      <c r="CT88" s="24"/>
      <c r="CU88" s="24"/>
      <c r="CV88" s="24"/>
      <c r="CW88" s="4"/>
      <c r="CX88" s="24"/>
      <c r="CY88" s="24"/>
      <c r="CZ88" s="24"/>
      <c r="DA88" s="24"/>
      <c r="DB88" s="24"/>
      <c r="DC88" s="24"/>
      <c r="DD88" s="24"/>
      <c r="DE88" s="24"/>
      <c r="DF88" s="24"/>
      <c r="DG88" s="24"/>
      <c r="DH88" s="3"/>
      <c r="DI88" s="2"/>
      <c r="DJ88" s="24"/>
      <c r="DK88" s="24"/>
      <c r="DL88" s="24"/>
      <c r="DM88" s="24"/>
      <c r="DN88" s="24"/>
    </row>
    <row r="89" spans="1:118" ht="43.5" x14ac:dyDescent="0.35">
      <c r="A89" s="23" t="s">
        <v>1496</v>
      </c>
      <c r="B89" s="22" t="s">
        <v>1495</v>
      </c>
      <c r="C89" s="21" t="s">
        <v>1</v>
      </c>
      <c r="D89" s="21" t="s">
        <v>1</v>
      </c>
      <c r="E89" s="21"/>
      <c r="F89" s="21"/>
      <c r="G89" s="21"/>
      <c r="H89" s="21" t="s">
        <v>1</v>
      </c>
      <c r="I89" s="21" t="s">
        <v>1</v>
      </c>
      <c r="J89" s="21"/>
      <c r="K89" s="21" t="s">
        <v>1</v>
      </c>
      <c r="L89" s="21"/>
      <c r="M89" s="21"/>
      <c r="N89" s="21"/>
      <c r="O89" s="21"/>
      <c r="P89" s="21"/>
      <c r="Q89" s="21"/>
      <c r="R89" s="21" t="s">
        <v>1</v>
      </c>
      <c r="S89" s="21"/>
      <c r="T89" s="21"/>
      <c r="U89" s="20">
        <f>COUNTA(C89:T89)</f>
        <v>6</v>
      </c>
      <c r="V89" s="19" t="s">
        <v>4</v>
      </c>
      <c r="W89" s="18">
        <v>111902</v>
      </c>
      <c r="X89" s="17">
        <v>3.05</v>
      </c>
      <c r="Y89" s="16">
        <f>1+X89/100</f>
        <v>1.0305</v>
      </c>
      <c r="Z89" s="6">
        <v>19</v>
      </c>
      <c r="AA89" s="16">
        <f>POWER(Y89,Z89)</f>
        <v>1.7697500211431931</v>
      </c>
      <c r="AB89" s="6">
        <f>W89*AA89</f>
        <v>198038.56686596561</v>
      </c>
      <c r="AC89" s="1">
        <v>19.100000000000001</v>
      </c>
      <c r="AD89" s="6">
        <f>AB89*AC89/100</f>
        <v>37825.366271399434</v>
      </c>
      <c r="AE89" s="6">
        <f>AD89*0.95</f>
        <v>35934.097957829465</v>
      </c>
      <c r="AF89" s="6">
        <f>AE89*BB89</f>
        <v>35934.097957829465</v>
      </c>
      <c r="AG89" s="15">
        <f>AE89/21628351</f>
        <v>1.6614349359241241E-3</v>
      </c>
      <c r="AH89" s="6">
        <f>AB89*0.05</f>
        <v>9901.9283432982811</v>
      </c>
      <c r="AI89" s="12">
        <f>AH89/12908475</f>
        <v>7.6708738586845314E-4</v>
      </c>
      <c r="AJ89" s="6">
        <f>AD89+AH89</f>
        <v>47727.294614697719</v>
      </c>
      <c r="AK89" s="6">
        <f>AB89*0.04</f>
        <v>7921.5426746386247</v>
      </c>
      <c r="AL89" s="6">
        <f>AB89*0.04</f>
        <v>7921.5426746386247</v>
      </c>
      <c r="AM89" s="6">
        <f>AK89+AL89</f>
        <v>15843.085349277249</v>
      </c>
      <c r="AN89" s="14">
        <f>AM89/20653560</f>
        <v>7.6708738586845314E-4</v>
      </c>
      <c r="AO89" s="6">
        <v>11</v>
      </c>
      <c r="AP89" s="13">
        <f>AO89/8801</f>
        <v>1.2498579706851495E-3</v>
      </c>
      <c r="AQ89" s="6">
        <v>11</v>
      </c>
      <c r="AR89" s="6"/>
      <c r="AS89" s="6"/>
      <c r="AT89" s="6"/>
      <c r="AU89" s="6">
        <v>1</v>
      </c>
      <c r="AV89" s="6">
        <f>W89/1869377*1837961</f>
        <v>110021.41987517767</v>
      </c>
      <c r="AW89" s="13">
        <f>AV89/34743979</f>
        <v>3.1666326955579172E-3</v>
      </c>
      <c r="AX89" s="6">
        <v>0</v>
      </c>
      <c r="AY89" s="6">
        <f>AJ89/797308*271008</f>
        <v>16222.687667676732</v>
      </c>
      <c r="AZ89" s="6">
        <f>AX89*AY89</f>
        <v>0</v>
      </c>
      <c r="BA89" s="12">
        <f>AZ89/12721596</f>
        <v>0</v>
      </c>
      <c r="BB89" s="11">
        <v>1</v>
      </c>
      <c r="BC89" s="6">
        <f>AD89*BB89*0.18*4</f>
        <v>27234.263715407593</v>
      </c>
      <c r="BD89" s="10">
        <f>BC89/11104067</f>
        <v>2.4526386337012911E-3</v>
      </c>
      <c r="BE89" s="6">
        <f>AD89*BB89*0.77*4</f>
        <v>116502.12811591027</v>
      </c>
      <c r="BF89" s="8">
        <f>BE89/47500730</f>
        <v>2.4526386882035341E-3</v>
      </c>
      <c r="BG89" s="27">
        <f>BC89+BE89</f>
        <v>143736.39183131786</v>
      </c>
      <c r="BH89" s="9">
        <v>0</v>
      </c>
      <c r="BI89" s="6">
        <f>AK89*0.85*0.75*12</f>
        <v>60599.80146098548</v>
      </c>
      <c r="BJ89" s="6">
        <f>AL89*0.85*0.75*2*12</f>
        <v>121199.60292197096</v>
      </c>
      <c r="BK89" s="6">
        <f>BI89+BJ89</f>
        <v>181799.40438295645</v>
      </c>
      <c r="BL89" s="8">
        <f>BK89/236999601</f>
        <v>7.6708738586845325E-4</v>
      </c>
      <c r="BM89" s="6">
        <f>AH89/165416*376037</f>
        <v>22509.862579368717</v>
      </c>
      <c r="BN89" s="8">
        <f>BM89/23157202</f>
        <v>9.7204587062671552E-4</v>
      </c>
      <c r="BT89" s="6">
        <f>'[1]Detailed Budget'!$AD$12</f>
        <v>194045122715</v>
      </c>
      <c r="BU89" s="6">
        <f>'[1]Detailed Budget'!$AD$24</f>
        <v>194045122715</v>
      </c>
      <c r="BV89" s="7">
        <f>AV89/34743979</f>
        <v>3.1666326955579172E-3</v>
      </c>
      <c r="BW89" s="4"/>
      <c r="BX89" s="5">
        <f>BT89*BV89</f>
        <v>614469630.00286722</v>
      </c>
      <c r="BY89" s="5">
        <f>BU89*BV89</f>
        <v>614469630.00286722</v>
      </c>
      <c r="CA89" s="6">
        <f>'[1]Detailed Budget'!$AD$96</f>
        <v>71050111380.677719</v>
      </c>
      <c r="CB89" s="5">
        <f>BA89*CA89</f>
        <v>0</v>
      </c>
      <c r="CE89" s="6">
        <f>'[1]Detailed Budget'!$AD$175</f>
        <v>4330586076.5988197</v>
      </c>
      <c r="CF89" s="5">
        <f>BB89*BD89*CE89</f>
        <v>10621362.718035163</v>
      </c>
      <c r="CG89" s="6">
        <f>'[1]Detailed Budget'!$AD$176</f>
        <v>20662817754.37001</v>
      </c>
      <c r="CH89" s="5">
        <f>BB89*BF89*CG89</f>
        <v>50678426.231666759</v>
      </c>
      <c r="CI89" s="5">
        <f>CF89+CH89</f>
        <v>61299788.94970192</v>
      </c>
      <c r="CJ89" s="5">
        <f>'[1]Detailed Budget'!$AD$178</f>
        <v>46025131033.061455</v>
      </c>
      <c r="CK89" s="5">
        <f>BB89*AG89*CJ89</f>
        <v>76467760.628813878</v>
      </c>
      <c r="CL89" s="5">
        <f>CI89+CK89</f>
        <v>137767549.5785158</v>
      </c>
      <c r="CM89" s="4">
        <f>'[1]Detailed Budget'!$AD$189</f>
        <v>77498869683.252869</v>
      </c>
      <c r="CN89" s="5">
        <f>BH89*BL89*CM89</f>
        <v>0</v>
      </c>
      <c r="CO89" s="3">
        <f>'[1]Detailed Budget'!$AD$191</f>
        <v>2684962805.4134097</v>
      </c>
      <c r="CP89" s="2">
        <f>BH89*AN89*CO89</f>
        <v>0</v>
      </c>
      <c r="CQ89" s="2">
        <f>CN89+CP89</f>
        <v>0</v>
      </c>
      <c r="CR89" s="6">
        <f>'[1]Detailed Budget'!$AD$195</f>
        <v>18734176418</v>
      </c>
      <c r="CS89" s="5">
        <f>BN89*CR89</f>
        <v>18210478.826709293</v>
      </c>
      <c r="CW89" s="4"/>
      <c r="DH89" s="3">
        <f>'[1]Detailed Budget'!$AD$163</f>
        <v>4928560000</v>
      </c>
      <c r="DI89" s="2">
        <f>AP89*DH89</f>
        <v>6160000</v>
      </c>
    </row>
    <row r="90" spans="1:118" ht="43.5" x14ac:dyDescent="0.35">
      <c r="A90" s="23" t="s">
        <v>1494</v>
      </c>
      <c r="B90" s="22" t="s">
        <v>1493</v>
      </c>
      <c r="C90" s="21" t="s">
        <v>1</v>
      </c>
      <c r="D90" s="21" t="s">
        <v>1</v>
      </c>
      <c r="E90" s="21"/>
      <c r="F90" s="21"/>
      <c r="G90" s="21"/>
      <c r="H90" s="21" t="s">
        <v>1</v>
      </c>
      <c r="I90" s="21" t="s">
        <v>1</v>
      </c>
      <c r="J90" s="21"/>
      <c r="K90" s="21" t="s">
        <v>1</v>
      </c>
      <c r="L90" s="21"/>
      <c r="M90" s="21"/>
      <c r="N90" s="21"/>
      <c r="O90" s="21"/>
      <c r="P90" s="21"/>
      <c r="Q90" s="21"/>
      <c r="R90" s="21" t="s">
        <v>1</v>
      </c>
      <c r="S90" s="21"/>
      <c r="T90" s="21"/>
      <c r="U90" s="20">
        <f>COUNTA(C90:T90)</f>
        <v>6</v>
      </c>
      <c r="V90" s="19" t="s">
        <v>4</v>
      </c>
      <c r="W90" s="18">
        <v>113083</v>
      </c>
      <c r="X90" s="17">
        <v>3.05</v>
      </c>
      <c r="Y90" s="16">
        <f>1+X90/100</f>
        <v>1.0305</v>
      </c>
      <c r="Z90" s="6">
        <v>19</v>
      </c>
      <c r="AA90" s="16">
        <f>POWER(Y90,Z90)</f>
        <v>1.7697500211431931</v>
      </c>
      <c r="AB90" s="6">
        <f>W90*AA90</f>
        <v>200128.6416409357</v>
      </c>
      <c r="AC90" s="1">
        <v>19.100000000000001</v>
      </c>
      <c r="AD90" s="6">
        <f>AB90*AC90/100</f>
        <v>38224.570553418722</v>
      </c>
      <c r="AE90" s="6">
        <f>AD90*0.95</f>
        <v>36313.342025747785</v>
      </c>
      <c r="AF90" s="6">
        <f>AE90*BB90</f>
        <v>36313.342025747785</v>
      </c>
      <c r="AG90" s="15">
        <f>AE90/21628351</f>
        <v>1.678969516712013E-3</v>
      </c>
      <c r="AH90" s="6">
        <f>AB90*0.05</f>
        <v>10006.432082046786</v>
      </c>
      <c r="AI90" s="12">
        <f>AH90/12908475</f>
        <v>7.7518313217066973E-4</v>
      </c>
      <c r="AJ90" s="6">
        <f>AD90+AH90</f>
        <v>48231.002635465506</v>
      </c>
      <c r="AK90" s="6">
        <f>AB90*0.04</f>
        <v>8005.1456656374285</v>
      </c>
      <c r="AL90" s="6">
        <f>AB90*0.04</f>
        <v>8005.1456656374285</v>
      </c>
      <c r="AM90" s="6">
        <f>AK90+AL90</f>
        <v>16010.291331274857</v>
      </c>
      <c r="AN90" s="14">
        <f>AM90/20653560</f>
        <v>7.7518313217066973E-4</v>
      </c>
      <c r="AO90" s="6">
        <v>10</v>
      </c>
      <c r="AP90" s="13">
        <f>AO90/8801</f>
        <v>1.1362345188046814E-3</v>
      </c>
      <c r="AQ90" s="6">
        <v>10</v>
      </c>
      <c r="AR90" s="6"/>
      <c r="AS90" s="6"/>
      <c r="AT90" s="6"/>
      <c r="AU90" s="6">
        <v>1</v>
      </c>
      <c r="AV90" s="6">
        <f>W90/1869377*1837961</f>
        <v>111182.57246291144</v>
      </c>
      <c r="AW90" s="13">
        <f>AV90/34743979</f>
        <v>3.2000529491141888E-3</v>
      </c>
      <c r="AX90" s="6">
        <v>0</v>
      </c>
      <c r="AY90" s="6">
        <f>AJ90/797308*271008</f>
        <v>16393.899926041424</v>
      </c>
      <c r="AZ90" s="6">
        <f>AX90*AY90</f>
        <v>0</v>
      </c>
      <c r="BA90" s="12">
        <f>AZ90/12721596</f>
        <v>0</v>
      </c>
      <c r="BB90" s="11">
        <v>1</v>
      </c>
      <c r="BC90" s="6">
        <f>AD90*BB90*0.18*4</f>
        <v>27521.690798461477</v>
      </c>
      <c r="BD90" s="10">
        <f>BC90/11104067</f>
        <v>2.4785234813930316E-3</v>
      </c>
      <c r="BE90" s="6">
        <f>AD90*BB90*0.77*4</f>
        <v>117731.67730452967</v>
      </c>
      <c r="BF90" s="8">
        <f>BE90/47500730</f>
        <v>2.4785235364704851E-3</v>
      </c>
      <c r="BG90" s="27">
        <f>BC90+BE90</f>
        <v>145253.36810299114</v>
      </c>
      <c r="BH90" s="9">
        <v>0</v>
      </c>
      <c r="BI90" s="6">
        <f>AK90*0.85*0.75*12</f>
        <v>61239.364342126333</v>
      </c>
      <c r="BJ90" s="6">
        <f>AL90*0.85*0.75*2*12</f>
        <v>122478.72868425267</v>
      </c>
      <c r="BK90" s="6">
        <f>BI90+BJ90</f>
        <v>183718.09302637901</v>
      </c>
      <c r="BL90" s="8">
        <f>BK90/236999601</f>
        <v>7.7518313217066984E-4</v>
      </c>
      <c r="BM90" s="6">
        <f>AH90/165416*376037</f>
        <v>22747.428911572199</v>
      </c>
      <c r="BN90" s="8">
        <f>BM90/23157202</f>
        <v>9.8230472366964703E-4</v>
      </c>
      <c r="BT90" s="6">
        <f>'[1]Detailed Budget'!$AD$12</f>
        <v>194045122715</v>
      </c>
      <c r="BU90" s="6">
        <f>'[1]Detailed Budget'!$AD$24</f>
        <v>194045122715</v>
      </c>
      <c r="BV90" s="7">
        <f>AV90/34743979</f>
        <v>3.2000529491141888E-3</v>
      </c>
      <c r="BW90" s="4"/>
      <c r="BX90" s="5">
        <f>BT90*BV90</f>
        <v>620954667.20536041</v>
      </c>
      <c r="BY90" s="5">
        <f>BU90*BV90</f>
        <v>620954667.20536041</v>
      </c>
      <c r="CA90" s="6">
        <f>'[1]Detailed Budget'!$AD$96</f>
        <v>71050111380.677719</v>
      </c>
      <c r="CB90" s="5">
        <f>BA90*CA90</f>
        <v>0</v>
      </c>
      <c r="CE90" s="6">
        <f>'[1]Detailed Budget'!$AD$175</f>
        <v>4330586076.5988197</v>
      </c>
      <c r="CF90" s="5">
        <f>BB90*BD90*CE90</f>
        <v>10733459.279043896</v>
      </c>
      <c r="CG90" s="6">
        <f>'[1]Detailed Budget'!$AD$176</f>
        <v>20662817754.37001</v>
      </c>
      <c r="CH90" s="5">
        <f>BB90*BF90*CG90</f>
        <v>51213280.134006284</v>
      </c>
      <c r="CI90" s="5">
        <f>CF90+CH90</f>
        <v>61946739.413050182</v>
      </c>
      <c r="CJ90" s="5">
        <f>'[1]Detailed Budget'!$AD$178</f>
        <v>46025131033.061455</v>
      </c>
      <c r="CK90" s="5">
        <f>BB90*AG90*CJ90</f>
        <v>77274792.007186264</v>
      </c>
      <c r="CL90" s="5">
        <f>CI90+CK90</f>
        <v>139221531.42023644</v>
      </c>
      <c r="CM90" s="4">
        <f>'[1]Detailed Budget'!$AD$189</f>
        <v>77498869683.252869</v>
      </c>
      <c r="CN90" s="5">
        <f>BH90*BL90*CM90</f>
        <v>0</v>
      </c>
      <c r="CO90" s="3">
        <f>'[1]Detailed Budget'!$AD$191</f>
        <v>2684962805.4134097</v>
      </c>
      <c r="CP90" s="2">
        <f>BH90*AN90*CO90</f>
        <v>0</v>
      </c>
      <c r="CQ90" s="2">
        <f>CN90+CP90</f>
        <v>0</v>
      </c>
      <c r="CR90" s="6">
        <f>'[1]Detailed Budget'!$AD$195</f>
        <v>18734176418</v>
      </c>
      <c r="CS90" s="5">
        <f>BN90*CR90</f>
        <v>18402669.989461906</v>
      </c>
      <c r="CW90" s="4"/>
      <c r="DH90" s="3">
        <f>'[1]Detailed Budget'!$AD$163</f>
        <v>4928560000</v>
      </c>
      <c r="DI90" s="2">
        <f>AP90*DH90</f>
        <v>5600000</v>
      </c>
    </row>
    <row r="91" spans="1:118" ht="43.5" x14ac:dyDescent="0.35">
      <c r="A91" s="23" t="s">
        <v>1492</v>
      </c>
      <c r="B91" s="22" t="s">
        <v>1491</v>
      </c>
      <c r="C91" s="21" t="s">
        <v>1</v>
      </c>
      <c r="D91" s="21" t="s">
        <v>1</v>
      </c>
      <c r="E91" s="21"/>
      <c r="F91" s="21"/>
      <c r="G91" s="21"/>
      <c r="H91" s="21" t="s">
        <v>1</v>
      </c>
      <c r="I91" s="21" t="s">
        <v>1</v>
      </c>
      <c r="J91" s="21"/>
      <c r="K91" s="21" t="s">
        <v>1</v>
      </c>
      <c r="L91" s="21"/>
      <c r="M91" s="21"/>
      <c r="N91" s="21"/>
      <c r="O91" s="21"/>
      <c r="P91" s="21"/>
      <c r="Q91" s="21"/>
      <c r="R91" s="21" t="s">
        <v>1</v>
      </c>
      <c r="S91" s="21"/>
      <c r="T91" s="21"/>
      <c r="U91" s="20">
        <f>COUNTA(C91:T91)</f>
        <v>6</v>
      </c>
      <c r="V91" s="19" t="s">
        <v>4</v>
      </c>
      <c r="W91" s="18">
        <v>138991</v>
      </c>
      <c r="X91" s="17">
        <v>3.05</v>
      </c>
      <c r="Y91" s="16">
        <f>1+X91/100</f>
        <v>1.0305</v>
      </c>
      <c r="Z91" s="6">
        <v>19</v>
      </c>
      <c r="AA91" s="16">
        <f>POWER(Y91,Z91)</f>
        <v>1.7697500211431931</v>
      </c>
      <c r="AB91" s="6">
        <f>W91*AA91</f>
        <v>245979.32518871356</v>
      </c>
      <c r="AC91" s="1">
        <v>19.100000000000001</v>
      </c>
      <c r="AD91" s="6">
        <f>AB91*AC91/100</f>
        <v>46982.051111044297</v>
      </c>
      <c r="AE91" s="6">
        <f>AD91*0.95</f>
        <v>44632.948555492083</v>
      </c>
      <c r="AF91" s="6">
        <f>AE91*BB91</f>
        <v>44632.948555492083</v>
      </c>
      <c r="AG91" s="15">
        <f>AE91/21628351</f>
        <v>2.0636315988903677E-3</v>
      </c>
      <c r="AH91" s="6">
        <f>AB91*0.05</f>
        <v>12298.966259435678</v>
      </c>
      <c r="AI91" s="12">
        <f>AH91/12908475</f>
        <v>9.5278228136442742E-4</v>
      </c>
      <c r="AJ91" s="6">
        <f>AD91+AH91</f>
        <v>59281.017370479974</v>
      </c>
      <c r="AK91" s="6">
        <f>AB91*0.04</f>
        <v>9839.173007548543</v>
      </c>
      <c r="AL91" s="6">
        <f>AB91*0.04</f>
        <v>9839.173007548543</v>
      </c>
      <c r="AM91" s="6">
        <f>AK91+AL91</f>
        <v>19678.346015097086</v>
      </c>
      <c r="AN91" s="14">
        <f>AM91/20653560</f>
        <v>9.5278228136442752E-4</v>
      </c>
      <c r="AO91" s="6">
        <v>10</v>
      </c>
      <c r="AP91" s="13">
        <f>AO91/8801</f>
        <v>1.1362345188046814E-3</v>
      </c>
      <c r="AQ91" s="6">
        <v>10</v>
      </c>
      <c r="AR91" s="6"/>
      <c r="AS91" s="6"/>
      <c r="AT91" s="6"/>
      <c r="AU91" s="6">
        <v>1</v>
      </c>
      <c r="AV91" s="6">
        <f>W91/1869377*1837961</f>
        <v>136655.1730073709</v>
      </c>
      <c r="AW91" s="13">
        <f>AV91/34743979</f>
        <v>3.933204455579797E-3</v>
      </c>
      <c r="AX91" s="6">
        <v>0</v>
      </c>
      <c r="AY91" s="6">
        <f>AJ91/797308*271008</f>
        <v>20149.841661615133</v>
      </c>
      <c r="AZ91" s="6">
        <f>AX91*AY91</f>
        <v>0</v>
      </c>
      <c r="BA91" s="12">
        <f>AZ91/12721596</f>
        <v>0</v>
      </c>
      <c r="BB91" s="11">
        <v>1</v>
      </c>
      <c r="BC91" s="6">
        <f>AD91*BB91*0.18*4</f>
        <v>33827.076799951894</v>
      </c>
      <c r="BD91" s="10">
        <f>BC91/11104067</f>
        <v>3.0463682180548709E-3</v>
      </c>
      <c r="BE91" s="6">
        <f>AD91*BB91*0.77*4</f>
        <v>144704.71742201643</v>
      </c>
      <c r="BF91" s="8">
        <f>BE91/47500730</f>
        <v>3.0463682857509019E-3</v>
      </c>
      <c r="BG91" s="27">
        <f>BC91+BE91</f>
        <v>178531.79422196833</v>
      </c>
      <c r="BH91" s="9">
        <v>0</v>
      </c>
      <c r="BI91" s="6">
        <f>AK91*0.85*0.75*12</f>
        <v>75269.673507746338</v>
      </c>
      <c r="BJ91" s="6">
        <f>AL91*0.85*0.75*2*12</f>
        <v>150539.34701549268</v>
      </c>
      <c r="BK91" s="6">
        <f>BI91+BJ91</f>
        <v>225809.02052323901</v>
      </c>
      <c r="BL91" s="8">
        <f>BK91/236999601</f>
        <v>9.5278228136442731E-4</v>
      </c>
      <c r="BM91" s="6">
        <f>AH91/165416*376037</f>
        <v>27959.00260736213</v>
      </c>
      <c r="BN91" s="8">
        <f>BM91/23157202</f>
        <v>1.2073566835648854E-3</v>
      </c>
      <c r="BT91" s="6">
        <f>'[1]Detailed Budget'!$AD$12</f>
        <v>194045122715</v>
      </c>
      <c r="BU91" s="6">
        <f>'[1]Detailed Budget'!$AD$24</f>
        <v>194045122715</v>
      </c>
      <c r="BV91" s="7">
        <f>AV91/34743979</f>
        <v>3.933204455579797E-3</v>
      </c>
      <c r="BW91" s="4"/>
      <c r="BX91" s="5">
        <f>BT91*BV91</f>
        <v>763219141.24616647</v>
      </c>
      <c r="BY91" s="5">
        <f>BU91*BV91</f>
        <v>763219141.24616647</v>
      </c>
      <c r="CA91" s="6">
        <f>'[1]Detailed Budget'!$AD$96</f>
        <v>71050111380.677719</v>
      </c>
      <c r="CB91" s="5">
        <f>BA91*CA91</f>
        <v>0</v>
      </c>
      <c r="CE91" s="6">
        <f>'[1]Detailed Budget'!$AD$175</f>
        <v>4330586076.5988197</v>
      </c>
      <c r="CF91" s="5">
        <f>BB91*BD91*CE91</f>
        <v>13192559.789301582</v>
      </c>
      <c r="CG91" s="6">
        <f>'[1]Detailed Budget'!$AD$176</f>
        <v>20662817754.37001</v>
      </c>
      <c r="CH91" s="5">
        <f>BB91*BF91*CG91</f>
        <v>62946552.701163471</v>
      </c>
      <c r="CI91" s="5">
        <f>CF91+CH91</f>
        <v>76139112.490465045</v>
      </c>
      <c r="CJ91" s="5">
        <f>'[1]Detailed Budget'!$AD$178</f>
        <v>46025131033.061455</v>
      </c>
      <c r="CK91" s="5">
        <f>BB91*AG91*CJ91</f>
        <v>94978914.74289529</v>
      </c>
      <c r="CL91" s="5">
        <f>CI91+CK91</f>
        <v>171118027.23336035</v>
      </c>
      <c r="CM91" s="4">
        <f>'[1]Detailed Budget'!$AD$189</f>
        <v>77498869683.252869</v>
      </c>
      <c r="CN91" s="5">
        <f>BH91*BL91*CM91</f>
        <v>0</v>
      </c>
      <c r="CO91" s="3">
        <f>'[1]Detailed Budget'!$AD$191</f>
        <v>2684962805.4134097</v>
      </c>
      <c r="CP91" s="2">
        <f>BH91*AN91*CO91</f>
        <v>0</v>
      </c>
      <c r="CQ91" s="2">
        <f>CN91+CP91</f>
        <v>0</v>
      </c>
      <c r="CR91" s="6">
        <f>'[1]Detailed Budget'!$AD$195</f>
        <v>18734176418</v>
      </c>
      <c r="CS91" s="5">
        <f>BN91*CR91</f>
        <v>22618833.109355964</v>
      </c>
      <c r="CW91" s="4"/>
      <c r="DH91" s="3">
        <f>'[1]Detailed Budget'!$AD$163</f>
        <v>4928560000</v>
      </c>
      <c r="DI91" s="2">
        <f>AP91*DH91</f>
        <v>5600000</v>
      </c>
    </row>
    <row r="92" spans="1:118" ht="43.5" x14ac:dyDescent="0.35">
      <c r="A92" s="23" t="s">
        <v>1490</v>
      </c>
      <c r="B92" s="22" t="s">
        <v>1489</v>
      </c>
      <c r="C92" s="21" t="s">
        <v>1</v>
      </c>
      <c r="D92" s="21" t="s">
        <v>1</v>
      </c>
      <c r="E92" s="21"/>
      <c r="F92" s="21"/>
      <c r="G92" s="21"/>
      <c r="H92" s="21" t="s">
        <v>1</v>
      </c>
      <c r="I92" s="21" t="s">
        <v>1</v>
      </c>
      <c r="J92" s="21"/>
      <c r="K92" s="21" t="s">
        <v>1</v>
      </c>
      <c r="L92" s="21"/>
      <c r="M92" s="21"/>
      <c r="N92" s="21"/>
      <c r="O92" s="21"/>
      <c r="P92" s="21"/>
      <c r="Q92" s="21"/>
      <c r="R92" s="21" t="s">
        <v>1</v>
      </c>
      <c r="S92" s="21"/>
      <c r="T92" s="21"/>
      <c r="U92" s="20">
        <f>COUNTA(C92:T92)</f>
        <v>6</v>
      </c>
      <c r="V92" s="19" t="s">
        <v>4</v>
      </c>
      <c r="W92" s="18">
        <v>216230</v>
      </c>
      <c r="X92" s="17">
        <v>3.05</v>
      </c>
      <c r="Y92" s="16">
        <f>1+X92/100</f>
        <v>1.0305</v>
      </c>
      <c r="Z92" s="6">
        <v>19</v>
      </c>
      <c r="AA92" s="16">
        <f>POWER(Y92,Z92)</f>
        <v>1.7697500211431931</v>
      </c>
      <c r="AB92" s="6">
        <f>W92*AA92</f>
        <v>382673.04707179265</v>
      </c>
      <c r="AC92" s="1">
        <v>19.100000000000001</v>
      </c>
      <c r="AD92" s="6">
        <f>AB92*AC92/100</f>
        <v>73090.551990712411</v>
      </c>
      <c r="AE92" s="6">
        <f>AD92*0.95</f>
        <v>69436.02439117679</v>
      </c>
      <c r="AF92" s="6">
        <f>AE92*BB92</f>
        <v>69436.02439117679</v>
      </c>
      <c r="AG92" s="15">
        <f>AE92/21628351</f>
        <v>3.2104169379892525E-3</v>
      </c>
      <c r="AH92" s="6">
        <f>AB92*0.05</f>
        <v>19133.652353589634</v>
      </c>
      <c r="AI92" s="12">
        <f>AH92/12908475</f>
        <v>1.4822550575176103E-3</v>
      </c>
      <c r="AJ92" s="6">
        <f>AD92+AH92</f>
        <v>92224.204344302037</v>
      </c>
      <c r="AK92" s="6">
        <f>AB92*0.04</f>
        <v>15306.921882871706</v>
      </c>
      <c r="AL92" s="6">
        <f>AB92*0.04</f>
        <v>15306.921882871706</v>
      </c>
      <c r="AM92" s="6">
        <f>AK92+AL92</f>
        <v>30613.843765743411</v>
      </c>
      <c r="AN92" s="14">
        <f>AM92/20653560</f>
        <v>1.4822550575176101E-3</v>
      </c>
      <c r="AO92" s="6">
        <v>11</v>
      </c>
      <c r="AP92" s="13">
        <f>AO92/8801</f>
        <v>1.2498579706851495E-3</v>
      </c>
      <c r="AQ92" s="6">
        <v>11</v>
      </c>
      <c r="AR92" s="6"/>
      <c r="AS92" s="6"/>
      <c r="AT92" s="6"/>
      <c r="AU92" s="6">
        <v>1</v>
      </c>
      <c r="AV92" s="6">
        <f>W92/1869377*1837961</f>
        <v>212596.12535620155</v>
      </c>
      <c r="AW92" s="13">
        <f>AV92/34743979</f>
        <v>6.1189343153874674E-3</v>
      </c>
      <c r="AX92" s="6">
        <v>0</v>
      </c>
      <c r="AY92" s="6">
        <f>AJ92/797308*271008</f>
        <v>31347.355314308406</v>
      </c>
      <c r="AZ92" s="6">
        <f>AX92*AY92</f>
        <v>0</v>
      </c>
      <c r="BA92" s="12">
        <f>AZ92/12721596</f>
        <v>0</v>
      </c>
      <c r="BB92" s="11">
        <v>1</v>
      </c>
      <c r="BC92" s="6">
        <f>AD92*BB92*0.18*4</f>
        <v>52625.197433312933</v>
      </c>
      <c r="BD92" s="10">
        <f>BC92/11104067</f>
        <v>4.7392723254743446E-3</v>
      </c>
      <c r="BE92" s="6">
        <f>AD92*BB92*0.77*4</f>
        <v>225118.90013139424</v>
      </c>
      <c r="BF92" s="8">
        <f>BE92/47500730</f>
        <v>4.73927243078989E-3</v>
      </c>
      <c r="BG92" s="27">
        <f>BC92+BE92</f>
        <v>277744.09756470716</v>
      </c>
      <c r="BH92" s="9">
        <v>0</v>
      </c>
      <c r="BI92" s="6">
        <f>AK92*0.85*0.75*12</f>
        <v>117097.95240396853</v>
      </c>
      <c r="BJ92" s="6">
        <f>AL92*0.85*0.75*2*12</f>
        <v>234195.90480793707</v>
      </c>
      <c r="BK92" s="6">
        <f>BI92+BJ92</f>
        <v>351293.85721190559</v>
      </c>
      <c r="BL92" s="8">
        <f>BK92/236999601</f>
        <v>1.4822550575176098E-3</v>
      </c>
      <c r="BM92" s="6">
        <f>AH92/165416*376037</f>
        <v>43496.162584555212</v>
      </c>
      <c r="BN92" s="8">
        <f>BM92/23157202</f>
        <v>1.878299571103418E-3</v>
      </c>
      <c r="BT92" s="6">
        <f>'[1]Detailed Budget'!$AD$12</f>
        <v>194045122715</v>
      </c>
      <c r="BU92" s="6">
        <f>'[1]Detailed Budget'!$AD$24</f>
        <v>194045122715</v>
      </c>
      <c r="BV92" s="7">
        <f>AV92/34743979</f>
        <v>6.1189343153874674E-3</v>
      </c>
      <c r="BW92" s="4"/>
      <c r="BX92" s="5">
        <f>BT92*BV92</f>
        <v>1187349360.1143856</v>
      </c>
      <c r="BY92" s="5">
        <f>BU92*BV92</f>
        <v>1187349360.1143856</v>
      </c>
      <c r="CA92" s="6">
        <f>'[1]Detailed Budget'!$AD$96</f>
        <v>71050111380.677719</v>
      </c>
      <c r="CB92" s="5">
        <f>BA92*CA92</f>
        <v>0</v>
      </c>
      <c r="CE92" s="6">
        <f>'[1]Detailed Budget'!$AD$175</f>
        <v>4330586076.5988197</v>
      </c>
      <c r="CF92" s="5">
        <f>BB92*BD92*CE92</f>
        <v>20523826.745909307</v>
      </c>
      <c r="CG92" s="6">
        <f>'[1]Detailed Budget'!$AD$176</f>
        <v>20662817754.37001</v>
      </c>
      <c r="CH92" s="5">
        <f>BB92*BF92*CG92</f>
        <v>97926722.525721654</v>
      </c>
      <c r="CI92" s="5">
        <f>CF92+CH92</f>
        <v>118450549.27163096</v>
      </c>
      <c r="CJ92" s="5">
        <f>'[1]Detailed Budget'!$AD$178</f>
        <v>46025131033.061455</v>
      </c>
      <c r="CK92" s="5">
        <f>BB92*AG92*CJ92</f>
        <v>147759860.24171528</v>
      </c>
      <c r="CL92" s="5">
        <f>CI92+CK92</f>
        <v>266210409.51334625</v>
      </c>
      <c r="CM92" s="4">
        <f>'[1]Detailed Budget'!$AD$189</f>
        <v>77498869683.252869</v>
      </c>
      <c r="CN92" s="5">
        <f>BH92*BL92*CM92</f>
        <v>0</v>
      </c>
      <c r="CO92" s="3">
        <f>'[1]Detailed Budget'!$AD$191</f>
        <v>2684962805.4134097</v>
      </c>
      <c r="CP92" s="2">
        <f>BH92*AN92*CO92</f>
        <v>0</v>
      </c>
      <c r="CQ92" s="2">
        <f>CN92+CP92</f>
        <v>0</v>
      </c>
      <c r="CR92" s="6">
        <f>'[1]Detailed Budget'!$AD$195</f>
        <v>18734176418</v>
      </c>
      <c r="CS92" s="5">
        <f>BN92*CR92</f>
        <v>35188395.530905165</v>
      </c>
      <c r="CW92" s="4"/>
      <c r="DH92" s="3">
        <f>'[1]Detailed Budget'!$AD$163</f>
        <v>4928560000</v>
      </c>
      <c r="DI92" s="2">
        <f>AP92*DH92</f>
        <v>6160000</v>
      </c>
    </row>
    <row r="93" spans="1:118" ht="43.5" x14ac:dyDescent="0.35">
      <c r="A93" s="23" t="s">
        <v>1488</v>
      </c>
      <c r="B93" s="22" t="s">
        <v>1487</v>
      </c>
      <c r="C93" s="21" t="s">
        <v>1</v>
      </c>
      <c r="D93" s="21" t="s">
        <v>1</v>
      </c>
      <c r="E93" s="21"/>
      <c r="F93" s="21"/>
      <c r="G93" s="21"/>
      <c r="H93" s="21" t="s">
        <v>1</v>
      </c>
      <c r="I93" s="21" t="s">
        <v>1</v>
      </c>
      <c r="J93" s="21"/>
      <c r="K93" s="21" t="s">
        <v>1</v>
      </c>
      <c r="L93" s="21"/>
      <c r="M93" s="21"/>
      <c r="N93" s="21"/>
      <c r="O93" s="21"/>
      <c r="P93" s="21"/>
      <c r="Q93" s="21"/>
      <c r="R93" s="21" t="s">
        <v>1</v>
      </c>
      <c r="S93" s="21"/>
      <c r="T93" s="21"/>
      <c r="U93" s="20">
        <f>COUNTA(C93:T93)</f>
        <v>6</v>
      </c>
      <c r="V93" s="19" t="s">
        <v>4</v>
      </c>
      <c r="W93" s="18">
        <v>81801</v>
      </c>
      <c r="X93" s="17">
        <v>3.05</v>
      </c>
      <c r="Y93" s="16">
        <f>1+X93/100</f>
        <v>1.0305</v>
      </c>
      <c r="Z93" s="6">
        <v>19</v>
      </c>
      <c r="AA93" s="16">
        <f>POWER(Y93,Z93)</f>
        <v>1.7697500211431931</v>
      </c>
      <c r="AB93" s="6">
        <f>W93*AA93</f>
        <v>144767.32147953435</v>
      </c>
      <c r="AC93" s="1">
        <v>19.100000000000001</v>
      </c>
      <c r="AD93" s="6">
        <f>AB93*AC93/100</f>
        <v>27650.558402591065</v>
      </c>
      <c r="AE93" s="6">
        <f>AD93*0.95</f>
        <v>26268.030482461509</v>
      </c>
      <c r="AF93" s="6">
        <f>AE93*BB93</f>
        <v>26268.030482461509</v>
      </c>
      <c r="AG93" s="15">
        <f>AE93/21628351</f>
        <v>1.2145184106944404E-3</v>
      </c>
      <c r="AH93" s="6">
        <f>AB93*0.05</f>
        <v>7238.3660739767183</v>
      </c>
      <c r="AI93" s="12">
        <f>AH93/12908475</f>
        <v>5.6074525255514062E-4</v>
      </c>
      <c r="AJ93" s="6">
        <f>AD93+AH93</f>
        <v>34888.924476567787</v>
      </c>
      <c r="AK93" s="6">
        <f>AB93*0.04</f>
        <v>5790.6928591813739</v>
      </c>
      <c r="AL93" s="6">
        <f>AB93*0.04</f>
        <v>5790.6928591813739</v>
      </c>
      <c r="AM93" s="6">
        <f>AK93+AL93</f>
        <v>11581.385718362748</v>
      </c>
      <c r="AN93" s="14">
        <f>AM93/20653560</f>
        <v>5.6074525255514051E-4</v>
      </c>
      <c r="AO93" s="6">
        <v>10</v>
      </c>
      <c r="AP93" s="13">
        <f>AO93/8801</f>
        <v>1.1362345188046814E-3</v>
      </c>
      <c r="AQ93" s="6">
        <v>10</v>
      </c>
      <c r="AR93" s="6"/>
      <c r="AS93" s="6"/>
      <c r="AT93" s="6"/>
      <c r="AU93" s="6">
        <v>1</v>
      </c>
      <c r="AV93" s="6">
        <f>W93/1869377*1837961</f>
        <v>80426.285206782792</v>
      </c>
      <c r="AW93" s="13">
        <f>AV93/34743979</f>
        <v>2.3148265547473074E-3</v>
      </c>
      <c r="AX93" s="6">
        <v>0</v>
      </c>
      <c r="AY93" s="6">
        <f>AJ93/797308*271008</f>
        <v>11858.877177384002</v>
      </c>
      <c r="AZ93" s="6">
        <f>AX93*AY93</f>
        <v>0</v>
      </c>
      <c r="BA93" s="12">
        <f>AZ93/12721596</f>
        <v>0</v>
      </c>
      <c r="BB93" s="11">
        <v>1</v>
      </c>
      <c r="BC93" s="6">
        <f>AD93*BB93*0.18*4</f>
        <v>19908.402049865566</v>
      </c>
      <c r="BD93" s="10">
        <f>BC93/11104067</f>
        <v>1.792892824752009E-3</v>
      </c>
      <c r="BE93" s="6">
        <f>AD93*BB93*0.77*4</f>
        <v>85163.719879980476</v>
      </c>
      <c r="BF93" s="8">
        <f>BE93/47500730</f>
        <v>1.7928928645934595E-3</v>
      </c>
      <c r="BG93" s="27">
        <f>BC93+BE93</f>
        <v>105072.12192984603</v>
      </c>
      <c r="BH93" s="9">
        <v>0</v>
      </c>
      <c r="BI93" s="6">
        <f>AK93*0.85*0.75*12</f>
        <v>44298.800372737511</v>
      </c>
      <c r="BJ93" s="6">
        <f>AL93*0.85*0.75*2*12</f>
        <v>88597.600745475022</v>
      </c>
      <c r="BK93" s="6">
        <f>BI93+BJ93</f>
        <v>132896.40111821253</v>
      </c>
      <c r="BL93" s="8">
        <f>BK93/236999601</f>
        <v>5.6074525255514051E-4</v>
      </c>
      <c r="BM93" s="6">
        <f>AH93/165416*376037</f>
        <v>16454.837883638724</v>
      </c>
      <c r="BN93" s="8">
        <f>BM93/23157202</f>
        <v>7.1057107346728348E-4</v>
      </c>
      <c r="BT93" s="6">
        <f>'[1]Detailed Budget'!$AD$12</f>
        <v>194045122715</v>
      </c>
      <c r="BU93" s="6">
        <f>'[1]Detailed Budget'!$AD$24</f>
        <v>194045122715</v>
      </c>
      <c r="BV93" s="7">
        <f>AV93/34743979</f>
        <v>2.3148265547473074E-3</v>
      </c>
      <c r="BW93" s="4"/>
      <c r="BX93" s="5">
        <f>BT93*BV93</f>
        <v>449180802.87988192</v>
      </c>
      <c r="BY93" s="5">
        <f>BU93*BV93</f>
        <v>449180802.87988192</v>
      </c>
      <c r="CA93" s="6">
        <f>'[1]Detailed Budget'!$AD$96</f>
        <v>71050111380.677719</v>
      </c>
      <c r="CB93" s="5">
        <f>BA93*CA93</f>
        <v>0</v>
      </c>
      <c r="CE93" s="6">
        <f>'[1]Detailed Budget'!$AD$175</f>
        <v>4330586076.5988197</v>
      </c>
      <c r="CF93" s="5">
        <f>BB93*BD93*CE93</f>
        <v>7764276.7037049783</v>
      </c>
      <c r="CG93" s="6">
        <f>'[1]Detailed Budget'!$AD$176</f>
        <v>20662817754.37001</v>
      </c>
      <c r="CH93" s="5">
        <f>BB93*BF93*CG93</f>
        <v>37046218.514205039</v>
      </c>
      <c r="CI93" s="5">
        <f>CF93+CH93</f>
        <v>44810495.217910014</v>
      </c>
      <c r="CJ93" s="5">
        <f>'[1]Detailed Budget'!$AD$178</f>
        <v>46025131033.061455</v>
      </c>
      <c r="CK93" s="5">
        <f>BB93*AG93*CJ93</f>
        <v>55898368.994277164</v>
      </c>
      <c r="CL93" s="5">
        <f>CI93+CK93</f>
        <v>100708864.21218717</v>
      </c>
      <c r="CM93" s="4">
        <f>'[1]Detailed Budget'!$AD$189</f>
        <v>77498869683.252869</v>
      </c>
      <c r="CN93" s="5">
        <f>BH93*BL93*CM93</f>
        <v>0</v>
      </c>
      <c r="CO93" s="3">
        <f>'[1]Detailed Budget'!$AD$191</f>
        <v>2684962805.4134097</v>
      </c>
      <c r="CP93" s="2">
        <f>BH93*AN93*CO93</f>
        <v>0</v>
      </c>
      <c r="CQ93" s="2">
        <f>CN93+CP93</f>
        <v>0</v>
      </c>
      <c r="CR93" s="6">
        <f>'[1]Detailed Budget'!$AD$195</f>
        <v>18734176418</v>
      </c>
      <c r="CS93" s="5">
        <f>BN93*CR93</f>
        <v>13311963.847863728</v>
      </c>
      <c r="CW93" s="4"/>
      <c r="DH93" s="3">
        <f>'[1]Detailed Budget'!$AD$163</f>
        <v>4928560000</v>
      </c>
      <c r="DI93" s="2">
        <f>AP93*DH93</f>
        <v>5600000</v>
      </c>
    </row>
    <row r="94" spans="1:118" ht="43.5" x14ac:dyDescent="0.35">
      <c r="A94" s="23" t="s">
        <v>1486</v>
      </c>
      <c r="B94" s="22" t="s">
        <v>1485</v>
      </c>
      <c r="C94" s="21" t="s">
        <v>1</v>
      </c>
      <c r="D94" s="21" t="s">
        <v>1</v>
      </c>
      <c r="E94" s="21"/>
      <c r="F94" s="21"/>
      <c r="G94" s="21"/>
      <c r="H94" s="21" t="s">
        <v>1</v>
      </c>
      <c r="I94" s="21" t="s">
        <v>1</v>
      </c>
      <c r="J94" s="21"/>
      <c r="K94" s="21"/>
      <c r="L94" s="21"/>
      <c r="M94" s="21" t="s">
        <v>1</v>
      </c>
      <c r="N94" s="21"/>
      <c r="O94" s="21"/>
      <c r="P94" s="21"/>
      <c r="Q94" s="21"/>
      <c r="R94" s="21" t="s">
        <v>1</v>
      </c>
      <c r="S94" s="21"/>
      <c r="T94" s="21"/>
      <c r="U94" s="20">
        <f>COUNTA(C94:T94)</f>
        <v>6</v>
      </c>
      <c r="V94" s="19" t="s">
        <v>4</v>
      </c>
      <c r="W94" s="18">
        <v>92550</v>
      </c>
      <c r="X94" s="17">
        <v>3.05</v>
      </c>
      <c r="Y94" s="16">
        <f>1+X94/100</f>
        <v>1.0305</v>
      </c>
      <c r="Z94" s="6">
        <v>19</v>
      </c>
      <c r="AA94" s="16">
        <f>POWER(Y94,Z94)</f>
        <v>1.7697500211431931</v>
      </c>
      <c r="AB94" s="6">
        <f>W94*AA94</f>
        <v>163790.36445680252</v>
      </c>
      <c r="AC94" s="1">
        <v>19.100000000000001</v>
      </c>
      <c r="AD94" s="6">
        <f>AB94*AC94/100</f>
        <v>31283.959611249284</v>
      </c>
      <c r="AE94" s="6">
        <f>AD94*0.95</f>
        <v>29719.761630686819</v>
      </c>
      <c r="AF94" s="6">
        <f>AE94*BB94</f>
        <v>29719.761630686819</v>
      </c>
      <c r="AG94" s="15">
        <f>AE94/21628351</f>
        <v>1.3741113056047046E-3</v>
      </c>
      <c r="AH94" s="6">
        <f>AB94*0.05</f>
        <v>8189.5182228401263</v>
      </c>
      <c r="AI94" s="12">
        <f>AH94/12908475</f>
        <v>6.3442956839131865E-4</v>
      </c>
      <c r="AJ94" s="6">
        <f>AD94+AH94</f>
        <v>39473.477834089412</v>
      </c>
      <c r="AK94" s="6">
        <f>AB94*0.04</f>
        <v>6551.6145782721005</v>
      </c>
      <c r="AL94" s="6">
        <f>AB94*0.04</f>
        <v>6551.6145782721005</v>
      </c>
      <c r="AM94" s="6">
        <f>AK94+AL94</f>
        <v>13103.229156544201</v>
      </c>
      <c r="AN94" s="14">
        <f>AM94/20653560</f>
        <v>6.3442956839131854E-4</v>
      </c>
      <c r="AO94" s="6">
        <v>10</v>
      </c>
      <c r="AP94" s="13">
        <f>AO94/8801</f>
        <v>1.1362345188046814E-3</v>
      </c>
      <c r="AQ94" s="6">
        <v>10</v>
      </c>
      <c r="AR94" s="6"/>
      <c r="AS94" s="6"/>
      <c r="AT94" s="6"/>
      <c r="AU94" s="6">
        <v>1</v>
      </c>
      <c r="AV94" s="6">
        <f>W94/1869377*1837961</f>
        <v>90994.641824522289</v>
      </c>
      <c r="AW94" s="13">
        <f>AV94/34743979</f>
        <v>2.6190046288170473E-3</v>
      </c>
      <c r="AX94" s="6">
        <v>0</v>
      </c>
      <c r="AY94" s="6">
        <f>AJ94/797308*271008</f>
        <v>13417.18417582779</v>
      </c>
      <c r="AZ94" s="6">
        <f>AX94*AY94</f>
        <v>0</v>
      </c>
      <c r="BA94" s="12">
        <f>AZ94/12721596</f>
        <v>0</v>
      </c>
      <c r="BB94" s="11">
        <v>1</v>
      </c>
      <c r="BC94" s="6">
        <f>AD94*BB94*0.18*4</f>
        <v>22524.450920099483</v>
      </c>
      <c r="BD94" s="10">
        <f>BC94/11104067</f>
        <v>2.0284865824476278E-3</v>
      </c>
      <c r="BE94" s="6">
        <f>AD94*BB94*0.77*4</f>
        <v>96354.595602647794</v>
      </c>
      <c r="BF94" s="8">
        <f>BE94/47500730</f>
        <v>2.0284866275244147E-3</v>
      </c>
      <c r="BG94" s="27">
        <f>BC94+BE94</f>
        <v>118879.04652274727</v>
      </c>
      <c r="BH94" s="9">
        <v>0</v>
      </c>
      <c r="BI94" s="6">
        <f>AK94*0.85*0.75*12</f>
        <v>50119.851523781566</v>
      </c>
      <c r="BJ94" s="6">
        <f>AL94*0.85*0.75*2*12</f>
        <v>100239.70304756313</v>
      </c>
      <c r="BK94" s="6">
        <f>BI94+BJ94</f>
        <v>150359.55457134469</v>
      </c>
      <c r="BL94" s="8">
        <f>BK94/236999601</f>
        <v>6.3442956839131843E-4</v>
      </c>
      <c r="BM94" s="6">
        <f>AH94/165416*376037</f>
        <v>18617.073704854021</v>
      </c>
      <c r="BN94" s="8">
        <f>BM94/23157202</f>
        <v>8.0394314066328137E-4</v>
      </c>
      <c r="BT94" s="6">
        <f>'[1]Detailed Budget'!$AD$12</f>
        <v>194045122715</v>
      </c>
      <c r="BU94" s="6">
        <f>'[1]Detailed Budget'!$AD$24</f>
        <v>194045122715</v>
      </c>
      <c r="BV94" s="7">
        <f>AV94/34743979</f>
        <v>2.6190046288170473E-3</v>
      </c>
      <c r="BW94" s="4"/>
      <c r="BX94" s="5">
        <f>BT94*BV94</f>
        <v>508205074.589957</v>
      </c>
      <c r="BY94" s="5">
        <f>BU94*BV94</f>
        <v>508205074.589957</v>
      </c>
      <c r="CA94" s="6">
        <f>'[1]Detailed Budget'!$AD$96</f>
        <v>71050111380.677719</v>
      </c>
      <c r="CB94" s="5">
        <f>BA94*CA94</f>
        <v>0</v>
      </c>
      <c r="CE94" s="6">
        <f>'[1]Detailed Budget'!$AD$175</f>
        <v>4330586076.5988197</v>
      </c>
      <c r="CF94" s="5">
        <f>BB94*BD94*CE94</f>
        <v>8784535.7505152207</v>
      </c>
      <c r="CG94" s="6">
        <f>'[1]Detailed Budget'!$AD$176</f>
        <v>20662817754.37001</v>
      </c>
      <c r="CH94" s="5">
        <f>BB94*BF94*CG94</f>
        <v>41914249.501713626</v>
      </c>
      <c r="CI94" s="5">
        <f>CF94+CH94</f>
        <v>50698785.252228849</v>
      </c>
      <c r="CJ94" s="5">
        <f>'[1]Detailed Budget'!$AD$178</f>
        <v>46025131033.061455</v>
      </c>
      <c r="CK94" s="5">
        <f>BB94*AG94*CJ94</f>
        <v>63243652.894467682</v>
      </c>
      <c r="CL94" s="5">
        <f>CI94+CK94</f>
        <v>113942438.14669654</v>
      </c>
      <c r="CM94" s="4">
        <f>'[1]Detailed Budget'!$AD$189</f>
        <v>77498869683.252869</v>
      </c>
      <c r="CN94" s="5">
        <f>BH94*BL94*CM94</f>
        <v>0</v>
      </c>
      <c r="CO94" s="3">
        <f>'[1]Detailed Budget'!$AD$191</f>
        <v>2684962805.4134097</v>
      </c>
      <c r="CP94" s="2">
        <f>BH94*AN94*CO94</f>
        <v>0</v>
      </c>
      <c r="CQ94" s="2">
        <f>CN94+CP94</f>
        <v>0</v>
      </c>
      <c r="CR94" s="6">
        <f>'[1]Detailed Budget'!$AD$195</f>
        <v>18734176418</v>
      </c>
      <c r="CS94" s="5">
        <f>BN94*CR94</f>
        <v>15061212.627226902</v>
      </c>
      <c r="CW94" s="4"/>
      <c r="DH94" s="3">
        <f>'[1]Detailed Budget'!$AD$163</f>
        <v>4928560000</v>
      </c>
      <c r="DI94" s="2">
        <f>AP94*DH94</f>
        <v>5600000</v>
      </c>
    </row>
    <row r="95" spans="1:118" ht="43.5" x14ac:dyDescent="0.35">
      <c r="A95" s="23" t="s">
        <v>1484</v>
      </c>
      <c r="B95" s="22" t="s">
        <v>1483</v>
      </c>
      <c r="C95" s="21" t="s">
        <v>1</v>
      </c>
      <c r="D95" s="21" t="s">
        <v>1</v>
      </c>
      <c r="E95" s="21"/>
      <c r="F95" s="21"/>
      <c r="G95" s="21"/>
      <c r="H95" s="21" t="s">
        <v>1</v>
      </c>
      <c r="I95" s="21" t="s">
        <v>1</v>
      </c>
      <c r="J95" s="21"/>
      <c r="K95" s="21" t="s">
        <v>1</v>
      </c>
      <c r="L95" s="21"/>
      <c r="M95" s="21"/>
      <c r="N95" s="21"/>
      <c r="O95" s="21"/>
      <c r="P95" s="21"/>
      <c r="Q95" s="21"/>
      <c r="R95" s="21" t="s">
        <v>1</v>
      </c>
      <c r="S95" s="21"/>
      <c r="T95" s="21"/>
      <c r="U95" s="20">
        <f>COUNTA(C95:T95)</f>
        <v>6</v>
      </c>
      <c r="V95" s="19" t="s">
        <v>4</v>
      </c>
      <c r="W95" s="18">
        <v>108558</v>
      </c>
      <c r="X95" s="17">
        <v>3.05</v>
      </c>
      <c r="Y95" s="16">
        <f>1+X95/100</f>
        <v>1.0305</v>
      </c>
      <c r="Z95" s="6">
        <v>19</v>
      </c>
      <c r="AA95" s="16">
        <f>POWER(Y95,Z95)</f>
        <v>1.7697500211431931</v>
      </c>
      <c r="AB95" s="6">
        <f>W95*AA95</f>
        <v>192120.52279526275</v>
      </c>
      <c r="AC95" s="1">
        <v>19.100000000000001</v>
      </c>
      <c r="AD95" s="6">
        <f>AB95*AC95/100</f>
        <v>36695.019853895188</v>
      </c>
      <c r="AE95" s="6">
        <f>AD95*0.95</f>
        <v>34860.268861200428</v>
      </c>
      <c r="AF95" s="6">
        <f>AE95*BB95</f>
        <v>34860.268861200428</v>
      </c>
      <c r="AG95" s="15">
        <f>AE95/21628351</f>
        <v>1.6117857926940629E-3</v>
      </c>
      <c r="AH95" s="6">
        <f>AB95*0.05</f>
        <v>9606.0261397631384</v>
      </c>
      <c r="AI95" s="12">
        <f>AH95/12908475</f>
        <v>7.4416429049621569E-4</v>
      </c>
      <c r="AJ95" s="6">
        <f>AD95+AH95</f>
        <v>46301.045993658328</v>
      </c>
      <c r="AK95" s="6">
        <f>AB95*0.04</f>
        <v>7684.8209118105096</v>
      </c>
      <c r="AL95" s="6">
        <f>AB95*0.04</f>
        <v>7684.8209118105096</v>
      </c>
      <c r="AM95" s="6">
        <f>AK95+AL95</f>
        <v>15369.641823621019</v>
      </c>
      <c r="AN95" s="14">
        <f>AM95/20653560</f>
        <v>7.4416429049621558E-4</v>
      </c>
      <c r="AO95" s="6">
        <v>11</v>
      </c>
      <c r="AP95" s="13">
        <f>AO95/8801</f>
        <v>1.2498579706851495E-3</v>
      </c>
      <c r="AQ95" s="6">
        <v>11</v>
      </c>
      <c r="AR95" s="6"/>
      <c r="AS95" s="6"/>
      <c r="AT95" s="6"/>
      <c r="AU95" s="6">
        <v>1</v>
      </c>
      <c r="AV95" s="6">
        <f>W95/1869377*1837961</f>
        <v>106733.61779780108</v>
      </c>
      <c r="AW95" s="13">
        <f>AV95/34743979</f>
        <v>3.0720032900607348E-3</v>
      </c>
      <c r="AX95" s="6">
        <v>0</v>
      </c>
      <c r="AY95" s="6">
        <f>AJ95/797308*271008</f>
        <v>15737.900375575507</v>
      </c>
      <c r="AZ95" s="6">
        <f>AX95*AY95</f>
        <v>0</v>
      </c>
      <c r="BA95" s="12">
        <f>AZ95/12721596</f>
        <v>0</v>
      </c>
      <c r="BB95" s="11">
        <v>1</v>
      </c>
      <c r="BC95" s="6">
        <f>AD95*BB95*0.18*4</f>
        <v>26420.414294804534</v>
      </c>
      <c r="BD95" s="10">
        <f>BC95/11104067</f>
        <v>2.3793457203387311E-3</v>
      </c>
      <c r="BE95" s="6">
        <f>AD95*BB95*0.77*4</f>
        <v>113020.66114999718</v>
      </c>
      <c r="BF95" s="8">
        <f>BE95/47500730</f>
        <v>2.3793457732122682E-3</v>
      </c>
      <c r="BG95" s="27">
        <f>BC95+BE95</f>
        <v>139441.07544480171</v>
      </c>
      <c r="BH95" s="9">
        <v>0</v>
      </c>
      <c r="BI95" s="6">
        <f>AK95*0.85*0.75*12</f>
        <v>58788.879975350399</v>
      </c>
      <c r="BJ95" s="6">
        <f>AL95*0.85*0.75*2*12</f>
        <v>117577.7599507008</v>
      </c>
      <c r="BK95" s="6">
        <f>BI95+BJ95</f>
        <v>176366.6399260512</v>
      </c>
      <c r="BL95" s="8">
        <f>BK95/236999601</f>
        <v>7.4416429049621558E-4</v>
      </c>
      <c r="BM95" s="6">
        <f>AH95/165416*376037</f>
        <v>21837.193811469937</v>
      </c>
      <c r="BN95" s="8">
        <f>BM95/23157202</f>
        <v>9.4299794126552667E-4</v>
      </c>
      <c r="BT95" s="6">
        <f>'[1]Detailed Budget'!$AD$12</f>
        <v>194045122715</v>
      </c>
      <c r="BU95" s="6">
        <f>'[1]Detailed Budget'!$AD$24</f>
        <v>194045122715</v>
      </c>
      <c r="BV95" s="7">
        <f>AV95/34743979</f>
        <v>3.0720032900607348E-3</v>
      </c>
      <c r="BW95" s="4"/>
      <c r="BX95" s="5">
        <f>BT95*BV95</f>
        <v>596107255.40071905</v>
      </c>
      <c r="BY95" s="5">
        <f>BU95*BV95</f>
        <v>596107255.40071905</v>
      </c>
      <c r="CA95" s="6">
        <f>'[1]Detailed Budget'!$AD$96</f>
        <v>71050111380.677719</v>
      </c>
      <c r="CB95" s="5">
        <f>BA95*CA95</f>
        <v>0</v>
      </c>
      <c r="CE95" s="6">
        <f>'[1]Detailed Budget'!$AD$175</f>
        <v>4330586076.5988197</v>
      </c>
      <c r="CF95" s="5">
        <f>BB95*BD95*CE95</f>
        <v>10303961.447913898</v>
      </c>
      <c r="CG95" s="6">
        <f>'[1]Detailed Budget'!$AD$176</f>
        <v>20662817754.37001</v>
      </c>
      <c r="CH95" s="5">
        <f>BB95*BF95*CG95</f>
        <v>49163988.086515695</v>
      </c>
      <c r="CI95" s="5">
        <f>CF95+CH95</f>
        <v>59467949.534429595</v>
      </c>
      <c r="CJ95" s="5">
        <f>'[1]Detailed Budget'!$AD$178</f>
        <v>46025131033.061455</v>
      </c>
      <c r="CK95" s="5">
        <f>BB95*AG95*CJ95</f>
        <v>74182652.305971071</v>
      </c>
      <c r="CL95" s="5">
        <f>CI95+CK95</f>
        <v>133650601.84040067</v>
      </c>
      <c r="CM95" s="4">
        <f>'[1]Detailed Budget'!$AD$189</f>
        <v>77498869683.252869</v>
      </c>
      <c r="CN95" s="5">
        <f>BH95*BL95*CM95</f>
        <v>0</v>
      </c>
      <c r="CO95" s="3">
        <f>'[1]Detailed Budget'!$AD$191</f>
        <v>2684962805.4134097</v>
      </c>
      <c r="CP95" s="2">
        <f>BH95*AN95*CO95</f>
        <v>0</v>
      </c>
      <c r="CQ95" s="2">
        <f>CN95+CP95</f>
        <v>0</v>
      </c>
      <c r="CR95" s="6">
        <f>'[1]Detailed Budget'!$AD$195</f>
        <v>18734176418</v>
      </c>
      <c r="CS95" s="5">
        <f>BN95*CR95</f>
        <v>17666289.793479178</v>
      </c>
      <c r="CW95" s="4"/>
      <c r="DH95" s="3">
        <f>'[1]Detailed Budget'!$AD$163</f>
        <v>4928560000</v>
      </c>
      <c r="DI95" s="2">
        <f>AP95*DH95</f>
        <v>6160000</v>
      </c>
    </row>
    <row r="96" spans="1:118" ht="43.5" x14ac:dyDescent="0.35">
      <c r="A96" s="23" t="s">
        <v>1482</v>
      </c>
      <c r="B96" s="22" t="s">
        <v>1481</v>
      </c>
      <c r="C96" s="21" t="s">
        <v>1</v>
      </c>
      <c r="D96" s="21" t="s">
        <v>1</v>
      </c>
      <c r="E96" s="21"/>
      <c r="F96" s="21"/>
      <c r="G96" s="21"/>
      <c r="H96" s="21" t="s">
        <v>1</v>
      </c>
      <c r="I96" s="21" t="s">
        <v>1</v>
      </c>
      <c r="J96" s="21"/>
      <c r="K96" s="21" t="s">
        <v>1</v>
      </c>
      <c r="L96" s="21"/>
      <c r="M96" s="21"/>
      <c r="N96" s="21"/>
      <c r="O96" s="21"/>
      <c r="P96" s="21"/>
      <c r="Q96" s="21"/>
      <c r="R96" s="21" t="s">
        <v>1</v>
      </c>
      <c r="S96" s="21"/>
      <c r="T96" s="21"/>
      <c r="U96" s="20">
        <f>COUNTA(C96:T96)</f>
        <v>6</v>
      </c>
      <c r="V96" s="19" t="s">
        <v>4</v>
      </c>
      <c r="W96" s="18">
        <v>329922</v>
      </c>
      <c r="X96" s="17">
        <v>3.05</v>
      </c>
      <c r="Y96" s="16">
        <f>1+X96/100</f>
        <v>1.0305</v>
      </c>
      <c r="Z96" s="6">
        <v>19</v>
      </c>
      <c r="AA96" s="16">
        <f>POWER(Y96,Z96)</f>
        <v>1.7697500211431931</v>
      </c>
      <c r="AB96" s="6">
        <f>W96*AA96</f>
        <v>583879.46647560457</v>
      </c>
      <c r="AC96" s="1">
        <v>19.100000000000001</v>
      </c>
      <c r="AD96" s="6">
        <f>AB96*AC96/100</f>
        <v>111520.97809684048</v>
      </c>
      <c r="AE96" s="6">
        <f>AD96*0.95</f>
        <v>105944.92919199845</v>
      </c>
      <c r="AF96" s="6">
        <f>AE96*BB96</f>
        <v>105944.92919199845</v>
      </c>
      <c r="AG96" s="15">
        <f>AE96/21628351</f>
        <v>4.8984284188840124E-3</v>
      </c>
      <c r="AH96" s="6">
        <f>AB96*0.05</f>
        <v>29193.973323780228</v>
      </c>
      <c r="AI96" s="12">
        <f>AH96/12908475</f>
        <v>2.2616128802031401E-3</v>
      </c>
      <c r="AJ96" s="6">
        <f>AD96+AH96</f>
        <v>140714.95142062072</v>
      </c>
      <c r="AK96" s="6">
        <f>AB96*0.04</f>
        <v>23355.178659024183</v>
      </c>
      <c r="AL96" s="6">
        <f>AB96*0.04</f>
        <v>23355.178659024183</v>
      </c>
      <c r="AM96" s="6">
        <f>AK96+AL96</f>
        <v>46710.357318048365</v>
      </c>
      <c r="AN96" s="14">
        <f>AM96/20653560</f>
        <v>2.2616128802031401E-3</v>
      </c>
      <c r="AO96" s="6">
        <v>13</v>
      </c>
      <c r="AP96" s="13">
        <f>AO96/8801</f>
        <v>1.4771048744460858E-3</v>
      </c>
      <c r="AQ96" s="6">
        <v>13</v>
      </c>
      <c r="AR96" s="6"/>
      <c r="AS96" s="6"/>
      <c r="AT96" s="6"/>
      <c r="AU96" s="6">
        <v>1</v>
      </c>
      <c r="AV96" s="6">
        <f>W96/1869377*1837961</f>
        <v>324377.46320940083</v>
      </c>
      <c r="AW96" s="13">
        <f>AV96/34743979</f>
        <v>9.3362209092228855E-3</v>
      </c>
      <c r="AX96" s="6">
        <v>0</v>
      </c>
      <c r="AY96" s="6">
        <f>AJ96/797308*271008</f>
        <v>47829.543356644579</v>
      </c>
      <c r="AZ96" s="6">
        <f>AX96*AY96</f>
        <v>0</v>
      </c>
      <c r="BA96" s="12">
        <f>AZ96/12721596</f>
        <v>0</v>
      </c>
      <c r="BB96" s="11">
        <v>1</v>
      </c>
      <c r="BC96" s="6">
        <f>AD96*BB96*0.18*4</f>
        <v>80295.104229725141</v>
      </c>
      <c r="BD96" s="10">
        <f>BC96/11104067</f>
        <v>7.2311437088523637E-3</v>
      </c>
      <c r="BE96" s="6">
        <f>AD96*BB96*0.77*4</f>
        <v>343484.61253826867</v>
      </c>
      <c r="BF96" s="8">
        <f>BE96/47500730</f>
        <v>7.2311438695419773E-3</v>
      </c>
      <c r="BG96" s="27">
        <f>BC96+BE96</f>
        <v>423779.71676799381</v>
      </c>
      <c r="BH96" s="9">
        <v>0</v>
      </c>
      <c r="BI96" s="6">
        <f>AK96*0.85*0.75*12</f>
        <v>178667.11674153499</v>
      </c>
      <c r="BJ96" s="6">
        <f>AL96*0.85*0.75*2*12</f>
        <v>357334.23348306998</v>
      </c>
      <c r="BK96" s="6">
        <f>BI96+BJ96</f>
        <v>536001.35022460495</v>
      </c>
      <c r="BL96" s="8">
        <f>BK96/236999601</f>
        <v>2.2616128802031401E-3</v>
      </c>
      <c r="BM96" s="6">
        <f>AH96/165416*376037</f>
        <v>66366.096065400838</v>
      </c>
      <c r="BN96" s="8">
        <f>BM96/23157202</f>
        <v>2.865894423056846E-3</v>
      </c>
      <c r="BT96" s="6">
        <f>'[1]Detailed Budget'!$AD$12</f>
        <v>194045122715</v>
      </c>
      <c r="BU96" s="6">
        <f>'[1]Detailed Budget'!$AD$24</f>
        <v>194045122715</v>
      </c>
      <c r="BV96" s="7">
        <f>AV96/34743979</f>
        <v>9.3362209092228855E-3</v>
      </c>
      <c r="BW96" s="4"/>
      <c r="BX96" s="5">
        <f>BT96*BV96</f>
        <v>1811648132.0245037</v>
      </c>
      <c r="BY96" s="5">
        <f>BU96*BV96</f>
        <v>1811648132.0245037</v>
      </c>
      <c r="CA96" s="6">
        <f>'[1]Detailed Budget'!$AD$96</f>
        <v>71050111380.677719</v>
      </c>
      <c r="CB96" s="5">
        <f>BA96*CA96</f>
        <v>0</v>
      </c>
      <c r="CE96" s="6">
        <f>'[1]Detailed Budget'!$AD$175</f>
        <v>4330586076.5988197</v>
      </c>
      <c r="CF96" s="5">
        <f>BB96*BD96*CE96</f>
        <v>31315090.263441198</v>
      </c>
      <c r="CG96" s="6">
        <f>'[1]Detailed Budget'!$AD$176</f>
        <v>20662817754.37001</v>
      </c>
      <c r="CH96" s="5">
        <f>BB96*BF96*CG96</f>
        <v>149415807.93197581</v>
      </c>
      <c r="CI96" s="5">
        <f>CF96+CH96</f>
        <v>180730898.19541702</v>
      </c>
      <c r="CJ96" s="5">
        <f>'[1]Detailed Budget'!$AD$178</f>
        <v>46025131033.061455</v>
      </c>
      <c r="CK96" s="5">
        <f>BB96*AG96*CJ96</f>
        <v>225450809.83520871</v>
      </c>
      <c r="CL96" s="5">
        <f>CI96+CK96</f>
        <v>406181708.0306257</v>
      </c>
      <c r="CM96" s="4">
        <f>'[1]Detailed Budget'!$AD$189</f>
        <v>77498869683.252869</v>
      </c>
      <c r="CN96" s="5">
        <f>BH96*BL96*CM96</f>
        <v>0</v>
      </c>
      <c r="CO96" s="3">
        <f>'[1]Detailed Budget'!$AD$191</f>
        <v>2684962805.4134097</v>
      </c>
      <c r="CP96" s="2">
        <f>BH96*AN96*CO96</f>
        <v>0</v>
      </c>
      <c r="CQ96" s="2">
        <f>CN96+CP96</f>
        <v>0</v>
      </c>
      <c r="CR96" s="6">
        <f>'[1]Detailed Budget'!$AD$195</f>
        <v>18734176418</v>
      </c>
      <c r="CS96" s="5">
        <f>BN96*CR96</f>
        <v>53690171.716909282</v>
      </c>
      <c r="CW96" s="4"/>
      <c r="DH96" s="3">
        <f>'[1]Detailed Budget'!$AD$163</f>
        <v>4928560000</v>
      </c>
      <c r="DI96" s="2">
        <f>AP96*DH96</f>
        <v>7280000.0000000009</v>
      </c>
    </row>
    <row r="97" spans="1:118" ht="43.5" x14ac:dyDescent="0.35">
      <c r="A97" s="23" t="s">
        <v>1480</v>
      </c>
      <c r="B97" s="22" t="s">
        <v>1479</v>
      </c>
      <c r="C97" s="21" t="s">
        <v>1</v>
      </c>
      <c r="D97" s="21" t="s">
        <v>1</v>
      </c>
      <c r="E97" s="21"/>
      <c r="F97" s="21"/>
      <c r="G97" s="21"/>
      <c r="H97" s="21" t="s">
        <v>1</v>
      </c>
      <c r="I97" s="21" t="s">
        <v>1</v>
      </c>
      <c r="J97" s="21"/>
      <c r="K97" s="21" t="s">
        <v>1</v>
      </c>
      <c r="L97" s="21"/>
      <c r="M97" s="21"/>
      <c r="N97" s="21"/>
      <c r="O97" s="21"/>
      <c r="P97" s="21"/>
      <c r="Q97" s="21"/>
      <c r="R97" s="21" t="s">
        <v>1</v>
      </c>
      <c r="S97" s="21"/>
      <c r="T97" s="21"/>
      <c r="U97" s="20">
        <f>COUNTA(C97:T97)</f>
        <v>6</v>
      </c>
      <c r="V97" s="19" t="s">
        <v>4</v>
      </c>
      <c r="W97" s="18">
        <v>187220</v>
      </c>
      <c r="X97" s="17">
        <v>3.05</v>
      </c>
      <c r="Y97" s="16">
        <f>1+X97/100</f>
        <v>1.0305</v>
      </c>
      <c r="Z97" s="6">
        <v>19</v>
      </c>
      <c r="AA97" s="16">
        <f>POWER(Y97,Z97)</f>
        <v>1.7697500211431931</v>
      </c>
      <c r="AB97" s="6">
        <f>W97*AA97</f>
        <v>331332.5989584286</v>
      </c>
      <c r="AC97" s="1">
        <v>19.100000000000001</v>
      </c>
      <c r="AD97" s="6">
        <f>AB97*AC97/100</f>
        <v>63284.526401059869</v>
      </c>
      <c r="AE97" s="6">
        <f>AD97*0.95</f>
        <v>60120.30008100687</v>
      </c>
      <c r="AF97" s="6">
        <f>AE97*BB97</f>
        <v>60120.30008100687</v>
      </c>
      <c r="AG97" s="15">
        <f>AE97/21628351</f>
        <v>2.779698742683012E-3</v>
      </c>
      <c r="AH97" s="6">
        <f>AB97*0.05</f>
        <v>16566.629947921432</v>
      </c>
      <c r="AI97" s="12">
        <f>AH97/12908475</f>
        <v>1.2833917211693428E-3</v>
      </c>
      <c r="AJ97" s="6">
        <f>AD97+AH97</f>
        <v>79851.156348981298</v>
      </c>
      <c r="AK97" s="6">
        <f>AB97*0.04</f>
        <v>13253.303958337145</v>
      </c>
      <c r="AL97" s="6">
        <f>AB97*0.04</f>
        <v>13253.303958337145</v>
      </c>
      <c r="AM97" s="6">
        <f>AK97+AL97</f>
        <v>26506.607916674289</v>
      </c>
      <c r="AN97" s="14">
        <f>AM97/20653560</f>
        <v>1.2833917211693426E-3</v>
      </c>
      <c r="AO97" s="6">
        <v>14</v>
      </c>
      <c r="AP97" s="13">
        <f>AO97/8801</f>
        <v>1.5907283263265539E-3</v>
      </c>
      <c r="AQ97" s="6">
        <v>14</v>
      </c>
      <c r="AR97" s="6"/>
      <c r="AS97" s="6"/>
      <c r="AT97" s="6"/>
      <c r="AU97" s="6">
        <v>1</v>
      </c>
      <c r="AV97" s="6">
        <f>W97/1869377*1837961</f>
        <v>184073.65577943882</v>
      </c>
      <c r="AW97" s="13">
        <f>AV97/34743979</f>
        <v>5.2980015840856575E-3</v>
      </c>
      <c r="AX97" s="6">
        <v>0</v>
      </c>
      <c r="AY97" s="6">
        <f>AJ97/797308*271008</f>
        <v>27141.709577509224</v>
      </c>
      <c r="AZ97" s="6">
        <f>AX97*AY97</f>
        <v>0</v>
      </c>
      <c r="BA97" s="12">
        <f>AZ97/12721596</f>
        <v>0</v>
      </c>
      <c r="BB97" s="11">
        <v>1</v>
      </c>
      <c r="BC97" s="6">
        <f>AD97*BB97*0.18*4</f>
        <v>45564.859008763102</v>
      </c>
      <c r="BD97" s="10">
        <f>BC97/11104067</f>
        <v>4.1034387678643425E-3</v>
      </c>
      <c r="BE97" s="6">
        <f>AD97*BB97*0.77*4</f>
        <v>194916.34131526441</v>
      </c>
      <c r="BF97" s="8">
        <f>BE97/47500730</f>
        <v>4.1034388590504697E-3</v>
      </c>
      <c r="BG97" s="27">
        <f>BC97+BE97</f>
        <v>240481.20032402751</v>
      </c>
      <c r="BH97" s="9">
        <v>0</v>
      </c>
      <c r="BI97" s="6">
        <f>AK97*0.85*0.75*12</f>
        <v>101387.77528127914</v>
      </c>
      <c r="BJ97" s="6">
        <f>AL97*0.85*0.75*2*12</f>
        <v>202775.55056255829</v>
      </c>
      <c r="BK97" s="6">
        <f>BI97+BJ97</f>
        <v>304163.32584383746</v>
      </c>
      <c r="BL97" s="8">
        <f>BK97/236999601</f>
        <v>1.2833917211693426E-3</v>
      </c>
      <c r="BM97" s="6">
        <f>AH97/165416*376037</f>
        <v>37660.600097490766</v>
      </c>
      <c r="BN97" s="8">
        <f>BM97/23157202</f>
        <v>1.626301834629709E-3</v>
      </c>
      <c r="BT97" s="6">
        <f>'[1]Detailed Budget'!$AD$12</f>
        <v>194045122715</v>
      </c>
      <c r="BU97" s="6">
        <f>'[1]Detailed Budget'!$AD$24</f>
        <v>194045122715</v>
      </c>
      <c r="BV97" s="7">
        <f>AV97/34743979</f>
        <v>5.2980015840856575E-3</v>
      </c>
      <c r="BW97" s="4"/>
      <c r="BX97" s="5">
        <f>BT97*BV97</f>
        <v>1028051367.5281658</v>
      </c>
      <c r="BY97" s="5">
        <f>BU97*BV97</f>
        <v>1028051367.5281658</v>
      </c>
      <c r="CA97" s="6">
        <f>'[1]Detailed Budget'!$AD$96</f>
        <v>71050111380.677719</v>
      </c>
      <c r="CB97" s="5">
        <f>BA97*CA97</f>
        <v>0</v>
      </c>
      <c r="CE97" s="6">
        <f>'[1]Detailed Budget'!$AD$175</f>
        <v>4330586076.5988197</v>
      </c>
      <c r="CF97" s="5">
        <f>BB97*BD97*CE97</f>
        <v>17770294.794289138</v>
      </c>
      <c r="CG97" s="6">
        <f>'[1]Detailed Budget'!$AD$176</f>
        <v>20662817754.37001</v>
      </c>
      <c r="CH97" s="5">
        <f>BB97*BF97*CG97</f>
        <v>84788609.310759857</v>
      </c>
      <c r="CI97" s="5">
        <f>CF97+CH97</f>
        <v>102558904.105049</v>
      </c>
      <c r="CJ97" s="5">
        <f>'[1]Detailed Budget'!$AD$178</f>
        <v>46025131033.061455</v>
      </c>
      <c r="CK97" s="5">
        <f>BB97*AG97*CJ97</f>
        <v>127935998.8644218</v>
      </c>
      <c r="CL97" s="5">
        <f>CI97+CK97</f>
        <v>230494902.9694708</v>
      </c>
      <c r="CM97" s="4">
        <f>'[1]Detailed Budget'!$AD$189</f>
        <v>77498869683.252869</v>
      </c>
      <c r="CN97" s="5">
        <f>BH97*BL97*CM97</f>
        <v>0</v>
      </c>
      <c r="CO97" s="3">
        <f>'[1]Detailed Budget'!$AD$191</f>
        <v>2684962805.4134097</v>
      </c>
      <c r="CP97" s="2">
        <f>BH97*AN97*CO97</f>
        <v>0</v>
      </c>
      <c r="CQ97" s="2">
        <f>CN97+CP97</f>
        <v>0</v>
      </c>
      <c r="CR97" s="6">
        <f>'[1]Detailed Budget'!$AD$195</f>
        <v>18734176418</v>
      </c>
      <c r="CS97" s="5">
        <f>BN97*CR97</f>
        <v>30467425.47887003</v>
      </c>
      <c r="CW97" s="4"/>
      <c r="DH97" s="3">
        <f>'[1]Detailed Budget'!$AD$163</f>
        <v>4928560000</v>
      </c>
      <c r="DI97" s="2">
        <f>AP97*DH97</f>
        <v>7840000.0000000009</v>
      </c>
    </row>
    <row r="98" spans="1:118" ht="43.5" x14ac:dyDescent="0.35">
      <c r="A98" s="23" t="s">
        <v>1478</v>
      </c>
      <c r="B98" s="22" t="s">
        <v>1477</v>
      </c>
      <c r="C98" s="21" t="s">
        <v>1</v>
      </c>
      <c r="D98" s="21" t="s">
        <v>1</v>
      </c>
      <c r="E98" s="21"/>
      <c r="F98" s="21"/>
      <c r="G98" s="21"/>
      <c r="H98" s="21" t="s">
        <v>1</v>
      </c>
      <c r="I98" s="21" t="s">
        <v>1</v>
      </c>
      <c r="J98" s="21"/>
      <c r="K98" s="21" t="s">
        <v>1</v>
      </c>
      <c r="L98" s="21"/>
      <c r="M98" s="21"/>
      <c r="N98" s="21"/>
      <c r="O98" s="21"/>
      <c r="P98" s="21"/>
      <c r="Q98" s="21"/>
      <c r="R98" s="21" t="s">
        <v>1</v>
      </c>
      <c r="S98" s="21"/>
      <c r="T98" s="21"/>
      <c r="U98" s="20">
        <f>COUNTA(C98:T98)</f>
        <v>6</v>
      </c>
      <c r="V98" s="19" t="s">
        <v>4</v>
      </c>
      <c r="W98" s="18">
        <v>148405</v>
      </c>
      <c r="X98" s="17">
        <v>3.05</v>
      </c>
      <c r="Y98" s="16">
        <f>1+X98/100</f>
        <v>1.0305</v>
      </c>
      <c r="Z98" s="6">
        <v>19</v>
      </c>
      <c r="AA98" s="16">
        <f>POWER(Y98,Z98)</f>
        <v>1.7697500211431931</v>
      </c>
      <c r="AB98" s="6">
        <f>W98*AA98</f>
        <v>262639.75188775558</v>
      </c>
      <c r="AC98" s="1">
        <v>19.100000000000001</v>
      </c>
      <c r="AD98" s="6">
        <f>AB98*AC98/100</f>
        <v>50164.192610561317</v>
      </c>
      <c r="AE98" s="6">
        <f>AD98*0.95</f>
        <v>47655.982980033252</v>
      </c>
      <c r="AF98" s="6">
        <f>AE98*BB98</f>
        <v>47655.982980033252</v>
      </c>
      <c r="AG98" s="15">
        <f>AE98/21628351</f>
        <v>2.2034034393113582E-3</v>
      </c>
      <c r="AH98" s="6">
        <f>AB98*0.05</f>
        <v>13131.98759438778</v>
      </c>
      <c r="AI98" s="12">
        <f>AH98/12908475</f>
        <v>1.0173151820325624E-3</v>
      </c>
      <c r="AJ98" s="6">
        <f>AD98+AH98</f>
        <v>63296.180204949094</v>
      </c>
      <c r="AK98" s="6">
        <f>AB98*0.04</f>
        <v>10505.590075510223</v>
      </c>
      <c r="AL98" s="6">
        <f>AB98*0.04</f>
        <v>10505.590075510223</v>
      </c>
      <c r="AM98" s="6">
        <f>AK98+AL98</f>
        <v>21011.180151020446</v>
      </c>
      <c r="AN98" s="14">
        <f>AM98/20653560</f>
        <v>1.0173151820325622E-3</v>
      </c>
      <c r="AO98" s="6">
        <v>15</v>
      </c>
      <c r="AP98" s="13">
        <f>AO98/8801</f>
        <v>1.7043517782070218E-3</v>
      </c>
      <c r="AQ98" s="6">
        <v>15</v>
      </c>
      <c r="AR98" s="6"/>
      <c r="AS98" s="6"/>
      <c r="AT98" s="6"/>
      <c r="AU98" s="6">
        <v>1</v>
      </c>
      <c r="AV98" s="6">
        <f>W98/1869377*1837961</f>
        <v>145910.9650996027</v>
      </c>
      <c r="AW98" s="13">
        <f>AV98/34743979</f>
        <v>4.1996043429453692E-3</v>
      </c>
      <c r="AX98" s="6">
        <v>0</v>
      </c>
      <c r="AY98" s="6">
        <f>AJ98/797308*271008</f>
        <v>21514.610671136928</v>
      </c>
      <c r="AZ98" s="6">
        <f>AX98*AY98</f>
        <v>0</v>
      </c>
      <c r="BA98" s="12">
        <f>AZ98/12721596</f>
        <v>0</v>
      </c>
      <c r="BB98" s="11">
        <v>1</v>
      </c>
      <c r="BC98" s="6">
        <f>AD98*BB98*0.18*4</f>
        <v>36118.21867960415</v>
      </c>
      <c r="BD98" s="10">
        <f>BC98/11104067</f>
        <v>3.2527017965223149E-3</v>
      </c>
      <c r="BE98" s="6">
        <f>AD98*BB98*0.77*4</f>
        <v>154505.71324052886</v>
      </c>
      <c r="BF98" s="8">
        <f>BE98/47500730</f>
        <v>3.252701868803466E-3</v>
      </c>
      <c r="BG98" s="27">
        <f>BC98+BE98</f>
        <v>190623.93192013301</v>
      </c>
      <c r="BH98" s="9">
        <v>0</v>
      </c>
      <c r="BI98" s="6">
        <f>AK98*0.85*0.75*12</f>
        <v>80367.764077653206</v>
      </c>
      <c r="BJ98" s="6">
        <f>AL98*0.85*0.75*2*12</f>
        <v>160735.52815530641</v>
      </c>
      <c r="BK98" s="6">
        <f>BI98+BJ98</f>
        <v>241103.29223295962</v>
      </c>
      <c r="BL98" s="8">
        <f>BK98/236999601</f>
        <v>1.0173151820325622E-3</v>
      </c>
      <c r="BM98" s="6">
        <f>AH98/165416*376037</f>
        <v>29852.693929431236</v>
      </c>
      <c r="BN98" s="8">
        <f>BM98/23157202</f>
        <v>1.2891321641289495E-3</v>
      </c>
      <c r="BT98" s="6">
        <f>'[1]Detailed Budget'!$AD$12</f>
        <v>194045122715</v>
      </c>
      <c r="BU98" s="6">
        <f>'[1]Detailed Budget'!$AD$24</f>
        <v>194045122715</v>
      </c>
      <c r="BV98" s="7">
        <f>AV98/34743979</f>
        <v>4.1996043429453692E-3</v>
      </c>
      <c r="BW98" s="4"/>
      <c r="BX98" s="5">
        <f>BT98*BV98</f>
        <v>814912740.08128107</v>
      </c>
      <c r="BY98" s="5">
        <f>BU98*BV98</f>
        <v>814912740.08128107</v>
      </c>
      <c r="CA98" s="6">
        <f>'[1]Detailed Budget'!$AD$96</f>
        <v>71050111380.677719</v>
      </c>
      <c r="CB98" s="5">
        <f>BA98*CA98</f>
        <v>0</v>
      </c>
      <c r="CE98" s="6">
        <f>'[1]Detailed Budget'!$AD$175</f>
        <v>4330586076.5988197</v>
      </c>
      <c r="CF98" s="5">
        <f>BB98*BD98*CE98</f>
        <v>14086105.111347504</v>
      </c>
      <c r="CG98" s="6">
        <f>'[1]Detailed Budget'!$AD$176</f>
        <v>20662817754.37001</v>
      </c>
      <c r="CH98" s="5">
        <f>BB98*BF98*CG98</f>
        <v>67209985.924384773</v>
      </c>
      <c r="CI98" s="5">
        <f>CF98+CH98</f>
        <v>81296091.035732269</v>
      </c>
      <c r="CJ98" s="5">
        <f>'[1]Detailed Budget'!$AD$178</f>
        <v>46025131033.061455</v>
      </c>
      <c r="CK98" s="5">
        <f>BB98*AG98*CJ98</f>
        <v>101411932.01300353</v>
      </c>
      <c r="CL98" s="5">
        <f>CI98+CK98</f>
        <v>182708023.0487358</v>
      </c>
      <c r="CM98" s="4">
        <f>'[1]Detailed Budget'!$AD$189</f>
        <v>77498869683.252869</v>
      </c>
      <c r="CN98" s="5">
        <f>BH98*BL98*CM98</f>
        <v>0</v>
      </c>
      <c r="CO98" s="3">
        <f>'[1]Detailed Budget'!$AD$191</f>
        <v>2684962805.4134097</v>
      </c>
      <c r="CP98" s="2">
        <f>BH98*AN98*CO98</f>
        <v>0</v>
      </c>
      <c r="CQ98" s="2">
        <f>CN98+CP98</f>
        <v>0</v>
      </c>
      <c r="CR98" s="6">
        <f>'[1]Detailed Budget'!$AD$195</f>
        <v>18734176418</v>
      </c>
      <c r="CS98" s="5">
        <f>BN98*CR98</f>
        <v>24150829.388909873</v>
      </c>
      <c r="CW98" s="4"/>
      <c r="DH98" s="3">
        <f>'[1]Detailed Budget'!$AD$163</f>
        <v>4928560000</v>
      </c>
      <c r="DI98" s="2">
        <f>AP98*DH98</f>
        <v>8400000</v>
      </c>
    </row>
    <row r="99" spans="1:118" ht="43.5" x14ac:dyDescent="0.35">
      <c r="A99" s="23" t="s">
        <v>1476</v>
      </c>
      <c r="B99" s="22" t="s">
        <v>1475</v>
      </c>
      <c r="C99" s="21" t="s">
        <v>1</v>
      </c>
      <c r="D99" s="21" t="s">
        <v>1</v>
      </c>
      <c r="E99" s="21"/>
      <c r="F99" s="21"/>
      <c r="G99" s="21"/>
      <c r="H99" s="21" t="s">
        <v>1</v>
      </c>
      <c r="I99" s="21" t="s">
        <v>1</v>
      </c>
      <c r="J99" s="21"/>
      <c r="K99" s="21" t="s">
        <v>1</v>
      </c>
      <c r="L99" s="21"/>
      <c r="M99" s="21"/>
      <c r="N99" s="21"/>
      <c r="O99" s="21"/>
      <c r="P99" s="21"/>
      <c r="Q99" s="21"/>
      <c r="R99" s="21" t="s">
        <v>1</v>
      </c>
      <c r="S99" s="21"/>
      <c r="T99" s="21"/>
      <c r="U99" s="20">
        <f>COUNTA(C99:T99)</f>
        <v>6</v>
      </c>
      <c r="V99" s="19" t="s">
        <v>4</v>
      </c>
      <c r="W99" s="18">
        <v>148977</v>
      </c>
      <c r="X99" s="17">
        <v>3.05</v>
      </c>
      <c r="Y99" s="16">
        <f>1+X99/100</f>
        <v>1.0305</v>
      </c>
      <c r="Z99" s="6">
        <v>19</v>
      </c>
      <c r="AA99" s="16">
        <f>POWER(Y99,Z99)</f>
        <v>1.7697500211431931</v>
      </c>
      <c r="AB99" s="6">
        <f>W99*AA99</f>
        <v>263652.04889984947</v>
      </c>
      <c r="AC99" s="1">
        <v>19.100000000000001</v>
      </c>
      <c r="AD99" s="6">
        <f>AB99*AC99/100</f>
        <v>50357.541339871248</v>
      </c>
      <c r="AE99" s="6">
        <f>AD99*0.95</f>
        <v>47839.664272877686</v>
      </c>
      <c r="AF99" s="6">
        <f>AE99*BB99</f>
        <v>47839.664272877686</v>
      </c>
      <c r="AG99" s="15">
        <f>AE99/21628351</f>
        <v>2.2118960559164998E-3</v>
      </c>
      <c r="AH99" s="6">
        <f>AB99*0.05</f>
        <v>13182.602444992473</v>
      </c>
      <c r="AI99" s="12">
        <f>AH99/12908475</f>
        <v>1.0212362378199185E-3</v>
      </c>
      <c r="AJ99" s="6">
        <f>AD99+AH99</f>
        <v>63540.143784863722</v>
      </c>
      <c r="AK99" s="6">
        <f>AB99*0.04</f>
        <v>10546.081955993979</v>
      </c>
      <c r="AL99" s="6">
        <f>AB99*0.04</f>
        <v>10546.081955993979</v>
      </c>
      <c r="AM99" s="6">
        <f>AK99+AL99</f>
        <v>21092.163911987958</v>
      </c>
      <c r="AN99" s="14">
        <f>AM99/20653560</f>
        <v>1.0212362378199185E-3</v>
      </c>
      <c r="AO99" s="6">
        <v>10</v>
      </c>
      <c r="AP99" s="13">
        <f>AO99/8801</f>
        <v>1.1362345188046814E-3</v>
      </c>
      <c r="AQ99" s="6">
        <v>10</v>
      </c>
      <c r="AR99" s="6"/>
      <c r="AS99" s="6"/>
      <c r="AT99" s="6"/>
      <c r="AU99" s="6">
        <v>1</v>
      </c>
      <c r="AV99" s="6">
        <f>W99/1869377*1837961</f>
        <v>146473.3522970487</v>
      </c>
      <c r="AW99" s="13">
        <f>AV99/34743979</f>
        <v>4.2157909517804137E-3</v>
      </c>
      <c r="AX99" s="6">
        <v>0</v>
      </c>
      <c r="AY99" s="6">
        <f>AJ99/797308*271008</f>
        <v>21597.534813206872</v>
      </c>
      <c r="AZ99" s="6">
        <f>AX99*AY99</f>
        <v>0</v>
      </c>
      <c r="BA99" s="12">
        <f>AZ99/12721596</f>
        <v>0</v>
      </c>
      <c r="BB99" s="11">
        <v>1</v>
      </c>
      <c r="BC99" s="6">
        <f>AD99*BB99*0.18*4</f>
        <v>36257.429764707296</v>
      </c>
      <c r="BD99" s="10">
        <f>BC99/11104067</f>
        <v>3.2652387422290674E-3</v>
      </c>
      <c r="BE99" s="6">
        <f>AD99*BB99*0.77*4</f>
        <v>155101.22732680343</v>
      </c>
      <c r="BF99" s="8">
        <f>BE99/47500730</f>
        <v>3.2652388147888134E-3</v>
      </c>
      <c r="BG99" s="27">
        <f>BC99+BE99</f>
        <v>191358.65709151071</v>
      </c>
      <c r="BH99" s="9">
        <v>0</v>
      </c>
      <c r="BI99" s="6">
        <f>AK99*0.85*0.75*12</f>
        <v>80677.526963353943</v>
      </c>
      <c r="BJ99" s="6">
        <f>AL99*0.85*0.75*2*12</f>
        <v>161355.05392670789</v>
      </c>
      <c r="BK99" s="6">
        <f>BI99+BJ99</f>
        <v>242032.58089006183</v>
      </c>
      <c r="BL99" s="8">
        <f>BK99/236999601</f>
        <v>1.0212362378199187E-3</v>
      </c>
      <c r="BM99" s="6">
        <f>AH99/165416*376037</f>
        <v>29967.755692361286</v>
      </c>
      <c r="BN99" s="8">
        <f>BM99/23157202</f>
        <v>1.2941008888880999E-3</v>
      </c>
      <c r="BT99" s="6">
        <f>'[1]Detailed Budget'!$AD$12</f>
        <v>194045122715</v>
      </c>
      <c r="BU99" s="6">
        <f>'[1]Detailed Budget'!$AD$24</f>
        <v>194045122715</v>
      </c>
      <c r="BV99" s="7">
        <f>AV99/34743979</f>
        <v>4.2157909517804137E-3</v>
      </c>
      <c r="BW99" s="4"/>
      <c r="BX99" s="5">
        <f>BT99*BV99</f>
        <v>818053672.57901704</v>
      </c>
      <c r="BY99" s="5">
        <f>BU99*BV99</f>
        <v>818053672.57901704</v>
      </c>
      <c r="CA99" s="6">
        <f>'[1]Detailed Budget'!$AD$96</f>
        <v>71050111380.677719</v>
      </c>
      <c r="CB99" s="5">
        <f>BA99*CA99</f>
        <v>0</v>
      </c>
      <c r="CE99" s="6">
        <f>'[1]Detailed Budget'!$AD$175</f>
        <v>4330586076.5988197</v>
      </c>
      <c r="CF99" s="5">
        <f>BB99*BD99*CE99</f>
        <v>14140397.433868242</v>
      </c>
      <c r="CG99" s="6">
        <f>'[1]Detailed Budget'!$AD$176</f>
        <v>20662817754.37001</v>
      </c>
      <c r="CH99" s="5">
        <f>BB99*BF99*CG99</f>
        <v>67469034.55447638</v>
      </c>
      <c r="CI99" s="5">
        <f>CF99+CH99</f>
        <v>81609431.988344625</v>
      </c>
      <c r="CJ99" s="5">
        <f>'[1]Detailed Budget'!$AD$178</f>
        <v>46025131033.061455</v>
      </c>
      <c r="CK99" s="5">
        <f>BB99*AG99*CJ99</f>
        <v>101802805.80506873</v>
      </c>
      <c r="CL99" s="5">
        <f>CI99+CK99</f>
        <v>183412237.79341334</v>
      </c>
      <c r="CM99" s="4">
        <f>'[1]Detailed Budget'!$AD$189</f>
        <v>77498869683.252869</v>
      </c>
      <c r="CN99" s="5">
        <f>BH99*BL99*CM99</f>
        <v>0</v>
      </c>
      <c r="CO99" s="3">
        <f>'[1]Detailed Budget'!$AD$191</f>
        <v>2684962805.4134097</v>
      </c>
      <c r="CP99" s="2">
        <f>BH99*AN99*CO99</f>
        <v>0</v>
      </c>
      <c r="CQ99" s="2">
        <f>CN99+CP99</f>
        <v>0</v>
      </c>
      <c r="CR99" s="6">
        <f>'[1]Detailed Budget'!$AD$195</f>
        <v>18734176418</v>
      </c>
      <c r="CS99" s="5">
        <f>BN99*CR99</f>
        <v>24243914.355120279</v>
      </c>
      <c r="CW99" s="4"/>
      <c r="DH99" s="3">
        <f>'[1]Detailed Budget'!$AD$163</f>
        <v>4928560000</v>
      </c>
      <c r="DI99" s="2">
        <f>AP99*DH99</f>
        <v>5600000</v>
      </c>
    </row>
    <row r="100" spans="1:118" ht="43.5" x14ac:dyDescent="0.35">
      <c r="A100" s="23" t="s">
        <v>1474</v>
      </c>
      <c r="B100" s="22" t="s">
        <v>1473</v>
      </c>
      <c r="C100" s="21" t="s">
        <v>1</v>
      </c>
      <c r="D100" s="21" t="s">
        <v>1</v>
      </c>
      <c r="E100" s="21"/>
      <c r="F100" s="21"/>
      <c r="G100" s="21"/>
      <c r="H100" s="21" t="s">
        <v>1</v>
      </c>
      <c r="I100" s="21" t="s">
        <v>1</v>
      </c>
      <c r="J100" s="21"/>
      <c r="K100" s="21"/>
      <c r="L100" s="21"/>
      <c r="M100" s="21" t="s">
        <v>1</v>
      </c>
      <c r="N100" s="21"/>
      <c r="O100" s="21"/>
      <c r="P100" s="21"/>
      <c r="Q100" s="21"/>
      <c r="R100" s="21" t="s">
        <v>1</v>
      </c>
      <c r="S100" s="21"/>
      <c r="T100" s="21"/>
      <c r="U100" s="20">
        <f>COUNTA(C100:T100)</f>
        <v>6</v>
      </c>
      <c r="V100" s="19" t="s">
        <v>4</v>
      </c>
      <c r="W100" s="18">
        <v>119051</v>
      </c>
      <c r="X100" s="17">
        <v>3.05</v>
      </c>
      <c r="Y100" s="16">
        <f>1+X100/100</f>
        <v>1.0305</v>
      </c>
      <c r="Z100" s="6">
        <v>19</v>
      </c>
      <c r="AA100" s="16">
        <f>POWER(Y100,Z100)</f>
        <v>1.7697500211431931</v>
      </c>
      <c r="AB100" s="6">
        <f>W100*AA100</f>
        <v>210690.50976711829</v>
      </c>
      <c r="AC100" s="1">
        <v>19.100000000000001</v>
      </c>
      <c r="AD100" s="6">
        <f>AB100*AC100/100</f>
        <v>40241.887365519593</v>
      </c>
      <c r="AE100" s="6">
        <f>AD100*0.95</f>
        <v>38229.79299724361</v>
      </c>
      <c r="AF100" s="6">
        <f>AE100*BB100</f>
        <v>38229.79299724361</v>
      </c>
      <c r="AG100" s="15">
        <f>AE100/21628351</f>
        <v>1.7675777962565713E-3</v>
      </c>
      <c r="AH100" s="6">
        <f>AB100*0.05</f>
        <v>10534.525488355916</v>
      </c>
      <c r="AI100" s="12">
        <f>AH100/12908475</f>
        <v>8.1609372821777281E-4</v>
      </c>
      <c r="AJ100" s="6">
        <f>AD100+AH100</f>
        <v>50776.41285387551</v>
      </c>
      <c r="AK100" s="6">
        <f>AB100*0.04</f>
        <v>8427.6203906847313</v>
      </c>
      <c r="AL100" s="6">
        <f>AB100*0.04</f>
        <v>8427.6203906847313</v>
      </c>
      <c r="AM100" s="6">
        <f>AK100+AL100</f>
        <v>16855.240781369463</v>
      </c>
      <c r="AN100" s="14">
        <f>AM100/20653560</f>
        <v>8.1609372821777281E-4</v>
      </c>
      <c r="AO100" s="6">
        <v>12</v>
      </c>
      <c r="AP100" s="13">
        <f>AO100/8801</f>
        <v>1.3634814225656176E-3</v>
      </c>
      <c r="AQ100" s="6">
        <v>12</v>
      </c>
      <c r="AR100" s="6"/>
      <c r="AS100" s="6"/>
      <c r="AT100" s="6"/>
      <c r="AU100" s="6">
        <v>1</v>
      </c>
      <c r="AV100" s="6">
        <f>W100/1869377*1837961</f>
        <v>117050.27664885146</v>
      </c>
      <c r="AW100" s="13">
        <f>AV100/34743979</f>
        <v>3.3689370077287771E-3</v>
      </c>
      <c r="AX100" s="6">
        <v>0</v>
      </c>
      <c r="AY100" s="6">
        <f>AJ100/797308*271008</f>
        <v>17259.094471274708</v>
      </c>
      <c r="AZ100" s="6">
        <f>AX100*AY100</f>
        <v>0</v>
      </c>
      <c r="BA100" s="12">
        <f>AZ100/12721596</f>
        <v>0</v>
      </c>
      <c r="BB100" s="11">
        <v>1</v>
      </c>
      <c r="BC100" s="6">
        <f>AD100*BB100*0.18*4</f>
        <v>28974.158903174106</v>
      </c>
      <c r="BD100" s="10">
        <f>BC100/11104067</f>
        <v>2.6093285372984607E-3</v>
      </c>
      <c r="BE100" s="6">
        <f>AD100*BB100*0.77*4</f>
        <v>123945.01308580035</v>
      </c>
      <c r="BF100" s="8">
        <f>BE100/47500730</f>
        <v>2.6093285952826484E-3</v>
      </c>
      <c r="BG100" s="27">
        <f>BC100+BE100</f>
        <v>152919.17198897447</v>
      </c>
      <c r="BH100" s="9">
        <v>0</v>
      </c>
      <c r="BI100" s="6">
        <f>AK100*0.85*0.75*12</f>
        <v>64471.295988738195</v>
      </c>
      <c r="BJ100" s="6">
        <f>AL100*0.85*0.75*2*12</f>
        <v>128942.59197747639</v>
      </c>
      <c r="BK100" s="6">
        <f>BI100+BJ100</f>
        <v>193413.88796621459</v>
      </c>
      <c r="BL100" s="8">
        <f>BK100/236999601</f>
        <v>8.1609372821777281E-4</v>
      </c>
      <c r="BM100" s="6">
        <f>AH100/165416*376037</f>
        <v>23947.933459066193</v>
      </c>
      <c r="BN100" s="8">
        <f>BM100/23157202</f>
        <v>1.0341462435343525E-3</v>
      </c>
      <c r="BT100" s="6">
        <f>'[1]Detailed Budget'!$AD$12</f>
        <v>194045122715</v>
      </c>
      <c r="BU100" s="6">
        <f>'[1]Detailed Budget'!$AD$24</f>
        <v>194045122715</v>
      </c>
      <c r="BV100" s="7">
        <f>AV100/34743979</f>
        <v>3.3689370077287771E-3</v>
      </c>
      <c r="BW100" s="4"/>
      <c r="BX100" s="5">
        <f>BT100*BV100</f>
        <v>653725795.08383548</v>
      </c>
      <c r="BY100" s="5">
        <f>BU100*BV100</f>
        <v>653725795.08383548</v>
      </c>
      <c r="CA100" s="6">
        <f>'[1]Detailed Budget'!$AD$96</f>
        <v>71050111380.677719</v>
      </c>
      <c r="CB100" s="5">
        <f>BA100*CA100</f>
        <v>0</v>
      </c>
      <c r="CE100" s="6">
        <f>'[1]Detailed Budget'!$AD$175</f>
        <v>4330586076.5988197</v>
      </c>
      <c r="CF100" s="5">
        <f>BB100*BD100*CE100</f>
        <v>11299921.832896678</v>
      </c>
      <c r="CG100" s="6">
        <f>'[1]Detailed Budget'!$AD$176</f>
        <v>20662817754.37001</v>
      </c>
      <c r="CH100" s="5">
        <f>BB100*BF100*CG100</f>
        <v>53916081.225591667</v>
      </c>
      <c r="CI100" s="5">
        <f>CF100+CH100</f>
        <v>65216003.058488347</v>
      </c>
      <c r="CJ100" s="5">
        <f>'[1]Detailed Budget'!$AD$178</f>
        <v>46025131033.061455</v>
      </c>
      <c r="CK100" s="5">
        <f>BB100*AG100*CJ100</f>
        <v>81352999.683838695</v>
      </c>
      <c r="CL100" s="5">
        <f>CI100+CK100</f>
        <v>146569002.74232703</v>
      </c>
      <c r="CM100" s="4">
        <f>'[1]Detailed Budget'!$AD$189</f>
        <v>77498869683.252869</v>
      </c>
      <c r="CN100" s="5">
        <f>BH100*BL100*CM100</f>
        <v>0</v>
      </c>
      <c r="CO100" s="3">
        <f>'[1]Detailed Budget'!$AD$191</f>
        <v>2684962805.4134097</v>
      </c>
      <c r="CP100" s="2">
        <f>BH100*AN100*CO100</f>
        <v>0</v>
      </c>
      <c r="CQ100" s="2">
        <f>CN100+CP100</f>
        <v>0</v>
      </c>
      <c r="CR100" s="6">
        <f>'[1]Detailed Budget'!$AD$195</f>
        <v>18734176418</v>
      </c>
      <c r="CS100" s="5">
        <f>BN100*CR100</f>
        <v>19373878.168384552</v>
      </c>
      <c r="CW100" s="4"/>
      <c r="DH100" s="3">
        <f>'[1]Detailed Budget'!$AD$163</f>
        <v>4928560000</v>
      </c>
      <c r="DI100" s="2">
        <f>AP100*DH100</f>
        <v>6720000</v>
      </c>
    </row>
    <row r="101" spans="1:118" ht="43.5" x14ac:dyDescent="0.35">
      <c r="A101" s="23" t="s">
        <v>1472</v>
      </c>
      <c r="B101" s="22" t="s">
        <v>1471</v>
      </c>
      <c r="C101" s="21" t="s">
        <v>1</v>
      </c>
      <c r="D101" s="21" t="s">
        <v>1</v>
      </c>
      <c r="E101" s="21"/>
      <c r="F101" s="21"/>
      <c r="G101" s="21"/>
      <c r="H101" s="21" t="s">
        <v>1</v>
      </c>
      <c r="I101" s="21" t="s">
        <v>1</v>
      </c>
      <c r="J101" s="21"/>
      <c r="K101" s="21" t="s">
        <v>1</v>
      </c>
      <c r="L101" s="21"/>
      <c r="M101" s="21"/>
      <c r="N101" s="21"/>
      <c r="O101" s="21"/>
      <c r="P101" s="21"/>
      <c r="Q101" s="21"/>
      <c r="R101" s="21" t="s">
        <v>1</v>
      </c>
      <c r="S101" s="21"/>
      <c r="T101" s="21"/>
      <c r="U101" s="20">
        <f>COUNTA(C101:T101)</f>
        <v>6</v>
      </c>
      <c r="V101" s="19" t="s">
        <v>4</v>
      </c>
      <c r="W101" s="18">
        <v>72687</v>
      </c>
      <c r="X101" s="17">
        <v>3.05</v>
      </c>
      <c r="Y101" s="16">
        <f>1+X101/100</f>
        <v>1.0305</v>
      </c>
      <c r="Z101" s="6">
        <v>19</v>
      </c>
      <c r="AA101" s="16">
        <f>POWER(Y101,Z101)</f>
        <v>1.7697500211431931</v>
      </c>
      <c r="AB101" s="6">
        <f>W101*AA101</f>
        <v>128637.81978683527</v>
      </c>
      <c r="AC101" s="1">
        <v>19.100000000000001</v>
      </c>
      <c r="AD101" s="6">
        <f>AB101*AC101/100</f>
        <v>24569.823579285541</v>
      </c>
      <c r="AE101" s="6">
        <f>AD101*0.95</f>
        <v>23341.332400321262</v>
      </c>
      <c r="AF101" s="6">
        <f>AE101*BB101</f>
        <v>23341.332400321262</v>
      </c>
      <c r="AG101" s="15">
        <f>AE101/21628351</f>
        <v>1.0792007398216009E-3</v>
      </c>
      <c r="AH101" s="6">
        <f>AB101*0.05</f>
        <v>6431.890989341764</v>
      </c>
      <c r="AI101" s="12">
        <f>AH101/12908475</f>
        <v>4.9826884967757727E-4</v>
      </c>
      <c r="AJ101" s="6">
        <f>AD101+AH101</f>
        <v>31001.714568627307</v>
      </c>
      <c r="AK101" s="6">
        <f>AB101*0.04</f>
        <v>5145.5127914734112</v>
      </c>
      <c r="AL101" s="6">
        <f>AB101*0.04</f>
        <v>5145.5127914734112</v>
      </c>
      <c r="AM101" s="6">
        <f>AK101+AL101</f>
        <v>10291.025582946822</v>
      </c>
      <c r="AN101" s="14">
        <f>AM101/20653560</f>
        <v>4.9826884967757727E-4</v>
      </c>
      <c r="AO101" s="6">
        <v>10</v>
      </c>
      <c r="AP101" s="13">
        <f>AO101/8801</f>
        <v>1.1362345188046814E-3</v>
      </c>
      <c r="AQ101" s="6">
        <v>10</v>
      </c>
      <c r="AR101" s="6"/>
      <c r="AS101" s="6"/>
      <c r="AT101" s="6"/>
      <c r="AU101" s="6">
        <v>1</v>
      </c>
      <c r="AV101" s="6">
        <f>W101/1869377*1837961</f>
        <v>71465.451434889808</v>
      </c>
      <c r="AW101" s="13">
        <f>AV101/34743979</f>
        <v>2.0569161475399752E-3</v>
      </c>
      <c r="AX101" s="6">
        <v>0</v>
      </c>
      <c r="AY101" s="6">
        <f>AJ101/797308*271008</f>
        <v>10537.599850766015</v>
      </c>
      <c r="AZ101" s="6">
        <f>AX101*AY101</f>
        <v>0</v>
      </c>
      <c r="BA101" s="12">
        <f>AZ101/12721596</f>
        <v>0</v>
      </c>
      <c r="BB101" s="11">
        <v>1</v>
      </c>
      <c r="BC101" s="6">
        <f>AD101*BB101*0.18*4</f>
        <v>17690.272977085588</v>
      </c>
      <c r="BD101" s="10">
        <f>BC101/11104067</f>
        <v>1.5931345674594351E-3</v>
      </c>
      <c r="BE101" s="6">
        <f>AD101*BB101*0.77*4</f>
        <v>75675.056624199467</v>
      </c>
      <c r="BF101" s="8">
        <f>BE101/47500730</f>
        <v>1.5931346028618817E-3</v>
      </c>
      <c r="BG101" s="27">
        <f>BC101+BE101</f>
        <v>93365.329601285048</v>
      </c>
      <c r="BH101" s="9">
        <v>0</v>
      </c>
      <c r="BI101" s="6">
        <f>AK101*0.85*0.75*12</f>
        <v>39363.172854771597</v>
      </c>
      <c r="BJ101" s="6">
        <f>AL101*0.85*0.75*2*12</f>
        <v>78726.345709543195</v>
      </c>
      <c r="BK101" s="6">
        <f>BI101+BJ101</f>
        <v>118089.51856431479</v>
      </c>
      <c r="BL101" s="8">
        <f>BK101/236999601</f>
        <v>4.9826884967757727E-4</v>
      </c>
      <c r="BM101" s="6">
        <f>AH101/165416*376037</f>
        <v>14621.493640029435</v>
      </c>
      <c r="BN101" s="8">
        <f>BM101/23157202</f>
        <v>6.3140156742724947E-4</v>
      </c>
      <c r="BT101" s="6">
        <f>'[1]Detailed Budget'!$AD$12</f>
        <v>194045122715</v>
      </c>
      <c r="BU101" s="6">
        <f>'[1]Detailed Budget'!$AD$24</f>
        <v>194045122715</v>
      </c>
      <c r="BV101" s="7">
        <f>AV101/34743979</f>
        <v>2.0569161475399752E-3</v>
      </c>
      <c r="BW101" s="4"/>
      <c r="BX101" s="5">
        <f>BT101*BV101</f>
        <v>399134546.26385957</v>
      </c>
      <c r="BY101" s="5">
        <f>BU101*BV101</f>
        <v>399134546.26385957</v>
      </c>
      <c r="CA101" s="6">
        <f>'[1]Detailed Budget'!$AD$96</f>
        <v>71050111380.677719</v>
      </c>
      <c r="CB101" s="5">
        <f>BA101*CA101</f>
        <v>0</v>
      </c>
      <c r="CE101" s="6">
        <f>'[1]Detailed Budget'!$AD$175</f>
        <v>4330586076.5988197</v>
      </c>
      <c r="CF101" s="5">
        <f>BB101*BD101*CE101</f>
        <v>6899206.3759881128</v>
      </c>
      <c r="CG101" s="6">
        <f>'[1]Detailed Budget'!$AD$176</f>
        <v>20662817754.37001</v>
      </c>
      <c r="CH101" s="5">
        <f>BB101*BF101*CG101</f>
        <v>32918649.957115706</v>
      </c>
      <c r="CI101" s="5">
        <f>CF101+CH101</f>
        <v>39817856.333103821</v>
      </c>
      <c r="CJ101" s="5">
        <f>'[1]Detailed Budget'!$AD$178</f>
        <v>46025131033.061455</v>
      </c>
      <c r="CK101" s="5">
        <f>BB101*AG101*CJ101</f>
        <v>49670355.461266041</v>
      </c>
      <c r="CL101" s="5">
        <f>CI101+CK101</f>
        <v>89488211.794369861</v>
      </c>
      <c r="CM101" s="4">
        <f>'[1]Detailed Budget'!$AD$189</f>
        <v>77498869683.252869</v>
      </c>
      <c r="CN101" s="5">
        <f>BH101*BL101*CM101</f>
        <v>0</v>
      </c>
      <c r="CO101" s="3">
        <f>'[1]Detailed Budget'!$AD$191</f>
        <v>2684962805.4134097</v>
      </c>
      <c r="CP101" s="2">
        <f>BH101*AN101*CO101</f>
        <v>0</v>
      </c>
      <c r="CQ101" s="2">
        <f>CN101+CP101</f>
        <v>0</v>
      </c>
      <c r="CR101" s="6">
        <f>'[1]Detailed Budget'!$AD$195</f>
        <v>18734176418</v>
      </c>
      <c r="CS101" s="5">
        <f>BN101*CR101</f>
        <v>11828788.354783814</v>
      </c>
      <c r="CW101" s="4"/>
      <c r="DH101" s="3">
        <f>'[1]Detailed Budget'!$AD$163</f>
        <v>4928560000</v>
      </c>
      <c r="DI101" s="2">
        <f>AP101*DH101</f>
        <v>5600000</v>
      </c>
    </row>
    <row r="102" spans="1:118" x14ac:dyDescent="0.35">
      <c r="A102" s="23"/>
      <c r="B102" s="22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0"/>
      <c r="V102" s="19"/>
      <c r="W102" s="18"/>
      <c r="X102" s="17"/>
      <c r="Y102" s="16"/>
      <c r="Z102" s="6"/>
      <c r="AA102" s="16"/>
      <c r="AB102" s="6"/>
      <c r="AD102" s="6"/>
      <c r="AE102" s="6"/>
      <c r="AF102" s="6">
        <f>AE102*BB102</f>
        <v>0</v>
      </c>
      <c r="AG102" s="15">
        <f>AE102/21628351</f>
        <v>0</v>
      </c>
      <c r="AH102" s="6"/>
      <c r="AI102" s="12"/>
      <c r="AJ102" s="6"/>
      <c r="AK102" s="6">
        <f>AB102*0.04</f>
        <v>0</v>
      </c>
      <c r="AL102" s="6">
        <f>AB102*0.04</f>
        <v>0</v>
      </c>
      <c r="AM102" s="6">
        <f>AK102+AL102</f>
        <v>0</v>
      </c>
      <c r="AN102" s="14">
        <f>AM102/20653560</f>
        <v>0</v>
      </c>
      <c r="AO102" s="6"/>
      <c r="AP102" s="13">
        <f>AO102/8801</f>
        <v>0</v>
      </c>
      <c r="AQ102" s="6"/>
      <c r="AR102" s="6"/>
      <c r="AS102" s="6"/>
      <c r="AT102" s="6"/>
      <c r="AU102" s="6"/>
      <c r="AV102" s="6"/>
      <c r="AW102" s="13">
        <f>AV102/34743979</f>
        <v>0</v>
      </c>
      <c r="AX102" s="6"/>
      <c r="AY102" s="6"/>
      <c r="AZ102" s="6">
        <f>AX102*AY102</f>
        <v>0</v>
      </c>
      <c r="BA102" s="12">
        <f>AZ102/12721596</f>
        <v>0</v>
      </c>
      <c r="BB102" s="11"/>
      <c r="BC102" s="6"/>
      <c r="BD102" s="10"/>
      <c r="BE102" s="6"/>
      <c r="BF102" s="8"/>
      <c r="BG102" s="27"/>
      <c r="BH102" s="9"/>
      <c r="BI102" s="6">
        <f>AK102*0.85*0.75*12</f>
        <v>0</v>
      </c>
      <c r="BJ102" s="6">
        <f>AL102*0.85*0.75*2*12</f>
        <v>0</v>
      </c>
      <c r="BK102" s="6">
        <f>BI102+BJ102</f>
        <v>0</v>
      </c>
      <c r="BL102" s="8">
        <f>BK102/236999601</f>
        <v>0</v>
      </c>
      <c r="BM102" s="6"/>
      <c r="BN102" s="8">
        <f>BM102/23157202</f>
        <v>0</v>
      </c>
      <c r="BT102" s="6"/>
      <c r="BU102" s="6"/>
      <c r="BV102" s="7"/>
      <c r="BW102" s="4"/>
      <c r="BX102" s="5"/>
      <c r="BY102" s="5"/>
      <c r="CA102" s="6">
        <f>'[1]Detailed Budget'!$AD$96</f>
        <v>71050111380.677719</v>
      </c>
      <c r="CB102" s="5">
        <f>BA102*CA102</f>
        <v>0</v>
      </c>
      <c r="CE102" s="6"/>
      <c r="CF102" s="5"/>
      <c r="CG102" s="6"/>
      <c r="CH102" s="5"/>
      <c r="CI102" s="5"/>
      <c r="CJ102" s="5"/>
      <c r="CK102" s="5"/>
      <c r="CL102" s="5"/>
      <c r="CM102" s="4">
        <f>'[1]Detailed Budget'!$AD$189</f>
        <v>77498869683.252869</v>
      </c>
      <c r="CN102" s="5">
        <f>BH102*BL102*CM102</f>
        <v>0</v>
      </c>
      <c r="CO102" s="3">
        <f>'[1]Detailed Budget'!$AD$191</f>
        <v>2684962805.4134097</v>
      </c>
      <c r="CP102" s="2">
        <f>BH102*AN102*CO102</f>
        <v>0</v>
      </c>
      <c r="CQ102" s="2">
        <f>CN102+CP102</f>
        <v>0</v>
      </c>
      <c r="CR102" s="6"/>
      <c r="CS102" s="5"/>
      <c r="CW102" s="4"/>
      <c r="DH102" s="3">
        <f>'[1]Detailed Budget'!$AD$163</f>
        <v>4928560000</v>
      </c>
      <c r="DI102" s="2">
        <f>AP102*DH102</f>
        <v>0</v>
      </c>
    </row>
    <row r="103" spans="1:118" x14ac:dyDescent="0.35">
      <c r="A103" s="38">
        <v>1.6</v>
      </c>
      <c r="B103" s="37" t="s">
        <v>1470</v>
      </c>
      <c r="C103" s="75">
        <f>COUNTA(C105:C129)</f>
        <v>25</v>
      </c>
      <c r="D103" s="75">
        <f>COUNTA(D105:D129)</f>
        <v>25</v>
      </c>
      <c r="E103" s="75">
        <f>COUNTA(E105:E129)</f>
        <v>0</v>
      </c>
      <c r="F103" s="75">
        <f>COUNTA(F105:F129)</f>
        <v>0</v>
      </c>
      <c r="G103" s="75">
        <f>COUNTA(G105:G129)</f>
        <v>0</v>
      </c>
      <c r="H103" s="75">
        <f>COUNTA(H105:H129)</f>
        <v>25</v>
      </c>
      <c r="I103" s="75">
        <f>COUNTA(I105:I129)</f>
        <v>25</v>
      </c>
      <c r="J103" s="75">
        <f>COUNTA(J105:J129)</f>
        <v>0</v>
      </c>
      <c r="K103" s="75">
        <f>COUNTA(K105:K129)</f>
        <v>22</v>
      </c>
      <c r="L103" s="75">
        <f>COUNTA(L105:L129)</f>
        <v>0</v>
      </c>
      <c r="M103" s="75">
        <f>COUNTA(M105:M129)</f>
        <v>3</v>
      </c>
      <c r="N103" s="75">
        <f>COUNTA(N105:N129)</f>
        <v>0</v>
      </c>
      <c r="O103" s="75">
        <f>COUNTA(O105:O129)</f>
        <v>0</v>
      </c>
      <c r="P103" s="75">
        <f>COUNTA(P105:P129)</f>
        <v>0</v>
      </c>
      <c r="Q103" s="75">
        <f>COUNTA(Q105:Q129)</f>
        <v>0</v>
      </c>
      <c r="R103" s="75">
        <f>COUNTA(R105:R129)</f>
        <v>25</v>
      </c>
      <c r="S103" s="75">
        <f>COUNTA(S105:S129)</f>
        <v>2</v>
      </c>
      <c r="T103" s="75">
        <f>COUNTA(T105:T129)</f>
        <v>0</v>
      </c>
      <c r="U103" s="33">
        <f>SUM(C103:T103)</f>
        <v>152</v>
      </c>
      <c r="V103" s="32"/>
      <c r="W103" s="25">
        <f>SUM(W105:W129)</f>
        <v>3954772</v>
      </c>
      <c r="X103" s="31">
        <v>3.42</v>
      </c>
      <c r="Y103" s="30">
        <f>1+X103/100</f>
        <v>1.0342</v>
      </c>
      <c r="Z103" s="25">
        <v>19</v>
      </c>
      <c r="AA103" s="30">
        <f>POWER(Y103,Z103)</f>
        <v>1.8944630332534185</v>
      </c>
      <c r="AB103" s="25">
        <f>SUM(AB105:AB129)</f>
        <v>7492169.3589456901</v>
      </c>
      <c r="AC103" s="24">
        <v>19.899999999999999</v>
      </c>
      <c r="AD103" s="25">
        <f>SUM(AD105:AD129)</f>
        <v>1490941.7024301921</v>
      </c>
      <c r="AE103" s="25">
        <f>SUM(AE105:AE129)</f>
        <v>1416394.6173086823</v>
      </c>
      <c r="AF103" s="25">
        <f>SUM(AF105:AF129)</f>
        <v>1416394.6173086823</v>
      </c>
      <c r="AG103" s="15">
        <f>AE103/21628351</f>
        <v>6.5487869015473363E-2</v>
      </c>
      <c r="AH103" s="25">
        <f>SUM(AH105:AH129)</f>
        <v>374608.4679472844</v>
      </c>
      <c r="AI103" s="12">
        <f>AH103/12908475</f>
        <v>2.9020350424607429E-2</v>
      </c>
      <c r="AJ103" s="25">
        <f>SUM(AJ105:AJ129)</f>
        <v>1865550.1703774764</v>
      </c>
      <c r="AK103" s="6">
        <f>AB103*0.04</f>
        <v>299686.77435782761</v>
      </c>
      <c r="AL103" s="6">
        <f>AB103*0.04</f>
        <v>299686.77435782761</v>
      </c>
      <c r="AM103" s="6">
        <f>AK103+AL103</f>
        <v>599373.54871565523</v>
      </c>
      <c r="AN103" s="14">
        <f>AM103/20653560</f>
        <v>2.902035042460744E-2</v>
      </c>
      <c r="AO103" s="25">
        <f>SUM(AO105:AO129)</f>
        <v>274</v>
      </c>
      <c r="AP103" s="13">
        <f>AO103/8801</f>
        <v>3.1132825815248268E-2</v>
      </c>
      <c r="AQ103" s="25">
        <f>SUM(AQ105:AQ129)</f>
        <v>274</v>
      </c>
      <c r="AR103" s="25"/>
      <c r="AS103" s="25"/>
      <c r="AT103" s="25"/>
      <c r="AU103" s="6"/>
      <c r="AV103" s="25">
        <v>4162316</v>
      </c>
      <c r="AW103" s="13">
        <f>AV103/34743979</f>
        <v>0.119799634923795</v>
      </c>
      <c r="AX103" s="6"/>
      <c r="AY103" s="26">
        <v>548669</v>
      </c>
      <c r="AZ103" s="25">
        <f>SUM(AZ105:AZ129)</f>
        <v>0</v>
      </c>
      <c r="BA103" s="12">
        <f>AZ103/12721596</f>
        <v>0</v>
      </c>
      <c r="BB103" s="11"/>
      <c r="BC103" s="25">
        <f>SUM(BC105:BC129)</f>
        <v>1073478.0257497379</v>
      </c>
      <c r="BD103" s="10">
        <f>BC103/11104067</f>
        <v>9.6674310930376942E-2</v>
      </c>
      <c r="BE103" s="25">
        <f>SUM(BE105:BE129)</f>
        <v>4592100.4434849899</v>
      </c>
      <c r="BF103" s="8">
        <f>BE103/47500730</f>
        <v>9.667431307866195E-2</v>
      </c>
      <c r="BG103" s="25">
        <f>SUM(BG105:BG129)</f>
        <v>5665578.4692347301</v>
      </c>
      <c r="BI103" s="6">
        <f>AK103*0.85*0.75*12</f>
        <v>2292603.8238373813</v>
      </c>
      <c r="BJ103" s="6">
        <f>AL103*0.85*0.75*2*12</f>
        <v>4585207.6476747626</v>
      </c>
      <c r="BK103" s="6">
        <f>BI103+BJ103</f>
        <v>6877811.4715121444</v>
      </c>
      <c r="BL103" s="8">
        <f>BK103/236999601</f>
        <v>2.9020350424607443E-2</v>
      </c>
      <c r="BM103" s="25">
        <v>689311</v>
      </c>
      <c r="BN103" s="8">
        <f>BM103/23157202</f>
        <v>2.9766592699757077E-2</v>
      </c>
      <c r="BO103" s="70"/>
      <c r="BP103" s="70"/>
      <c r="BQ103" s="70"/>
      <c r="BR103" s="70"/>
      <c r="BS103" s="70"/>
      <c r="BT103" s="26">
        <f>'[1]Detailed Budget'!$AD$12</f>
        <v>194045122715</v>
      </c>
      <c r="BU103" s="26">
        <f>'[1]Detailed Budget'!$AD$24</f>
        <v>194045122715</v>
      </c>
      <c r="BV103" s="7">
        <f>AV103/34743979</f>
        <v>0.119799634923795</v>
      </c>
      <c r="BW103" s="4">
        <v>1</v>
      </c>
      <c r="BX103" s="35">
        <f>BT103*BV103</f>
        <v>23246534860</v>
      </c>
      <c r="BY103" s="35">
        <f>BU103*BV103</f>
        <v>23246534860</v>
      </c>
      <c r="BZ103" s="35">
        <f>BX103+BY103</f>
        <v>46493069720</v>
      </c>
      <c r="CA103" s="26">
        <f>'[1]Detailed Budget'!$AD$96</f>
        <v>71050111380.677719</v>
      </c>
      <c r="CB103" s="35">
        <f>BA103*CA103</f>
        <v>0</v>
      </c>
      <c r="CC103" s="70"/>
      <c r="CD103" s="70"/>
      <c r="CE103" s="26">
        <f>'[1]Detailed Budget'!$AD$175</f>
        <v>4330586076.5988197</v>
      </c>
      <c r="CF103" s="35">
        <f>SUM(CF105:CF129)</f>
        <v>418656424.87987554</v>
      </c>
      <c r="CG103" s="36">
        <f>'[1]Detailed Budget'!$AD$176</f>
        <v>20662817754.37001</v>
      </c>
      <c r="CH103" s="35">
        <f>SUM(CH105:CH129)</f>
        <v>1997563712.6733015</v>
      </c>
      <c r="CI103" s="35">
        <f>SUM(CI105:CI129)</f>
        <v>2416220137.5531769</v>
      </c>
      <c r="CJ103" s="5">
        <f>'[1]Detailed Budget'!$AD$178</f>
        <v>46025131033.061455</v>
      </c>
      <c r="CK103" s="35">
        <f>SUM(CK105:CK129)</f>
        <v>3014087752.5131264</v>
      </c>
      <c r="CL103" s="35">
        <f>SUM(CL105:CL129)</f>
        <v>5430307890.0663042</v>
      </c>
      <c r="CM103" s="4">
        <f>'[1]Detailed Budget'!$AD$189</f>
        <v>77498869683.252869</v>
      </c>
      <c r="CN103" s="5">
        <f>BH103*BL103*CM103</f>
        <v>0</v>
      </c>
      <c r="CO103" s="3">
        <f>'[1]Detailed Budget'!$AD$191</f>
        <v>2684962805.4134097</v>
      </c>
      <c r="CP103" s="2">
        <f>BH103*AN103*CO103</f>
        <v>0</v>
      </c>
      <c r="CQ103" s="2">
        <f>CN103+CP103</f>
        <v>0</v>
      </c>
      <c r="CR103" s="26">
        <f>'[1]Detailed Budget'!$AD$195</f>
        <v>18734176418</v>
      </c>
      <c r="CS103" s="5">
        <f>BN103*CR103</f>
        <v>557652599</v>
      </c>
      <c r="CT103" s="70"/>
      <c r="CU103" s="70"/>
      <c r="CV103" s="70"/>
      <c r="CW103" s="4"/>
      <c r="CX103" s="70"/>
      <c r="CY103" s="70"/>
      <c r="CZ103" s="70"/>
      <c r="DA103" s="70"/>
      <c r="DB103" s="70"/>
      <c r="DC103" s="70"/>
      <c r="DD103" s="70"/>
      <c r="DE103" s="70"/>
      <c r="DF103" s="70"/>
      <c r="DG103" s="70"/>
      <c r="DH103" s="3">
        <f>'[1]Detailed Budget'!$AD$163</f>
        <v>4928560000</v>
      </c>
      <c r="DI103" s="2">
        <f>AP103*DH103</f>
        <v>153440000</v>
      </c>
      <c r="DJ103" s="70"/>
      <c r="DK103" s="70"/>
      <c r="DL103" s="70"/>
      <c r="DM103" s="70"/>
      <c r="DN103" s="70"/>
    </row>
    <row r="104" spans="1:118" x14ac:dyDescent="0.35">
      <c r="A104" s="23" t="s">
        <v>1469</v>
      </c>
      <c r="B104" s="22" t="s">
        <v>72</v>
      </c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5"/>
      <c r="U104" s="74"/>
      <c r="V104" s="73"/>
      <c r="W104" s="26"/>
      <c r="X104" s="72"/>
      <c r="Y104" s="60"/>
      <c r="Z104" s="26"/>
      <c r="AA104" s="60"/>
      <c r="AB104" s="26"/>
      <c r="AC104" s="70"/>
      <c r="AD104" s="26"/>
      <c r="AE104" s="26"/>
      <c r="AF104" s="6"/>
      <c r="AG104" s="15">
        <f>AE104/21628351</f>
        <v>0</v>
      </c>
      <c r="AH104" s="26"/>
      <c r="AI104" s="12"/>
      <c r="AJ104" s="6"/>
      <c r="AK104" s="6">
        <f>AB104*0.04</f>
        <v>0</v>
      </c>
      <c r="AL104" s="6">
        <f>AB104*0.04</f>
        <v>0</v>
      </c>
      <c r="AM104" s="6">
        <f>AK104+AL104</f>
        <v>0</v>
      </c>
      <c r="AN104" s="14">
        <f>AM104/20653560</f>
        <v>0</v>
      </c>
      <c r="AO104" s="26"/>
      <c r="AP104" s="13"/>
      <c r="AQ104" s="26"/>
      <c r="AR104" s="26"/>
      <c r="AS104" s="26"/>
      <c r="AT104" s="26"/>
      <c r="AU104" s="6"/>
      <c r="AV104" s="26"/>
      <c r="AW104" s="13">
        <f>AV104/34743979</f>
        <v>0</v>
      </c>
      <c r="AX104" s="6"/>
      <c r="AY104" s="26"/>
      <c r="AZ104" s="6">
        <f>AX104*AY104</f>
        <v>0</v>
      </c>
      <c r="BA104" s="12">
        <f>AZ104/12721596</f>
        <v>0</v>
      </c>
      <c r="BB104" s="11"/>
      <c r="BC104" s="26"/>
      <c r="BD104" s="10">
        <f>BC104/11104067</f>
        <v>0</v>
      </c>
      <c r="BE104" s="26"/>
      <c r="BF104" s="8">
        <f>BE104/47500730</f>
        <v>0</v>
      </c>
      <c r="BG104" s="6"/>
      <c r="BI104" s="6">
        <f>AK104*0.85*0.75*12</f>
        <v>0</v>
      </c>
      <c r="BJ104" s="6">
        <f>AL104*0.85*0.75*2*12</f>
        <v>0</v>
      </c>
      <c r="BK104" s="6">
        <f>BI104+BJ104</f>
        <v>0</v>
      </c>
      <c r="BL104" s="8">
        <f>BK104/236999601</f>
        <v>0</v>
      </c>
      <c r="BM104" s="26"/>
      <c r="BN104" s="8">
        <f>BM104/23157202</f>
        <v>0</v>
      </c>
      <c r="BO104" s="70"/>
      <c r="BP104" s="70"/>
      <c r="BQ104" s="70"/>
      <c r="BR104" s="70"/>
      <c r="BS104" s="70"/>
      <c r="BT104" s="26"/>
      <c r="BU104" s="26">
        <f>'[1]Detailed Budget'!$AD$24</f>
        <v>194045122715</v>
      </c>
      <c r="BV104" s="71"/>
      <c r="BW104" s="11"/>
      <c r="BX104" s="5"/>
      <c r="BY104" s="5"/>
      <c r="BZ104" s="70"/>
      <c r="CA104" s="26">
        <f>'[1]Detailed Budget'!$AD$96</f>
        <v>71050111380.677719</v>
      </c>
      <c r="CB104" s="5"/>
      <c r="CC104" s="70"/>
      <c r="CD104" s="70"/>
      <c r="CE104" s="26"/>
      <c r="CF104" s="5"/>
      <c r="CG104" s="26"/>
      <c r="CH104" s="5"/>
      <c r="CI104" s="5"/>
      <c r="CJ104" s="5"/>
      <c r="CK104" s="5"/>
      <c r="CL104" s="5"/>
      <c r="CM104" s="11">
        <f>'[1]Detailed Budget'!$AD$189</f>
        <v>77498869683.252869</v>
      </c>
      <c r="CN104" s="5">
        <f>BH104*BL104*CM104</f>
        <v>0</v>
      </c>
      <c r="CO104" s="3">
        <f>'[1]Detailed Budget'!$AD$191</f>
        <v>2684962805.4134097</v>
      </c>
      <c r="CP104" s="2">
        <f>BH104*AN104*CO104</f>
        <v>0</v>
      </c>
      <c r="CQ104" s="2">
        <f>CN104+CP104</f>
        <v>0</v>
      </c>
      <c r="CR104" s="26"/>
      <c r="CS104" s="5"/>
      <c r="CT104" s="70"/>
      <c r="CU104" s="70"/>
      <c r="CV104" s="70"/>
      <c r="CW104" s="11"/>
      <c r="CX104" s="70"/>
      <c r="CY104" s="70"/>
      <c r="CZ104" s="70"/>
      <c r="DA104" s="70"/>
      <c r="DB104" s="70"/>
      <c r="DC104" s="70"/>
      <c r="DD104" s="70"/>
      <c r="DE104" s="70"/>
      <c r="DF104" s="70"/>
      <c r="DG104" s="70"/>
      <c r="DH104" s="3"/>
      <c r="DI104" s="2"/>
      <c r="DJ104" s="70"/>
      <c r="DK104" s="70"/>
      <c r="DL104" s="70"/>
      <c r="DM104" s="70"/>
      <c r="DN104" s="70"/>
    </row>
    <row r="105" spans="1:118" ht="43.5" x14ac:dyDescent="0.35">
      <c r="A105" s="23" t="s">
        <v>1468</v>
      </c>
      <c r="B105" s="22" t="s">
        <v>1467</v>
      </c>
      <c r="C105" s="21" t="s">
        <v>1</v>
      </c>
      <c r="D105" s="21" t="s">
        <v>1</v>
      </c>
      <c r="E105" s="21"/>
      <c r="F105" s="21"/>
      <c r="G105" s="21"/>
      <c r="H105" s="21" t="s">
        <v>1</v>
      </c>
      <c r="I105" s="21" t="s">
        <v>1</v>
      </c>
      <c r="J105" s="21"/>
      <c r="K105" s="21" t="s">
        <v>1</v>
      </c>
      <c r="L105" s="21"/>
      <c r="M105" s="21"/>
      <c r="N105" s="21"/>
      <c r="O105" s="21"/>
      <c r="P105" s="21"/>
      <c r="Q105" s="21"/>
      <c r="R105" s="21" t="s">
        <v>1</v>
      </c>
      <c r="S105" s="21"/>
      <c r="T105" s="21"/>
      <c r="U105" s="20">
        <f>COUNTA(C105:T105)</f>
        <v>6</v>
      </c>
      <c r="V105" s="19" t="s">
        <v>4</v>
      </c>
      <c r="W105" s="18">
        <v>132098</v>
      </c>
      <c r="X105" s="17">
        <v>3.42</v>
      </c>
      <c r="Y105" s="16">
        <f>1+X105/100</f>
        <v>1.0342</v>
      </c>
      <c r="Z105" s="6">
        <v>19</v>
      </c>
      <c r="AA105" s="16">
        <f>POWER(Y105,Z105)</f>
        <v>1.8944630332534185</v>
      </c>
      <c r="AB105" s="6">
        <f>W105*AA105</f>
        <v>250254.77776671006</v>
      </c>
      <c r="AC105" s="1">
        <v>19.899999999999999</v>
      </c>
      <c r="AD105" s="6">
        <f>AB105*AC105/100</f>
        <v>49800.7007755753</v>
      </c>
      <c r="AE105" s="6">
        <f>AD105*0.95</f>
        <v>47310.665736796531</v>
      </c>
      <c r="AF105" s="6">
        <f>AE105*BB105</f>
        <v>47310.665736796531</v>
      </c>
      <c r="AG105" s="15">
        <f>AE105/21628351</f>
        <v>2.1874374859551953E-3</v>
      </c>
      <c r="AH105" s="6">
        <f>AB105*0.05</f>
        <v>12512.738888335503</v>
      </c>
      <c r="AI105" s="12">
        <f>AH105/12908475</f>
        <v>9.6934292302812712E-4</v>
      </c>
      <c r="AJ105" s="6">
        <f>AD105+AH105</f>
        <v>62313.439663910802</v>
      </c>
      <c r="AK105" s="6">
        <f>AB105*0.04</f>
        <v>10010.191110668402</v>
      </c>
      <c r="AL105" s="6">
        <f>AB105*0.04</f>
        <v>10010.191110668402</v>
      </c>
      <c r="AM105" s="6">
        <f>AK105+AL105</f>
        <v>20020.382221336804</v>
      </c>
      <c r="AN105" s="14">
        <f>AM105/20653560</f>
        <v>9.6934292302812701E-4</v>
      </c>
      <c r="AO105" s="6">
        <v>11</v>
      </c>
      <c r="AP105" s="13">
        <f>AO105/8801</f>
        <v>1.2498579706851495E-3</v>
      </c>
      <c r="AQ105" s="6">
        <v>11</v>
      </c>
      <c r="AR105" s="6"/>
      <c r="AS105" s="6"/>
      <c r="AT105" s="6"/>
      <c r="AU105" s="6">
        <v>1</v>
      </c>
      <c r="AV105" s="6">
        <f>W105/3954772*4162316</f>
        <v>139030.42172039248</v>
      </c>
      <c r="AW105" s="13">
        <f>AV105/34743979</f>
        <v>4.0015687817561854E-3</v>
      </c>
      <c r="AX105" s="6">
        <v>0</v>
      </c>
      <c r="AY105" s="6">
        <f>AJ105/1865550*548669</f>
        <v>18326.741511596192</v>
      </c>
      <c r="AZ105" s="6">
        <f>AX105*AY105</f>
        <v>0</v>
      </c>
      <c r="BA105" s="12">
        <f>AZ105/12721596</f>
        <v>0</v>
      </c>
      <c r="BB105" s="11">
        <v>1</v>
      </c>
      <c r="BC105" s="6">
        <f>AD105*BB105*0.18*4</f>
        <v>35856.504558414214</v>
      </c>
      <c r="BD105" s="10">
        <f>BC105/11104067</f>
        <v>3.2291325834412033E-3</v>
      </c>
      <c r="BE105" s="6">
        <f>AD105*BB105*0.77*4</f>
        <v>153386.15838877193</v>
      </c>
      <c r="BF105" s="8">
        <f>BE105/47500730</f>
        <v>3.2291326551986028E-3</v>
      </c>
      <c r="BG105" s="27">
        <f>BC105+BE105</f>
        <v>189242.66294718615</v>
      </c>
      <c r="BH105" s="9">
        <v>0</v>
      </c>
      <c r="BI105" s="6">
        <f>AK105*0.85*0.75*12</f>
        <v>76577.961996613274</v>
      </c>
      <c r="BJ105" s="6">
        <f>AL105*0.85*0.75*2*12</f>
        <v>153155.92399322655</v>
      </c>
      <c r="BK105" s="6">
        <f>BI105+BJ105</f>
        <v>229733.88598983982</v>
      </c>
      <c r="BL105" s="8">
        <f>BK105/236999601</f>
        <v>9.6934292302812701E-4</v>
      </c>
      <c r="BM105" s="6">
        <f>AH105/374608*689311</f>
        <v>23024.517778203972</v>
      </c>
      <c r="BN105" s="8">
        <f>BM105/23157202</f>
        <v>9.94270282662127E-4</v>
      </c>
      <c r="BT105" s="6">
        <f>'[1]Detailed Budget'!$AD$12</f>
        <v>194045122715</v>
      </c>
      <c r="BU105" s="6">
        <f>'[1]Detailed Budget'!$AD$24</f>
        <v>194045122715</v>
      </c>
      <c r="BV105" s="7">
        <f>AV105/34743979</f>
        <v>4.0015687817561854E-3</v>
      </c>
      <c r="BW105" s="4"/>
      <c r="BX105" s="5">
        <f>BT105*BV105</f>
        <v>776484905.30839205</v>
      </c>
      <c r="BY105" s="5">
        <f>BU105*BV105</f>
        <v>776484905.30839205</v>
      </c>
      <c r="CA105" s="6">
        <f>'[1]Detailed Budget'!$AD$96</f>
        <v>71050111380.677719</v>
      </c>
      <c r="CB105" s="5">
        <f>BA105*CA105</f>
        <v>0</v>
      </c>
      <c r="CE105" s="6">
        <f>'[1]Detailed Budget'!$AD$175</f>
        <v>4330586076.5988197</v>
      </c>
      <c r="CF105" s="5">
        <f>BB105*BD105*CE105</f>
        <v>13984036.605342051</v>
      </c>
      <c r="CG105" s="6">
        <f>'[1]Detailed Budget'!$AD$176</f>
        <v>20662817754.37001</v>
      </c>
      <c r="CH105" s="5">
        <f>BB105*BF105*CG105</f>
        <v>66722979.559053667</v>
      </c>
      <c r="CI105" s="5">
        <f>CF105+CH105</f>
        <v>80707016.16439572</v>
      </c>
      <c r="CJ105" s="5">
        <f>'[1]Detailed Budget'!$AD$178</f>
        <v>46025131033.061455</v>
      </c>
      <c r="CK105" s="5">
        <f>BB105*AG105*CJ105</f>
        <v>100677096.9177184</v>
      </c>
      <c r="CL105" s="5">
        <f>CI105+CK105</f>
        <v>181384113.0821141</v>
      </c>
      <c r="CM105" s="4">
        <f>'[1]Detailed Budget'!$AD$189</f>
        <v>77498869683.252869</v>
      </c>
      <c r="CN105" s="5">
        <f>BH105*BL105*CM105</f>
        <v>0</v>
      </c>
      <c r="CO105" s="3">
        <f>'[1]Detailed Budget'!$AD$191</f>
        <v>2684962805.4134097</v>
      </c>
      <c r="CP105" s="2">
        <f>BH105*AN105*CO105</f>
        <v>0</v>
      </c>
      <c r="CQ105" s="2">
        <f>CN105+CP105</f>
        <v>0</v>
      </c>
      <c r="CR105" s="6">
        <f>'[1]Detailed Budget'!$AD$195</f>
        <v>18734176418</v>
      </c>
      <c r="CS105" s="5">
        <f>BN105*CR105</f>
        <v>18626834.882567015</v>
      </c>
      <c r="CW105" s="4"/>
      <c r="DH105" s="3">
        <f>'[1]Detailed Budget'!$AD$163</f>
        <v>4928560000</v>
      </c>
      <c r="DI105" s="2">
        <f>AP105*DH105</f>
        <v>6160000</v>
      </c>
    </row>
    <row r="106" spans="1:118" ht="43.5" x14ac:dyDescent="0.35">
      <c r="A106" s="23" t="s">
        <v>1466</v>
      </c>
      <c r="B106" s="22" t="s">
        <v>1465</v>
      </c>
      <c r="C106" s="21" t="s">
        <v>1</v>
      </c>
      <c r="D106" s="21" t="s">
        <v>1</v>
      </c>
      <c r="E106" s="21"/>
      <c r="F106" s="21"/>
      <c r="G106" s="21"/>
      <c r="H106" s="21" t="s">
        <v>1</v>
      </c>
      <c r="I106" s="21" t="s">
        <v>1</v>
      </c>
      <c r="J106" s="21"/>
      <c r="K106" s="21" t="s">
        <v>1</v>
      </c>
      <c r="L106" s="21"/>
      <c r="M106" s="21"/>
      <c r="N106" s="21"/>
      <c r="O106" s="21"/>
      <c r="P106" s="21"/>
      <c r="Q106" s="21"/>
      <c r="R106" s="21" t="s">
        <v>1</v>
      </c>
      <c r="S106" s="21"/>
      <c r="T106" s="21"/>
      <c r="U106" s="20">
        <f>COUNTA(C106:T106)</f>
        <v>6</v>
      </c>
      <c r="V106" s="19" t="s">
        <v>4</v>
      </c>
      <c r="W106" s="18">
        <v>57347</v>
      </c>
      <c r="X106" s="17">
        <v>3.42</v>
      </c>
      <c r="Y106" s="16">
        <f>1+X106/100</f>
        <v>1.0342</v>
      </c>
      <c r="Z106" s="6">
        <v>19</v>
      </c>
      <c r="AA106" s="16">
        <f>POWER(Y106,Z106)</f>
        <v>1.8944630332534185</v>
      </c>
      <c r="AB106" s="6">
        <f>W106*AA106</f>
        <v>108641.77156798379</v>
      </c>
      <c r="AC106" s="1">
        <v>19.899999999999999</v>
      </c>
      <c r="AD106" s="6">
        <f>AB106*AC106/100</f>
        <v>21619.71254202877</v>
      </c>
      <c r="AE106" s="6">
        <f>AD106*0.95</f>
        <v>20538.726914927331</v>
      </c>
      <c r="AF106" s="6">
        <f>AE106*BB106</f>
        <v>20538.726914927331</v>
      </c>
      <c r="AG106" s="15">
        <f>AE106/21628351</f>
        <v>9.4962056584560375E-4</v>
      </c>
      <c r="AH106" s="6">
        <f>AB106*0.05</f>
        <v>5432.0885783991898</v>
      </c>
      <c r="AI106" s="12">
        <f>AH106/12908475</f>
        <v>4.2081567175047323E-4</v>
      </c>
      <c r="AJ106" s="6">
        <f>AD106+AH106</f>
        <v>27051.801120427961</v>
      </c>
      <c r="AK106" s="6">
        <f>AB106*0.04</f>
        <v>4345.6708627193511</v>
      </c>
      <c r="AL106" s="6">
        <f>AB106*0.04</f>
        <v>4345.6708627193511</v>
      </c>
      <c r="AM106" s="6">
        <f>AK106+AL106</f>
        <v>8691.3417254387023</v>
      </c>
      <c r="AN106" s="14">
        <f>AM106/20653560</f>
        <v>4.2081567175047317E-4</v>
      </c>
      <c r="AO106" s="6">
        <v>10</v>
      </c>
      <c r="AP106" s="13">
        <f>AO106/8801</f>
        <v>1.1362345188046814E-3</v>
      </c>
      <c r="AQ106" s="6">
        <v>10</v>
      </c>
      <c r="AR106" s="6"/>
      <c r="AS106" s="6"/>
      <c r="AT106" s="6"/>
      <c r="AU106" s="6">
        <v>1</v>
      </c>
      <c r="AV106" s="6">
        <f>W106/3954772*4162316</f>
        <v>60356.535257152631</v>
      </c>
      <c r="AW106" s="13">
        <f>AV106/34743979</f>
        <v>1.7371797069400897E-3</v>
      </c>
      <c r="AX106" s="6">
        <v>0</v>
      </c>
      <c r="AY106" s="6">
        <f>AJ106/1865550*548669</f>
        <v>7956.0905196559133</v>
      </c>
      <c r="AZ106" s="6">
        <f>AX106*AY106</f>
        <v>0</v>
      </c>
      <c r="BA106" s="12">
        <f>AZ106/12721596</f>
        <v>0</v>
      </c>
      <c r="BB106" s="11">
        <v>1</v>
      </c>
      <c r="BC106" s="6">
        <f>AD106*BB106*0.18*4</f>
        <v>15566.193030260714</v>
      </c>
      <c r="BD106" s="10">
        <f>BC106/11104067</f>
        <v>1.4018461010961761E-3</v>
      </c>
      <c r="BE106" s="6">
        <f>AD106*BB106*0.77*4</f>
        <v>66588.714629448616</v>
      </c>
      <c r="BF106" s="8">
        <f>BE106/47500730</f>
        <v>1.4018461322478331E-3</v>
      </c>
      <c r="BG106" s="27">
        <f>BC106+BE106</f>
        <v>82154.907659709337</v>
      </c>
      <c r="BH106" s="9">
        <v>0</v>
      </c>
      <c r="BI106" s="6">
        <f>AK106*0.85*0.75*12</f>
        <v>33244.382099803035</v>
      </c>
      <c r="BJ106" s="6">
        <f>AL106*0.85*0.75*2*12</f>
        <v>66488.76419960607</v>
      </c>
      <c r="BK106" s="6">
        <f>BI106+BJ106</f>
        <v>99733.146299409098</v>
      </c>
      <c r="BL106" s="8">
        <f>BK106/236999601</f>
        <v>4.2081567175047312E-4</v>
      </c>
      <c r="BM106" s="6">
        <f>AH106/374608*689311</f>
        <v>9995.511067742611</v>
      </c>
      <c r="BN106" s="8">
        <f>BM106/23157202</f>
        <v>4.3163725340145202E-4</v>
      </c>
      <c r="BT106" s="6">
        <f>'[1]Detailed Budget'!$AD$12</f>
        <v>194045122715</v>
      </c>
      <c r="BU106" s="6">
        <f>'[1]Detailed Budget'!$AD$24</f>
        <v>194045122715</v>
      </c>
      <c r="BV106" s="7">
        <f>AV106/34743979</f>
        <v>1.7371797069400897E-3</v>
      </c>
      <c r="BW106" s="4"/>
      <c r="BX106" s="5">
        <f>BT106*BV106</f>
        <v>337091249.41119742</v>
      </c>
      <c r="BY106" s="5">
        <f>BU106*BV106</f>
        <v>337091249.41119742</v>
      </c>
      <c r="CA106" s="6">
        <f>'[1]Detailed Budget'!$AD$96</f>
        <v>71050111380.677719</v>
      </c>
      <c r="CB106" s="5">
        <f>BA106*CA106</f>
        <v>0</v>
      </c>
      <c r="CE106" s="6">
        <f>'[1]Detailed Budget'!$AD$175</f>
        <v>4330586076.5988197</v>
      </c>
      <c r="CF106" s="5">
        <f>BB106*BD106*CE106</f>
        <v>6070815.2069414416</v>
      </c>
      <c r="CG106" s="6">
        <f>'[1]Detailed Budget'!$AD$176</f>
        <v>20662817754.37001</v>
      </c>
      <c r="CH106" s="5">
        <f>BB106*BF106*CG106</f>
        <v>28966091.150305457</v>
      </c>
      <c r="CI106" s="5">
        <f>CF106+CH106</f>
        <v>35036906.357246898</v>
      </c>
      <c r="CJ106" s="5">
        <f>'[1]Detailed Budget'!$AD$178</f>
        <v>46025131033.061455</v>
      </c>
      <c r="CK106" s="5">
        <f>BB106*AG106*CJ106</f>
        <v>43706410.974733874</v>
      </c>
      <c r="CL106" s="5">
        <f>CI106+CK106</f>
        <v>78743317.331980765</v>
      </c>
      <c r="CM106" s="4">
        <f>'[1]Detailed Budget'!$AD$189</f>
        <v>77498869683.252869</v>
      </c>
      <c r="CN106" s="5">
        <f>BH106*BL106*CM106</f>
        <v>0</v>
      </c>
      <c r="CO106" s="3">
        <f>'[1]Detailed Budget'!$AD$191</f>
        <v>2684962805.4134097</v>
      </c>
      <c r="CP106" s="2">
        <f>BH106*AN106*CO106</f>
        <v>0</v>
      </c>
      <c r="CQ106" s="2">
        <f>CN106+CP106</f>
        <v>0</v>
      </c>
      <c r="CR106" s="6">
        <f>'[1]Detailed Budget'!$AD$195</f>
        <v>18734176418</v>
      </c>
      <c r="CS106" s="5">
        <f>BN106*CR106</f>
        <v>8086368.453803773</v>
      </c>
      <c r="CW106" s="4"/>
      <c r="DH106" s="3">
        <f>'[1]Detailed Budget'!$AD$163</f>
        <v>4928560000</v>
      </c>
      <c r="DI106" s="2">
        <f>AP106*DH106</f>
        <v>5600000</v>
      </c>
    </row>
    <row r="107" spans="1:118" ht="43.5" x14ac:dyDescent="0.35">
      <c r="A107" s="23" t="s">
        <v>1464</v>
      </c>
      <c r="B107" s="22" t="s">
        <v>1463</v>
      </c>
      <c r="C107" s="21" t="s">
        <v>1</v>
      </c>
      <c r="D107" s="21" t="s">
        <v>1</v>
      </c>
      <c r="E107" s="21"/>
      <c r="F107" s="21"/>
      <c r="G107" s="21"/>
      <c r="H107" s="21" t="s">
        <v>1</v>
      </c>
      <c r="I107" s="21" t="s">
        <v>1</v>
      </c>
      <c r="J107" s="21"/>
      <c r="K107" s="21" t="s">
        <v>1</v>
      </c>
      <c r="L107" s="21"/>
      <c r="M107" s="21"/>
      <c r="N107" s="21"/>
      <c r="O107" s="21"/>
      <c r="P107" s="21"/>
      <c r="Q107" s="21"/>
      <c r="R107" s="21" t="s">
        <v>1</v>
      </c>
      <c r="S107" s="21"/>
      <c r="T107" s="21"/>
      <c r="U107" s="20">
        <f>COUNTA(C107:T107)</f>
        <v>6</v>
      </c>
      <c r="V107" s="19" t="s">
        <v>4</v>
      </c>
      <c r="W107" s="18">
        <v>185553</v>
      </c>
      <c r="X107" s="17">
        <v>3.42</v>
      </c>
      <c r="Y107" s="16">
        <f>1+X107/100</f>
        <v>1.0342</v>
      </c>
      <c r="Z107" s="6">
        <v>19</v>
      </c>
      <c r="AA107" s="16">
        <f>POWER(Y107,Z107)</f>
        <v>1.8944630332534185</v>
      </c>
      <c r="AB107" s="6">
        <f>W107*AA107</f>
        <v>351523.29920927156</v>
      </c>
      <c r="AC107" s="1">
        <v>19.899999999999999</v>
      </c>
      <c r="AD107" s="6">
        <f>AB107*AC107/100</f>
        <v>69953.136542645036</v>
      </c>
      <c r="AE107" s="6">
        <f>AD107*0.95</f>
        <v>66455.479715512774</v>
      </c>
      <c r="AF107" s="6">
        <f>AE107*BB107</f>
        <v>66455.479715512774</v>
      </c>
      <c r="AG107" s="15">
        <f>AE107/21628351</f>
        <v>3.072609637022849E-3</v>
      </c>
      <c r="AH107" s="6">
        <f>AB107*0.05</f>
        <v>17576.164960463579</v>
      </c>
      <c r="AI107" s="12">
        <f>AH107/12908475</f>
        <v>1.3615988689960339E-3</v>
      </c>
      <c r="AJ107" s="6">
        <f>AD107+AH107</f>
        <v>87529.301503108611</v>
      </c>
      <c r="AK107" s="6">
        <f>AB107*0.04</f>
        <v>14060.931968370862</v>
      </c>
      <c r="AL107" s="6">
        <f>AB107*0.04</f>
        <v>14060.931968370862</v>
      </c>
      <c r="AM107" s="6">
        <f>AK107+AL107</f>
        <v>28121.863936741724</v>
      </c>
      <c r="AN107" s="14">
        <f>AM107/20653560</f>
        <v>1.3615988689960339E-3</v>
      </c>
      <c r="AO107" s="6">
        <v>14</v>
      </c>
      <c r="AP107" s="13">
        <f>AO107/8801</f>
        <v>1.5907283263265539E-3</v>
      </c>
      <c r="AQ107" s="6">
        <v>14</v>
      </c>
      <c r="AR107" s="6"/>
      <c r="AS107" s="6"/>
      <c r="AT107" s="6"/>
      <c r="AU107" s="6">
        <v>1</v>
      </c>
      <c r="AV107" s="6">
        <f>W107/3954772*4162316</f>
        <v>195290.70721346262</v>
      </c>
      <c r="AW107" s="13">
        <f>AV107/34743979</f>
        <v>5.6208503698860343E-3</v>
      </c>
      <c r="AX107" s="6">
        <v>0</v>
      </c>
      <c r="AY107" s="6">
        <f>AJ107/1865550*548669</f>
        <v>25742.871714191042</v>
      </c>
      <c r="AZ107" s="6">
        <f>AX107*AY107</f>
        <v>0</v>
      </c>
      <c r="BA107" s="12">
        <f>AZ107/12721596</f>
        <v>0</v>
      </c>
      <c r="BB107" s="11">
        <v>1</v>
      </c>
      <c r="BC107" s="6">
        <f>AD107*BB107*0.18*4</f>
        <v>50366.258310704427</v>
      </c>
      <c r="BD107" s="10">
        <f>BC107/11104067</f>
        <v>4.5358388337088046E-3</v>
      </c>
      <c r="BE107" s="6">
        <f>AD107*BB107*0.77*4</f>
        <v>215455.66055134672</v>
      </c>
      <c r="BF107" s="8">
        <f>BE107/47500730</f>
        <v>4.5358389345036745E-3</v>
      </c>
      <c r="BG107" s="27">
        <f>BC107+BE107</f>
        <v>265821.91886205116</v>
      </c>
      <c r="BH107" s="9">
        <v>0</v>
      </c>
      <c r="BI107" s="6">
        <f>AK107*0.85*0.75*12</f>
        <v>107566.12955803709</v>
      </c>
      <c r="BJ107" s="6">
        <f>AL107*0.85*0.75*2*12</f>
        <v>215132.25911607419</v>
      </c>
      <c r="BK107" s="6">
        <f>BI107+BJ107</f>
        <v>322698.38867411128</v>
      </c>
      <c r="BL107" s="8">
        <f>BK107/236999601</f>
        <v>1.3615988689960339E-3</v>
      </c>
      <c r="BM107" s="6">
        <f>AH107/374608*689311</f>
        <v>32341.658066731383</v>
      </c>
      <c r="BN107" s="8">
        <f>BM107/23157202</f>
        <v>1.3966133761208017E-3</v>
      </c>
      <c r="BT107" s="6">
        <f>'[1]Detailed Budget'!$AD$12</f>
        <v>194045122715</v>
      </c>
      <c r="BU107" s="6">
        <f>'[1]Detailed Budget'!$AD$24</f>
        <v>194045122715</v>
      </c>
      <c r="BV107" s="7">
        <f>AV107/34743979</f>
        <v>5.6208503698860343E-3</v>
      </c>
      <c r="BW107" s="4"/>
      <c r="BX107" s="5">
        <f>BT107*BV107</f>
        <v>1090698599.7871888</v>
      </c>
      <c r="BY107" s="5">
        <f>BU107*BV107</f>
        <v>1090698599.7871888</v>
      </c>
      <c r="CA107" s="6">
        <f>'[1]Detailed Budget'!$AD$96</f>
        <v>71050111380.677719</v>
      </c>
      <c r="CB107" s="5">
        <f>BA107*CA107</f>
        <v>0</v>
      </c>
      <c r="CE107" s="6">
        <f>'[1]Detailed Budget'!$AD$175</f>
        <v>4330586076.5988197</v>
      </c>
      <c r="CF107" s="5">
        <f>BB107*BD107*CE107</f>
        <v>19642840.498955578</v>
      </c>
      <c r="CG107" s="6">
        <f>'[1]Detailed Budget'!$AD$176</f>
        <v>20662817754.37001</v>
      </c>
      <c r="CH107" s="5">
        <f>BB107*BF107*CG107</f>
        <v>93723213.266825274</v>
      </c>
      <c r="CI107" s="5">
        <f>CF107+CH107</f>
        <v>113366053.76578085</v>
      </c>
      <c r="CJ107" s="5">
        <f>'[1]Detailed Budget'!$AD$178</f>
        <v>46025131033.061455</v>
      </c>
      <c r="CK107" s="5">
        <f>BB107*AG107*CJ107</f>
        <v>141417261.15742403</v>
      </c>
      <c r="CL107" s="5">
        <f>CI107+CK107</f>
        <v>254783314.9232049</v>
      </c>
      <c r="CM107" s="4">
        <f>'[1]Detailed Budget'!$AD$189</f>
        <v>77498869683.252869</v>
      </c>
      <c r="CN107" s="5">
        <f>BH107*BL107*CM107</f>
        <v>0</v>
      </c>
      <c r="CO107" s="3">
        <f>'[1]Detailed Budget'!$AD$191</f>
        <v>2684962805.4134097</v>
      </c>
      <c r="CP107" s="2">
        <f>BH107*AN107*CO107</f>
        <v>0</v>
      </c>
      <c r="CQ107" s="2">
        <f>CN107+CP107</f>
        <v>0</v>
      </c>
      <c r="CR107" s="6">
        <f>'[1]Detailed Budget'!$AD$195</f>
        <v>18734176418</v>
      </c>
      <c r="CS107" s="5">
        <f>BN107*CR107</f>
        <v>26164401.375985689</v>
      </c>
      <c r="CW107" s="4"/>
      <c r="DH107" s="3">
        <f>'[1]Detailed Budget'!$AD$163</f>
        <v>4928560000</v>
      </c>
      <c r="DI107" s="2">
        <f>AP107*DH107</f>
        <v>7840000.0000000009</v>
      </c>
    </row>
    <row r="108" spans="1:118" ht="43.5" x14ac:dyDescent="0.35">
      <c r="A108" s="23" t="s">
        <v>1462</v>
      </c>
      <c r="B108" s="22" t="s">
        <v>1461</v>
      </c>
      <c r="C108" s="21" t="s">
        <v>1</v>
      </c>
      <c r="D108" s="21" t="s">
        <v>1</v>
      </c>
      <c r="E108" s="21"/>
      <c r="F108" s="21"/>
      <c r="G108" s="21"/>
      <c r="H108" s="21" t="s">
        <v>1</v>
      </c>
      <c r="I108" s="21" t="s">
        <v>1</v>
      </c>
      <c r="J108" s="21"/>
      <c r="K108" s="21" t="s">
        <v>1</v>
      </c>
      <c r="L108" s="21"/>
      <c r="M108" s="21"/>
      <c r="N108" s="21"/>
      <c r="O108" s="21"/>
      <c r="P108" s="21"/>
      <c r="Q108" s="21"/>
      <c r="R108" s="21" t="s">
        <v>1</v>
      </c>
      <c r="S108" s="21"/>
      <c r="T108" s="21"/>
      <c r="U108" s="20">
        <f>COUNTA(C108:T108)</f>
        <v>6</v>
      </c>
      <c r="V108" s="19" t="s">
        <v>4</v>
      </c>
      <c r="W108" s="18">
        <v>172835</v>
      </c>
      <c r="X108" s="17">
        <v>3.42</v>
      </c>
      <c r="Y108" s="16">
        <f>1+X108/100</f>
        <v>1.0342</v>
      </c>
      <c r="Z108" s="6">
        <v>19</v>
      </c>
      <c r="AA108" s="16">
        <f>POWER(Y108,Z108)</f>
        <v>1.8944630332534185</v>
      </c>
      <c r="AB108" s="6">
        <f>W108*AA108</f>
        <v>327429.51835235459</v>
      </c>
      <c r="AC108" s="1">
        <v>19.899999999999999</v>
      </c>
      <c r="AD108" s="6">
        <f>AB108*AC108/100</f>
        <v>65158.474152118557</v>
      </c>
      <c r="AE108" s="6">
        <f>AD108*0.95</f>
        <v>61900.550444512628</v>
      </c>
      <c r="AF108" s="6">
        <f>AE108*BB108</f>
        <v>61900.550444512628</v>
      </c>
      <c r="AG108" s="15">
        <f>AE108/21628351</f>
        <v>2.8620097040459825E-3</v>
      </c>
      <c r="AH108" s="6">
        <f>AB108*0.05</f>
        <v>16371.47591761773</v>
      </c>
      <c r="AI108" s="12">
        <f>AH108/12908475</f>
        <v>1.2682734341289525E-3</v>
      </c>
      <c r="AJ108" s="6">
        <f>AD108+AH108</f>
        <v>81529.950069736282</v>
      </c>
      <c r="AK108" s="6">
        <f>AB108*0.04</f>
        <v>13097.180734094183</v>
      </c>
      <c r="AL108" s="6">
        <f>AB108*0.04</f>
        <v>13097.180734094183</v>
      </c>
      <c r="AM108" s="6">
        <f>AK108+AL108</f>
        <v>26194.361468188366</v>
      </c>
      <c r="AN108" s="14">
        <f>AM108/20653560</f>
        <v>1.2682734341289525E-3</v>
      </c>
      <c r="AO108" s="6">
        <v>10</v>
      </c>
      <c r="AP108" s="13">
        <f>AO108/8801</f>
        <v>1.1362345188046814E-3</v>
      </c>
      <c r="AQ108" s="6">
        <v>10</v>
      </c>
      <c r="AR108" s="6"/>
      <c r="AS108" s="6"/>
      <c r="AT108" s="6"/>
      <c r="AU108" s="6">
        <v>1</v>
      </c>
      <c r="AV108" s="6">
        <f>W108/3954772*4162316</f>
        <v>181905.274402671</v>
      </c>
      <c r="AW108" s="13">
        <f>AV108/34743979</f>
        <v>5.2355913064151636E-3</v>
      </c>
      <c r="AX108" s="6">
        <v>0</v>
      </c>
      <c r="AY108" s="6">
        <f>AJ108/1865550*548669</f>
        <v>23978.427903198597</v>
      </c>
      <c r="AZ108" s="6">
        <f>AX108*AY108</f>
        <v>0</v>
      </c>
      <c r="BA108" s="12">
        <f>AZ108/12721596</f>
        <v>0</v>
      </c>
      <c r="BB108" s="11">
        <v>1</v>
      </c>
      <c r="BC108" s="6">
        <f>AD108*BB108*0.18*4</f>
        <v>46914.101389525356</v>
      </c>
      <c r="BD108" s="10">
        <f>BC108/11104067</f>
        <v>4.2249476150968248E-3</v>
      </c>
      <c r="BE108" s="6">
        <f>AD108*BB108*0.77*4</f>
        <v>200688.10038852517</v>
      </c>
      <c r="BF108" s="8">
        <f>BE108/47500730</f>
        <v>4.2249477089831081E-3</v>
      </c>
      <c r="BG108" s="27">
        <f>BC108+BE108</f>
        <v>247602.20177805051</v>
      </c>
      <c r="BH108" s="9">
        <v>0</v>
      </c>
      <c r="BI108" s="6">
        <f>AK108*0.85*0.75*12</f>
        <v>100193.43261582049</v>
      </c>
      <c r="BJ108" s="6">
        <f>AL108*0.85*0.75*2*12</f>
        <v>200386.86523164099</v>
      </c>
      <c r="BK108" s="6">
        <f>BI108+BJ108</f>
        <v>300580.29784746148</v>
      </c>
      <c r="BL108" s="8">
        <f>BK108/236999601</f>
        <v>1.2682734341289523E-3</v>
      </c>
      <c r="BM108" s="6">
        <f>AH108/374608*689311</f>
        <v>30124.926419748095</v>
      </c>
      <c r="BN108" s="8">
        <f>BM108/23157202</f>
        <v>1.3008880096890849E-3</v>
      </c>
      <c r="BT108" s="6">
        <f>'[1]Detailed Budget'!$AD$12</f>
        <v>194045122715</v>
      </c>
      <c r="BU108" s="6">
        <f>'[1]Detailed Budget'!$AD$24</f>
        <v>194045122715</v>
      </c>
      <c r="BV108" s="7">
        <f>AV108/34743979</f>
        <v>5.2355913064151636E-3</v>
      </c>
      <c r="BW108" s="4"/>
      <c r="BX108" s="5">
        <f>BT108*BV108</f>
        <v>1015940957.5389175</v>
      </c>
      <c r="BY108" s="5">
        <f>BU108*BV108</f>
        <v>1015940957.5389175</v>
      </c>
      <c r="CA108" s="6">
        <f>'[1]Detailed Budget'!$AD$96</f>
        <v>71050111380.677719</v>
      </c>
      <c r="CB108" s="5">
        <f>BA108*CA108</f>
        <v>0</v>
      </c>
      <c r="CE108" s="6">
        <f>'[1]Detailed Budget'!$AD$175</f>
        <v>4330586076.5988197</v>
      </c>
      <c r="CF108" s="5">
        <f>BB108*BD108*CE108</f>
        <v>18296499.316297699</v>
      </c>
      <c r="CG108" s="6">
        <f>'[1]Detailed Budget'!$AD$176</f>
        <v>20662817754.37001</v>
      </c>
      <c r="CH108" s="5">
        <f>BB108*BF108*CG108</f>
        <v>87299324.532461062</v>
      </c>
      <c r="CI108" s="5">
        <f>CF108+CH108</f>
        <v>105595823.84875876</v>
      </c>
      <c r="CJ108" s="5">
        <f>'[1]Detailed Budget'!$AD$178</f>
        <v>46025131033.061455</v>
      </c>
      <c r="CK108" s="5">
        <f>BB108*AG108*CJ108</f>
        <v>131724371.64660978</v>
      </c>
      <c r="CL108" s="5">
        <f>CI108+CK108</f>
        <v>237320195.49536854</v>
      </c>
      <c r="CM108" s="4">
        <f>'[1]Detailed Budget'!$AD$189</f>
        <v>77498869683.252869</v>
      </c>
      <c r="CN108" s="5">
        <f>BH108*BL108*CM108</f>
        <v>0</v>
      </c>
      <c r="CO108" s="3">
        <f>'[1]Detailed Budget'!$AD$191</f>
        <v>2684962805.4134097</v>
      </c>
      <c r="CP108" s="2">
        <f>BH108*AN108*CO108</f>
        <v>0</v>
      </c>
      <c r="CQ108" s="2">
        <f>CN108+CP108</f>
        <v>0</v>
      </c>
      <c r="CR108" s="6">
        <f>'[1]Detailed Budget'!$AD$195</f>
        <v>18734176418</v>
      </c>
      <c r="CS108" s="5">
        <f>BN108*CR108</f>
        <v>24371065.47357621</v>
      </c>
      <c r="CW108" s="4"/>
      <c r="DH108" s="3">
        <f>'[1]Detailed Budget'!$AD$163</f>
        <v>4928560000</v>
      </c>
      <c r="DI108" s="2">
        <f>AP108*DH108</f>
        <v>5600000</v>
      </c>
    </row>
    <row r="109" spans="1:118" ht="43.5" x14ac:dyDescent="0.35">
      <c r="A109" s="23" t="s">
        <v>1460</v>
      </c>
      <c r="B109" s="22" t="s">
        <v>1459</v>
      </c>
      <c r="C109" s="21" t="s">
        <v>1</v>
      </c>
      <c r="D109" s="21" t="s">
        <v>1</v>
      </c>
      <c r="E109" s="21"/>
      <c r="F109" s="21"/>
      <c r="G109" s="21"/>
      <c r="H109" s="21" t="s">
        <v>1</v>
      </c>
      <c r="I109" s="21" t="s">
        <v>1</v>
      </c>
      <c r="J109" s="21"/>
      <c r="K109" s="21" t="s">
        <v>1</v>
      </c>
      <c r="L109" s="21"/>
      <c r="M109" s="21"/>
      <c r="N109" s="21"/>
      <c r="O109" s="21"/>
      <c r="P109" s="21"/>
      <c r="Q109" s="21"/>
      <c r="R109" s="21" t="s">
        <v>1</v>
      </c>
      <c r="S109" s="21"/>
      <c r="T109" s="21"/>
      <c r="U109" s="20">
        <f>COUNTA(C109:T109)</f>
        <v>6</v>
      </c>
      <c r="V109" s="19" t="s">
        <v>4</v>
      </c>
      <c r="W109" s="18">
        <v>148136</v>
      </c>
      <c r="X109" s="17">
        <v>3.42</v>
      </c>
      <c r="Y109" s="16">
        <f>1+X109/100</f>
        <v>1.0342</v>
      </c>
      <c r="Z109" s="6">
        <v>19</v>
      </c>
      <c r="AA109" s="16">
        <f>POWER(Y109,Z109)</f>
        <v>1.8944630332534185</v>
      </c>
      <c r="AB109" s="6">
        <f>W109*AA109</f>
        <v>280638.17589402839</v>
      </c>
      <c r="AC109" s="1">
        <v>19.899999999999999</v>
      </c>
      <c r="AD109" s="6">
        <f>AB109*AC109/100</f>
        <v>55846.997002911645</v>
      </c>
      <c r="AE109" s="6">
        <f>AD109*0.95</f>
        <v>53054.647152766061</v>
      </c>
      <c r="AF109" s="6">
        <f>AE109*BB109</f>
        <v>53054.647152766061</v>
      </c>
      <c r="AG109" s="15">
        <f>AE109/21628351</f>
        <v>2.4530139700787205E-3</v>
      </c>
      <c r="AH109" s="6">
        <f>AB109*0.05</f>
        <v>14031.90879470142</v>
      </c>
      <c r="AI109" s="12">
        <f>AH109/12908475</f>
        <v>1.0870307139070588E-3</v>
      </c>
      <c r="AJ109" s="6">
        <f>AD109+AH109</f>
        <v>69878.905797613057</v>
      </c>
      <c r="AK109" s="6">
        <f>AB109*0.04</f>
        <v>11225.527035761135</v>
      </c>
      <c r="AL109" s="6">
        <f>AB109*0.04</f>
        <v>11225.527035761135</v>
      </c>
      <c r="AM109" s="6">
        <f>AK109+AL109</f>
        <v>22451.054071522271</v>
      </c>
      <c r="AN109" s="14">
        <f>AM109/20653560</f>
        <v>1.0870307139070586E-3</v>
      </c>
      <c r="AO109" s="6">
        <v>10</v>
      </c>
      <c r="AP109" s="13">
        <f>AO109/8801</f>
        <v>1.1362345188046814E-3</v>
      </c>
      <c r="AQ109" s="6">
        <v>10</v>
      </c>
      <c r="AR109" s="6"/>
      <c r="AS109" s="6"/>
      <c r="AT109" s="6"/>
      <c r="AU109" s="6">
        <v>1</v>
      </c>
      <c r="AV109" s="6">
        <f>W109/3954772*4162316</f>
        <v>155910.08608739011</v>
      </c>
      <c r="AW109" s="13">
        <f>AV109/34743979</f>
        <v>4.4873986968329135E-3</v>
      </c>
      <c r="AX109" s="6">
        <v>0</v>
      </c>
      <c r="AY109" s="6">
        <f>AJ109/1865550*548669</f>
        <v>20551.788676299515</v>
      </c>
      <c r="AZ109" s="6">
        <f>AX109*AY109</f>
        <v>0</v>
      </c>
      <c r="BA109" s="12">
        <f>AZ109/12721596</f>
        <v>0</v>
      </c>
      <c r="BB109" s="11">
        <v>1</v>
      </c>
      <c r="BC109" s="6">
        <f>AD109*BB109*0.18*4</f>
        <v>40209.837842096385</v>
      </c>
      <c r="BD109" s="10">
        <f>BC109/11104067</f>
        <v>3.6211811259871168E-3</v>
      </c>
      <c r="BE109" s="6">
        <f>AD109*BB109*0.77*4</f>
        <v>172008.75076896788</v>
      </c>
      <c r="BF109" s="8">
        <f>BE109/47500730</f>
        <v>3.6211812064565717E-3</v>
      </c>
      <c r="BG109" s="27">
        <f>BC109+BE109</f>
        <v>212218.58861106425</v>
      </c>
      <c r="BH109" s="9">
        <v>0</v>
      </c>
      <c r="BI109" s="6">
        <f>AK109*0.85*0.75*12</f>
        <v>85875.281823572674</v>
      </c>
      <c r="BJ109" s="6">
        <f>AL109*0.85*0.75*2*12</f>
        <v>171750.56364714535</v>
      </c>
      <c r="BK109" s="6">
        <f>BI109+BJ109</f>
        <v>257625.84547071802</v>
      </c>
      <c r="BL109" s="8">
        <f>BK109/236999601</f>
        <v>1.0870307139070586E-3</v>
      </c>
      <c r="BM109" s="6">
        <f>AH109/374608*689311</f>
        <v>25819.921312904236</v>
      </c>
      <c r="BN109" s="8">
        <f>BM109/23157202</f>
        <v>1.1149845008435924E-3</v>
      </c>
      <c r="BT109" s="6">
        <f>'[1]Detailed Budget'!$AD$12</f>
        <v>194045122715</v>
      </c>
      <c r="BU109" s="6">
        <f>'[1]Detailed Budget'!$AD$24</f>
        <v>194045122715</v>
      </c>
      <c r="BV109" s="7">
        <f>AV109/34743979</f>
        <v>4.4873986968329135E-3</v>
      </c>
      <c r="BW109" s="4"/>
      <c r="BX109" s="5">
        <f>BT109*BV109</f>
        <v>870757830.79807377</v>
      </c>
      <c r="BY109" s="5">
        <f>BU109*BV109</f>
        <v>870757830.79807377</v>
      </c>
      <c r="CA109" s="6">
        <f>'[1]Detailed Budget'!$AD$96</f>
        <v>71050111380.677719</v>
      </c>
      <c r="CB109" s="5">
        <f>BA109*CA109</f>
        <v>0</v>
      </c>
      <c r="CE109" s="6">
        <f>'[1]Detailed Budget'!$AD$175</f>
        <v>4330586076.5988197</v>
      </c>
      <c r="CF109" s="5">
        <f>BB109*BD109*CE109</f>
        <v>15681836.565042244</v>
      </c>
      <c r="CG109" s="6">
        <f>'[1]Detailed Budget'!$AD$176</f>
        <v>20662817754.37001</v>
      </c>
      <c r="CH109" s="5">
        <f>BB109*BF109*CG109</f>
        <v>74823807.324561864</v>
      </c>
      <c r="CI109" s="5">
        <f>CF109+CH109</f>
        <v>90505643.889604107</v>
      </c>
      <c r="CJ109" s="5">
        <f>'[1]Detailed Budget'!$AD$178</f>
        <v>46025131033.061455</v>
      </c>
      <c r="CK109" s="5">
        <f>BB109*AG109*CJ109</f>
        <v>112900289.3988034</v>
      </c>
      <c r="CL109" s="5">
        <f>CI109+CK109</f>
        <v>203405933.2884075</v>
      </c>
      <c r="CM109" s="4">
        <f>'[1]Detailed Budget'!$AD$189</f>
        <v>77498869683.252869</v>
      </c>
      <c r="CN109" s="5">
        <f>BH109*BL109*CM109</f>
        <v>0</v>
      </c>
      <c r="CO109" s="3">
        <f>'[1]Detailed Budget'!$AD$191</f>
        <v>2684962805.4134097</v>
      </c>
      <c r="CP109" s="2">
        <f>BH109*AN109*CO109</f>
        <v>0</v>
      </c>
      <c r="CQ109" s="2">
        <f>CN109+CP109</f>
        <v>0</v>
      </c>
      <c r="CR109" s="6">
        <f>'[1]Detailed Budget'!$AD$195</f>
        <v>18734176418</v>
      </c>
      <c r="CS109" s="5">
        <f>BN109*CR109</f>
        <v>20888316.342139531</v>
      </c>
      <c r="CW109" s="4"/>
      <c r="DH109" s="3">
        <f>'[1]Detailed Budget'!$AD$163</f>
        <v>4928560000</v>
      </c>
      <c r="DI109" s="2">
        <f>AP109*DH109</f>
        <v>5600000</v>
      </c>
    </row>
    <row r="110" spans="1:118" ht="43.5" x14ac:dyDescent="0.35">
      <c r="A110" s="23" t="s">
        <v>1458</v>
      </c>
      <c r="B110" s="22" t="s">
        <v>1457</v>
      </c>
      <c r="C110" s="21" t="s">
        <v>1</v>
      </c>
      <c r="D110" s="21" t="s">
        <v>1</v>
      </c>
      <c r="E110" s="21"/>
      <c r="F110" s="21"/>
      <c r="G110" s="21"/>
      <c r="H110" s="21" t="s">
        <v>1</v>
      </c>
      <c r="I110" s="21" t="s">
        <v>1</v>
      </c>
      <c r="J110" s="21"/>
      <c r="K110" s="21"/>
      <c r="L110" s="21"/>
      <c r="M110" s="21" t="s">
        <v>1</v>
      </c>
      <c r="N110" s="21"/>
      <c r="O110" s="21"/>
      <c r="P110" s="21"/>
      <c r="Q110" s="21"/>
      <c r="R110" s="21" t="s">
        <v>1</v>
      </c>
      <c r="S110" s="21"/>
      <c r="T110" s="21"/>
      <c r="U110" s="20">
        <f>COUNTA(C110:T110)</f>
        <v>6</v>
      </c>
      <c r="V110" s="19" t="s">
        <v>4</v>
      </c>
      <c r="W110" s="18">
        <v>202151</v>
      </c>
      <c r="X110" s="17">
        <v>3.42</v>
      </c>
      <c r="Y110" s="16">
        <f>1+X110/100</f>
        <v>1.0342</v>
      </c>
      <c r="Z110" s="6">
        <v>19</v>
      </c>
      <c r="AA110" s="16">
        <f>POWER(Y110,Z110)</f>
        <v>1.8944630332534185</v>
      </c>
      <c r="AB110" s="6">
        <f>W110*AA110</f>
        <v>382967.59663521178</v>
      </c>
      <c r="AC110" s="1">
        <v>19.899999999999999</v>
      </c>
      <c r="AD110" s="6">
        <f>AB110*AC110/100</f>
        <v>76210.55173040714</v>
      </c>
      <c r="AE110" s="6">
        <f>AD110*0.95</f>
        <v>72400.024143886782</v>
      </c>
      <c r="AF110" s="6">
        <f>AE110*BB110</f>
        <v>72400.024143886782</v>
      </c>
      <c r="AG110" s="15">
        <f>AE110/21628351</f>
        <v>3.3474592743518348E-3</v>
      </c>
      <c r="AH110" s="6">
        <f>AB110*0.05</f>
        <v>19148.379831760591</v>
      </c>
      <c r="AI110" s="12">
        <f>AH110/12908475</f>
        <v>1.4833959729372052E-3</v>
      </c>
      <c r="AJ110" s="6">
        <f>AD110+AH110</f>
        <v>95358.931562167738</v>
      </c>
      <c r="AK110" s="6">
        <f>AB110*0.04</f>
        <v>15318.703865408472</v>
      </c>
      <c r="AL110" s="6">
        <f>AB110*0.04</f>
        <v>15318.703865408472</v>
      </c>
      <c r="AM110" s="6">
        <f>AK110+AL110</f>
        <v>30637.407730816944</v>
      </c>
      <c r="AN110" s="14">
        <f>AM110/20653560</f>
        <v>1.4833959729372052E-3</v>
      </c>
      <c r="AO110" s="6">
        <v>11</v>
      </c>
      <c r="AP110" s="13">
        <f>AO110/8801</f>
        <v>1.2498579706851495E-3</v>
      </c>
      <c r="AQ110" s="6">
        <v>11</v>
      </c>
      <c r="AR110" s="6"/>
      <c r="AS110" s="6"/>
      <c r="AT110" s="6"/>
      <c r="AU110" s="6">
        <v>1</v>
      </c>
      <c r="AV110" s="6">
        <f>W110/3954772*4162316</f>
        <v>212759.76003572394</v>
      </c>
      <c r="AW110" s="13">
        <f>AV110/34743979</f>
        <v>6.1236440430649563E-3</v>
      </c>
      <c r="AX110" s="6">
        <v>0</v>
      </c>
      <c r="AY110" s="6">
        <f>AJ110/1865550*548669</f>
        <v>28045.611010845601</v>
      </c>
      <c r="AZ110" s="6">
        <f>AX110*AY110</f>
        <v>0</v>
      </c>
      <c r="BA110" s="12">
        <f>AZ110/12721596</f>
        <v>0</v>
      </c>
      <c r="BB110" s="11">
        <v>1</v>
      </c>
      <c r="BC110" s="6">
        <f>AD110*BB110*0.18*4</f>
        <v>54871.597245893136</v>
      </c>
      <c r="BD110" s="10">
        <f>BC110/11104067</f>
        <v>4.9415765634242964E-3</v>
      </c>
      <c r="BE110" s="6">
        <f>AD110*BB110*0.77*4</f>
        <v>234728.49932965401</v>
      </c>
      <c r="BF110" s="8">
        <f>BE110/47500730</f>
        <v>4.9415766732354219E-3</v>
      </c>
      <c r="BG110" s="27">
        <f>BC110+BE110</f>
        <v>289600.09657554713</v>
      </c>
      <c r="BH110" s="9">
        <v>0</v>
      </c>
      <c r="BI110" s="6">
        <f>AK110*0.85*0.75*12</f>
        <v>117188.08457037481</v>
      </c>
      <c r="BJ110" s="6">
        <f>AL110*0.85*0.75*2*12</f>
        <v>234376.16914074961</v>
      </c>
      <c r="BK110" s="6">
        <f>BI110+BJ110</f>
        <v>351564.25371112442</v>
      </c>
      <c r="BL110" s="8">
        <f>BK110/236999601</f>
        <v>1.4833959729372052E-3</v>
      </c>
      <c r="BM110" s="6">
        <f>AH110/374608*689311</f>
        <v>35234.668907793544</v>
      </c>
      <c r="BN110" s="8">
        <f>BM110/23157202</f>
        <v>1.5215425813443933E-3</v>
      </c>
      <c r="BT110" s="6">
        <f>'[1]Detailed Budget'!$AD$12</f>
        <v>194045122715</v>
      </c>
      <c r="BU110" s="6">
        <f>'[1]Detailed Budget'!$AD$24</f>
        <v>194045122715</v>
      </c>
      <c r="BV110" s="7">
        <f>AV110/34743979</f>
        <v>6.1236440430649563E-3</v>
      </c>
      <c r="BW110" s="4"/>
      <c r="BX110" s="5">
        <f>BT110*BV110</f>
        <v>1188263259.7995181</v>
      </c>
      <c r="BY110" s="5">
        <f>BU110*BV110</f>
        <v>1188263259.7995181</v>
      </c>
      <c r="CA110" s="6">
        <f>'[1]Detailed Budget'!$AD$96</f>
        <v>71050111380.677719</v>
      </c>
      <c r="CB110" s="5">
        <f>BA110*CA110</f>
        <v>0</v>
      </c>
      <c r="CE110" s="6">
        <f>'[1]Detailed Budget'!$AD$175</f>
        <v>4330586076.5988197</v>
      </c>
      <c r="CF110" s="5">
        <f>BB110*BD110*CE110</f>
        <v>21399922.662012301</v>
      </c>
      <c r="CG110" s="6">
        <f>'[1]Detailed Budget'!$AD$176</f>
        <v>20662817754.37001</v>
      </c>
      <c r="CH110" s="5">
        <f>BB110*BF110*CG110</f>
        <v>102106898.21830957</v>
      </c>
      <c r="CI110" s="5">
        <f>CF110+CH110</f>
        <v>123506820.88032186</v>
      </c>
      <c r="CJ110" s="5">
        <f>'[1]Detailed Budget'!$AD$178</f>
        <v>46025131033.061455</v>
      </c>
      <c r="CK110" s="5">
        <f>BB110*AG110*CJ110</f>
        <v>154067251.72988001</v>
      </c>
      <c r="CL110" s="5">
        <f>CI110+CK110</f>
        <v>277574072.61020184</v>
      </c>
      <c r="CM110" s="4">
        <f>'[1]Detailed Budget'!$AD$189</f>
        <v>77498869683.252869</v>
      </c>
      <c r="CN110" s="5">
        <f>BH110*BL110*CM110</f>
        <v>0</v>
      </c>
      <c r="CO110" s="3">
        <f>'[1]Detailed Budget'!$AD$191</f>
        <v>2684962805.4134097</v>
      </c>
      <c r="CP110" s="2">
        <f>BH110*AN110*CO110</f>
        <v>0</v>
      </c>
      <c r="CQ110" s="2">
        <f>CN110+CP110</f>
        <v>0</v>
      </c>
      <c r="CR110" s="6">
        <f>'[1]Detailed Budget'!$AD$195</f>
        <v>18734176418</v>
      </c>
      <c r="CS110" s="5">
        <f>BN110*CR110</f>
        <v>28504847.146404978</v>
      </c>
      <c r="CW110" s="4"/>
      <c r="DH110" s="3">
        <f>'[1]Detailed Budget'!$AD$163</f>
        <v>4928560000</v>
      </c>
      <c r="DI110" s="2">
        <f>AP110*DH110</f>
        <v>6160000</v>
      </c>
    </row>
    <row r="111" spans="1:118" ht="43.5" x14ac:dyDescent="0.35">
      <c r="A111" s="23" t="s">
        <v>1456</v>
      </c>
      <c r="B111" s="22" t="s">
        <v>1455</v>
      </c>
      <c r="C111" s="21" t="s">
        <v>1</v>
      </c>
      <c r="D111" s="21" t="s">
        <v>1</v>
      </c>
      <c r="E111" s="21"/>
      <c r="F111" s="21"/>
      <c r="G111" s="21"/>
      <c r="H111" s="21" t="s">
        <v>1</v>
      </c>
      <c r="I111" s="21" t="s">
        <v>1</v>
      </c>
      <c r="J111" s="21"/>
      <c r="K111" s="21" t="s">
        <v>1</v>
      </c>
      <c r="L111" s="21"/>
      <c r="M111" s="21"/>
      <c r="N111" s="21"/>
      <c r="O111" s="21"/>
      <c r="P111" s="21"/>
      <c r="Q111" s="21"/>
      <c r="R111" s="21" t="s">
        <v>1</v>
      </c>
      <c r="S111" s="21"/>
      <c r="T111" s="21"/>
      <c r="U111" s="20">
        <f>COUNTA(C111:T111)</f>
        <v>6</v>
      </c>
      <c r="V111" s="19" t="s">
        <v>4</v>
      </c>
      <c r="W111" s="18">
        <v>159818</v>
      </c>
      <c r="X111" s="17">
        <v>3.42</v>
      </c>
      <c r="Y111" s="16">
        <f>1+X111/100</f>
        <v>1.0342</v>
      </c>
      <c r="Z111" s="6">
        <v>19</v>
      </c>
      <c r="AA111" s="16">
        <f>POWER(Y111,Z111)</f>
        <v>1.8944630332534185</v>
      </c>
      <c r="AB111" s="6">
        <f>W111*AA111</f>
        <v>302769.29304849484</v>
      </c>
      <c r="AC111" s="1">
        <v>19.899999999999999</v>
      </c>
      <c r="AD111" s="6">
        <f>AB111*AC111/100</f>
        <v>60251.089316650468</v>
      </c>
      <c r="AE111" s="6">
        <f>AD111*0.95</f>
        <v>57238.534850817945</v>
      </c>
      <c r="AF111" s="6">
        <f>AE111*BB111</f>
        <v>57238.534850817945</v>
      </c>
      <c r="AG111" s="15">
        <f>AE111/21628351</f>
        <v>2.6464585696254856E-3</v>
      </c>
      <c r="AH111" s="6">
        <f>AB111*0.05</f>
        <v>15138.464652424744</v>
      </c>
      <c r="AI111" s="12">
        <f>AH111/12908475</f>
        <v>1.1727539196089967E-3</v>
      </c>
      <c r="AJ111" s="6">
        <f>AD111+AH111</f>
        <v>75389.553969075205</v>
      </c>
      <c r="AK111" s="6">
        <f>AB111*0.04</f>
        <v>12110.771721939795</v>
      </c>
      <c r="AL111" s="6">
        <f>AB111*0.04</f>
        <v>12110.771721939795</v>
      </c>
      <c r="AM111" s="6">
        <f>AK111+AL111</f>
        <v>24221.543443879589</v>
      </c>
      <c r="AN111" s="14">
        <f>AM111/20653560</f>
        <v>1.1727539196089967E-3</v>
      </c>
      <c r="AO111" s="6">
        <v>10</v>
      </c>
      <c r="AP111" s="13">
        <f>AO111/8801</f>
        <v>1.1362345188046814E-3</v>
      </c>
      <c r="AQ111" s="6">
        <v>10</v>
      </c>
      <c r="AR111" s="6"/>
      <c r="AS111" s="6"/>
      <c r="AT111" s="6"/>
      <c r="AU111" s="6">
        <v>1</v>
      </c>
      <c r="AV111" s="6">
        <f>W111/3954772*4162316</f>
        <v>168205.15025594397</v>
      </c>
      <c r="AW111" s="13">
        <f>AV111/34743979</f>
        <v>4.8412748078147287E-3</v>
      </c>
      <c r="AX111" s="6">
        <v>0</v>
      </c>
      <c r="AY111" s="6">
        <f>AJ111/1865550*548669</f>
        <v>22172.502043182183</v>
      </c>
      <c r="AZ111" s="6">
        <f>AX111*AY111</f>
        <v>0</v>
      </c>
      <c r="BA111" s="12">
        <f>AZ111/12721596</f>
        <v>0</v>
      </c>
      <c r="BB111" s="11">
        <v>1</v>
      </c>
      <c r="BC111" s="6">
        <f>AD111*BB111*0.18*4</f>
        <v>43380.784307988339</v>
      </c>
      <c r="BD111" s="10">
        <f>BC111/11104067</f>
        <v>3.9067473483353748E-3</v>
      </c>
      <c r="BE111" s="6">
        <f>AD111*BB111*0.77*4</f>
        <v>185573.35509528345</v>
      </c>
      <c r="BF111" s="8">
        <f>BE111/47500730</f>
        <v>3.9067474351506485E-3</v>
      </c>
      <c r="BG111" s="27">
        <f>BC111+BE111</f>
        <v>228954.13940327178</v>
      </c>
      <c r="BH111" s="9">
        <v>0</v>
      </c>
      <c r="BI111" s="6">
        <f>AK111*0.85*0.75*12</f>
        <v>92647.403672839428</v>
      </c>
      <c r="BJ111" s="6">
        <f>AL111*0.85*0.75*2*12</f>
        <v>185294.80734567886</v>
      </c>
      <c r="BK111" s="6">
        <f>BI111+BJ111</f>
        <v>277942.21101851831</v>
      </c>
      <c r="BL111" s="8">
        <f>BK111/236999601</f>
        <v>1.1727539196089967E-3</v>
      </c>
      <c r="BM111" s="6">
        <f>AH111/374608*689311</f>
        <v>27856.079443118015</v>
      </c>
      <c r="BN111" s="8">
        <f>BM111/23157202</f>
        <v>1.2029121412473758E-3</v>
      </c>
      <c r="BT111" s="6">
        <f>'[1]Detailed Budget'!$AD$12</f>
        <v>194045122715</v>
      </c>
      <c r="BU111" s="6">
        <f>'[1]Detailed Budget'!$AD$24</f>
        <v>194045122715</v>
      </c>
      <c r="BV111" s="7">
        <f>AV111/34743979</f>
        <v>4.8412748078147287E-3</v>
      </c>
      <c r="BW111" s="4"/>
      <c r="BX111" s="5">
        <f>BT111*BV111</f>
        <v>939425764.17944705</v>
      </c>
      <c r="BY111" s="5">
        <f>BU111*BV111</f>
        <v>939425764.17944705</v>
      </c>
      <c r="CA111" s="6">
        <f>'[1]Detailed Budget'!$AD$96</f>
        <v>71050111380.677719</v>
      </c>
      <c r="CB111" s="5">
        <f>BA111*CA111</f>
        <v>0</v>
      </c>
      <c r="CE111" s="6">
        <f>'[1]Detailed Budget'!$AD$175</f>
        <v>4330586076.5988197</v>
      </c>
      <c r="CF111" s="5">
        <f>BB111*BD111*CE111</f>
        <v>16918505.671490531</v>
      </c>
      <c r="CG111" s="6">
        <f>'[1]Detailed Budget'!$AD$176</f>
        <v>20662817754.37001</v>
      </c>
      <c r="CH111" s="5">
        <f>BB111*BF111*CG111</f>
        <v>80724410.264870316</v>
      </c>
      <c r="CI111" s="5">
        <f>CF111+CH111</f>
        <v>97642915.936360851</v>
      </c>
      <c r="CJ111" s="5">
        <f>'[1]Detailed Budget'!$AD$178</f>
        <v>46025131033.061455</v>
      </c>
      <c r="CK111" s="5">
        <f>BB111*AG111*CJ111</f>
        <v>121803602.44058137</v>
      </c>
      <c r="CL111" s="5">
        <f>CI111+CK111</f>
        <v>219446518.37694222</v>
      </c>
      <c r="CM111" s="4">
        <f>'[1]Detailed Budget'!$AD$189</f>
        <v>77498869683.252869</v>
      </c>
      <c r="CN111" s="5">
        <f>BH111*BL111*CM111</f>
        <v>0</v>
      </c>
      <c r="CO111" s="3">
        <f>'[1]Detailed Budget'!$AD$191</f>
        <v>2684962805.4134097</v>
      </c>
      <c r="CP111" s="2">
        <f>BH111*AN111*CO111</f>
        <v>0</v>
      </c>
      <c r="CQ111" s="2">
        <f>CN111+CP111</f>
        <v>0</v>
      </c>
      <c r="CR111" s="6">
        <f>'[1]Detailed Budget'!$AD$195</f>
        <v>18734176418</v>
      </c>
      <c r="CS111" s="5">
        <f>BN111*CR111</f>
        <v>22535568.269482471</v>
      </c>
      <c r="CW111" s="4"/>
      <c r="DH111" s="3">
        <f>'[1]Detailed Budget'!$AD$163</f>
        <v>4928560000</v>
      </c>
      <c r="DI111" s="2">
        <f>AP111*DH111</f>
        <v>5600000</v>
      </c>
    </row>
    <row r="112" spans="1:118" ht="43.5" x14ac:dyDescent="0.35">
      <c r="A112" s="23" t="s">
        <v>1454</v>
      </c>
      <c r="B112" s="22" t="s">
        <v>1453</v>
      </c>
      <c r="C112" s="21" t="s">
        <v>1</v>
      </c>
      <c r="D112" s="21" t="s">
        <v>1</v>
      </c>
      <c r="E112" s="21"/>
      <c r="F112" s="21"/>
      <c r="G112" s="21"/>
      <c r="H112" s="21" t="s">
        <v>1</v>
      </c>
      <c r="I112" s="21" t="s">
        <v>1</v>
      </c>
      <c r="J112" s="21"/>
      <c r="K112" s="21" t="s">
        <v>1</v>
      </c>
      <c r="L112" s="21"/>
      <c r="M112" s="21"/>
      <c r="N112" s="21"/>
      <c r="O112" s="21"/>
      <c r="P112" s="21"/>
      <c r="Q112" s="21"/>
      <c r="R112" s="21" t="s">
        <v>1</v>
      </c>
      <c r="S112" s="21"/>
      <c r="T112" s="21"/>
      <c r="U112" s="20">
        <f>COUNTA(C112:T112)</f>
        <v>6</v>
      </c>
      <c r="V112" s="19" t="s">
        <v>4</v>
      </c>
      <c r="W112" s="18">
        <v>126845</v>
      </c>
      <c r="X112" s="17">
        <v>3.42</v>
      </c>
      <c r="Y112" s="16">
        <f>1+X112/100</f>
        <v>1.0342</v>
      </c>
      <c r="Z112" s="6">
        <v>19</v>
      </c>
      <c r="AA112" s="16">
        <f>POWER(Y112,Z112)</f>
        <v>1.8944630332534185</v>
      </c>
      <c r="AB112" s="6">
        <f>W112*AA112</f>
        <v>240303.16345302988</v>
      </c>
      <c r="AC112" s="1">
        <v>19.899999999999999</v>
      </c>
      <c r="AD112" s="6">
        <f>AB112*AC112/100</f>
        <v>47820.329527152942</v>
      </c>
      <c r="AE112" s="6">
        <f>AD112*0.95</f>
        <v>45429.313050795296</v>
      </c>
      <c r="AF112" s="6">
        <f>AE112*BB112</f>
        <v>45429.313050795296</v>
      </c>
      <c r="AG112" s="15">
        <f>AE112/21628351</f>
        <v>2.1004519970475462E-3</v>
      </c>
      <c r="AH112" s="6">
        <f>AB112*0.05</f>
        <v>12015.158172651494</v>
      </c>
      <c r="AI112" s="12">
        <f>AH112/12908475</f>
        <v>9.3079609889251008E-4</v>
      </c>
      <c r="AJ112" s="6">
        <f>AD112+AH112</f>
        <v>59835.487699804435</v>
      </c>
      <c r="AK112" s="6">
        <f>AB112*0.04</f>
        <v>9612.1265381211961</v>
      </c>
      <c r="AL112" s="6">
        <f>AB112*0.04</f>
        <v>9612.1265381211961</v>
      </c>
      <c r="AM112" s="6">
        <f>AK112+AL112</f>
        <v>19224.253076242392</v>
      </c>
      <c r="AN112" s="14">
        <f>AM112/20653560</f>
        <v>9.3079609889251019E-4</v>
      </c>
      <c r="AO112" s="6">
        <v>10</v>
      </c>
      <c r="AP112" s="13">
        <f>AO112/8801</f>
        <v>1.1362345188046814E-3</v>
      </c>
      <c r="AQ112" s="6">
        <v>10</v>
      </c>
      <c r="AR112" s="6"/>
      <c r="AS112" s="6"/>
      <c r="AT112" s="6"/>
      <c r="AU112" s="6">
        <v>1</v>
      </c>
      <c r="AV112" s="6">
        <f>W112/3954772*4162316</f>
        <v>133501.74751414242</v>
      </c>
      <c r="AW112" s="13">
        <f>AV112/34743979</f>
        <v>3.8424426722725807E-3</v>
      </c>
      <c r="AX112" s="6">
        <v>0</v>
      </c>
      <c r="AY112" s="6">
        <f>AJ112/1865550*548669</f>
        <v>17597.961566703652</v>
      </c>
      <c r="AZ112" s="6">
        <f>AX112*AY112</f>
        <v>0</v>
      </c>
      <c r="BA112" s="12">
        <f>AZ112/12721596</f>
        <v>0</v>
      </c>
      <c r="BB112" s="11">
        <v>1</v>
      </c>
      <c r="BC112" s="6">
        <f>AD112*BB112*0.18*4</f>
        <v>34430.637259550116</v>
      </c>
      <c r="BD112" s="10">
        <f>BC112/11104067</f>
        <v>3.1007231187951331E-3</v>
      </c>
      <c r="BE112" s="6">
        <f>AD112*BB112*0.77*4</f>
        <v>147286.61494363105</v>
      </c>
      <c r="BF112" s="8">
        <f>BE112/47500730</f>
        <v>3.1007231876990322E-3</v>
      </c>
      <c r="BG112" s="27">
        <f>BC112+BE112</f>
        <v>181717.25220318115</v>
      </c>
      <c r="BH112" s="9">
        <v>0</v>
      </c>
      <c r="BI112" s="6">
        <f>AK112*0.85*0.75*12</f>
        <v>73532.768016627146</v>
      </c>
      <c r="BJ112" s="6">
        <f>AL112*0.85*0.75*2*12</f>
        <v>147065.53603325429</v>
      </c>
      <c r="BK112" s="6">
        <f>BI112+BJ112</f>
        <v>220598.30404988144</v>
      </c>
      <c r="BL112" s="8">
        <f>BK112/236999601</f>
        <v>9.3079609889251008E-4</v>
      </c>
      <c r="BM112" s="6">
        <f>AH112/374608*689311</f>
        <v>22108.926384777082</v>
      </c>
      <c r="BN112" s="8">
        <f>BM112/23157202</f>
        <v>9.5473219885446785E-4</v>
      </c>
      <c r="BT112" s="6">
        <f>'[1]Detailed Budget'!$AD$12</f>
        <v>194045122715</v>
      </c>
      <c r="BU112" s="6">
        <f>'[1]Detailed Budget'!$AD$24</f>
        <v>194045122715</v>
      </c>
      <c r="BV112" s="7">
        <f>AV112/34743979</f>
        <v>3.8424426722725807E-3</v>
      </c>
      <c r="BW112" s="4"/>
      <c r="BX112" s="5">
        <f>BT112*BV112</f>
        <v>745607259.86648548</v>
      </c>
      <c r="BY112" s="5">
        <f>BU112*BV112</f>
        <v>745607259.86648548</v>
      </c>
      <c r="CA112" s="6">
        <f>'[1]Detailed Budget'!$AD$96</f>
        <v>71050111380.677719</v>
      </c>
      <c r="CB112" s="5">
        <f>BA112*CA112</f>
        <v>0</v>
      </c>
      <c r="CE112" s="6">
        <f>'[1]Detailed Budget'!$AD$175</f>
        <v>4330586076.5988197</v>
      </c>
      <c r="CF112" s="5">
        <f>BB112*BD112*CE112</f>
        <v>13427948.365642272</v>
      </c>
      <c r="CG112" s="6">
        <f>'[1]Detailed Budget'!$AD$176</f>
        <v>20662817754.37001</v>
      </c>
      <c r="CH112" s="5">
        <f>BB112*BF112*CG112</f>
        <v>64069678.134174339</v>
      </c>
      <c r="CI112" s="5">
        <f>CF112+CH112</f>
        <v>77497626.499816611</v>
      </c>
      <c r="CJ112" s="5">
        <f>'[1]Detailed Budget'!$AD$178</f>
        <v>46025131033.061455</v>
      </c>
      <c r="CK112" s="5">
        <f>BB112*AG112*CJ112</f>
        <v>96673578.392768934</v>
      </c>
      <c r="CL112" s="5">
        <f>CI112+CK112</f>
        <v>174171204.89258555</v>
      </c>
      <c r="CM112" s="4">
        <f>'[1]Detailed Budget'!$AD$189</f>
        <v>77498869683.252869</v>
      </c>
      <c r="CN112" s="5">
        <f>BH112*BL112*CM112</f>
        <v>0</v>
      </c>
      <c r="CO112" s="3">
        <f>'[1]Detailed Budget'!$AD$191</f>
        <v>2684962805.4134097</v>
      </c>
      <c r="CP112" s="2">
        <f>BH112*AN112*CO112</f>
        <v>0</v>
      </c>
      <c r="CQ112" s="2">
        <f>CN112+CP112</f>
        <v>0</v>
      </c>
      <c r="CR112" s="6">
        <f>'[1]Detailed Budget'!$AD$195</f>
        <v>18734176418</v>
      </c>
      <c r="CS112" s="5">
        <f>BN112*CR112</f>
        <v>17886121.445284657</v>
      </c>
      <c r="CW112" s="4"/>
      <c r="DH112" s="3">
        <f>'[1]Detailed Budget'!$AD$163</f>
        <v>4928560000</v>
      </c>
      <c r="DI112" s="2">
        <f>AP112*DH112</f>
        <v>5600000</v>
      </c>
    </row>
    <row r="113" spans="1:113" ht="43.5" x14ac:dyDescent="0.35">
      <c r="A113" s="23" t="s">
        <v>1452</v>
      </c>
      <c r="B113" s="22" t="s">
        <v>1451</v>
      </c>
      <c r="C113" s="21" t="s">
        <v>1</v>
      </c>
      <c r="D113" s="21" t="s">
        <v>1</v>
      </c>
      <c r="E113" s="21"/>
      <c r="F113" s="21"/>
      <c r="G113" s="21"/>
      <c r="H113" s="21" t="s">
        <v>1</v>
      </c>
      <c r="I113" s="21" t="s">
        <v>1</v>
      </c>
      <c r="J113" s="21"/>
      <c r="K113" s="21" t="s">
        <v>1</v>
      </c>
      <c r="L113" s="21"/>
      <c r="M113" s="21"/>
      <c r="N113" s="21"/>
      <c r="O113" s="21"/>
      <c r="P113" s="21"/>
      <c r="Q113" s="21"/>
      <c r="R113" s="21" t="s">
        <v>1</v>
      </c>
      <c r="S113" s="21"/>
      <c r="T113" s="21"/>
      <c r="U113" s="20">
        <f>COUNTA(C113:T113)</f>
        <v>6</v>
      </c>
      <c r="V113" s="19" t="s">
        <v>4</v>
      </c>
      <c r="W113" s="18">
        <v>90879</v>
      </c>
      <c r="X113" s="17">
        <v>3.42</v>
      </c>
      <c r="Y113" s="16">
        <f>1+X113/100</f>
        <v>1.0342</v>
      </c>
      <c r="Z113" s="6">
        <v>19</v>
      </c>
      <c r="AA113" s="16">
        <f>POWER(Y113,Z113)</f>
        <v>1.8944630332534185</v>
      </c>
      <c r="AB113" s="6">
        <f>W113*AA113</f>
        <v>172166.90599903741</v>
      </c>
      <c r="AC113" s="1">
        <v>19.899999999999999</v>
      </c>
      <c r="AD113" s="6">
        <f>AB113*AC113/100</f>
        <v>34261.214293808443</v>
      </c>
      <c r="AE113" s="6">
        <f>AD113*0.95</f>
        <v>32548.153579118021</v>
      </c>
      <c r="AF113" s="6">
        <f>AE113*BB113</f>
        <v>32548.153579118021</v>
      </c>
      <c r="AG113" s="15">
        <f>AE113/21628351</f>
        <v>1.5048837324268512E-3</v>
      </c>
      <c r="AH113" s="6">
        <f>AB113*0.05</f>
        <v>8608.3452999518704</v>
      </c>
      <c r="AI113" s="12">
        <f>AH113/12908475</f>
        <v>6.6687546747015974E-4</v>
      </c>
      <c r="AJ113" s="6">
        <f>AD113+AH113</f>
        <v>42869.559593760314</v>
      </c>
      <c r="AK113" s="6">
        <f>AB113*0.04</f>
        <v>6886.6762399614963</v>
      </c>
      <c r="AL113" s="6">
        <f>AB113*0.04</f>
        <v>6886.6762399614963</v>
      </c>
      <c r="AM113" s="6">
        <f>AK113+AL113</f>
        <v>13773.352479922993</v>
      </c>
      <c r="AN113" s="14">
        <f>AM113/20653560</f>
        <v>6.6687546747015974E-4</v>
      </c>
      <c r="AO113" s="6">
        <v>10</v>
      </c>
      <c r="AP113" s="13">
        <f>AO113/8801</f>
        <v>1.1362345188046814E-3</v>
      </c>
      <c r="AQ113" s="6">
        <v>10</v>
      </c>
      <c r="AR113" s="6"/>
      <c r="AS113" s="6"/>
      <c r="AT113" s="6"/>
      <c r="AU113" s="6">
        <v>1</v>
      </c>
      <c r="AV113" s="6">
        <f>W113/3954772*4162316</f>
        <v>95648.273974833442</v>
      </c>
      <c r="AW113" s="13">
        <f>AV113/34743979</f>
        <v>2.7529453081592483E-3</v>
      </c>
      <c r="AX113" s="6">
        <v>0</v>
      </c>
      <c r="AY113" s="6">
        <f>AJ113/1865550*548669</f>
        <v>12608.184392135765</v>
      </c>
      <c r="AZ113" s="6">
        <f>AX113*AY113</f>
        <v>0</v>
      </c>
      <c r="BA113" s="12">
        <f>AZ113/12721596</f>
        <v>0</v>
      </c>
      <c r="BB113" s="11">
        <v>1</v>
      </c>
      <c r="BC113" s="6">
        <f>AD113*BB113*0.18*4</f>
        <v>24668.074291542078</v>
      </c>
      <c r="BD113" s="10">
        <f>BC113/11104067</f>
        <v>2.2215350728289084E-3</v>
      </c>
      <c r="BE113" s="6">
        <f>AD113*BB113*0.77*4</f>
        <v>105524.54002493001</v>
      </c>
      <c r="BF113" s="8">
        <f>BE113/47500730</f>
        <v>2.2215351221955958E-3</v>
      </c>
      <c r="BG113" s="27">
        <f>BC113+BE113</f>
        <v>130192.61431647209</v>
      </c>
      <c r="BH113" s="9">
        <v>0</v>
      </c>
      <c r="BI113" s="6">
        <f>AK113*0.85*0.75*12</f>
        <v>52683.073235705451</v>
      </c>
      <c r="BJ113" s="6">
        <f>AL113*0.85*0.75*2*12</f>
        <v>105366.1464714109</v>
      </c>
      <c r="BK113" s="6">
        <f>BI113+BJ113</f>
        <v>158049.21970711637</v>
      </c>
      <c r="BL113" s="8">
        <f>BK113/236999601</f>
        <v>6.6687546747015985E-4</v>
      </c>
      <c r="BM113" s="6">
        <f>AH113/374608*689311</f>
        <v>15840.097133684076</v>
      </c>
      <c r="BN113" s="8">
        <f>BM113/23157202</f>
        <v>6.8402465607391068E-4</v>
      </c>
      <c r="BT113" s="6">
        <f>'[1]Detailed Budget'!$AD$12</f>
        <v>194045122715</v>
      </c>
      <c r="BU113" s="6">
        <f>'[1]Detailed Budget'!$AD$24</f>
        <v>194045122715</v>
      </c>
      <c r="BV113" s="7">
        <f>AV113/34743979</f>
        <v>2.7529453081592483E-3</v>
      </c>
      <c r="BW113" s="4"/>
      <c r="BX113" s="5">
        <f>BT113*BV113</f>
        <v>534195610.14944482</v>
      </c>
      <c r="BY113" s="5">
        <f>BU113*BV113</f>
        <v>534195610.14944482</v>
      </c>
      <c r="CA113" s="6">
        <f>'[1]Detailed Budget'!$AD$96</f>
        <v>71050111380.677719</v>
      </c>
      <c r="CB113" s="5">
        <f>BA113*CA113</f>
        <v>0</v>
      </c>
      <c r="CE113" s="6">
        <f>'[1]Detailed Budget'!$AD$175</f>
        <v>4330586076.5988197</v>
      </c>
      <c r="CF113" s="5">
        <f>BB113*BD113*CE113</f>
        <v>9620548.8550688159</v>
      </c>
      <c r="CG113" s="6">
        <f>'[1]Detailed Budget'!$AD$176</f>
        <v>20662817754.37001</v>
      </c>
      <c r="CH113" s="5">
        <f>BB113*BF113*CG113</f>
        <v>45903175.364859708</v>
      </c>
      <c r="CI113" s="5">
        <f>CF113+CH113</f>
        <v>55523724.219928525</v>
      </c>
      <c r="CJ113" s="5">
        <f>'[1]Detailed Budget'!$AD$178</f>
        <v>46025131033.061455</v>
      </c>
      <c r="CK113" s="5">
        <f>BB113*AG113*CJ113</f>
        <v>69262470.974468425</v>
      </c>
      <c r="CL113" s="5">
        <f>CI113+CK113</f>
        <v>124786195.19439694</v>
      </c>
      <c r="CM113" s="4">
        <f>'[1]Detailed Budget'!$AD$189</f>
        <v>77498869683.252869</v>
      </c>
      <c r="CN113" s="5">
        <f>BH113*BL113*CM113</f>
        <v>0</v>
      </c>
      <c r="CO113" s="3">
        <f>'[1]Detailed Budget'!$AD$191</f>
        <v>2684962805.4134097</v>
      </c>
      <c r="CP113" s="2">
        <f>BH113*AN113*CO113</f>
        <v>0</v>
      </c>
      <c r="CQ113" s="2">
        <f>CN113+CP113</f>
        <v>0</v>
      </c>
      <c r="CR113" s="6">
        <f>'[1]Detailed Budget'!$AD$195</f>
        <v>18734176418</v>
      </c>
      <c r="CS113" s="5">
        <f>BN113*CR113</f>
        <v>12814638.581150418</v>
      </c>
      <c r="CW113" s="4"/>
      <c r="DH113" s="3">
        <f>'[1]Detailed Budget'!$AD$163</f>
        <v>4928560000</v>
      </c>
      <c r="DI113" s="2">
        <f>AP113*DH113</f>
        <v>5600000</v>
      </c>
    </row>
    <row r="114" spans="1:113" ht="43.5" x14ac:dyDescent="0.35">
      <c r="A114" s="23" t="s">
        <v>1450</v>
      </c>
      <c r="B114" s="22" t="s">
        <v>1449</v>
      </c>
      <c r="C114" s="21" t="s">
        <v>1</v>
      </c>
      <c r="D114" s="21" t="s">
        <v>1</v>
      </c>
      <c r="E114" s="21"/>
      <c r="F114" s="21"/>
      <c r="G114" s="21"/>
      <c r="H114" s="21" t="s">
        <v>1</v>
      </c>
      <c r="I114" s="21" t="s">
        <v>1</v>
      </c>
      <c r="J114" s="21"/>
      <c r="K114" s="21" t="s">
        <v>1</v>
      </c>
      <c r="L114" s="21"/>
      <c r="M114" s="21"/>
      <c r="N114" s="21"/>
      <c r="O114" s="21"/>
      <c r="P114" s="21"/>
      <c r="Q114" s="21"/>
      <c r="R114" s="21" t="s">
        <v>1</v>
      </c>
      <c r="S114" s="21" t="s">
        <v>1</v>
      </c>
      <c r="T114" s="21"/>
      <c r="U114" s="20">
        <f>COUNTA(C114:T114)</f>
        <v>7</v>
      </c>
      <c r="V114" s="19" t="s">
        <v>791</v>
      </c>
      <c r="W114" s="18">
        <v>120893</v>
      </c>
      <c r="X114" s="17">
        <v>3.42</v>
      </c>
      <c r="Y114" s="16">
        <f>1+X114/100</f>
        <v>1.0342</v>
      </c>
      <c r="Z114" s="6">
        <v>19</v>
      </c>
      <c r="AA114" s="16">
        <f>POWER(Y114,Z114)</f>
        <v>1.8944630332534185</v>
      </c>
      <c r="AB114" s="6">
        <f>W114*AA114</f>
        <v>229027.31947910553</v>
      </c>
      <c r="AC114" s="1">
        <v>19.899999999999999</v>
      </c>
      <c r="AD114" s="6">
        <f>AB114*AC114/100</f>
        <v>45576.436576341999</v>
      </c>
      <c r="AE114" s="6">
        <f>AD114*0.95</f>
        <v>43297.614747524894</v>
      </c>
      <c r="AF114" s="6">
        <f>AE114*BB114</f>
        <v>43297.614747524894</v>
      </c>
      <c r="AG114" s="15">
        <f>AE114/21628351</f>
        <v>2.0018916258352239E-3</v>
      </c>
      <c r="AH114" s="6">
        <f>AB114*0.05</f>
        <v>11451.365973955277</v>
      </c>
      <c r="AI114" s="12">
        <f>AH114/12908475</f>
        <v>8.871199714881329E-4</v>
      </c>
      <c r="AJ114" s="6">
        <f>AD114+AH114</f>
        <v>57027.802550297274</v>
      </c>
      <c r="AK114" s="6">
        <f>AB114*0.04</f>
        <v>9161.0927791642207</v>
      </c>
      <c r="AL114" s="6">
        <f>AB114*0.04</f>
        <v>9161.0927791642207</v>
      </c>
      <c r="AM114" s="6">
        <f>AK114+AL114</f>
        <v>18322.185558328441</v>
      </c>
      <c r="AN114" s="14">
        <f>AM114/20653560</f>
        <v>8.871199714881329E-4</v>
      </c>
      <c r="AO114" s="6">
        <v>10</v>
      </c>
      <c r="AP114" s="13">
        <f>AO114/8801</f>
        <v>1.1362345188046814E-3</v>
      </c>
      <c r="AQ114" s="6">
        <v>10</v>
      </c>
      <c r="AR114" s="6"/>
      <c r="AS114" s="6"/>
      <c r="AT114" s="6"/>
      <c r="AU114" s="6">
        <v>1</v>
      </c>
      <c r="AV114" s="6">
        <f>W114/3954772*4162316</f>
        <v>127237.39021819715</v>
      </c>
      <c r="AW114" s="13">
        <f>AV114/34743979</f>
        <v>3.6621421575864167E-3</v>
      </c>
      <c r="AX114" s="6">
        <v>0</v>
      </c>
      <c r="AY114" s="6">
        <f>AJ114/1865550*548669</f>
        <v>16772.205192821984</v>
      </c>
      <c r="AZ114" s="6">
        <f>AX114*AY114</f>
        <v>0</v>
      </c>
      <c r="BA114" s="12">
        <f>AZ114/12721596</f>
        <v>0</v>
      </c>
      <c r="BB114" s="11">
        <v>1</v>
      </c>
      <c r="BC114" s="6">
        <f>AD114*BB114*0.18*4</f>
        <v>32815.034334966236</v>
      </c>
      <c r="BD114" s="10">
        <f>BC114/11104067</f>
        <v>2.955226615164177E-3</v>
      </c>
      <c r="BE114" s="6">
        <f>AD114*BB114*0.77*4</f>
        <v>140375.42465513336</v>
      </c>
      <c r="BF114" s="8">
        <f>BE114/47500730</f>
        <v>2.9552266808348707E-3</v>
      </c>
      <c r="BG114" s="27">
        <f>BC114+BE114</f>
        <v>173190.45899009961</v>
      </c>
      <c r="BH114" s="9">
        <v>0</v>
      </c>
      <c r="BI114" s="6">
        <f>AK114*0.85*0.75*12</f>
        <v>70082.359760606283</v>
      </c>
      <c r="BJ114" s="6">
        <f>AL114*0.85*0.75*2*12</f>
        <v>140164.71952121257</v>
      </c>
      <c r="BK114" s="6">
        <f>BI114+BJ114</f>
        <v>210247.07928181885</v>
      </c>
      <c r="BL114" s="8">
        <f>BK114/236999601</f>
        <v>8.8711997148813279E-4</v>
      </c>
      <c r="BM114" s="6">
        <f>AH114/374608*689311</f>
        <v>21071.500157159178</v>
      </c>
      <c r="BN114" s="8">
        <f>BM114/23157202</f>
        <v>9.0993290800672636E-4</v>
      </c>
      <c r="BT114" s="6">
        <f>'[1]Detailed Budget'!$AD$12</f>
        <v>194045122715</v>
      </c>
      <c r="BU114" s="6">
        <f>'[1]Detailed Budget'!$AD$24</f>
        <v>194045122715</v>
      </c>
      <c r="BV114" s="7">
        <f>AV114/34743979</f>
        <v>3.6621421575864167E-3</v>
      </c>
      <c r="BW114" s="4"/>
      <c r="BX114" s="5">
        <f>BT114*BV114</f>
        <v>710620824.36863112</v>
      </c>
      <c r="BY114" s="5">
        <f>BU114*BV114</f>
        <v>710620824.36863112</v>
      </c>
      <c r="CA114" s="6">
        <f>'[1]Detailed Budget'!$AD$96</f>
        <v>71050111380.677719</v>
      </c>
      <c r="CB114" s="5">
        <f>BA114*CA114</f>
        <v>0</v>
      </c>
      <c r="CE114" s="6">
        <f>'[1]Detailed Budget'!$AD$175</f>
        <v>4330586076.5988197</v>
      </c>
      <c r="CF114" s="5">
        <f>BB114*BD114*CE114</f>
        <v>12797863.232824244</v>
      </c>
      <c r="CG114" s="6">
        <f>'[1]Detailed Budget'!$AD$176</f>
        <v>20662817754.37001</v>
      </c>
      <c r="CH114" s="5">
        <f>BB114*BF114*CG114</f>
        <v>61063310.328942724</v>
      </c>
      <c r="CI114" s="5">
        <f>CF114+CH114</f>
        <v>73861173.561766967</v>
      </c>
      <c r="CJ114" s="5">
        <f>'[1]Detailed Budget'!$AD$178</f>
        <v>46025131033.061455</v>
      </c>
      <c r="CK114" s="5">
        <f>BB114*AG114*CJ114</f>
        <v>92137324.393054619</v>
      </c>
      <c r="CL114" s="5">
        <f>CI114+CK114</f>
        <v>165998497.95482159</v>
      </c>
      <c r="CM114" s="4">
        <f>'[1]Detailed Budget'!$AD$189</f>
        <v>77498869683.252869</v>
      </c>
      <c r="CN114" s="5">
        <f>BH114*BL114*CM114</f>
        <v>0</v>
      </c>
      <c r="CO114" s="3">
        <f>'[1]Detailed Budget'!$AD$191</f>
        <v>2684962805.4134097</v>
      </c>
      <c r="CP114" s="2">
        <f>BH114*AN114*CO114</f>
        <v>0</v>
      </c>
      <c r="CQ114" s="2">
        <f>CN114+CP114</f>
        <v>0</v>
      </c>
      <c r="CR114" s="6">
        <f>'[1]Detailed Budget'!$AD$195</f>
        <v>18734176418</v>
      </c>
      <c r="CS114" s="5">
        <f>BN114*CR114</f>
        <v>17046843.627141777</v>
      </c>
      <c r="CW114" s="4"/>
      <c r="DH114" s="3">
        <f>'[1]Detailed Budget'!$AD$163</f>
        <v>4928560000</v>
      </c>
      <c r="DI114" s="2">
        <f>AP114*DH114</f>
        <v>5600000</v>
      </c>
    </row>
    <row r="115" spans="1:113" ht="43.5" x14ac:dyDescent="0.35">
      <c r="A115" s="23" t="s">
        <v>1448</v>
      </c>
      <c r="B115" s="22" t="s">
        <v>1447</v>
      </c>
      <c r="C115" s="21" t="s">
        <v>1</v>
      </c>
      <c r="D115" s="21" t="s">
        <v>1</v>
      </c>
      <c r="E115" s="21"/>
      <c r="F115" s="21"/>
      <c r="G115" s="21"/>
      <c r="H115" s="21" t="s">
        <v>1</v>
      </c>
      <c r="I115" s="21" t="s">
        <v>1</v>
      </c>
      <c r="J115" s="21"/>
      <c r="K115" s="21" t="s">
        <v>1</v>
      </c>
      <c r="L115" s="21"/>
      <c r="M115" s="21"/>
      <c r="N115" s="21"/>
      <c r="O115" s="21"/>
      <c r="P115" s="21"/>
      <c r="Q115" s="21"/>
      <c r="R115" s="21" t="s">
        <v>1</v>
      </c>
      <c r="S115" s="21"/>
      <c r="T115" s="21"/>
      <c r="U115" s="20">
        <f>COUNTA(C115:T115)</f>
        <v>6</v>
      </c>
      <c r="V115" s="19" t="s">
        <v>4</v>
      </c>
      <c r="W115" s="18">
        <v>151968</v>
      </c>
      <c r="X115" s="17">
        <v>3.42</v>
      </c>
      <c r="Y115" s="16">
        <f>1+X115/100</f>
        <v>1.0342</v>
      </c>
      <c r="Z115" s="6">
        <v>19</v>
      </c>
      <c r="AA115" s="16">
        <f>POWER(Y115,Z115)</f>
        <v>1.8944630332534185</v>
      </c>
      <c r="AB115" s="6">
        <f>W115*AA115</f>
        <v>287897.75823745551</v>
      </c>
      <c r="AC115" s="1">
        <v>19.899999999999999</v>
      </c>
      <c r="AD115" s="6">
        <f>AB115*AC115/100</f>
        <v>57291.653889253641</v>
      </c>
      <c r="AE115" s="6">
        <f>AD115*0.95</f>
        <v>54427.071194790959</v>
      </c>
      <c r="AF115" s="6">
        <f>AE115*BB115</f>
        <v>54427.071194790959</v>
      </c>
      <c r="AG115" s="15">
        <f>AE115/21628351</f>
        <v>2.5164688327275141E-3</v>
      </c>
      <c r="AH115" s="6">
        <f>AB115*0.05</f>
        <v>14394.887911872776</v>
      </c>
      <c r="AI115" s="12">
        <f>AH115/12908475</f>
        <v>1.1151501561472426E-3</v>
      </c>
      <c r="AJ115" s="6">
        <f>AD115+AH115</f>
        <v>71686.541801126412</v>
      </c>
      <c r="AK115" s="6">
        <f>AB115*0.04</f>
        <v>11515.91032949822</v>
      </c>
      <c r="AL115" s="6">
        <f>AB115*0.04</f>
        <v>11515.91032949822</v>
      </c>
      <c r="AM115" s="6">
        <f>AK115+AL115</f>
        <v>23031.820658996439</v>
      </c>
      <c r="AN115" s="14">
        <f>AM115/20653560</f>
        <v>1.1151501561472424E-3</v>
      </c>
      <c r="AO115" s="6">
        <v>13</v>
      </c>
      <c r="AP115" s="13">
        <f>AO115/8801</f>
        <v>1.4771048744460858E-3</v>
      </c>
      <c r="AQ115" s="6">
        <v>13</v>
      </c>
      <c r="AR115" s="6"/>
      <c r="AS115" s="6"/>
      <c r="AT115" s="6"/>
      <c r="AU115" s="6">
        <v>1</v>
      </c>
      <c r="AV115" s="6">
        <f>W115/3954772*4162316</f>
        <v>159943.18708840865</v>
      </c>
      <c r="AW115" s="13">
        <f>AV115/34743979</f>
        <v>4.6034792701322045E-3</v>
      </c>
      <c r="AX115" s="6">
        <v>0</v>
      </c>
      <c r="AY115" s="6">
        <f>AJ115/1865550*548669</f>
        <v>21083.424836365808</v>
      </c>
      <c r="AZ115" s="6">
        <f>AX115*AY115</f>
        <v>0</v>
      </c>
      <c r="BA115" s="12">
        <f>AZ115/12721596</f>
        <v>0</v>
      </c>
      <c r="BB115" s="11">
        <v>1</v>
      </c>
      <c r="BC115" s="6">
        <f>AD115*BB115*0.18*4</f>
        <v>41249.990800262618</v>
      </c>
      <c r="BD115" s="10">
        <f>BC115/11104067</f>
        <v>3.7148542781903801E-3</v>
      </c>
      <c r="BE115" s="6">
        <f>AD115*BB115*0.77*4</f>
        <v>176458.29397890123</v>
      </c>
      <c r="BF115" s="8">
        <f>BE115/47500730</f>
        <v>3.7148543607414294E-3</v>
      </c>
      <c r="BG115" s="27">
        <f>BC115+BE115</f>
        <v>217708.28477916383</v>
      </c>
      <c r="BH115" s="9">
        <v>0</v>
      </c>
      <c r="BI115" s="6">
        <f>AK115*0.85*0.75*12</f>
        <v>88096.714020661384</v>
      </c>
      <c r="BJ115" s="6">
        <f>AL115*0.85*0.75*2*12</f>
        <v>176193.42804132277</v>
      </c>
      <c r="BK115" s="6">
        <f>BI115+BJ115</f>
        <v>264290.14206198417</v>
      </c>
      <c r="BL115" s="8">
        <f>BK115/236999601</f>
        <v>1.1151501561472426E-3</v>
      </c>
      <c r="BM115" s="6">
        <f>AH115/374608*689311</f>
        <v>26487.834166437809</v>
      </c>
      <c r="BN115" s="8">
        <f>BM115/23157202</f>
        <v>1.1438270550318561E-3</v>
      </c>
      <c r="BT115" s="6">
        <f>'[1]Detailed Budget'!$AD$12</f>
        <v>194045122715</v>
      </c>
      <c r="BU115" s="6">
        <f>'[1]Detailed Budget'!$AD$24</f>
        <v>194045122715</v>
      </c>
      <c r="BV115" s="7">
        <f>AV115/34743979</f>
        <v>4.6034792701322045E-3</v>
      </c>
      <c r="BW115" s="4"/>
      <c r="BX115" s="5">
        <f>BT115*BV115</f>
        <v>893282699.88876224</v>
      </c>
      <c r="BY115" s="5">
        <f>BU115*BV115</f>
        <v>893282699.88876224</v>
      </c>
      <c r="CA115" s="6">
        <f>'[1]Detailed Budget'!$AD$96</f>
        <v>71050111380.677719</v>
      </c>
      <c r="CB115" s="5">
        <f>BA115*CA115</f>
        <v>0</v>
      </c>
      <c r="CE115" s="6">
        <f>'[1]Detailed Budget'!$AD$175</f>
        <v>4330586076.5988197</v>
      </c>
      <c r="CF115" s="5">
        <f>BB115*BD115*CE115</f>
        <v>16087496.213724818</v>
      </c>
      <c r="CG115" s="6">
        <f>'[1]Detailed Budget'!$AD$176</f>
        <v>20662817754.37001</v>
      </c>
      <c r="CH115" s="5">
        <f>BB115*BF115*CG115</f>
        <v>76759358.640026867</v>
      </c>
      <c r="CI115" s="5">
        <f>CF115+CH115</f>
        <v>92846854.853751689</v>
      </c>
      <c r="CJ115" s="5">
        <f>'[1]Detailed Budget'!$AD$178</f>
        <v>46025131033.061455</v>
      </c>
      <c r="CK115" s="5">
        <f>BB115*AG115*CJ115</f>
        <v>115820807.76689905</v>
      </c>
      <c r="CL115" s="5">
        <f>CI115+CK115</f>
        <v>208667662.62065074</v>
      </c>
      <c r="CM115" s="4">
        <f>'[1]Detailed Budget'!$AD$189</f>
        <v>77498869683.252869</v>
      </c>
      <c r="CN115" s="5">
        <f>BH115*BL115*CM115</f>
        <v>0</v>
      </c>
      <c r="CO115" s="3">
        <f>'[1]Detailed Budget'!$AD$191</f>
        <v>2684962805.4134097</v>
      </c>
      <c r="CP115" s="2">
        <f>BH115*AN115*CO115</f>
        <v>0</v>
      </c>
      <c r="CQ115" s="2">
        <f>CN115+CP115</f>
        <v>0</v>
      </c>
      <c r="CR115" s="6">
        <f>'[1]Detailed Budget'!$AD$195</f>
        <v>18734176418</v>
      </c>
      <c r="CS115" s="5">
        <f>BN115*CR115</f>
        <v>21428657.840648185</v>
      </c>
      <c r="CW115" s="4"/>
      <c r="DH115" s="3">
        <f>'[1]Detailed Budget'!$AD$163</f>
        <v>4928560000</v>
      </c>
      <c r="DI115" s="2">
        <f>AP115*DH115</f>
        <v>7280000.0000000009</v>
      </c>
    </row>
    <row r="116" spans="1:113" ht="43.5" x14ac:dyDescent="0.35">
      <c r="A116" s="23" t="s">
        <v>1446</v>
      </c>
      <c r="B116" s="22" t="s">
        <v>1445</v>
      </c>
      <c r="C116" s="21" t="s">
        <v>1</v>
      </c>
      <c r="D116" s="21" t="s">
        <v>1</v>
      </c>
      <c r="E116" s="21"/>
      <c r="F116" s="21"/>
      <c r="G116" s="21"/>
      <c r="H116" s="21" t="s">
        <v>1</v>
      </c>
      <c r="I116" s="21" t="s">
        <v>1</v>
      </c>
      <c r="J116" s="21"/>
      <c r="K116" s="21" t="s">
        <v>1</v>
      </c>
      <c r="L116" s="21"/>
      <c r="M116" s="21"/>
      <c r="N116" s="21"/>
      <c r="O116" s="21"/>
      <c r="P116" s="21"/>
      <c r="Q116" s="21"/>
      <c r="R116" s="21" t="s">
        <v>1</v>
      </c>
      <c r="S116" s="21"/>
      <c r="T116" s="21"/>
      <c r="U116" s="20">
        <f>COUNTA(C116:T116)</f>
        <v>6</v>
      </c>
      <c r="V116" s="19" t="s">
        <v>4</v>
      </c>
      <c r="W116" s="18">
        <v>117021</v>
      </c>
      <c r="X116" s="17">
        <v>3.42</v>
      </c>
      <c r="Y116" s="16">
        <f>1+X116/100</f>
        <v>1.0342</v>
      </c>
      <c r="Z116" s="6">
        <v>19</v>
      </c>
      <c r="AA116" s="16">
        <f>POWER(Y116,Z116)</f>
        <v>1.8944630332534185</v>
      </c>
      <c r="AB116" s="6">
        <f>W116*AA116</f>
        <v>221691.95861434829</v>
      </c>
      <c r="AC116" s="1">
        <v>19.899999999999999</v>
      </c>
      <c r="AD116" s="6">
        <f>AB116*AC116/100</f>
        <v>44116.699764255303</v>
      </c>
      <c r="AE116" s="6">
        <f>AD116*0.95</f>
        <v>41910.864776042537</v>
      </c>
      <c r="AF116" s="6">
        <f>AE116*BB116</f>
        <v>41910.864776042537</v>
      </c>
      <c r="AG116" s="15">
        <f>AE116/21628351</f>
        <v>1.9377743951003263E-3</v>
      </c>
      <c r="AH116" s="6">
        <f>AB116*0.05</f>
        <v>11084.597930717415</v>
      </c>
      <c r="AI116" s="12">
        <f>AH116/12908475</f>
        <v>8.5870700688636073E-4</v>
      </c>
      <c r="AJ116" s="6">
        <f>AD116+AH116</f>
        <v>55201.297694972716</v>
      </c>
      <c r="AK116" s="6">
        <f>AB116*0.04</f>
        <v>8867.6783445739311</v>
      </c>
      <c r="AL116" s="6">
        <f>AB116*0.04</f>
        <v>8867.6783445739311</v>
      </c>
      <c r="AM116" s="6">
        <f>AK116+AL116</f>
        <v>17735.356689147862</v>
      </c>
      <c r="AN116" s="14">
        <f>AM116/20653560</f>
        <v>8.5870700688636063E-4</v>
      </c>
      <c r="AO116" s="6">
        <v>10</v>
      </c>
      <c r="AP116" s="13">
        <f>AO116/8801</f>
        <v>1.1362345188046814E-3</v>
      </c>
      <c r="AQ116" s="6">
        <v>10</v>
      </c>
      <c r="AR116" s="6"/>
      <c r="AS116" s="6"/>
      <c r="AT116" s="6"/>
      <c r="AU116" s="6">
        <v>1</v>
      </c>
      <c r="AV116" s="6">
        <f>W116/3954772*4162316</f>
        <v>123162.19004180266</v>
      </c>
      <c r="AW116" s="13">
        <f>AV116/34743979</f>
        <v>3.5448498872798265E-3</v>
      </c>
      <c r="AX116" s="6">
        <v>0</v>
      </c>
      <c r="AY116" s="6">
        <f>AJ116/1865550*548669</f>
        <v>16235.01959475918</v>
      </c>
      <c r="AZ116" s="6">
        <f>AX116*AY116</f>
        <v>0</v>
      </c>
      <c r="BA116" s="12">
        <f>AZ116/12721596</f>
        <v>0</v>
      </c>
      <c r="BB116" s="11">
        <v>1</v>
      </c>
      <c r="BC116" s="6">
        <f>AD116*BB116*0.18*4</f>
        <v>31764.023830263817</v>
      </c>
      <c r="BD116" s="10">
        <f>BC116/11104067</f>
        <v>2.8605756638773721E-3</v>
      </c>
      <c r="BE116" s="6">
        <f>AD116*BB116*0.77*4</f>
        <v>135879.43527390633</v>
      </c>
      <c r="BF116" s="8">
        <f>BE116/47500730</f>
        <v>2.8605757274447431E-3</v>
      </c>
      <c r="BG116" s="27">
        <f>BC116+BE116</f>
        <v>167643.45910417015</v>
      </c>
      <c r="BH116" s="9">
        <v>0</v>
      </c>
      <c r="BI116" s="6">
        <f>AK116*0.85*0.75*12</f>
        <v>67837.739335990569</v>
      </c>
      <c r="BJ116" s="6">
        <f>AL116*0.85*0.75*2*12</f>
        <v>135675.47867198114</v>
      </c>
      <c r="BK116" s="6">
        <f>BI116+BJ116</f>
        <v>203513.21800797171</v>
      </c>
      <c r="BL116" s="8">
        <f>BK116/236999601</f>
        <v>8.5870700688636052E-4</v>
      </c>
      <c r="BM116" s="6">
        <f>AH116/374608*689311</f>
        <v>20396.615353171186</v>
      </c>
      <c r="BN116" s="8">
        <f>BM116/23157202</f>
        <v>8.8078928331545344E-4</v>
      </c>
      <c r="BT116" s="6">
        <f>'[1]Detailed Budget'!$AD$12</f>
        <v>194045122715</v>
      </c>
      <c r="BU116" s="6">
        <f>'[1]Detailed Budget'!$AD$24</f>
        <v>194045122715</v>
      </c>
      <c r="BV116" s="7">
        <f>AV116/34743979</f>
        <v>3.5448498872798265E-3</v>
      </c>
      <c r="BW116" s="4"/>
      <c r="BX116" s="5">
        <f>BT116*BV116</f>
        <v>687860831.38346791</v>
      </c>
      <c r="BY116" s="5">
        <f>BU116*BV116</f>
        <v>687860831.38346791</v>
      </c>
      <c r="CA116" s="6">
        <f>'[1]Detailed Budget'!$AD$96</f>
        <v>71050111380.677719</v>
      </c>
      <c r="CB116" s="5">
        <f>BA116*CA116</f>
        <v>0</v>
      </c>
      <c r="CE116" s="6">
        <f>'[1]Detailed Budget'!$AD$175</f>
        <v>4330586076.5988197</v>
      </c>
      <c r="CF116" s="5">
        <f>BB116*BD116*CE116</f>
        <v>12387969.141044773</v>
      </c>
      <c r="CG116" s="6">
        <f>'[1]Detailed Budget'!$AD$176</f>
        <v>20662817754.37001</v>
      </c>
      <c r="CH116" s="5">
        <f>BB116*BF116*CG116</f>
        <v>59107554.928765148</v>
      </c>
      <c r="CI116" s="5">
        <f>CF116+CH116</f>
        <v>71495524.069809914</v>
      </c>
      <c r="CJ116" s="5">
        <f>'[1]Detailed Budget'!$AD$178</f>
        <v>46025131033.061455</v>
      </c>
      <c r="CK116" s="5">
        <f>BB116*AG116*CJ116</f>
        <v>89186320.447003916</v>
      </c>
      <c r="CL116" s="5">
        <f>CI116+CK116</f>
        <v>160681844.51681381</v>
      </c>
      <c r="CM116" s="4">
        <f>'[1]Detailed Budget'!$AD$189</f>
        <v>77498869683.252869</v>
      </c>
      <c r="CN116" s="5">
        <f>BH116*BL116*CM116</f>
        <v>0</v>
      </c>
      <c r="CO116" s="3">
        <f>'[1]Detailed Budget'!$AD$191</f>
        <v>2684962805.4134097</v>
      </c>
      <c r="CP116" s="2">
        <f>BH116*AN116*CO116</f>
        <v>0</v>
      </c>
      <c r="CQ116" s="2">
        <f>CN116+CP116</f>
        <v>0</v>
      </c>
      <c r="CR116" s="6">
        <f>'[1]Detailed Budget'!$AD$195</f>
        <v>18734176418</v>
      </c>
      <c r="CS116" s="5">
        <f>BN116*CR116</f>
        <v>16500861.820715489</v>
      </c>
      <c r="CW116" s="4"/>
      <c r="DH116" s="3">
        <f>'[1]Detailed Budget'!$AD$163</f>
        <v>4928560000</v>
      </c>
      <c r="DI116" s="2">
        <f>AP116*DH116</f>
        <v>5600000</v>
      </c>
    </row>
    <row r="117" spans="1:113" ht="43.5" x14ac:dyDescent="0.35">
      <c r="A117" s="23" t="s">
        <v>1444</v>
      </c>
      <c r="B117" s="22" t="s">
        <v>1443</v>
      </c>
      <c r="C117" s="21" t="s">
        <v>1</v>
      </c>
      <c r="D117" s="21" t="s">
        <v>1</v>
      </c>
      <c r="E117" s="21"/>
      <c r="F117" s="21"/>
      <c r="G117" s="21"/>
      <c r="H117" s="21" t="s">
        <v>1</v>
      </c>
      <c r="I117" s="21" t="s">
        <v>1</v>
      </c>
      <c r="J117" s="21"/>
      <c r="K117" s="21" t="s">
        <v>1</v>
      </c>
      <c r="L117" s="21"/>
      <c r="M117" s="21"/>
      <c r="N117" s="21"/>
      <c r="O117" s="21"/>
      <c r="P117" s="21"/>
      <c r="Q117" s="21"/>
      <c r="R117" s="21" t="s">
        <v>1</v>
      </c>
      <c r="S117" s="21" t="s">
        <v>1</v>
      </c>
      <c r="T117" s="21"/>
      <c r="U117" s="20">
        <f>COUNTA(C117:T117)</f>
        <v>7</v>
      </c>
      <c r="V117" s="19" t="s">
        <v>791</v>
      </c>
      <c r="W117" s="18">
        <v>209777</v>
      </c>
      <c r="X117" s="17">
        <v>3.42</v>
      </c>
      <c r="Y117" s="16">
        <f>1+X117/100</f>
        <v>1.0342</v>
      </c>
      <c r="Z117" s="6">
        <v>19</v>
      </c>
      <c r="AA117" s="16">
        <f>POWER(Y117,Z117)</f>
        <v>1.8944630332534185</v>
      </c>
      <c r="AB117" s="6">
        <f>W117*AA117</f>
        <v>397414.77172680234</v>
      </c>
      <c r="AC117" s="1">
        <v>19.899999999999999</v>
      </c>
      <c r="AD117" s="6">
        <f>AB117*AC117/100</f>
        <v>79085.539573633665</v>
      </c>
      <c r="AE117" s="6">
        <f>AD117*0.95</f>
        <v>75131.262594951972</v>
      </c>
      <c r="AF117" s="6">
        <f>AE117*BB117</f>
        <v>75131.262594951972</v>
      </c>
      <c r="AG117" s="15">
        <f>AE117/21628351</f>
        <v>3.4737397499676223E-3</v>
      </c>
      <c r="AH117" s="6">
        <f>AB117*0.05</f>
        <v>19870.738586340118</v>
      </c>
      <c r="AI117" s="12">
        <f>AH117/12908475</f>
        <v>1.5393560111740634E-3</v>
      </c>
      <c r="AJ117" s="6">
        <f>AD117+AH117</f>
        <v>98956.278159973779</v>
      </c>
      <c r="AK117" s="6">
        <f>AB117*0.04</f>
        <v>15896.590869072093</v>
      </c>
      <c r="AL117" s="6">
        <f>AB117*0.04</f>
        <v>15896.590869072093</v>
      </c>
      <c r="AM117" s="6">
        <f>AK117+AL117</f>
        <v>31793.181738144187</v>
      </c>
      <c r="AN117" s="14">
        <f>AM117/20653560</f>
        <v>1.5393560111740634E-3</v>
      </c>
      <c r="AO117" s="6">
        <v>12</v>
      </c>
      <c r="AP117" s="13">
        <f>AO117/8801</f>
        <v>1.3634814225656176E-3</v>
      </c>
      <c r="AQ117" s="6">
        <v>12</v>
      </c>
      <c r="AR117" s="6"/>
      <c r="AS117" s="6"/>
      <c r="AT117" s="6"/>
      <c r="AU117" s="6">
        <v>1</v>
      </c>
      <c r="AV117" s="6">
        <f>W117/3954772*4162316</f>
        <v>220785.96782115378</v>
      </c>
      <c r="AW117" s="13">
        <f>AV117/34743979</f>
        <v>6.3546540775066031E-3</v>
      </c>
      <c r="AX117" s="6">
        <v>0</v>
      </c>
      <c r="AY117" s="6">
        <f>AJ117/1865550*548669</f>
        <v>29103.611364881486</v>
      </c>
      <c r="AZ117" s="6">
        <f>AX117*AY117</f>
        <v>0</v>
      </c>
      <c r="BA117" s="12">
        <f>AZ117/12721596</f>
        <v>0</v>
      </c>
      <c r="BB117" s="11">
        <v>1</v>
      </c>
      <c r="BC117" s="6">
        <f>AD117*BB117*0.18*4</f>
        <v>56941.588493016236</v>
      </c>
      <c r="BD117" s="10">
        <f>BC117/11104067</f>
        <v>5.1279939587014593E-3</v>
      </c>
      <c r="BE117" s="6">
        <f>AD117*BB117*0.77*4</f>
        <v>243583.46188679169</v>
      </c>
      <c r="BF117" s="8">
        <f>BE117/47500730</f>
        <v>5.1279940726551296E-3</v>
      </c>
      <c r="BG117" s="27">
        <f>BC117+BE117</f>
        <v>300525.05037980794</v>
      </c>
      <c r="BH117" s="9">
        <v>0</v>
      </c>
      <c r="BI117" s="6">
        <f>AK117*0.85*0.75*12</f>
        <v>121608.92014840152</v>
      </c>
      <c r="BJ117" s="6">
        <f>AL117*0.85*0.75*2*12</f>
        <v>243217.84029680304</v>
      </c>
      <c r="BK117" s="6">
        <f>BI117+BJ117</f>
        <v>364826.76044520456</v>
      </c>
      <c r="BL117" s="8">
        <f>BK117/236999601</f>
        <v>1.5393560111740634E-3</v>
      </c>
      <c r="BM117" s="6">
        <f>AH117/374608*689311</f>
        <v>36563.87126192898</v>
      </c>
      <c r="BN117" s="8">
        <f>BM117/23157202</f>
        <v>1.5789416727430619E-3</v>
      </c>
      <c r="BT117" s="6">
        <f>'[1]Detailed Budget'!$AD$12</f>
        <v>194045122715</v>
      </c>
      <c r="BU117" s="6">
        <f>'[1]Detailed Budget'!$AD$24</f>
        <v>194045122715</v>
      </c>
      <c r="BV117" s="7">
        <f>AV117/34743979</f>
        <v>6.3546540775066031E-3</v>
      </c>
      <c r="BW117" s="4"/>
      <c r="BX117" s="5">
        <f>BT117*BV117</f>
        <v>1233089630.2811439</v>
      </c>
      <c r="BY117" s="5">
        <f>BU117*BV117</f>
        <v>1233089630.2811439</v>
      </c>
      <c r="CA117" s="6">
        <f>'[1]Detailed Budget'!$AD$96</f>
        <v>71050111380.677719</v>
      </c>
      <c r="CB117" s="5">
        <f>BA117*CA117</f>
        <v>0</v>
      </c>
      <c r="CE117" s="6">
        <f>'[1]Detailed Budget'!$AD$175</f>
        <v>4330586076.5988197</v>
      </c>
      <c r="CF117" s="5">
        <f>BB117*BD117*CE117</f>
        <v>22207219.238435403</v>
      </c>
      <c r="CG117" s="6">
        <f>'[1]Detailed Budget'!$AD$176</f>
        <v>20662817754.37001</v>
      </c>
      <c r="CH117" s="5">
        <f>BB117*BF117*CG117</f>
        <v>105958806.96876259</v>
      </c>
      <c r="CI117" s="5">
        <f>CF117+CH117</f>
        <v>128166026.20719799</v>
      </c>
      <c r="CJ117" s="5">
        <f>'[1]Detailed Budget'!$AD$178</f>
        <v>46025131033.061455</v>
      </c>
      <c r="CK117" s="5">
        <f>BB117*AG117*CJ117</f>
        <v>159879327.16701394</v>
      </c>
      <c r="CL117" s="5">
        <f>CI117+CK117</f>
        <v>288045353.37421191</v>
      </c>
      <c r="CM117" s="4">
        <f>'[1]Detailed Budget'!$AD$189</f>
        <v>77498869683.252869</v>
      </c>
      <c r="CN117" s="5">
        <f>BH117*BL117*CM117</f>
        <v>0</v>
      </c>
      <c r="CO117" s="3">
        <f>'[1]Detailed Budget'!$AD$191</f>
        <v>2684962805.4134097</v>
      </c>
      <c r="CP117" s="2">
        <f>BH117*AN117*CO117</f>
        <v>0</v>
      </c>
      <c r="CQ117" s="2">
        <f>CN117+CP117</f>
        <v>0</v>
      </c>
      <c r="CR117" s="6">
        <f>'[1]Detailed Budget'!$AD$195</f>
        <v>18734176418</v>
      </c>
      <c r="CS117" s="5">
        <f>BN117*CR117</f>
        <v>29580171.850900546</v>
      </c>
      <c r="CW117" s="4"/>
      <c r="DH117" s="3">
        <f>'[1]Detailed Budget'!$AD$163</f>
        <v>4928560000</v>
      </c>
      <c r="DI117" s="2">
        <f>AP117*DH117</f>
        <v>6720000</v>
      </c>
    </row>
    <row r="118" spans="1:113" ht="43.5" x14ac:dyDescent="0.35">
      <c r="A118" s="23" t="s">
        <v>1442</v>
      </c>
      <c r="B118" s="22" t="s">
        <v>1441</v>
      </c>
      <c r="C118" s="21" t="s">
        <v>1</v>
      </c>
      <c r="D118" s="21" t="s">
        <v>1</v>
      </c>
      <c r="E118" s="21"/>
      <c r="F118" s="21"/>
      <c r="G118" s="21"/>
      <c r="H118" s="21" t="s">
        <v>1</v>
      </c>
      <c r="I118" s="21" t="s">
        <v>1</v>
      </c>
      <c r="J118" s="21"/>
      <c r="K118" s="21" t="s">
        <v>1</v>
      </c>
      <c r="L118" s="21"/>
      <c r="M118" s="21"/>
      <c r="N118" s="21"/>
      <c r="O118" s="21"/>
      <c r="P118" s="21"/>
      <c r="Q118" s="21"/>
      <c r="R118" s="21" t="s">
        <v>1</v>
      </c>
      <c r="S118" s="21"/>
      <c r="T118" s="21"/>
      <c r="U118" s="20">
        <f>COUNTA(C118:T118)</f>
        <v>6</v>
      </c>
      <c r="V118" s="19" t="s">
        <v>4</v>
      </c>
      <c r="W118" s="18">
        <v>181470</v>
      </c>
      <c r="X118" s="17">
        <v>3.42</v>
      </c>
      <c r="Y118" s="16">
        <f>1+X118/100</f>
        <v>1.0342</v>
      </c>
      <c r="Z118" s="6">
        <v>19</v>
      </c>
      <c r="AA118" s="16">
        <f>POWER(Y118,Z118)</f>
        <v>1.8944630332534185</v>
      </c>
      <c r="AB118" s="6">
        <f>W118*AA118</f>
        <v>343788.20664449787</v>
      </c>
      <c r="AC118" s="1">
        <v>19.899999999999999</v>
      </c>
      <c r="AD118" s="6">
        <f>AB118*AC118/100</f>
        <v>68413.853122255081</v>
      </c>
      <c r="AE118" s="6">
        <f>AD118*0.95</f>
        <v>64993.160466142326</v>
      </c>
      <c r="AF118" s="6">
        <f>AE118*BB118</f>
        <v>64993.160466142326</v>
      </c>
      <c r="AG118" s="15">
        <f>AE118/21628351</f>
        <v>3.0049984146337519E-3</v>
      </c>
      <c r="AH118" s="6">
        <f>AB118*0.05</f>
        <v>17189.410332224896</v>
      </c>
      <c r="AI118" s="12">
        <f>AH118/12908475</f>
        <v>1.3316375739368823E-3</v>
      </c>
      <c r="AJ118" s="6">
        <f>AD118+AH118</f>
        <v>85603.26345447998</v>
      </c>
      <c r="AK118" s="6">
        <f>AB118*0.04</f>
        <v>13751.528265779914</v>
      </c>
      <c r="AL118" s="6">
        <f>AB118*0.04</f>
        <v>13751.528265779914</v>
      </c>
      <c r="AM118" s="6">
        <f>AK118+AL118</f>
        <v>27503.056531559829</v>
      </c>
      <c r="AN118" s="14">
        <f>AM118/20653560</f>
        <v>1.3316375739368821E-3</v>
      </c>
      <c r="AO118" s="6">
        <v>11</v>
      </c>
      <c r="AP118" s="13">
        <f>AO118/8801</f>
        <v>1.2498579706851495E-3</v>
      </c>
      <c r="AQ118" s="6">
        <v>11</v>
      </c>
      <c r="AR118" s="6"/>
      <c r="AS118" s="6"/>
      <c r="AT118" s="6"/>
      <c r="AU118" s="6">
        <v>1</v>
      </c>
      <c r="AV118" s="6">
        <f>W118/3954772*4162316</f>
        <v>190993.43388695986</v>
      </c>
      <c r="AW118" s="13">
        <f>AV118/34743979</f>
        <v>5.4971663978659402E-3</v>
      </c>
      <c r="AX118" s="6">
        <v>0</v>
      </c>
      <c r="AY118" s="6">
        <f>AJ118/1865550*548669</f>
        <v>25176.412830696619</v>
      </c>
      <c r="AZ118" s="6">
        <f>AX118*AY118</f>
        <v>0</v>
      </c>
      <c r="BA118" s="12">
        <f>AZ118/12721596</f>
        <v>0</v>
      </c>
      <c r="BB118" s="11">
        <v>1</v>
      </c>
      <c r="BC118" s="6">
        <f>AD118*BB118*0.18*4</f>
        <v>49257.97424802366</v>
      </c>
      <c r="BD118" s="10">
        <f>BC118/11104067</f>
        <v>4.4360299922563198E-3</v>
      </c>
      <c r="BE118" s="6">
        <f>AD118*BB118*0.77*4</f>
        <v>210714.66761654566</v>
      </c>
      <c r="BF118" s="8">
        <f>BE118/47500730</f>
        <v>4.4360300908332494E-3</v>
      </c>
      <c r="BG118" s="27">
        <f>BC118+BE118</f>
        <v>259972.64186456933</v>
      </c>
      <c r="BH118" s="9">
        <v>0</v>
      </c>
      <c r="BI118" s="6">
        <f>AK118*0.85*0.75*12</f>
        <v>105199.19123321635</v>
      </c>
      <c r="BJ118" s="6">
        <f>AL118*0.85*0.75*2*12</f>
        <v>210398.3824664327</v>
      </c>
      <c r="BK118" s="6">
        <f>BI118+BJ118</f>
        <v>315597.57369964907</v>
      </c>
      <c r="BL118" s="8">
        <f>BK118/236999601</f>
        <v>1.3316375739368823E-3</v>
      </c>
      <c r="BM118" s="6">
        <f>AH118/374608*689311</f>
        <v>31629.996224096321</v>
      </c>
      <c r="BN118" s="8">
        <f>BM118/23157202</f>
        <v>1.3658816045261566E-3</v>
      </c>
      <c r="BT118" s="6">
        <f>'[1]Detailed Budget'!$AD$12</f>
        <v>194045122715</v>
      </c>
      <c r="BU118" s="6">
        <f>'[1]Detailed Budget'!$AD$24</f>
        <v>194045122715</v>
      </c>
      <c r="BV118" s="7">
        <f>AV118/34743979</f>
        <v>5.4971663978659402E-3</v>
      </c>
      <c r="BW118" s="4"/>
      <c r="BX118" s="5">
        <f>BT118*BV118</f>
        <v>1066698328.2586709</v>
      </c>
      <c r="BY118" s="5">
        <f>BU118*BV118</f>
        <v>1066698328.2586709</v>
      </c>
      <c r="CA118" s="6">
        <f>'[1]Detailed Budget'!$AD$96</f>
        <v>71050111380.677719</v>
      </c>
      <c r="CB118" s="5">
        <f>BA118*CA118</f>
        <v>0</v>
      </c>
      <c r="CE118" s="6">
        <f>'[1]Detailed Budget'!$AD$175</f>
        <v>4330586076.5988197</v>
      </c>
      <c r="CF118" s="5">
        <f>BB118*BD118*CE118</f>
        <v>19210609.71983999</v>
      </c>
      <c r="CG118" s="6">
        <f>'[1]Detailed Budget'!$AD$176</f>
        <v>20662817754.37001</v>
      </c>
      <c r="CH118" s="5">
        <f>BB118*BF118*CG118</f>
        <v>91660881.319788873</v>
      </c>
      <c r="CI118" s="5">
        <f>CF118+CH118</f>
        <v>110871491.03962886</v>
      </c>
      <c r="CJ118" s="5">
        <f>'[1]Detailed Budget'!$AD$178</f>
        <v>46025131033.061455</v>
      </c>
      <c r="CK118" s="5">
        <f>BB118*AG118*CJ118</f>
        <v>138305445.78766036</v>
      </c>
      <c r="CL118" s="5">
        <f>CI118+CK118</f>
        <v>249176936.82728922</v>
      </c>
      <c r="CM118" s="4">
        <f>'[1]Detailed Budget'!$AD$189</f>
        <v>77498869683.252869</v>
      </c>
      <c r="CN118" s="5">
        <f>BH118*BL118*CM118</f>
        <v>0</v>
      </c>
      <c r="CO118" s="3">
        <f>'[1]Detailed Budget'!$AD$191</f>
        <v>2684962805.4134097</v>
      </c>
      <c r="CP118" s="2">
        <f>BH118*AN118*CO118</f>
        <v>0</v>
      </c>
      <c r="CQ118" s="2">
        <f>CN118+CP118</f>
        <v>0</v>
      </c>
      <c r="CR118" s="6">
        <f>'[1]Detailed Budget'!$AD$195</f>
        <v>18734176418</v>
      </c>
      <c r="CS118" s="5">
        <f>BN118*CR118</f>
        <v>25588666.945293926</v>
      </c>
      <c r="CW118" s="4"/>
      <c r="DH118" s="3">
        <f>'[1]Detailed Budget'!$AD$163</f>
        <v>4928560000</v>
      </c>
      <c r="DI118" s="2">
        <f>AP118*DH118</f>
        <v>6160000</v>
      </c>
    </row>
    <row r="119" spans="1:113" ht="43.5" x14ac:dyDescent="0.35">
      <c r="A119" s="23" t="s">
        <v>1440</v>
      </c>
      <c r="B119" s="22" t="s">
        <v>1439</v>
      </c>
      <c r="C119" s="21" t="s">
        <v>1</v>
      </c>
      <c r="D119" s="21" t="s">
        <v>1</v>
      </c>
      <c r="E119" s="21"/>
      <c r="F119" s="21"/>
      <c r="G119" s="21"/>
      <c r="H119" s="21" t="s">
        <v>1</v>
      </c>
      <c r="I119" s="21" t="s">
        <v>1</v>
      </c>
      <c r="J119" s="21"/>
      <c r="K119" s="21" t="s">
        <v>1</v>
      </c>
      <c r="L119" s="21"/>
      <c r="M119" s="21"/>
      <c r="N119" s="21"/>
      <c r="O119" s="21"/>
      <c r="P119" s="21"/>
      <c r="Q119" s="21"/>
      <c r="R119" s="21" t="s">
        <v>1</v>
      </c>
      <c r="S119" s="21"/>
      <c r="T119" s="21"/>
      <c r="U119" s="20">
        <f>COUNTA(C119:T119)</f>
        <v>6</v>
      </c>
      <c r="V119" s="19" t="s">
        <v>4</v>
      </c>
      <c r="W119" s="18">
        <v>199600</v>
      </c>
      <c r="X119" s="17">
        <v>3.42</v>
      </c>
      <c r="Y119" s="16">
        <f>1+X119/100</f>
        <v>1.0342</v>
      </c>
      <c r="Z119" s="6">
        <v>19</v>
      </c>
      <c r="AA119" s="16">
        <f>POWER(Y119,Z119)</f>
        <v>1.8944630332534185</v>
      </c>
      <c r="AB119" s="6">
        <f>W119*AA119</f>
        <v>378134.82143738231</v>
      </c>
      <c r="AC119" s="1">
        <v>19.899999999999999</v>
      </c>
      <c r="AD119" s="6">
        <f>AB119*AC119/100</f>
        <v>75248.829466039067</v>
      </c>
      <c r="AE119" s="6">
        <f>AD119*0.95</f>
        <v>71486.387992737116</v>
      </c>
      <c r="AF119" s="6">
        <f>AE119*BB119</f>
        <v>71486.387992737116</v>
      </c>
      <c r="AG119" s="15">
        <f>AE119/21628351</f>
        <v>3.3052167496605321E-3</v>
      </c>
      <c r="AH119" s="6">
        <f>AB119*0.05</f>
        <v>18906.741071869117</v>
      </c>
      <c r="AI119" s="12">
        <f>AH119/12908475</f>
        <v>1.4646765843268951E-3</v>
      </c>
      <c r="AJ119" s="6">
        <f>AD119+AH119</f>
        <v>94155.570537908177</v>
      </c>
      <c r="AK119" s="6">
        <f>AB119*0.04</f>
        <v>15125.392857495293</v>
      </c>
      <c r="AL119" s="6">
        <f>AB119*0.04</f>
        <v>15125.392857495293</v>
      </c>
      <c r="AM119" s="6">
        <f>AK119+AL119</f>
        <v>30250.785714990587</v>
      </c>
      <c r="AN119" s="14">
        <f>AM119/20653560</f>
        <v>1.4646765843268951E-3</v>
      </c>
      <c r="AO119" s="6">
        <v>11</v>
      </c>
      <c r="AP119" s="13">
        <f>AO119/8801</f>
        <v>1.2498579706851495E-3</v>
      </c>
      <c r="AQ119" s="6">
        <v>11</v>
      </c>
      <c r="AR119" s="6"/>
      <c r="AS119" s="6"/>
      <c r="AT119" s="6"/>
      <c r="AU119" s="6">
        <v>1</v>
      </c>
      <c r="AV119" s="6">
        <f>W119/3954772*4162316</f>
        <v>210074.88512612105</v>
      </c>
      <c r="AW119" s="13">
        <f>AV119/34743979</f>
        <v>6.0463680664244318E-3</v>
      </c>
      <c r="AX119" s="6">
        <v>0</v>
      </c>
      <c r="AY119" s="6">
        <f>AJ119/1865550*548669</f>
        <v>27691.69560261775</v>
      </c>
      <c r="AZ119" s="6">
        <f>AX119*AY119</f>
        <v>0</v>
      </c>
      <c r="BA119" s="12">
        <f>AZ119/12721596</f>
        <v>0</v>
      </c>
      <c r="BB119" s="11">
        <v>1</v>
      </c>
      <c r="BC119" s="6">
        <f>AD119*BB119*0.18*4</f>
        <v>54179.157215548126</v>
      </c>
      <c r="BD119" s="10">
        <f>BC119/11104067</f>
        <v>4.8792174268714452E-3</v>
      </c>
      <c r="BE119" s="6">
        <f>AD119*BB119*0.77*4</f>
        <v>231766.39475540034</v>
      </c>
      <c r="BF119" s="8">
        <f>BE119/47500730</f>
        <v>4.8792175352968328E-3</v>
      </c>
      <c r="BG119" s="27">
        <f>BC119+BE119</f>
        <v>285945.55197094847</v>
      </c>
      <c r="BH119" s="9">
        <v>0</v>
      </c>
      <c r="BI119" s="6">
        <f>AK119*0.85*0.75*12</f>
        <v>115709.25535983901</v>
      </c>
      <c r="BJ119" s="6">
        <f>AL119*0.85*0.75*2*12</f>
        <v>231418.51071967802</v>
      </c>
      <c r="BK119" s="6">
        <f>BI119+BJ119</f>
        <v>347127.76607951702</v>
      </c>
      <c r="BL119" s="8">
        <f>BK119/236999601</f>
        <v>1.4646765843268953E-3</v>
      </c>
      <c r="BM119" s="6">
        <f>AH119/374608*689311</f>
        <v>34790.032767562821</v>
      </c>
      <c r="BN119" s="8">
        <f>BM119/23157202</f>
        <v>1.5023418100149932E-3</v>
      </c>
      <c r="BT119" s="6">
        <f>'[1]Detailed Budget'!$AD$12</f>
        <v>194045122715</v>
      </c>
      <c r="BU119" s="6">
        <f>'[1]Detailed Budget'!$AD$24</f>
        <v>194045122715</v>
      </c>
      <c r="BV119" s="7">
        <f>AV119/34743979</f>
        <v>6.0463680664244318E-3</v>
      </c>
      <c r="BW119" s="4"/>
      <c r="BX119" s="5">
        <f>BT119*BV119</f>
        <v>1173268233.4293861</v>
      </c>
      <c r="BY119" s="5">
        <f>BU119*BV119</f>
        <v>1173268233.4293861</v>
      </c>
      <c r="CA119" s="6">
        <f>'[1]Detailed Budget'!$AD$96</f>
        <v>71050111380.677719</v>
      </c>
      <c r="CB119" s="5">
        <f>BA119*CA119</f>
        <v>0</v>
      </c>
      <c r="CE119" s="6">
        <f>'[1]Detailed Budget'!$AD$175</f>
        <v>4330586076.5988197</v>
      </c>
      <c r="CF119" s="5">
        <f>BB119*BD119*CE119</f>
        <v>21129871.053507801</v>
      </c>
      <c r="CG119" s="6">
        <f>'[1]Detailed Budget'!$AD$176</f>
        <v>20662817754.37001</v>
      </c>
      <c r="CH119" s="5">
        <f>BB119*BF119*CG119</f>
        <v>100818382.71576488</v>
      </c>
      <c r="CI119" s="5">
        <f>CF119+CH119</f>
        <v>121948253.76927269</v>
      </c>
      <c r="CJ119" s="5">
        <f>'[1]Detailed Budget'!$AD$178</f>
        <v>46025131033.061455</v>
      </c>
      <c r="CK119" s="5">
        <f>BB119*AG119*CJ119</f>
        <v>152123033.99579546</v>
      </c>
      <c r="CL119" s="5">
        <f>CI119+CK119</f>
        <v>274071287.76506817</v>
      </c>
      <c r="CM119" s="4">
        <f>'[1]Detailed Budget'!$AD$189</f>
        <v>77498869683.252869</v>
      </c>
      <c r="CN119" s="5">
        <f>BH119*BL119*CM119</f>
        <v>0</v>
      </c>
      <c r="CO119" s="3">
        <f>'[1]Detailed Budget'!$AD$191</f>
        <v>2684962805.4134097</v>
      </c>
      <c r="CP119" s="2">
        <f>BH119*AN119*CO119</f>
        <v>0</v>
      </c>
      <c r="CQ119" s="2">
        <f>CN119+CP119</f>
        <v>0</v>
      </c>
      <c r="CR119" s="6">
        <f>'[1]Detailed Budget'!$AD$195</f>
        <v>18734176418</v>
      </c>
      <c r="CS119" s="5">
        <f>BN119*CR119</f>
        <v>28145136.508958321</v>
      </c>
      <c r="CW119" s="4"/>
      <c r="DH119" s="3">
        <f>'[1]Detailed Budget'!$AD$163</f>
        <v>4928560000</v>
      </c>
      <c r="DI119" s="2">
        <f>AP119*DH119</f>
        <v>6160000</v>
      </c>
    </row>
    <row r="120" spans="1:113" ht="43.5" x14ac:dyDescent="0.35">
      <c r="A120" s="23" t="s">
        <v>1438</v>
      </c>
      <c r="B120" s="22" t="s">
        <v>1437</v>
      </c>
      <c r="C120" s="21" t="s">
        <v>1</v>
      </c>
      <c r="D120" s="21" t="s">
        <v>1</v>
      </c>
      <c r="E120" s="21"/>
      <c r="F120" s="21"/>
      <c r="G120" s="21"/>
      <c r="H120" s="21" t="s">
        <v>1</v>
      </c>
      <c r="I120" s="21" t="s">
        <v>1</v>
      </c>
      <c r="J120" s="21"/>
      <c r="K120" s="21" t="s">
        <v>1</v>
      </c>
      <c r="L120" s="21"/>
      <c r="M120" s="21"/>
      <c r="N120" s="21"/>
      <c r="O120" s="21"/>
      <c r="P120" s="21"/>
      <c r="Q120" s="21"/>
      <c r="R120" s="21" t="s">
        <v>1</v>
      </c>
      <c r="S120" s="21"/>
      <c r="T120" s="21"/>
      <c r="U120" s="20">
        <f>COUNTA(C120:T120)</f>
        <v>6</v>
      </c>
      <c r="V120" s="19" t="s">
        <v>4</v>
      </c>
      <c r="W120" s="18">
        <v>215197</v>
      </c>
      <c r="X120" s="17">
        <v>3.42</v>
      </c>
      <c r="Y120" s="16">
        <f>1+X120/100</f>
        <v>1.0342</v>
      </c>
      <c r="Z120" s="6">
        <v>19</v>
      </c>
      <c r="AA120" s="16">
        <f>POWER(Y120,Z120)</f>
        <v>1.8944630332534185</v>
      </c>
      <c r="AB120" s="6">
        <f>W120*AA120</f>
        <v>407682.76136703591</v>
      </c>
      <c r="AC120" s="1">
        <v>19.899999999999999</v>
      </c>
      <c r="AD120" s="6">
        <f>AB120*AC120/100</f>
        <v>81128.869512040139</v>
      </c>
      <c r="AE120" s="6">
        <f>AD120*0.95</f>
        <v>77072.426036438133</v>
      </c>
      <c r="AF120" s="6">
        <f>AE120*BB120</f>
        <v>77072.426036438133</v>
      </c>
      <c r="AG120" s="15">
        <f>AE120/21628351</f>
        <v>3.5634906256347574E-3</v>
      </c>
      <c r="AH120" s="6">
        <f>AB120*0.05</f>
        <v>20384.138068351796</v>
      </c>
      <c r="AI120" s="12">
        <f>AH120/12908475</f>
        <v>1.579128291169313E-3</v>
      </c>
      <c r="AJ120" s="6">
        <f>AD120+AH120</f>
        <v>101513.00758039193</v>
      </c>
      <c r="AK120" s="6">
        <f>AB120*0.04</f>
        <v>16307.310454681437</v>
      </c>
      <c r="AL120" s="6">
        <f>AB120*0.04</f>
        <v>16307.310454681437</v>
      </c>
      <c r="AM120" s="6">
        <f>AK120+AL120</f>
        <v>32614.620909362875</v>
      </c>
      <c r="AN120" s="14">
        <f>AM120/20653560</f>
        <v>1.579128291169313E-3</v>
      </c>
      <c r="AO120" s="6">
        <v>10</v>
      </c>
      <c r="AP120" s="13">
        <f>AO120/8801</f>
        <v>1.1362345188046814E-3</v>
      </c>
      <c r="AQ120" s="6">
        <v>10</v>
      </c>
      <c r="AR120" s="6"/>
      <c r="AS120" s="6"/>
      <c r="AT120" s="6"/>
      <c r="AU120" s="6">
        <v>1</v>
      </c>
      <c r="AV120" s="6">
        <f>W120/3954772*4162316</f>
        <v>226490.40608459854</v>
      </c>
      <c r="AW120" s="13">
        <f>AV120/34743979</f>
        <v>6.5188390219956824E-3</v>
      </c>
      <c r="AX120" s="6">
        <v>0</v>
      </c>
      <c r="AY120" s="6">
        <f>AJ120/1865550*548669</f>
        <v>29855.560213409484</v>
      </c>
      <c r="AZ120" s="6">
        <f>AX120*AY120</f>
        <v>0</v>
      </c>
      <c r="BA120" s="12">
        <f>AZ120/12721596</f>
        <v>0</v>
      </c>
      <c r="BB120" s="11">
        <v>1</v>
      </c>
      <c r="BC120" s="6">
        <f>AD120*BB120*0.18*4</f>
        <v>58412.786048668895</v>
      </c>
      <c r="BD120" s="10">
        <f>BC120/11104067</f>
        <v>5.2604857345213149E-3</v>
      </c>
      <c r="BE120" s="6">
        <f>AD120*BB120*0.77*4</f>
        <v>249876.91809708363</v>
      </c>
      <c r="BF120" s="8">
        <f>BE120/47500730</f>
        <v>5.2604858514192021E-3</v>
      </c>
      <c r="BG120" s="27">
        <f>BC120+BE120</f>
        <v>308289.70414575253</v>
      </c>
      <c r="BH120" s="9">
        <v>0</v>
      </c>
      <c r="BI120" s="6">
        <f>AK120*0.85*0.75*12</f>
        <v>124750.92497831299</v>
      </c>
      <c r="BJ120" s="6">
        <f>AL120*0.85*0.75*2*12</f>
        <v>249501.84995662599</v>
      </c>
      <c r="BK120" s="6">
        <f>BI120+BJ120</f>
        <v>374252.77493493899</v>
      </c>
      <c r="BL120" s="8">
        <f>BK120/236999601</f>
        <v>1.579128291169313E-3</v>
      </c>
      <c r="BM120" s="6">
        <f>AH120/374608*689311</f>
        <v>37508.570548503085</v>
      </c>
      <c r="BN120" s="8">
        <f>BM120/23157202</f>
        <v>1.6197367259007838E-3</v>
      </c>
      <c r="BT120" s="6">
        <f>'[1]Detailed Budget'!$AD$12</f>
        <v>194045122715</v>
      </c>
      <c r="BU120" s="6">
        <f>'[1]Detailed Budget'!$AD$24</f>
        <v>194045122715</v>
      </c>
      <c r="BV120" s="7">
        <f>AV120/34743979</f>
        <v>6.5188390219956824E-3</v>
      </c>
      <c r="BW120" s="4"/>
      <c r="BX120" s="5">
        <f>BT120*BV120</f>
        <v>1264948917.9824827</v>
      </c>
      <c r="BY120" s="5">
        <f>BU120*BV120</f>
        <v>1264948917.9824827</v>
      </c>
      <c r="CA120" s="6">
        <f>'[1]Detailed Budget'!$AD$96</f>
        <v>71050111380.677719</v>
      </c>
      <c r="CB120" s="5">
        <f>BA120*CA120</f>
        <v>0</v>
      </c>
      <c r="CE120" s="6">
        <f>'[1]Detailed Budget'!$AD$175</f>
        <v>4330586076.5988197</v>
      </c>
      <c r="CF120" s="5">
        <f>BB120*BD120*CE120</f>
        <v>22780986.27806472</v>
      </c>
      <c r="CG120" s="6">
        <f>'[1]Detailed Budget'!$AD$176</f>
        <v>20662817754.37001</v>
      </c>
      <c r="CH120" s="5">
        <f>BB120*BF120*CG120</f>
        <v>108696460.44731693</v>
      </c>
      <c r="CI120" s="5">
        <f>CF120+CH120</f>
        <v>131477446.72538164</v>
      </c>
      <c r="CJ120" s="5">
        <f>'[1]Detailed Budget'!$AD$178</f>
        <v>46025131033.061455</v>
      </c>
      <c r="CK120" s="5">
        <f>BB120*AG120*CJ120</f>
        <v>164010122.97992584</v>
      </c>
      <c r="CL120" s="5">
        <f>CI120+CK120</f>
        <v>295487569.70530748</v>
      </c>
      <c r="CM120" s="4">
        <f>'[1]Detailed Budget'!$AD$189</f>
        <v>77498869683.252869</v>
      </c>
      <c r="CN120" s="5">
        <f>BH120*BL120*CM120</f>
        <v>0</v>
      </c>
      <c r="CO120" s="3">
        <f>'[1]Detailed Budget'!$AD$191</f>
        <v>2684962805.4134097</v>
      </c>
      <c r="CP120" s="2">
        <f>BH120*AN120*CO120</f>
        <v>0</v>
      </c>
      <c r="CQ120" s="2">
        <f>CN120+CP120</f>
        <v>0</v>
      </c>
      <c r="CR120" s="6">
        <f>'[1]Detailed Budget'!$AD$195</f>
        <v>18734176418</v>
      </c>
      <c r="CS120" s="5">
        <f>BN120*CR120</f>
        <v>30344433.573738992</v>
      </c>
      <c r="CW120" s="4"/>
      <c r="DH120" s="3">
        <f>'[1]Detailed Budget'!$AD$163</f>
        <v>4928560000</v>
      </c>
      <c r="DI120" s="2">
        <f>AP120*DH120</f>
        <v>5600000</v>
      </c>
    </row>
    <row r="121" spans="1:113" ht="43.5" x14ac:dyDescent="0.35">
      <c r="A121" s="23" t="s">
        <v>1436</v>
      </c>
      <c r="B121" s="22" t="s">
        <v>1435</v>
      </c>
      <c r="C121" s="21" t="s">
        <v>1</v>
      </c>
      <c r="D121" s="21" t="s">
        <v>1</v>
      </c>
      <c r="E121" s="21"/>
      <c r="F121" s="21"/>
      <c r="G121" s="21"/>
      <c r="H121" s="21" t="s">
        <v>1</v>
      </c>
      <c r="I121" s="21" t="s">
        <v>1</v>
      </c>
      <c r="J121" s="21"/>
      <c r="K121" s="21" t="s">
        <v>1</v>
      </c>
      <c r="L121" s="21"/>
      <c r="M121" s="21"/>
      <c r="N121" s="21"/>
      <c r="O121" s="21"/>
      <c r="P121" s="21"/>
      <c r="Q121" s="21"/>
      <c r="R121" s="21" t="s">
        <v>1</v>
      </c>
      <c r="S121" s="21"/>
      <c r="T121" s="21"/>
      <c r="U121" s="20">
        <f>COUNTA(C121:T121)</f>
        <v>6</v>
      </c>
      <c r="V121" s="19" t="s">
        <v>4</v>
      </c>
      <c r="W121" s="18">
        <v>242858</v>
      </c>
      <c r="X121" s="17">
        <v>3.42</v>
      </c>
      <c r="Y121" s="16">
        <f>1+X121/100</f>
        <v>1.0342</v>
      </c>
      <c r="Z121" s="6">
        <v>19</v>
      </c>
      <c r="AA121" s="16">
        <f>POWER(Y121,Z121)</f>
        <v>1.8944630332534185</v>
      </c>
      <c r="AB121" s="6">
        <f>W121*AA121</f>
        <v>460085.50332985871</v>
      </c>
      <c r="AC121" s="1">
        <v>19.899999999999999</v>
      </c>
      <c r="AD121" s="6">
        <f>AB121*AC121/100</f>
        <v>91557.015162641866</v>
      </c>
      <c r="AE121" s="6">
        <f>AD121*0.95</f>
        <v>86979.164404509764</v>
      </c>
      <c r="AF121" s="6">
        <f>AE121*BB121</f>
        <v>86979.164404509764</v>
      </c>
      <c r="AG121" s="15">
        <f>AE121/21628351</f>
        <v>4.021534716378043E-3</v>
      </c>
      <c r="AH121" s="6">
        <f>AB121*0.05</f>
        <v>23004.275166492938</v>
      </c>
      <c r="AI121" s="12">
        <f>AH121/12908475</f>
        <v>1.7821063422668393E-3</v>
      </c>
      <c r="AJ121" s="6">
        <f>AD121+AH121</f>
        <v>114561.2903291348</v>
      </c>
      <c r="AK121" s="6">
        <f>AB121*0.04</f>
        <v>18403.420133194348</v>
      </c>
      <c r="AL121" s="6">
        <f>AB121*0.04</f>
        <v>18403.420133194348</v>
      </c>
      <c r="AM121" s="6">
        <f>AK121+AL121</f>
        <v>36806.840266388695</v>
      </c>
      <c r="AN121" s="14">
        <f>AM121/20653560</f>
        <v>1.7821063422668391E-3</v>
      </c>
      <c r="AO121" s="6">
        <v>11</v>
      </c>
      <c r="AP121" s="13">
        <f>AO121/8801</f>
        <v>1.2498579706851495E-3</v>
      </c>
      <c r="AQ121" s="6">
        <v>11</v>
      </c>
      <c r="AR121" s="6"/>
      <c r="AS121" s="6"/>
      <c r="AT121" s="6"/>
      <c r="AU121" s="6">
        <v>1</v>
      </c>
      <c r="AV121" s="6">
        <f>W121/3954772*4162316</f>
        <v>255603.03833647046</v>
      </c>
      <c r="AW121" s="13">
        <f>AV121/34743979</f>
        <v>7.3567577949684593E-3</v>
      </c>
      <c r="AX121" s="6">
        <v>0</v>
      </c>
      <c r="AY121" s="6">
        <f>AJ121/1865550*548669</f>
        <v>33693.135323950613</v>
      </c>
      <c r="AZ121" s="6">
        <f>AX121*AY121</f>
        <v>0</v>
      </c>
      <c r="BA121" s="12">
        <f>AZ121/12721596</f>
        <v>0</v>
      </c>
      <c r="BB121" s="11">
        <v>1</v>
      </c>
      <c r="BC121" s="6">
        <f>AD121*BB121*0.18*4</f>
        <v>65921.05091710214</v>
      </c>
      <c r="BD121" s="10">
        <f>BC121/11104067</f>
        <v>5.9366582457672616E-3</v>
      </c>
      <c r="BE121" s="6">
        <f>AD121*BB121*0.77*4</f>
        <v>281995.60670093697</v>
      </c>
      <c r="BF121" s="8">
        <f>BE121/47500730</f>
        <v>5.936658377690974E-3</v>
      </c>
      <c r="BG121" s="27">
        <f>BC121+BE121</f>
        <v>347916.65761803911</v>
      </c>
      <c r="BH121" s="9">
        <v>0</v>
      </c>
      <c r="BI121" s="6">
        <f>AK121*0.85*0.75*12</f>
        <v>140786.16401893675</v>
      </c>
      <c r="BJ121" s="6">
        <f>AL121*0.85*0.75*2*12</f>
        <v>281572.32803787349</v>
      </c>
      <c r="BK121" s="6">
        <f>BI121+BJ121</f>
        <v>422358.49205681024</v>
      </c>
      <c r="BL121" s="8">
        <f>BK121/236999601</f>
        <v>1.7821063422668389E-3</v>
      </c>
      <c r="BM121" s="6">
        <f>AH121/374608*689311</f>
        <v>42329.848586496853</v>
      </c>
      <c r="BN121" s="8">
        <f>BM121/23157202</f>
        <v>1.8279345054940943E-3</v>
      </c>
      <c r="BT121" s="6">
        <f>'[1]Detailed Budget'!$AD$12</f>
        <v>194045122715</v>
      </c>
      <c r="BU121" s="6">
        <f>'[1]Detailed Budget'!$AD$24</f>
        <v>194045122715</v>
      </c>
      <c r="BV121" s="7">
        <f>AV121/34743979</f>
        <v>7.3567577949684593E-3</v>
      </c>
      <c r="BW121" s="4"/>
      <c r="BX121" s="5">
        <f>BT121*BV121</f>
        <v>1427542969.1091876</v>
      </c>
      <c r="BY121" s="5">
        <f>BU121*BV121</f>
        <v>1427542969.1091876</v>
      </c>
      <c r="CA121" s="6">
        <f>'[1]Detailed Budget'!$AD$96</f>
        <v>71050111380.677719</v>
      </c>
      <c r="CB121" s="5">
        <f>BA121*CA121</f>
        <v>0</v>
      </c>
      <c r="CE121" s="6">
        <f>'[1]Detailed Budget'!$AD$175</f>
        <v>4330586076.5988197</v>
      </c>
      <c r="CF121" s="5">
        <f>BB121*BD121*CE121</f>
        <v>25709209.540645279</v>
      </c>
      <c r="CG121" s="6">
        <f>'[1]Detailed Budget'!$AD$176</f>
        <v>20662817754.37001</v>
      </c>
      <c r="CH121" s="5">
        <f>BB121*BF121*CG121</f>
        <v>122668090.12818252</v>
      </c>
      <c r="CI121" s="5">
        <f>CF121+CH121</f>
        <v>148377299.6688278</v>
      </c>
      <c r="CJ121" s="5">
        <f>'[1]Detailed Budget'!$AD$178</f>
        <v>46025131033.061455</v>
      </c>
      <c r="CK121" s="5">
        <f>BB121*AG121*CJ121</f>
        <v>185091662.27530506</v>
      </c>
      <c r="CL121" s="5">
        <f>CI121+CK121</f>
        <v>333468961.94413286</v>
      </c>
      <c r="CM121" s="4">
        <f>'[1]Detailed Budget'!$AD$189</f>
        <v>77498869683.252869</v>
      </c>
      <c r="CN121" s="5">
        <f>BH121*BL121*CM121</f>
        <v>0</v>
      </c>
      <c r="CO121" s="3">
        <f>'[1]Detailed Budget'!$AD$191</f>
        <v>2684962805.4134097</v>
      </c>
      <c r="CP121" s="2">
        <f>BH121*AN121*CO121</f>
        <v>0</v>
      </c>
      <c r="CQ121" s="2">
        <f>CN121+CP121</f>
        <v>0</v>
      </c>
      <c r="CR121" s="6">
        <f>'[1]Detailed Budget'!$AD$195</f>
        <v>18734176418</v>
      </c>
      <c r="CS121" s="5">
        <f>BN121*CR121</f>
        <v>34244847.506475955</v>
      </c>
      <c r="CW121" s="4"/>
      <c r="DH121" s="3">
        <f>'[1]Detailed Budget'!$AD$163</f>
        <v>4928560000</v>
      </c>
      <c r="DI121" s="2">
        <f>AP121*DH121</f>
        <v>6160000</v>
      </c>
    </row>
    <row r="122" spans="1:113" ht="43.5" x14ac:dyDescent="0.35">
      <c r="A122" s="23" t="s">
        <v>1434</v>
      </c>
      <c r="B122" s="22" t="s">
        <v>1433</v>
      </c>
      <c r="C122" s="21" t="s">
        <v>1</v>
      </c>
      <c r="D122" s="21" t="s">
        <v>1</v>
      </c>
      <c r="E122" s="21"/>
      <c r="F122" s="21"/>
      <c r="G122" s="21"/>
      <c r="H122" s="21" t="s">
        <v>1</v>
      </c>
      <c r="I122" s="21" t="s">
        <v>1</v>
      </c>
      <c r="J122" s="21"/>
      <c r="K122" s="21" t="s">
        <v>1</v>
      </c>
      <c r="L122" s="21"/>
      <c r="M122" s="21"/>
      <c r="N122" s="21"/>
      <c r="O122" s="21"/>
      <c r="P122" s="21"/>
      <c r="Q122" s="21"/>
      <c r="R122" s="21" t="s">
        <v>1</v>
      </c>
      <c r="S122" s="21"/>
      <c r="T122" s="21"/>
      <c r="U122" s="20">
        <f>COUNTA(C122:T122)</f>
        <v>6</v>
      </c>
      <c r="V122" s="19" t="s">
        <v>4</v>
      </c>
      <c r="W122" s="18">
        <v>103461</v>
      </c>
      <c r="X122" s="17">
        <v>3.42</v>
      </c>
      <c r="Y122" s="16">
        <f>1+X122/100</f>
        <v>1.0342</v>
      </c>
      <c r="Z122" s="6">
        <v>19</v>
      </c>
      <c r="AA122" s="16">
        <f>POWER(Y122,Z122)</f>
        <v>1.8944630332534185</v>
      </c>
      <c r="AB122" s="6">
        <f>W122*AA122</f>
        <v>196003.03988343192</v>
      </c>
      <c r="AC122" s="1">
        <v>19.899999999999999</v>
      </c>
      <c r="AD122" s="6">
        <f>AB122*AC122/100</f>
        <v>39004.604936802949</v>
      </c>
      <c r="AE122" s="6">
        <f>AD122*0.95</f>
        <v>37054.374689962802</v>
      </c>
      <c r="AF122" s="6">
        <f>AE122*BB122</f>
        <v>37054.374689962802</v>
      </c>
      <c r="AG122" s="15">
        <f>AE122/21628351</f>
        <v>1.7132316139109635E-3</v>
      </c>
      <c r="AH122" s="6">
        <f>AB122*0.05</f>
        <v>9800.151994171596</v>
      </c>
      <c r="AI122" s="12">
        <f>AH122/12908475</f>
        <v>7.5920292630784006E-4</v>
      </c>
      <c r="AJ122" s="6">
        <f>AD122+AH122</f>
        <v>48804.756930974545</v>
      </c>
      <c r="AK122" s="6">
        <f>AB122*0.04</f>
        <v>7840.1215953372766</v>
      </c>
      <c r="AL122" s="6">
        <f>AB122*0.04</f>
        <v>7840.1215953372766</v>
      </c>
      <c r="AM122" s="6">
        <f>AK122+AL122</f>
        <v>15680.243190674553</v>
      </c>
      <c r="AN122" s="14">
        <f>AM122/20653560</f>
        <v>7.5920292630784006E-4</v>
      </c>
      <c r="AO122" s="6">
        <v>11</v>
      </c>
      <c r="AP122" s="13">
        <f>AO122/8801</f>
        <v>1.2498579706851495E-3</v>
      </c>
      <c r="AQ122" s="6">
        <v>11</v>
      </c>
      <c r="AR122" s="6"/>
      <c r="AS122" s="6"/>
      <c r="AT122" s="6"/>
      <c r="AU122" s="6">
        <v>1</v>
      </c>
      <c r="AV122" s="6">
        <f>W122/3954772*4162316</f>
        <v>108890.56958934675</v>
      </c>
      <c r="AW122" s="13">
        <f>AV122/34743979</f>
        <v>3.1340846018053014E-3</v>
      </c>
      <c r="AX122" s="6">
        <v>0</v>
      </c>
      <c r="AY122" s="6">
        <f>AJ122/1865550*548669</f>
        <v>14353.760113940058</v>
      </c>
      <c r="AZ122" s="6">
        <f>AX122*AY122</f>
        <v>0</v>
      </c>
      <c r="BA122" s="12">
        <f>AZ122/12721596</f>
        <v>0</v>
      </c>
      <c r="BB122" s="11">
        <v>1</v>
      </c>
      <c r="BC122" s="6">
        <f>AD122*BB122*0.18*4</f>
        <v>28083.315554498124</v>
      </c>
      <c r="BD122" s="10">
        <f>BC122/11104067</f>
        <v>2.5291017745568468E-3</v>
      </c>
      <c r="BE122" s="6">
        <f>AD122*BB122*0.77*4</f>
        <v>120134.18320535308</v>
      </c>
      <c r="BF122" s="8">
        <f>BE122/47500730</f>
        <v>2.5291018307582449E-3</v>
      </c>
      <c r="BG122" s="27">
        <f>BC122+BE122</f>
        <v>148217.49875985121</v>
      </c>
      <c r="BH122" s="9">
        <v>0</v>
      </c>
      <c r="BI122" s="6">
        <f>AK122*0.85*0.75*12</f>
        <v>59976.930204330165</v>
      </c>
      <c r="BJ122" s="6">
        <f>AL122*0.85*0.75*2*12</f>
        <v>119953.86040866033</v>
      </c>
      <c r="BK122" s="6">
        <f>BI122+BJ122</f>
        <v>179930.7906129905</v>
      </c>
      <c r="BL122" s="8">
        <f>BK122/236999601</f>
        <v>7.5920292630784006E-4</v>
      </c>
      <c r="BM122" s="6">
        <f>AH122/374608*689311</f>
        <v>18033.12414912233</v>
      </c>
      <c r="BN122" s="8">
        <f>BM122/23157202</f>
        <v>7.7872638279539682E-4</v>
      </c>
      <c r="BT122" s="6">
        <f>'[1]Detailed Budget'!$AD$12</f>
        <v>194045122715</v>
      </c>
      <c r="BU122" s="6">
        <f>'[1]Detailed Budget'!$AD$24</f>
        <v>194045122715</v>
      </c>
      <c r="BV122" s="7">
        <f>AV122/34743979</f>
        <v>3.1340846018053014E-3</v>
      </c>
      <c r="BW122" s="4"/>
      <c r="BX122" s="5">
        <f>BT122*BV122</f>
        <v>608153831.15650165</v>
      </c>
      <c r="BY122" s="5">
        <f>BU122*BV122</f>
        <v>608153831.15650165</v>
      </c>
      <c r="CA122" s="6">
        <f>'[1]Detailed Budget'!$AD$96</f>
        <v>71050111380.677719</v>
      </c>
      <c r="CB122" s="5">
        <f>BA122*CA122</f>
        <v>0</v>
      </c>
      <c r="CE122" s="6">
        <f>'[1]Detailed Budget'!$AD$175</f>
        <v>4330586076.5988197</v>
      </c>
      <c r="CF122" s="5">
        <f>BB122*BD122*CE122</f>
        <v>10952492.931197248</v>
      </c>
      <c r="CG122" s="6">
        <f>'[1]Detailed Budget'!$AD$176</f>
        <v>20662817754.37001</v>
      </c>
      <c r="CH122" s="5">
        <f>BB122*BF122*CG122</f>
        <v>52258370.211201161</v>
      </c>
      <c r="CI122" s="5">
        <f>CF122+CH122</f>
        <v>63210863.14239841</v>
      </c>
      <c r="CJ122" s="5">
        <f>'[1]Detailed Budget'!$AD$178</f>
        <v>46025131033.061455</v>
      </c>
      <c r="CK122" s="5">
        <f>BB122*AG122*CJ122</f>
        <v>78851709.520235449</v>
      </c>
      <c r="CL122" s="5">
        <f>CI122+CK122</f>
        <v>142062572.66263387</v>
      </c>
      <c r="CM122" s="4">
        <f>'[1]Detailed Budget'!$AD$189</f>
        <v>77498869683.252869</v>
      </c>
      <c r="CN122" s="5">
        <f>BH122*BL122*CM122</f>
        <v>0</v>
      </c>
      <c r="CO122" s="3">
        <f>'[1]Detailed Budget'!$AD$191</f>
        <v>2684962805.4134097</v>
      </c>
      <c r="CP122" s="2">
        <f>BH122*AN122*CO122</f>
        <v>0</v>
      </c>
      <c r="CQ122" s="2">
        <f>CN122+CP122</f>
        <v>0</v>
      </c>
      <c r="CR122" s="6">
        <f>'[1]Detailed Budget'!$AD$195</f>
        <v>18734176418</v>
      </c>
      <c r="CS122" s="5">
        <f>BN122*CR122</f>
        <v>14588797.436639965</v>
      </c>
      <c r="CW122" s="4"/>
      <c r="DH122" s="3">
        <f>'[1]Detailed Budget'!$AD$163</f>
        <v>4928560000</v>
      </c>
      <c r="DI122" s="2">
        <f>AP122*DH122</f>
        <v>6160000</v>
      </c>
    </row>
    <row r="123" spans="1:113" ht="43.5" x14ac:dyDescent="0.35">
      <c r="A123" s="23" t="s">
        <v>1432</v>
      </c>
      <c r="B123" s="22" t="s">
        <v>1431</v>
      </c>
      <c r="C123" s="21" t="s">
        <v>1</v>
      </c>
      <c r="D123" s="21" t="s">
        <v>1</v>
      </c>
      <c r="E123" s="21"/>
      <c r="F123" s="21"/>
      <c r="G123" s="21"/>
      <c r="H123" s="21" t="s">
        <v>1</v>
      </c>
      <c r="I123" s="21" t="s">
        <v>1</v>
      </c>
      <c r="J123" s="21"/>
      <c r="K123" s="21" t="s">
        <v>1</v>
      </c>
      <c r="L123" s="21"/>
      <c r="M123" s="21"/>
      <c r="N123" s="21"/>
      <c r="O123" s="21"/>
      <c r="P123" s="21"/>
      <c r="Q123" s="21"/>
      <c r="R123" s="21" t="s">
        <v>1</v>
      </c>
      <c r="S123" s="21"/>
      <c r="T123" s="21"/>
      <c r="U123" s="20">
        <f>COUNTA(C123:T123)</f>
        <v>6</v>
      </c>
      <c r="V123" s="19" t="s">
        <v>4</v>
      </c>
      <c r="W123" s="18">
        <v>158178</v>
      </c>
      <c r="X123" s="17">
        <v>3.42</v>
      </c>
      <c r="Y123" s="16">
        <f>1+X123/100</f>
        <v>1.0342</v>
      </c>
      <c r="Z123" s="6">
        <v>19</v>
      </c>
      <c r="AA123" s="16">
        <f>POWER(Y123,Z123)</f>
        <v>1.8944630332534185</v>
      </c>
      <c r="AB123" s="6">
        <f>W123*AA123</f>
        <v>299662.37367395923</v>
      </c>
      <c r="AC123" s="1">
        <v>19.899999999999999</v>
      </c>
      <c r="AD123" s="6">
        <f>AB123*AC123/100</f>
        <v>59632.812361117882</v>
      </c>
      <c r="AE123" s="6">
        <f>AD123*0.95</f>
        <v>56651.171743061983</v>
      </c>
      <c r="AF123" s="6">
        <f>AE123*BB123</f>
        <v>56651.171743061983</v>
      </c>
      <c r="AG123" s="15">
        <f>AE123/21628351</f>
        <v>2.6193014780952085E-3</v>
      </c>
      <c r="AH123" s="6">
        <f>AB123*0.05</f>
        <v>14983.118683697961</v>
      </c>
      <c r="AI123" s="12">
        <f>AH123/12908475</f>
        <v>1.1607195027838657E-3</v>
      </c>
      <c r="AJ123" s="6">
        <f>AD123+AH123</f>
        <v>74615.931044815836</v>
      </c>
      <c r="AK123" s="6">
        <f>AB123*0.04</f>
        <v>11986.49494695837</v>
      </c>
      <c r="AL123" s="6">
        <f>AB123*0.04</f>
        <v>11986.49494695837</v>
      </c>
      <c r="AM123" s="6">
        <f>AK123+AL123</f>
        <v>23972.98989391674</v>
      </c>
      <c r="AN123" s="14">
        <f>AM123/20653560</f>
        <v>1.1607195027838659E-3</v>
      </c>
      <c r="AO123" s="6">
        <v>11</v>
      </c>
      <c r="AP123" s="13">
        <f>AO123/8801</f>
        <v>1.2498579706851495E-3</v>
      </c>
      <c r="AQ123" s="6">
        <v>11</v>
      </c>
      <c r="AR123" s="6"/>
      <c r="AS123" s="6"/>
      <c r="AT123" s="6"/>
      <c r="AU123" s="6">
        <v>1</v>
      </c>
      <c r="AV123" s="6">
        <f>W123/3954772*4162316</f>
        <v>166479.08406552894</v>
      </c>
      <c r="AW123" s="13">
        <f>AV123/34743979</f>
        <v>4.7915952305154497E-3</v>
      </c>
      <c r="AX123" s="6">
        <v>0</v>
      </c>
      <c r="AY123" s="6">
        <f>AJ123/1865550*548669</f>
        <v>21944.975085325001</v>
      </c>
      <c r="AZ123" s="6">
        <f>AX123*AY123</f>
        <v>0</v>
      </c>
      <c r="BA123" s="12">
        <f>AZ123/12721596</f>
        <v>0</v>
      </c>
      <c r="BB123" s="11">
        <v>1</v>
      </c>
      <c r="BC123" s="6">
        <f>AD123*BB123*0.18*4</f>
        <v>42935.62490000487</v>
      </c>
      <c r="BD123" s="10">
        <f>BC123/11104067</f>
        <v>3.8666575859101779E-3</v>
      </c>
      <c r="BE123" s="6">
        <f>AD123*BB123*0.77*4</f>
        <v>183669.06207224308</v>
      </c>
      <c r="BF123" s="8">
        <f>BE123/47500730</f>
        <v>3.8666576718345818E-3</v>
      </c>
      <c r="BG123" s="27">
        <f>BC123+BE123</f>
        <v>226604.68697224796</v>
      </c>
      <c r="BH123" s="9">
        <v>0</v>
      </c>
      <c r="BI123" s="6">
        <f>AK123*0.85*0.75*12</f>
        <v>91696.686344231537</v>
      </c>
      <c r="BJ123" s="6">
        <f>AL123*0.85*0.75*2*12</f>
        <v>183393.37268846307</v>
      </c>
      <c r="BK123" s="6">
        <f>BI123+BJ123</f>
        <v>275090.05903269461</v>
      </c>
      <c r="BL123" s="8">
        <f>BK123/236999601</f>
        <v>1.1607195027838659E-3</v>
      </c>
      <c r="BM123" s="6">
        <f>AH123/374608*689311</f>
        <v>27570.229474486732</v>
      </c>
      <c r="BN123" s="8">
        <f>BM123/23157202</f>
        <v>1.1905682506240061E-3</v>
      </c>
      <c r="BT123" s="6">
        <f>'[1]Detailed Budget'!$AD$12</f>
        <v>194045122715</v>
      </c>
      <c r="BU123" s="6">
        <f>'[1]Detailed Budget'!$AD$24</f>
        <v>194045122715</v>
      </c>
      <c r="BV123" s="7">
        <f>AV123/34743979</f>
        <v>4.7915952305154497E-3</v>
      </c>
      <c r="BW123" s="4"/>
      <c r="BX123" s="5">
        <f>BT123*BV123</f>
        <v>929785684.50597918</v>
      </c>
      <c r="BY123" s="5">
        <f>BU123*BV123</f>
        <v>929785684.50597918</v>
      </c>
      <c r="CA123" s="6">
        <f>'[1]Detailed Budget'!$AD$96</f>
        <v>71050111380.677719</v>
      </c>
      <c r="CB123" s="5">
        <f>BA123*CA123</f>
        <v>0</v>
      </c>
      <c r="CE123" s="6">
        <f>'[1]Detailed Budget'!$AD$175</f>
        <v>4330586076.5988197</v>
      </c>
      <c r="CF123" s="5">
        <f>BB123*BD123*CE123</f>
        <v>16744893.504517822</v>
      </c>
      <c r="CG123" s="6">
        <f>'[1]Detailed Budget'!$AD$176</f>
        <v>20662817754.37001</v>
      </c>
      <c r="CH123" s="5">
        <f>BB123*BF123*CG123</f>
        <v>79896042.791654602</v>
      </c>
      <c r="CI123" s="5">
        <f>CF123+CH123</f>
        <v>96640936.296172425</v>
      </c>
      <c r="CJ123" s="5">
        <f>'[1]Detailed Budget'!$AD$178</f>
        <v>46025131033.061455</v>
      </c>
      <c r="CK123" s="5">
        <f>BB123*AG123*CJ123</f>
        <v>120553693.74442352</v>
      </c>
      <c r="CL123" s="5">
        <f>CI123+CK123</f>
        <v>217194630.04059595</v>
      </c>
      <c r="CM123" s="4">
        <f>'[1]Detailed Budget'!$AD$189</f>
        <v>77498869683.252869</v>
      </c>
      <c r="CN123" s="5">
        <f>BH123*BL123*CM123</f>
        <v>0</v>
      </c>
      <c r="CO123" s="3">
        <f>'[1]Detailed Budget'!$AD$191</f>
        <v>2684962805.4134097</v>
      </c>
      <c r="CP123" s="2">
        <f>BH123*AN123*CO123</f>
        <v>0</v>
      </c>
      <c r="CQ123" s="2">
        <f>CN123+CP123</f>
        <v>0</v>
      </c>
      <c r="CR123" s="6">
        <f>'[1]Detailed Budget'!$AD$195</f>
        <v>18734176418</v>
      </c>
      <c r="CS123" s="5">
        <f>BN123*CR123</f>
        <v>22304315.644859768</v>
      </c>
      <c r="CW123" s="4"/>
      <c r="DH123" s="3">
        <f>'[1]Detailed Budget'!$AD$163</f>
        <v>4928560000</v>
      </c>
      <c r="DI123" s="2">
        <f>AP123*DH123</f>
        <v>6160000</v>
      </c>
    </row>
    <row r="124" spans="1:113" ht="43.5" x14ac:dyDescent="0.35">
      <c r="A124" s="23" t="s">
        <v>1430</v>
      </c>
      <c r="B124" s="22" t="s">
        <v>1429</v>
      </c>
      <c r="C124" s="21" t="s">
        <v>1</v>
      </c>
      <c r="D124" s="21" t="s">
        <v>1</v>
      </c>
      <c r="E124" s="21"/>
      <c r="F124" s="21"/>
      <c r="G124" s="21"/>
      <c r="H124" s="21" t="s">
        <v>1</v>
      </c>
      <c r="I124" s="21" t="s">
        <v>1</v>
      </c>
      <c r="J124" s="21"/>
      <c r="K124" s="21" t="s">
        <v>1</v>
      </c>
      <c r="L124" s="21"/>
      <c r="M124" s="21"/>
      <c r="N124" s="21"/>
      <c r="O124" s="21"/>
      <c r="P124" s="21"/>
      <c r="Q124" s="21"/>
      <c r="R124" s="21" t="s">
        <v>1</v>
      </c>
      <c r="S124" s="21"/>
      <c r="T124" s="21"/>
      <c r="U124" s="20">
        <f>COUNTA(C124:T124)</f>
        <v>6</v>
      </c>
      <c r="V124" s="19" t="s">
        <v>4</v>
      </c>
      <c r="W124" s="18">
        <v>186118</v>
      </c>
      <c r="X124" s="17">
        <v>3.42</v>
      </c>
      <c r="Y124" s="16">
        <f>1+X124/100</f>
        <v>1.0342</v>
      </c>
      <c r="Z124" s="6">
        <v>19</v>
      </c>
      <c r="AA124" s="16">
        <f>POWER(Y124,Z124)</f>
        <v>1.8944630332534185</v>
      </c>
      <c r="AB124" s="6">
        <f>W124*AA124</f>
        <v>352593.67082305974</v>
      </c>
      <c r="AC124" s="1">
        <v>19.899999999999999</v>
      </c>
      <c r="AD124" s="6">
        <f>AB124*AC124/100</f>
        <v>70166.140493788887</v>
      </c>
      <c r="AE124" s="6">
        <f>AD124*0.95</f>
        <v>66657.833469099438</v>
      </c>
      <c r="AF124" s="6">
        <f>AE124*BB124</f>
        <v>66657.833469099438</v>
      </c>
      <c r="AG124" s="15">
        <f>AE124/21628351</f>
        <v>3.0819655862390728E-3</v>
      </c>
      <c r="AH124" s="6">
        <f>AB124*0.05</f>
        <v>17629.683541152986</v>
      </c>
      <c r="AI124" s="12">
        <f>AH124/12908475</f>
        <v>1.3657448723534721E-3</v>
      </c>
      <c r="AJ124" s="6">
        <f>AD124+AH124</f>
        <v>87795.824034941877</v>
      </c>
      <c r="AK124" s="6">
        <f>AB124*0.04</f>
        <v>14103.74683292239</v>
      </c>
      <c r="AL124" s="6">
        <f>AB124*0.04</f>
        <v>14103.74683292239</v>
      </c>
      <c r="AM124" s="6">
        <f>AK124+AL124</f>
        <v>28207.49366584478</v>
      </c>
      <c r="AN124" s="14">
        <f>AM124/20653560</f>
        <v>1.3657448723534723E-3</v>
      </c>
      <c r="AO124" s="6">
        <v>11</v>
      </c>
      <c r="AP124" s="13">
        <f>AO124/8801</f>
        <v>1.2498579706851495E-3</v>
      </c>
      <c r="AQ124" s="6">
        <v>11</v>
      </c>
      <c r="AR124" s="6"/>
      <c r="AS124" s="6"/>
      <c r="AT124" s="6"/>
      <c r="AU124" s="6">
        <v>1</v>
      </c>
      <c r="AV124" s="6">
        <f>W124/3954772*4162316</f>
        <v>195885.35806564827</v>
      </c>
      <c r="AW124" s="13">
        <f>AV124/34743979</f>
        <v>5.637965590114139E-3</v>
      </c>
      <c r="AX124" s="6">
        <v>0</v>
      </c>
      <c r="AY124" s="6">
        <f>AJ124/1865550*548669</f>
        <v>25821.257525891844</v>
      </c>
      <c r="AZ124" s="6">
        <f>AX124*AY124</f>
        <v>0</v>
      </c>
      <c r="BA124" s="12">
        <f>AZ124/12721596</f>
        <v>0</v>
      </c>
      <c r="BB124" s="11">
        <v>1</v>
      </c>
      <c r="BC124" s="6">
        <f>AD124*BB124*0.18*4</f>
        <v>50519.621155527995</v>
      </c>
      <c r="BD124" s="10">
        <f>BC124/11104067</f>
        <v>4.5496502457638265E-3</v>
      </c>
      <c r="BE124" s="6">
        <f>AD124*BB124*0.77*4</f>
        <v>216111.71272086978</v>
      </c>
      <c r="BF124" s="8">
        <f>BE124/47500730</f>
        <v>4.5496503468656123E-3</v>
      </c>
      <c r="BG124" s="27">
        <f>BC124+BE124</f>
        <v>266631.33387639775</v>
      </c>
      <c r="BH124" s="9">
        <v>0</v>
      </c>
      <c r="BI124" s="6">
        <f>AK124*0.85*0.75*12</f>
        <v>107893.66327185629</v>
      </c>
      <c r="BJ124" s="6">
        <f>AL124*0.85*0.75*2*12</f>
        <v>215787.32654371258</v>
      </c>
      <c r="BK124" s="6">
        <f>BI124+BJ124</f>
        <v>323680.9898155689</v>
      </c>
      <c r="BL124" s="8">
        <f>BK124/236999601</f>
        <v>1.3657448723534723E-3</v>
      </c>
      <c r="BM124" s="6">
        <f>AH124/374608*689311</f>
        <v>32440.13686690008</v>
      </c>
      <c r="BN124" s="8">
        <f>BM124/23157202</f>
        <v>1.4008659969758038E-3</v>
      </c>
      <c r="BT124" s="6">
        <f>'[1]Detailed Budget'!$AD$12</f>
        <v>194045122715</v>
      </c>
      <c r="BU124" s="6">
        <f>'[1]Detailed Budget'!$AD$24</f>
        <v>194045122715</v>
      </c>
      <c r="BV124" s="7">
        <f>AV124/34743979</f>
        <v>5.637965590114139E-3</v>
      </c>
      <c r="BW124" s="4"/>
      <c r="BX124" s="5">
        <f>BT124*BV124</f>
        <v>1094019724.7966454</v>
      </c>
      <c r="BY124" s="5">
        <f>BU124*BV124</f>
        <v>1094019724.7966454</v>
      </c>
      <c r="CA124" s="6">
        <f>'[1]Detailed Budget'!$AD$96</f>
        <v>71050111380.677719</v>
      </c>
      <c r="CB124" s="5">
        <f>BA124*CA124</f>
        <v>0</v>
      </c>
      <c r="CE124" s="6">
        <f>'[1]Detailed Budget'!$AD$175</f>
        <v>4330586076.5988197</v>
      </c>
      <c r="CF124" s="5">
        <f>BB124*BD124*CE124</f>
        <v>19702652.007699225</v>
      </c>
      <c r="CG124" s="6">
        <f>'[1]Detailed Budget'!$AD$176</f>
        <v>20662817754.37001</v>
      </c>
      <c r="CH124" s="5">
        <f>BB124*BF124*CG124</f>
        <v>94008595.963390455</v>
      </c>
      <c r="CI124" s="5">
        <f>CF124+CH124</f>
        <v>113711247.97108968</v>
      </c>
      <c r="CJ124" s="5">
        <f>'[1]Detailed Budget'!$AD$178</f>
        <v>46025131033.061455</v>
      </c>
      <c r="CK124" s="5">
        <f>BB124*AG124*CJ124</f>
        <v>141847869.94603938</v>
      </c>
      <c r="CL124" s="5">
        <f>CI124+CK124</f>
        <v>255559117.91712904</v>
      </c>
      <c r="CM124" s="4">
        <f>'[1]Detailed Budget'!$AD$189</f>
        <v>77498869683.252869</v>
      </c>
      <c r="CN124" s="5">
        <f>BH124*BL124*CM124</f>
        <v>0</v>
      </c>
      <c r="CO124" s="3">
        <f>'[1]Detailed Budget'!$AD$191</f>
        <v>2684962805.4134097</v>
      </c>
      <c r="CP124" s="2">
        <f>BH124*AN124*CO124</f>
        <v>0</v>
      </c>
      <c r="CQ124" s="2">
        <f>CN124+CP124</f>
        <v>0</v>
      </c>
      <c r="CR124" s="6">
        <f>'[1]Detailed Budget'!$AD$195</f>
        <v>18734176418</v>
      </c>
      <c r="CS124" s="5">
        <f>BN124*CR124</f>
        <v>26244070.725322165</v>
      </c>
      <c r="CW124" s="4"/>
      <c r="DH124" s="3">
        <f>'[1]Detailed Budget'!$AD$163</f>
        <v>4928560000</v>
      </c>
      <c r="DI124" s="2">
        <f>AP124*DH124</f>
        <v>6160000</v>
      </c>
    </row>
    <row r="125" spans="1:113" ht="43.5" x14ac:dyDescent="0.35">
      <c r="A125" s="23" t="s">
        <v>1428</v>
      </c>
      <c r="B125" s="22" t="s">
        <v>1427</v>
      </c>
      <c r="C125" s="21" t="s">
        <v>1</v>
      </c>
      <c r="D125" s="21" t="s">
        <v>1</v>
      </c>
      <c r="E125" s="21"/>
      <c r="F125" s="21"/>
      <c r="G125" s="21"/>
      <c r="H125" s="21" t="s">
        <v>1</v>
      </c>
      <c r="I125" s="21" t="s">
        <v>1</v>
      </c>
      <c r="J125" s="21"/>
      <c r="K125" s="21" t="s">
        <v>1</v>
      </c>
      <c r="L125" s="21"/>
      <c r="M125" s="21"/>
      <c r="N125" s="21"/>
      <c r="O125" s="21"/>
      <c r="P125" s="21"/>
      <c r="Q125" s="21"/>
      <c r="R125" s="21" t="s">
        <v>1</v>
      </c>
      <c r="S125" s="21"/>
      <c r="T125" s="21"/>
      <c r="U125" s="20">
        <f>COUNTA(C125:T125)</f>
        <v>6</v>
      </c>
      <c r="V125" s="19" t="s">
        <v>4</v>
      </c>
      <c r="W125" s="18">
        <v>176199</v>
      </c>
      <c r="X125" s="17">
        <v>3.42</v>
      </c>
      <c r="Y125" s="16">
        <f>1+X125/100</f>
        <v>1.0342</v>
      </c>
      <c r="Z125" s="6">
        <v>19</v>
      </c>
      <c r="AA125" s="16">
        <f>POWER(Y125,Z125)</f>
        <v>1.8944630332534185</v>
      </c>
      <c r="AB125" s="6">
        <f>W125*AA125</f>
        <v>333802.49199621909</v>
      </c>
      <c r="AC125" s="1">
        <v>19.899999999999999</v>
      </c>
      <c r="AD125" s="6">
        <f>AB125*AC125/100</f>
        <v>66426.695907247602</v>
      </c>
      <c r="AE125" s="6">
        <f>AD125*0.95</f>
        <v>63105.36111188522</v>
      </c>
      <c r="AF125" s="6">
        <f>AE125*BB125</f>
        <v>63105.36111188522</v>
      </c>
      <c r="AG125" s="15">
        <f>AE125/21628351</f>
        <v>2.9177148600873556E-3</v>
      </c>
      <c r="AH125" s="6">
        <f>AB125*0.05</f>
        <v>16690.124599810955</v>
      </c>
      <c r="AI125" s="12">
        <f>AH125/12908475</f>
        <v>1.2929586647385501E-3</v>
      </c>
      <c r="AJ125" s="6">
        <f>AD125+AH125</f>
        <v>83116.820507058554</v>
      </c>
      <c r="AK125" s="6">
        <f>AB125*0.04</f>
        <v>13352.099679848763</v>
      </c>
      <c r="AL125" s="6">
        <f>AB125*0.04</f>
        <v>13352.099679848763</v>
      </c>
      <c r="AM125" s="6">
        <f>AK125+AL125</f>
        <v>26704.199359697526</v>
      </c>
      <c r="AN125" s="14">
        <f>AM125/20653560</f>
        <v>1.2929586647385499E-3</v>
      </c>
      <c r="AO125" s="6">
        <v>11</v>
      </c>
      <c r="AP125" s="13">
        <f>AO125/8801</f>
        <v>1.2498579706851495E-3</v>
      </c>
      <c r="AQ125" s="6">
        <v>11</v>
      </c>
      <c r="AR125" s="6"/>
      <c r="AS125" s="6"/>
      <c r="AT125" s="6"/>
      <c r="AU125" s="6">
        <v>1</v>
      </c>
      <c r="AV125" s="6">
        <f>W125/3954772*4162316</f>
        <v>185445.81505179059</v>
      </c>
      <c r="AW125" s="13">
        <f>AV125/34743979</f>
        <v>5.3374950247290498E-3</v>
      </c>
      <c r="AX125" s="6">
        <v>0</v>
      </c>
      <c r="AY125" s="6">
        <f>AJ125/1865550*548669</f>
        <v>24445.135638705644</v>
      </c>
      <c r="AZ125" s="6">
        <f>AX125*AY125</f>
        <v>0</v>
      </c>
      <c r="BA125" s="12">
        <f>AZ125/12721596</f>
        <v>0</v>
      </c>
      <c r="BB125" s="11">
        <v>1</v>
      </c>
      <c r="BC125" s="6">
        <f>AD125*BB125*0.18*4</f>
        <v>47827.221053218273</v>
      </c>
      <c r="BD125" s="10">
        <f>BC125/11104067</f>
        <v>4.307180518022655E-3</v>
      </c>
      <c r="BE125" s="6">
        <f>AD125*BB125*0.77*4</f>
        <v>204594.22339432262</v>
      </c>
      <c r="BF125" s="8">
        <f>BE125/47500730</f>
        <v>4.3071806137363073E-3</v>
      </c>
      <c r="BG125" s="27">
        <f>BC125+BE125</f>
        <v>252421.44444754088</v>
      </c>
      <c r="BH125" s="9">
        <v>0</v>
      </c>
      <c r="BI125" s="6">
        <f>AK125*0.85*0.75*12</f>
        <v>102143.56255084305</v>
      </c>
      <c r="BJ125" s="6">
        <f>AL125*0.85*0.75*2*12</f>
        <v>204287.12510168611</v>
      </c>
      <c r="BK125" s="6">
        <f>BI125+BJ125</f>
        <v>306430.68765252916</v>
      </c>
      <c r="BL125" s="8">
        <f>BK125/236999601</f>
        <v>1.2929586647385501E-3</v>
      </c>
      <c r="BM125" s="6">
        <f>AH125/374608*689311</f>
        <v>30711.267452964934</v>
      </c>
      <c r="BN125" s="8">
        <f>BM125/23157202</f>
        <v>1.326208038992143E-3</v>
      </c>
      <c r="BT125" s="6">
        <f>'[1]Detailed Budget'!$AD$12</f>
        <v>194045122715</v>
      </c>
      <c r="BU125" s="6">
        <f>'[1]Detailed Budget'!$AD$24</f>
        <v>194045122715</v>
      </c>
      <c r="BV125" s="7">
        <f>AV125/34743979</f>
        <v>5.3374950247290498E-3</v>
      </c>
      <c r="BW125" s="4"/>
      <c r="BX125" s="5">
        <f>BT125*BV125</f>
        <v>1035714877.0642505</v>
      </c>
      <c r="BY125" s="5">
        <f>BU125*BV125</f>
        <v>1035714877.0642505</v>
      </c>
      <c r="CA125" s="6">
        <f>'[1]Detailed Budget'!$AD$96</f>
        <v>71050111380.677719</v>
      </c>
      <c r="CB125" s="5">
        <f>BA125*CA125</f>
        <v>0</v>
      </c>
      <c r="CE125" s="6">
        <f>'[1]Detailed Budget'!$AD$175</f>
        <v>4330586076.5988197</v>
      </c>
      <c r="CF125" s="5">
        <f>BB125*BD125*CE125</f>
        <v>18652615.980746601</v>
      </c>
      <c r="CG125" s="6">
        <f>'[1]Detailed Budget'!$AD$176</f>
        <v>20662817754.37001</v>
      </c>
      <c r="CH125" s="5">
        <f>BB125*BF125*CG125</f>
        <v>88998488.056788892</v>
      </c>
      <c r="CI125" s="5">
        <f>CF125+CH125</f>
        <v>107651104.03753549</v>
      </c>
      <c r="CJ125" s="5">
        <f>'[1]Detailed Budget'!$AD$178</f>
        <v>46025131033.061455</v>
      </c>
      <c r="CK125" s="5">
        <f>BB125*AG125*CJ125</f>
        <v>134288208.7526311</v>
      </c>
      <c r="CL125" s="5">
        <f>CI125+CK125</f>
        <v>241939312.79016659</v>
      </c>
      <c r="CM125" s="4">
        <f>'[1]Detailed Budget'!$AD$189</f>
        <v>77498869683.252869</v>
      </c>
      <c r="CN125" s="5">
        <f>BH125*BL125*CM125</f>
        <v>0</v>
      </c>
      <c r="CO125" s="3">
        <f>'[1]Detailed Budget'!$AD$191</f>
        <v>2684962805.4134097</v>
      </c>
      <c r="CP125" s="2">
        <f>BH125*AN125*CO125</f>
        <v>0</v>
      </c>
      <c r="CQ125" s="2">
        <f>CN125+CP125</f>
        <v>0</v>
      </c>
      <c r="CR125" s="6">
        <f>'[1]Detailed Budget'!$AD$195</f>
        <v>18734176418</v>
      </c>
      <c r="CS125" s="5">
        <f>BN125*CR125</f>
        <v>24845415.369448628</v>
      </c>
      <c r="CW125" s="4"/>
      <c r="DH125" s="3">
        <f>'[1]Detailed Budget'!$AD$163</f>
        <v>4928560000</v>
      </c>
      <c r="DI125" s="2">
        <f>AP125*DH125</f>
        <v>6160000</v>
      </c>
    </row>
    <row r="126" spans="1:113" ht="43.5" x14ac:dyDescent="0.35">
      <c r="A126" s="23" t="s">
        <v>1426</v>
      </c>
      <c r="B126" s="22" t="s">
        <v>1425</v>
      </c>
      <c r="C126" s="21" t="s">
        <v>1</v>
      </c>
      <c r="D126" s="21" t="s">
        <v>1</v>
      </c>
      <c r="E126" s="21"/>
      <c r="F126" s="21"/>
      <c r="G126" s="21"/>
      <c r="H126" s="21" t="s">
        <v>1</v>
      </c>
      <c r="I126" s="21" t="s">
        <v>1</v>
      </c>
      <c r="J126" s="21"/>
      <c r="K126" s="21" t="s">
        <v>1</v>
      </c>
      <c r="L126" s="21"/>
      <c r="M126" s="21"/>
      <c r="N126" s="21"/>
      <c r="O126" s="21"/>
      <c r="P126" s="21"/>
      <c r="Q126" s="21"/>
      <c r="R126" s="21" t="s">
        <v>1</v>
      </c>
      <c r="S126" s="21"/>
      <c r="T126" s="21"/>
      <c r="U126" s="20">
        <f>COUNTA(C126:T126)</f>
        <v>6</v>
      </c>
      <c r="V126" s="19" t="s">
        <v>4</v>
      </c>
      <c r="W126" s="18">
        <v>235665</v>
      </c>
      <c r="X126" s="17">
        <v>3.42</v>
      </c>
      <c r="Y126" s="16">
        <f>1+X126/100</f>
        <v>1.0342</v>
      </c>
      <c r="Z126" s="6">
        <v>19</v>
      </c>
      <c r="AA126" s="16">
        <f>POWER(Y126,Z126)</f>
        <v>1.8944630332534185</v>
      </c>
      <c r="AB126" s="6">
        <f>W126*AA126</f>
        <v>446458.63073166687</v>
      </c>
      <c r="AC126" s="1">
        <v>19.899999999999999</v>
      </c>
      <c r="AD126" s="6">
        <f>AB126*AC126/100</f>
        <v>88845.267515601707</v>
      </c>
      <c r="AE126" s="6">
        <f>AD126*0.95</f>
        <v>84403.004139821613</v>
      </c>
      <c r="AF126" s="6">
        <f>AE126*BB126</f>
        <v>84403.004139821613</v>
      </c>
      <c r="AG126" s="15">
        <f>AE126/21628351</f>
        <v>3.9024243752943354E-3</v>
      </c>
      <c r="AH126" s="6">
        <f>AB126*0.05</f>
        <v>22322.931536583346</v>
      </c>
      <c r="AI126" s="12">
        <f>AH126/12908475</f>
        <v>1.7293236835941772E-3</v>
      </c>
      <c r="AJ126" s="6">
        <f>AD126+AH126</f>
        <v>111168.19905218505</v>
      </c>
      <c r="AK126" s="6">
        <f>AB126*0.04</f>
        <v>17858.345229266673</v>
      </c>
      <c r="AL126" s="6">
        <f>AB126*0.04</f>
        <v>17858.345229266673</v>
      </c>
      <c r="AM126" s="6">
        <f>AK126+AL126</f>
        <v>35716.690458533347</v>
      </c>
      <c r="AN126" s="14">
        <f>AM126/20653560</f>
        <v>1.7293236835941768E-3</v>
      </c>
      <c r="AO126" s="6">
        <v>15</v>
      </c>
      <c r="AP126" s="13">
        <f>AO126/8801</f>
        <v>1.7043517782070218E-3</v>
      </c>
      <c r="AQ126" s="6">
        <v>15</v>
      </c>
      <c r="AR126" s="6"/>
      <c r="AS126" s="6"/>
      <c r="AT126" s="6"/>
      <c r="AU126" s="6">
        <v>1</v>
      </c>
      <c r="AV126" s="6">
        <f>W126/3954772*4162316</f>
        <v>248032.55412448556</v>
      </c>
      <c r="AW126" s="13">
        <f>AV126/34743979</f>
        <v>7.1388643806308298E-3</v>
      </c>
      <c r="AX126" s="6">
        <v>0</v>
      </c>
      <c r="AY126" s="6">
        <f>AJ126/1865550*548669</f>
        <v>32695.207636227024</v>
      </c>
      <c r="AZ126" s="6">
        <f>AX126*AY126</f>
        <v>0</v>
      </c>
      <c r="BA126" s="12">
        <f>AZ126/12721596</f>
        <v>0</v>
      </c>
      <c r="BB126" s="11">
        <v>1</v>
      </c>
      <c r="BC126" s="6">
        <f>AD126*BB126*0.18*4</f>
        <v>63968.592611233224</v>
      </c>
      <c r="BD126" s="10">
        <f>BC126/11104067</f>
        <v>5.760825525569435E-3</v>
      </c>
      <c r="BE126" s="6">
        <f>AD126*BB126*0.77*4</f>
        <v>273643.42394805327</v>
      </c>
      <c r="BF126" s="8">
        <f>BE126/47500730</f>
        <v>5.7608256535858137E-3</v>
      </c>
      <c r="BG126" s="27">
        <f>BC126+BE126</f>
        <v>337612.01655928651</v>
      </c>
      <c r="BH126" s="9">
        <v>0</v>
      </c>
      <c r="BI126" s="6">
        <f>AK126*0.85*0.75*12</f>
        <v>136616.34100389003</v>
      </c>
      <c r="BJ126" s="6">
        <f>AL126*0.85*0.75*2*12</f>
        <v>273232.68200778007</v>
      </c>
      <c r="BK126" s="6">
        <f>BI126+BJ126</f>
        <v>409849.0230116701</v>
      </c>
      <c r="BL126" s="8">
        <f>BK126/236999601</f>
        <v>1.7293236835941765E-3</v>
      </c>
      <c r="BM126" s="6">
        <f>AH126/374608*689311</f>
        <v>41076.117596030526</v>
      </c>
      <c r="BN126" s="8">
        <f>BM126/23157202</f>
        <v>1.773794502290498E-3</v>
      </c>
      <c r="BT126" s="6">
        <f>'[1]Detailed Budget'!$AD$12</f>
        <v>194045122715</v>
      </c>
      <c r="BU126" s="6">
        <f>'[1]Detailed Budget'!$AD$24</f>
        <v>194045122715</v>
      </c>
      <c r="BV126" s="7">
        <f>AV126/34743979</f>
        <v>7.1388643806308298E-3</v>
      </c>
      <c r="BW126" s="4"/>
      <c r="BX126" s="5">
        <f>BT126*BV126</f>
        <v>1385261814.7852519</v>
      </c>
      <c r="BY126" s="5">
        <f>BU126*BV126</f>
        <v>1385261814.7852519</v>
      </c>
      <c r="CA126" s="6">
        <f>'[1]Detailed Budget'!$AD$96</f>
        <v>71050111380.677719</v>
      </c>
      <c r="CB126" s="5">
        <f>BA126*CA126</f>
        <v>0</v>
      </c>
      <c r="CE126" s="6">
        <f>'[1]Detailed Budget'!$AD$175</f>
        <v>4330586076.5988197</v>
      </c>
      <c r="CF126" s="5">
        <f>BB126*BD126*CE126</f>
        <v>24947750.810746074</v>
      </c>
      <c r="CG126" s="6">
        <f>'[1]Detailed Budget'!$AD$176</f>
        <v>20662817754.37001</v>
      </c>
      <c r="CH126" s="5">
        <f>BB126*BF126*CG126</f>
        <v>119034890.59474318</v>
      </c>
      <c r="CI126" s="5">
        <f>CF126+CH126</f>
        <v>143982641.40548927</v>
      </c>
      <c r="CJ126" s="5">
        <f>'[1]Detailed Budget'!$AD$178</f>
        <v>46025131033.061455</v>
      </c>
      <c r="CK126" s="5">
        <f>BB126*AG126*CJ126</f>
        <v>179609593.21953478</v>
      </c>
      <c r="CL126" s="5">
        <f>CI126+CK126</f>
        <v>323592234.62502408</v>
      </c>
      <c r="CM126" s="4">
        <f>'[1]Detailed Budget'!$AD$189</f>
        <v>77498869683.252869</v>
      </c>
      <c r="CN126" s="5">
        <f>BH126*BL126*CM126</f>
        <v>0</v>
      </c>
      <c r="CO126" s="3">
        <f>'[1]Detailed Budget'!$AD$191</f>
        <v>2684962805.4134097</v>
      </c>
      <c r="CP126" s="2">
        <f>BH126*AN126*CO126</f>
        <v>0</v>
      </c>
      <c r="CQ126" s="2">
        <f>CN126+CP126</f>
        <v>0</v>
      </c>
      <c r="CR126" s="6">
        <f>'[1]Detailed Budget'!$AD$195</f>
        <v>18734176418</v>
      </c>
      <c r="CS126" s="5">
        <f>BN126*CR126</f>
        <v>33230579.135188695</v>
      </c>
      <c r="CW126" s="4"/>
      <c r="DH126" s="3">
        <f>'[1]Detailed Budget'!$AD$163</f>
        <v>4928560000</v>
      </c>
      <c r="DI126" s="2">
        <f>AP126*DH126</f>
        <v>8400000</v>
      </c>
    </row>
    <row r="127" spans="1:113" ht="43.5" x14ac:dyDescent="0.35">
      <c r="A127" s="23" t="s">
        <v>1424</v>
      </c>
      <c r="B127" s="22" t="s">
        <v>1423</v>
      </c>
      <c r="C127" s="21" t="s">
        <v>1</v>
      </c>
      <c r="D127" s="21" t="s">
        <v>1</v>
      </c>
      <c r="E127" s="21"/>
      <c r="F127" s="21"/>
      <c r="G127" s="21"/>
      <c r="H127" s="21" t="s">
        <v>1</v>
      </c>
      <c r="I127" s="21" t="s">
        <v>1</v>
      </c>
      <c r="J127" s="21"/>
      <c r="K127" s="21"/>
      <c r="L127" s="21"/>
      <c r="M127" s="21" t="s">
        <v>1</v>
      </c>
      <c r="N127" s="21"/>
      <c r="O127" s="21"/>
      <c r="P127" s="21"/>
      <c r="Q127" s="21"/>
      <c r="R127" s="21" t="s">
        <v>1</v>
      </c>
      <c r="S127" s="21"/>
      <c r="T127" s="21"/>
      <c r="U127" s="20">
        <f>COUNTA(C127:T127)</f>
        <v>6</v>
      </c>
      <c r="V127" s="19" t="s">
        <v>4</v>
      </c>
      <c r="W127" s="18">
        <v>215075</v>
      </c>
      <c r="X127" s="17">
        <v>3.42</v>
      </c>
      <c r="Y127" s="16">
        <f>1+X127/100</f>
        <v>1.0342</v>
      </c>
      <c r="Z127" s="6">
        <v>19</v>
      </c>
      <c r="AA127" s="16">
        <f>POWER(Y127,Z127)</f>
        <v>1.8944630332534185</v>
      </c>
      <c r="AB127" s="6">
        <f>W127*AA127</f>
        <v>407451.63687697897</v>
      </c>
      <c r="AC127" s="1">
        <v>19.899999999999999</v>
      </c>
      <c r="AD127" s="6">
        <f>AB127*AC127/100</f>
        <v>81082.875738518807</v>
      </c>
      <c r="AE127" s="6">
        <f>AD127*0.95</f>
        <v>77028.731951592868</v>
      </c>
      <c r="AF127" s="6">
        <f>AE127*BB127</f>
        <v>77028.731951592868</v>
      </c>
      <c r="AG127" s="15">
        <f>AE127/21628351</f>
        <v>3.5614704029721393E-3</v>
      </c>
      <c r="AH127" s="6">
        <f>AB127*0.05</f>
        <v>20372.581843848951</v>
      </c>
      <c r="AI127" s="12">
        <f>AH127/12908475</f>
        <v>1.5782330479664679E-3</v>
      </c>
      <c r="AJ127" s="6">
        <f>AD127+AH127</f>
        <v>101455.45758236776</v>
      </c>
      <c r="AK127" s="6">
        <f>AB127*0.04</f>
        <v>16298.06547507916</v>
      </c>
      <c r="AL127" s="6">
        <f>AB127*0.04</f>
        <v>16298.06547507916</v>
      </c>
      <c r="AM127" s="6">
        <f>AK127+AL127</f>
        <v>32596.13095015832</v>
      </c>
      <c r="AN127" s="14">
        <f>AM127/20653560</f>
        <v>1.5782330479664677E-3</v>
      </c>
      <c r="AO127" s="6">
        <v>10</v>
      </c>
      <c r="AP127" s="13">
        <f>AO127/8801</f>
        <v>1.1362345188046814E-3</v>
      </c>
      <c r="AQ127" s="6">
        <v>10</v>
      </c>
      <c r="AR127" s="6"/>
      <c r="AS127" s="6"/>
      <c r="AT127" s="6"/>
      <c r="AU127" s="6">
        <v>1</v>
      </c>
      <c r="AV127" s="6">
        <f>W127/3954772*4162316</f>
        <v>226362.00359970183</v>
      </c>
      <c r="AW127" s="13">
        <f>AV127/34743979</f>
        <v>6.51514334612342E-3</v>
      </c>
      <c r="AX127" s="6">
        <v>0</v>
      </c>
      <c r="AY127" s="6">
        <f>AJ127/1865550*548669</f>
        <v>29838.634427520108</v>
      </c>
      <c r="AZ127" s="6">
        <f>AX127*AY127</f>
        <v>0</v>
      </c>
      <c r="BA127" s="12">
        <f>AZ127/12721596</f>
        <v>0</v>
      </c>
      <c r="BB127" s="11">
        <v>1</v>
      </c>
      <c r="BC127" s="6">
        <f>AD127*BB127*0.18*4</f>
        <v>58379.670531733536</v>
      </c>
      <c r="BD127" s="10">
        <f>BC127/11104067</f>
        <v>5.2575034473165139E-3</v>
      </c>
      <c r="BE127" s="6">
        <f>AD127*BB127*0.77*4</f>
        <v>249735.25727463793</v>
      </c>
      <c r="BF127" s="8">
        <f>BE127/47500730</f>
        <v>5.2575035641481286E-3</v>
      </c>
      <c r="BG127" s="27">
        <f>BC127+BE127</f>
        <v>308114.92780637147</v>
      </c>
      <c r="BH127" s="9">
        <v>0</v>
      </c>
      <c r="BI127" s="6">
        <f>AK127*0.85*0.75*12</f>
        <v>124680.20088435557</v>
      </c>
      <c r="BJ127" s="6">
        <f>AL127*0.85*0.75*2*12</f>
        <v>249360.40176871113</v>
      </c>
      <c r="BK127" s="6">
        <f>BI127+BJ127</f>
        <v>374040.60265306669</v>
      </c>
      <c r="BL127" s="8">
        <f>BK127/236999601</f>
        <v>1.5782330479664677E-3</v>
      </c>
      <c r="BM127" s="6">
        <f>AH127/374608*689311</f>
        <v>37487.306099617104</v>
      </c>
      <c r="BN127" s="8">
        <f>BM127/23157202</f>
        <v>1.6188184608666065E-3</v>
      </c>
      <c r="BT127" s="6">
        <f>'[1]Detailed Budget'!$AD$12</f>
        <v>194045122715</v>
      </c>
      <c r="BU127" s="6">
        <f>'[1]Detailed Budget'!$AD$24</f>
        <v>194045122715</v>
      </c>
      <c r="BV127" s="7">
        <f>AV127/34743979</f>
        <v>6.51514334612342E-3</v>
      </c>
      <c r="BW127" s="4"/>
      <c r="BX127" s="5">
        <f>BT127*BV127</f>
        <v>1264231790.1043348</v>
      </c>
      <c r="BY127" s="5">
        <f>BU127*BV127</f>
        <v>1264231790.1043348</v>
      </c>
      <c r="CA127" s="6">
        <f>'[1]Detailed Budget'!$AD$96</f>
        <v>71050111380.677719</v>
      </c>
      <c r="CB127" s="5">
        <f>BA127*CA127</f>
        <v>0</v>
      </c>
      <c r="CE127" s="6">
        <f>'[1]Detailed Budget'!$AD$175</f>
        <v>4330586076.5988197</v>
      </c>
      <c r="CF127" s="5">
        <f>BB127*BD127*CE127</f>
        <v>22768071.226619191</v>
      </c>
      <c r="CG127" s="6">
        <f>'[1]Detailed Budget'!$AD$176</f>
        <v>20662817754.37001</v>
      </c>
      <c r="CH127" s="5">
        <f>BB127*BF127*CG127</f>
        <v>108634837.98894356</v>
      </c>
      <c r="CI127" s="5">
        <f>CF127+CH127</f>
        <v>131402909.21556276</v>
      </c>
      <c r="CJ127" s="5">
        <f>'[1]Detailed Budget'!$AD$178</f>
        <v>46025131033.061455</v>
      </c>
      <c r="CK127" s="5">
        <f>BB127*AG127*CJ127</f>
        <v>163917141.96716291</v>
      </c>
      <c r="CL127" s="5">
        <f>CI127+CK127</f>
        <v>295320051.18272567</v>
      </c>
      <c r="CM127" s="4">
        <f>'[1]Detailed Budget'!$AD$189</f>
        <v>77498869683.252869</v>
      </c>
      <c r="CN127" s="5">
        <f>BH127*BL127*CM127</f>
        <v>0</v>
      </c>
      <c r="CO127" s="3">
        <f>'[1]Detailed Budget'!$AD$191</f>
        <v>2684962805.4134097</v>
      </c>
      <c r="CP127" s="2">
        <f>BH127*AN127*CO127</f>
        <v>0</v>
      </c>
      <c r="CQ127" s="2">
        <f>CN127+CP127</f>
        <v>0</v>
      </c>
      <c r="CR127" s="6">
        <f>'[1]Detailed Budget'!$AD$195</f>
        <v>18734176418</v>
      </c>
      <c r="CS127" s="5">
        <f>BN127*CR127</f>
        <v>30327230.634590235</v>
      </c>
      <c r="CW127" s="4"/>
      <c r="DH127" s="3">
        <f>'[1]Detailed Budget'!$AD$163</f>
        <v>4928560000</v>
      </c>
      <c r="DI127" s="2">
        <f>AP127*DH127</f>
        <v>5600000</v>
      </c>
    </row>
    <row r="128" spans="1:113" ht="43.5" x14ac:dyDescent="0.35">
      <c r="A128" s="23" t="s">
        <v>1422</v>
      </c>
      <c r="B128" s="22" t="s">
        <v>1421</v>
      </c>
      <c r="C128" s="21" t="s">
        <v>1</v>
      </c>
      <c r="D128" s="21" t="s">
        <v>1</v>
      </c>
      <c r="E128" s="21"/>
      <c r="F128" s="21"/>
      <c r="G128" s="21"/>
      <c r="H128" s="21" t="s">
        <v>1</v>
      </c>
      <c r="I128" s="21" t="s">
        <v>1</v>
      </c>
      <c r="J128" s="21"/>
      <c r="K128" s="21"/>
      <c r="L128" s="21"/>
      <c r="M128" s="21" t="s">
        <v>1</v>
      </c>
      <c r="N128" s="21"/>
      <c r="O128" s="21"/>
      <c r="P128" s="21"/>
      <c r="Q128" s="21"/>
      <c r="R128" s="21" t="s">
        <v>1</v>
      </c>
      <c r="S128" s="21"/>
      <c r="T128" s="21"/>
      <c r="U128" s="20">
        <f>COUNTA(C128:T128)</f>
        <v>6</v>
      </c>
      <c r="V128" s="19" t="s">
        <v>4</v>
      </c>
      <c r="W128" s="18">
        <v>83874</v>
      </c>
      <c r="X128" s="17">
        <v>3.42</v>
      </c>
      <c r="Y128" s="16">
        <f>1+X128/100</f>
        <v>1.0342</v>
      </c>
      <c r="Z128" s="6">
        <v>19</v>
      </c>
      <c r="AA128" s="16">
        <f>POWER(Y128,Z128)</f>
        <v>1.8944630332534185</v>
      </c>
      <c r="AB128" s="6">
        <f>W128*AA128</f>
        <v>158896.19245109722</v>
      </c>
      <c r="AC128" s="1">
        <v>19.899999999999999</v>
      </c>
      <c r="AD128" s="6">
        <f>AB128*AC128/100</f>
        <v>31620.342297768348</v>
      </c>
      <c r="AE128" s="6">
        <f>AD128*0.95</f>
        <v>30039.325182879929</v>
      </c>
      <c r="AF128" s="6">
        <f>AE128*BB128</f>
        <v>30039.325182879929</v>
      </c>
      <c r="AG128" s="15">
        <f>AE128/21628351</f>
        <v>1.3888865213478332E-3</v>
      </c>
      <c r="AH128" s="6">
        <f>AB128*0.05</f>
        <v>7944.8096225548616</v>
      </c>
      <c r="AI128" s="12">
        <f>AH128/12908475</f>
        <v>6.1547236389696393E-4</v>
      </c>
      <c r="AJ128" s="6">
        <f>AD128+AH128</f>
        <v>39565.151920323209</v>
      </c>
      <c r="AK128" s="6">
        <f>AB128*0.04</f>
        <v>6355.8476980438891</v>
      </c>
      <c r="AL128" s="6">
        <f>AB128*0.04</f>
        <v>6355.8476980438891</v>
      </c>
      <c r="AM128" s="6">
        <f>AK128+AL128</f>
        <v>12711.695396087778</v>
      </c>
      <c r="AN128" s="14">
        <f>AM128/20653560</f>
        <v>6.1547236389696393E-4</v>
      </c>
      <c r="AO128" s="6">
        <v>10</v>
      </c>
      <c r="AP128" s="13">
        <f>AO128/8801</f>
        <v>1.1362345188046814E-3</v>
      </c>
      <c r="AQ128" s="6">
        <v>10</v>
      </c>
      <c r="AR128" s="6"/>
      <c r="AS128" s="6"/>
      <c r="AT128" s="6"/>
      <c r="AU128" s="6">
        <v>1</v>
      </c>
      <c r="AV128" s="6">
        <f>W128/3954772*4162316</f>
        <v>88275.655887115616</v>
      </c>
      <c r="AW128" s="13">
        <f>AV128/34743979</f>
        <v>2.5407468697559257E-3</v>
      </c>
      <c r="AX128" s="6">
        <v>0</v>
      </c>
      <c r="AY128" s="6">
        <f>AJ128/1865550*548669</f>
        <v>11636.339062995799</v>
      </c>
      <c r="AZ128" s="6">
        <f>AX128*AY128</f>
        <v>0</v>
      </c>
      <c r="BA128" s="12">
        <f>AZ128/12721596</f>
        <v>0</v>
      </c>
      <c r="BB128" s="11">
        <v>1</v>
      </c>
      <c r="BC128" s="6">
        <f>AD128*BB128*0.18*4</f>
        <v>22766.646454393209</v>
      </c>
      <c r="BD128" s="10">
        <f>BC128/11104067</f>
        <v>2.0502980083237257E-3</v>
      </c>
      <c r="BE128" s="6">
        <f>AD128*BB128*0.77*4</f>
        <v>97390.654277126509</v>
      </c>
      <c r="BF128" s="8">
        <f>BE128/47500730</f>
        <v>2.0502980538852035E-3</v>
      </c>
      <c r="BG128" s="27">
        <f>BC128+BE128</f>
        <v>120157.30073151972</v>
      </c>
      <c r="BH128" s="9">
        <v>0</v>
      </c>
      <c r="BI128" s="6">
        <f>AK128*0.85*0.75*12</f>
        <v>48622.234890035747</v>
      </c>
      <c r="BJ128" s="6">
        <f>AL128*0.85*0.75*2*12</f>
        <v>97244.469780071493</v>
      </c>
      <c r="BK128" s="6">
        <f>BI128+BJ128</f>
        <v>145866.70467010722</v>
      </c>
      <c r="BL128" s="8">
        <f>BK128/236999601</f>
        <v>6.1547236389696382E-4</v>
      </c>
      <c r="BM128" s="6">
        <f>AH128/374608*689311</f>
        <v>14619.134310353527</v>
      </c>
      <c r="BN128" s="8">
        <f>BM128/23157202</f>
        <v>6.3129968423445662E-4</v>
      </c>
      <c r="BT128" s="6">
        <f>'[1]Detailed Budget'!$AD$12</f>
        <v>194045122715</v>
      </c>
      <c r="BU128" s="6">
        <f>'[1]Detailed Budget'!$AD$24</f>
        <v>194045122715</v>
      </c>
      <c r="BV128" s="7">
        <f>AV128/34743979</f>
        <v>2.5407468697559257E-3</v>
      </c>
      <c r="BW128" s="4"/>
      <c r="BX128" s="5">
        <f>BT128*BV128</f>
        <v>493019538.12954074</v>
      </c>
      <c r="BY128" s="5">
        <f>BU128*BV128</f>
        <v>493019538.12954074</v>
      </c>
      <c r="CA128" s="6">
        <f>'[1]Detailed Budget'!$AD$96</f>
        <v>71050111380.677719</v>
      </c>
      <c r="CB128" s="5">
        <f>BA128*CA128</f>
        <v>0</v>
      </c>
      <c r="CE128" s="6">
        <f>'[1]Detailed Budget'!$AD$175</f>
        <v>4330586076.5988197</v>
      </c>
      <c r="CF128" s="5">
        <f>BB128*BD128*CE128</f>
        <v>8878992.0077250171</v>
      </c>
      <c r="CG128" s="6">
        <f>'[1]Detailed Budget'!$AD$176</f>
        <v>20662817754.37001</v>
      </c>
      <c r="CH128" s="5">
        <f>BB128*BF128*CG128</f>
        <v>42364935.029569462</v>
      </c>
      <c r="CI128" s="5">
        <f>CF128+CH128</f>
        <v>51243927.037294477</v>
      </c>
      <c r="CJ128" s="5">
        <f>'[1]Detailed Budget'!$AD$178</f>
        <v>46025131033.061455</v>
      </c>
      <c r="CK128" s="5">
        <f>BB128*AG128*CJ128</f>
        <v>63923684.135086924</v>
      </c>
      <c r="CL128" s="5">
        <f>CI128+CK128</f>
        <v>115167611.1723814</v>
      </c>
      <c r="CM128" s="4">
        <f>'[1]Detailed Budget'!$AD$189</f>
        <v>77498869683.252869</v>
      </c>
      <c r="CN128" s="5">
        <f>BH128*BL128*CM128</f>
        <v>0</v>
      </c>
      <c r="CO128" s="3">
        <f>'[1]Detailed Budget'!$AD$191</f>
        <v>2684962805.4134097</v>
      </c>
      <c r="CP128" s="2">
        <f>BH128*AN128*CO128</f>
        <v>0</v>
      </c>
      <c r="CQ128" s="2">
        <f>CN128+CP128</f>
        <v>0</v>
      </c>
      <c r="CR128" s="6">
        <f>'[1]Detailed Budget'!$AD$195</f>
        <v>18734176418</v>
      </c>
      <c r="CS128" s="5">
        <f>BN128*CR128</f>
        <v>11826879.657076003</v>
      </c>
      <c r="CW128" s="4"/>
      <c r="DH128" s="3">
        <f>'[1]Detailed Budget'!$AD$163</f>
        <v>4928560000</v>
      </c>
      <c r="DI128" s="2">
        <f>AP128*DH128</f>
        <v>5600000</v>
      </c>
    </row>
    <row r="129" spans="1:118" ht="43.5" x14ac:dyDescent="0.35">
      <c r="A129" s="23" t="s">
        <v>1420</v>
      </c>
      <c r="B129" s="22" t="s">
        <v>1419</v>
      </c>
      <c r="C129" s="21" t="s">
        <v>1</v>
      </c>
      <c r="D129" s="21" t="s">
        <v>1</v>
      </c>
      <c r="E129" s="21"/>
      <c r="F129" s="21"/>
      <c r="G129" s="21"/>
      <c r="H129" s="21" t="s">
        <v>1</v>
      </c>
      <c r="I129" s="21" t="s">
        <v>1</v>
      </c>
      <c r="J129" s="21"/>
      <c r="K129" s="21" t="s">
        <v>1</v>
      </c>
      <c r="L129" s="21"/>
      <c r="M129" s="21"/>
      <c r="N129" s="21"/>
      <c r="O129" s="21"/>
      <c r="P129" s="21"/>
      <c r="Q129" s="21"/>
      <c r="R129" s="21" t="s">
        <v>1</v>
      </c>
      <c r="S129" s="21"/>
      <c r="T129" s="21"/>
      <c r="U129" s="20">
        <f>COUNTA(C129:T129)</f>
        <v>6</v>
      </c>
      <c r="V129" s="19" t="s">
        <v>4</v>
      </c>
      <c r="W129" s="18">
        <v>81756</v>
      </c>
      <c r="X129" s="17">
        <v>3.42</v>
      </c>
      <c r="Y129" s="16">
        <f>1+X129/100</f>
        <v>1.0342</v>
      </c>
      <c r="Z129" s="6">
        <v>19</v>
      </c>
      <c r="AA129" s="16">
        <f>POWER(Y129,Z129)</f>
        <v>1.8944630332534185</v>
      </c>
      <c r="AB129" s="6">
        <f>W129*AA129</f>
        <v>154883.71974666649</v>
      </c>
      <c r="AC129" s="1">
        <v>19.899999999999999</v>
      </c>
      <c r="AD129" s="6">
        <f>AB129*AC129/100</f>
        <v>30821.860229586629</v>
      </c>
      <c r="AE129" s="6">
        <f>AD129*0.95</f>
        <v>29280.767218107296</v>
      </c>
      <c r="AF129" s="6">
        <f>AE129*BB129</f>
        <v>29280.767218107296</v>
      </c>
      <c r="AG129" s="15">
        <f>AE129/21628351</f>
        <v>1.3538141311886095E-3</v>
      </c>
      <c r="AH129" s="6">
        <f>AB129*0.05</f>
        <v>7744.1859873333251</v>
      </c>
      <c r="AI129" s="12">
        <f>AH129/12908475</f>
        <v>5.9993035485084991E-4</v>
      </c>
      <c r="AJ129" s="6">
        <f>AD129+AH129</f>
        <v>38566.046216919953</v>
      </c>
      <c r="AK129" s="6">
        <f>AB129*0.04</f>
        <v>6195.3487898666599</v>
      </c>
      <c r="AL129" s="6">
        <f>AB129*0.04</f>
        <v>6195.3487898666599</v>
      </c>
      <c r="AM129" s="6">
        <f>AK129+AL129</f>
        <v>12390.69757973332</v>
      </c>
      <c r="AN129" s="14">
        <f>AM129/20653560</f>
        <v>5.9993035485084991E-4</v>
      </c>
      <c r="AO129" s="6">
        <v>11</v>
      </c>
      <c r="AP129" s="13">
        <f>AO129/8801</f>
        <v>1.2498579706851495E-3</v>
      </c>
      <c r="AQ129" s="6">
        <v>11</v>
      </c>
      <c r="AR129" s="6"/>
      <c r="AS129" s="6"/>
      <c r="AT129" s="6"/>
      <c r="AU129" s="6">
        <v>1</v>
      </c>
      <c r="AV129" s="6">
        <f>W129/3954772*4162316</f>
        <v>86046.504550957688</v>
      </c>
      <c r="AW129" s="13">
        <f>AV129/34743979</f>
        <v>2.4765875132194181E-3</v>
      </c>
      <c r="AX129" s="6">
        <v>0</v>
      </c>
      <c r="AY129" s="6">
        <f>AJ129/1865550*548669</f>
        <v>11342.496321080247</v>
      </c>
      <c r="AZ129" s="6">
        <f>AX129*AY129</f>
        <v>0</v>
      </c>
      <c r="BA129" s="12">
        <f>AZ129/12721596</f>
        <v>0</v>
      </c>
      <c r="BB129" s="11">
        <v>1</v>
      </c>
      <c r="BC129" s="6">
        <f>AD129*BB129*0.18*4</f>
        <v>22191.739365302372</v>
      </c>
      <c r="BD129" s="10">
        <f>BC129/11104067</f>
        <v>1.99852354685021E-3</v>
      </c>
      <c r="BE129" s="6">
        <f>AD129*BB129*0.77*4</f>
        <v>94931.329507126822</v>
      </c>
      <c r="BF129" s="8">
        <f>BE129/47500730</f>
        <v>1.9985235912611623E-3</v>
      </c>
      <c r="BG129" s="27">
        <f>BC129+BE129</f>
        <v>117123.0688724292</v>
      </c>
      <c r="BH129" s="9">
        <v>0</v>
      </c>
      <c r="BI129" s="6">
        <f>AK129*0.85*0.75*12</f>
        <v>47394.418242479944</v>
      </c>
      <c r="BJ129" s="6">
        <f>AL129*0.85*0.75*2*12</f>
        <v>94788.836484959887</v>
      </c>
      <c r="BK129" s="6">
        <f>BI129+BJ129</f>
        <v>142183.25472743984</v>
      </c>
      <c r="BL129" s="8">
        <f>BK129/236999601</f>
        <v>5.9993035485084991E-4</v>
      </c>
      <c r="BM129" s="6">
        <f>AH129/374608*689311</f>
        <v>14249.969533791915</v>
      </c>
      <c r="BN129" s="8">
        <f>BM129/23157202</f>
        <v>6.153580011001292E-4</v>
      </c>
      <c r="BT129" s="6">
        <f>'[1]Detailed Budget'!$AD$12</f>
        <v>194045122715</v>
      </c>
      <c r="BU129" s="6">
        <f>'[1]Detailed Budget'!$AD$24</f>
        <v>194045122715</v>
      </c>
      <c r="BV129" s="7">
        <f>AV129/34743979</f>
        <v>2.4765875132194181E-3</v>
      </c>
      <c r="BW129" s="4"/>
      <c r="BX129" s="5">
        <f>BT129*BV129</f>
        <v>480569727.91709864</v>
      </c>
      <c r="BY129" s="5">
        <f>BU129*BV129</f>
        <v>480569727.91709864</v>
      </c>
      <c r="CA129" s="6">
        <f>'[1]Detailed Budget'!$AD$96</f>
        <v>71050111380.677719</v>
      </c>
      <c r="CB129" s="5">
        <f>BA129*CA129</f>
        <v>0</v>
      </c>
      <c r="CE129" s="6">
        <f>'[1]Detailed Budget'!$AD$175</f>
        <v>4330586076.5988197</v>
      </c>
      <c r="CF129" s="5">
        <f>BB129*BD129*CE129</f>
        <v>8654778.245744409</v>
      </c>
      <c r="CG129" s="6">
        <f>'[1]Detailed Budget'!$AD$176</f>
        <v>20662817754.37001</v>
      </c>
      <c r="CH129" s="5">
        <f>BB129*BF129*CG129</f>
        <v>41295128.744038455</v>
      </c>
      <c r="CI129" s="5">
        <f>CF129+CH129</f>
        <v>49949906.989782862</v>
      </c>
      <c r="CJ129" s="5">
        <f>'[1]Detailed Budget'!$AD$178</f>
        <v>46025131033.061455</v>
      </c>
      <c r="CK129" s="5">
        <f>BB129*AG129*CJ129</f>
        <v>62309472.782366</v>
      </c>
      <c r="CL129" s="5">
        <f>CI129+CK129</f>
        <v>112259379.77214886</v>
      </c>
      <c r="CM129" s="4">
        <f>'[1]Detailed Budget'!$AD$189</f>
        <v>77498869683.252869</v>
      </c>
      <c r="CN129" s="5">
        <f>BH129*BL129*CM129</f>
        <v>0</v>
      </c>
      <c r="CO129" s="3">
        <f>'[1]Detailed Budget'!$AD$191</f>
        <v>2684962805.4134097</v>
      </c>
      <c r="CP129" s="2">
        <f>BH129*AN129*CO129</f>
        <v>0</v>
      </c>
      <c r="CQ129" s="2">
        <f>CN129+CP129</f>
        <v>0</v>
      </c>
      <c r="CR129" s="6">
        <f>'[1]Detailed Budget'!$AD$195</f>
        <v>18734176418</v>
      </c>
      <c r="CS129" s="5">
        <f>BN129*CR129</f>
        <v>11528225.352837658</v>
      </c>
      <c r="CW129" s="4"/>
      <c r="DH129" s="3">
        <f>'[1]Detailed Budget'!$AD$163</f>
        <v>4928560000</v>
      </c>
      <c r="DI129" s="2">
        <f>AP129*DH129</f>
        <v>6160000</v>
      </c>
    </row>
    <row r="130" spans="1:118" x14ac:dyDescent="0.35">
      <c r="A130" s="23"/>
      <c r="B130" s="22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0"/>
      <c r="V130" s="19"/>
      <c r="W130" s="18"/>
      <c r="X130" s="17"/>
      <c r="Y130" s="16"/>
      <c r="Z130" s="6"/>
      <c r="AA130" s="16"/>
      <c r="AB130" s="6"/>
      <c r="AD130" s="6"/>
      <c r="AE130" s="6"/>
      <c r="AF130" s="6">
        <f>AE130*BB130</f>
        <v>0</v>
      </c>
      <c r="AG130" s="15">
        <f>AE130/21628351</f>
        <v>0</v>
      </c>
      <c r="AH130" s="6"/>
      <c r="AI130" s="12"/>
      <c r="AJ130" s="6"/>
      <c r="AK130" s="6">
        <f>AB130*0.04</f>
        <v>0</v>
      </c>
      <c r="AL130" s="6">
        <f>AB130*0.04</f>
        <v>0</v>
      </c>
      <c r="AM130" s="6">
        <f>AK130+AL130</f>
        <v>0</v>
      </c>
      <c r="AN130" s="14">
        <f>AM130/20653560</f>
        <v>0</v>
      </c>
      <c r="AO130" s="6"/>
      <c r="AP130" s="13">
        <f>AO130/8801</f>
        <v>0</v>
      </c>
      <c r="AQ130" s="6"/>
      <c r="AR130" s="6"/>
      <c r="AS130" s="6"/>
      <c r="AT130" s="6"/>
      <c r="AU130" s="6"/>
      <c r="AV130" s="6"/>
      <c r="AW130" s="13">
        <f>AV130/34743979</f>
        <v>0</v>
      </c>
      <c r="AX130" s="6"/>
      <c r="AY130" s="6"/>
      <c r="AZ130" s="6"/>
      <c r="BA130" s="12">
        <f>AZ130/12721596</f>
        <v>0</v>
      </c>
      <c r="BB130" s="11"/>
      <c r="BC130" s="6"/>
      <c r="BD130" s="10"/>
      <c r="BE130" s="6"/>
      <c r="BF130" s="8"/>
      <c r="BG130" s="27"/>
      <c r="BH130" s="9"/>
      <c r="BI130" s="6">
        <f>AK130*0.85*0.75*12</f>
        <v>0</v>
      </c>
      <c r="BJ130" s="6">
        <f>AL130*0.85*0.75*2*12</f>
        <v>0</v>
      </c>
      <c r="BK130" s="6">
        <f>BI130+BJ130</f>
        <v>0</v>
      </c>
      <c r="BL130" s="8">
        <f>BK130/236999601</f>
        <v>0</v>
      </c>
      <c r="BM130" s="6"/>
      <c r="BN130" s="8">
        <f>BM130/23157202</f>
        <v>0</v>
      </c>
      <c r="BT130" s="6"/>
      <c r="BU130" s="6"/>
      <c r="BV130" s="7"/>
      <c r="BW130" s="4"/>
      <c r="BX130" s="5"/>
      <c r="BY130" s="5"/>
      <c r="CA130" s="6">
        <f>'[1]Detailed Budget'!$AD$96</f>
        <v>71050111380.677719</v>
      </c>
      <c r="CB130" s="5">
        <f>BA130*CA130</f>
        <v>0</v>
      </c>
      <c r="CE130" s="6"/>
      <c r="CF130" s="5"/>
      <c r="CG130" s="6"/>
      <c r="CH130" s="5"/>
      <c r="CI130" s="5"/>
      <c r="CJ130" s="5"/>
      <c r="CK130" s="5"/>
      <c r="CL130" s="5"/>
      <c r="CM130" s="4">
        <f>'[1]Detailed Budget'!$AD$189</f>
        <v>77498869683.252869</v>
      </c>
      <c r="CN130" s="5">
        <f>BH130*BL130*CM130</f>
        <v>0</v>
      </c>
      <c r="CO130" s="3">
        <f>'[1]Detailed Budget'!$AD$191</f>
        <v>2684962805.4134097</v>
      </c>
      <c r="CP130" s="2">
        <f>BH130*AN130*CO130</f>
        <v>0</v>
      </c>
      <c r="CQ130" s="2">
        <f>CN130+CP130</f>
        <v>0</v>
      </c>
      <c r="CR130" s="6"/>
      <c r="CS130" s="5"/>
      <c r="CW130" s="4"/>
      <c r="DH130" s="3">
        <f>'[1]Detailed Budget'!$AD$163</f>
        <v>4928560000</v>
      </c>
      <c r="DI130" s="2">
        <f>AP130*DH130</f>
        <v>0</v>
      </c>
    </row>
    <row r="131" spans="1:118" x14ac:dyDescent="0.35">
      <c r="A131" s="38">
        <v>1.7</v>
      </c>
      <c r="B131" s="37" t="s">
        <v>1418</v>
      </c>
      <c r="C131" s="34">
        <f>COUNTA(C133:C149)</f>
        <v>17</v>
      </c>
      <c r="D131" s="34">
        <f>COUNTA(D133:D149)</f>
        <v>17</v>
      </c>
      <c r="E131" s="34">
        <f>COUNTA(E133:E149)</f>
        <v>0</v>
      </c>
      <c r="F131" s="34">
        <f>COUNTA(F133:F149)</f>
        <v>0</v>
      </c>
      <c r="G131" s="34">
        <f>COUNTA(G133:G149)</f>
        <v>0</v>
      </c>
      <c r="H131" s="34">
        <f>COUNTA(H133:H149)</f>
        <v>17</v>
      </c>
      <c r="I131" s="34">
        <f>COUNTA(I133:I149)</f>
        <v>17</v>
      </c>
      <c r="J131" s="34">
        <f>COUNTA(J133:J149)</f>
        <v>0</v>
      </c>
      <c r="K131" s="34">
        <f>COUNTA(K133:K149)</f>
        <v>17</v>
      </c>
      <c r="L131" s="34">
        <f>COUNTA(L133:L149)</f>
        <v>0</v>
      </c>
      <c r="M131" s="34">
        <f>COUNTA(M133:M149)</f>
        <v>0</v>
      </c>
      <c r="N131" s="34">
        <f>COUNTA(N133:N149)</f>
        <v>0</v>
      </c>
      <c r="O131" s="34">
        <f>COUNTA(O133:O149)</f>
        <v>0</v>
      </c>
      <c r="P131" s="34">
        <f>COUNTA(P133:P149)</f>
        <v>0</v>
      </c>
      <c r="Q131" s="34">
        <f>COUNTA(Q133:Q149)</f>
        <v>3</v>
      </c>
      <c r="R131" s="34">
        <f>COUNTA(R133:R149)</f>
        <v>14</v>
      </c>
      <c r="S131" s="34">
        <f>COUNTA(S133:S149)</f>
        <v>0</v>
      </c>
      <c r="T131" s="34">
        <f>COUNTA(T133:T149)</f>
        <v>0</v>
      </c>
      <c r="U131" s="33">
        <f>SUM(C131:T131)</f>
        <v>102</v>
      </c>
      <c r="V131" s="32"/>
      <c r="W131" s="25">
        <f>SUM(W133:W149)</f>
        <v>3206531</v>
      </c>
      <c r="X131" s="31">
        <v>2.94</v>
      </c>
      <c r="Y131" s="30">
        <f>1+X131/100</f>
        <v>1.0294000000000001</v>
      </c>
      <c r="Z131" s="25">
        <v>19</v>
      </c>
      <c r="AA131" s="30">
        <f>POWER(Y131,Z131)</f>
        <v>1.7341997303889829</v>
      </c>
      <c r="AB131" s="25">
        <f>SUM(AB133:AB149)</f>
        <v>5560765.1956839161</v>
      </c>
      <c r="AC131" s="24">
        <v>17.100000000000001</v>
      </c>
      <c r="AD131" s="25">
        <f>SUM(AD133:AD149)</f>
        <v>950890.84846194962</v>
      </c>
      <c r="AE131" s="25">
        <f>SUM(AE133:AE149)</f>
        <v>903346.30603885208</v>
      </c>
      <c r="AF131" s="25">
        <f>SUM(AF133:AF149)</f>
        <v>903346.30603885208</v>
      </c>
      <c r="AG131" s="15">
        <f>AE131/21628351</f>
        <v>4.1766767426645333E-2</v>
      </c>
      <c r="AH131" s="25">
        <f>SUM(AH133:AH149)</f>
        <v>278038.2597841958</v>
      </c>
      <c r="AI131" s="12">
        <f>AH131/12908475</f>
        <v>2.1539202716370123E-2</v>
      </c>
      <c r="AJ131" s="25">
        <f>SUM(AJ133:AJ149)</f>
        <v>1228929.1082461455</v>
      </c>
      <c r="AK131" s="6">
        <f>AB131*0.04</f>
        <v>222430.60782735664</v>
      </c>
      <c r="AL131" s="6">
        <f>AB131*0.04</f>
        <v>222430.60782735664</v>
      </c>
      <c r="AM131" s="6">
        <f>AK131+AL131</f>
        <v>444861.21565471328</v>
      </c>
      <c r="AN131" s="14">
        <f>AM131/20653560</f>
        <v>2.153920271637012E-2</v>
      </c>
      <c r="AO131" s="25">
        <f>SUM(AO133:AO149)</f>
        <v>207</v>
      </c>
      <c r="AP131" s="13">
        <f>AO131/8801</f>
        <v>2.3520054539256902E-2</v>
      </c>
      <c r="AQ131" s="25">
        <f>SUM(AQ133:AQ149)</f>
        <v>207</v>
      </c>
      <c r="AR131" s="25"/>
      <c r="AS131" s="25"/>
      <c r="AT131" s="25"/>
      <c r="AU131" s="6"/>
      <c r="AV131" s="6"/>
      <c r="AW131" s="13">
        <f>AV131/34743979</f>
        <v>0</v>
      </c>
      <c r="AX131" s="6"/>
      <c r="AY131" s="25">
        <v>411280</v>
      </c>
      <c r="AZ131" s="25">
        <f>SUM(AZ133:AZ149)</f>
        <v>411280.03622623824</v>
      </c>
      <c r="BA131" s="12">
        <f>AZ131/12721596</f>
        <v>3.2329279771676309E-2</v>
      </c>
      <c r="BB131" s="11"/>
      <c r="BC131" s="25">
        <f>SUM(BC133:BC149)</f>
        <v>684641.41089260357</v>
      </c>
      <c r="BD131" s="10">
        <f>BC131/11104067</f>
        <v>6.1656815551689628E-2</v>
      </c>
      <c r="BE131" s="25">
        <f>SUM(BE133:BE149)</f>
        <v>2928743.8132628049</v>
      </c>
      <c r="BF131" s="8">
        <f>BE131/47500730</f>
        <v>6.165681692182004E-2</v>
      </c>
      <c r="BG131" s="25">
        <f>SUM(BG133:BG149)</f>
        <v>3613385.2241554083</v>
      </c>
      <c r="BI131" s="6">
        <f>AK131*0.85*0.75*12</f>
        <v>1701594.1498792784</v>
      </c>
      <c r="BJ131" s="6">
        <f>AL131*0.85*0.75*2*12</f>
        <v>3403188.2997585568</v>
      </c>
      <c r="BK131" s="6">
        <f>BI131+BJ131</f>
        <v>5104782.4496378349</v>
      </c>
      <c r="BL131" s="8">
        <f>BK131/236999601</f>
        <v>2.153920271637012E-2</v>
      </c>
      <c r="BM131" s="25">
        <v>445215</v>
      </c>
      <c r="BN131" s="8">
        <f>BM131/23157202</f>
        <v>1.9225768294459752E-2</v>
      </c>
      <c r="BO131" s="24"/>
      <c r="BP131" s="24"/>
      <c r="BQ131" s="24"/>
      <c r="BR131" s="24"/>
      <c r="BS131" s="24"/>
      <c r="BT131" s="25">
        <f>'[1]Detailed Budget'!$AD$12</f>
        <v>194045122715</v>
      </c>
      <c r="BU131" s="25">
        <f>'[1]Detailed Budget'!$AD$24</f>
        <v>194045122715</v>
      </c>
      <c r="BV131" s="7">
        <f>AV131/34743979</f>
        <v>0</v>
      </c>
      <c r="BW131" s="4"/>
      <c r="BX131" s="35">
        <f>BT131*BV131</f>
        <v>0</v>
      </c>
      <c r="BY131" s="35">
        <f>BU131*BV131</f>
        <v>0</v>
      </c>
      <c r="BZ131" s="24"/>
      <c r="CA131" s="25">
        <f>'[1]Detailed Budget'!$AD$96</f>
        <v>71050111380.677719</v>
      </c>
      <c r="CB131" s="35">
        <f>BA131*CA131</f>
        <v>2296998928.6346927</v>
      </c>
      <c r="CC131" s="24"/>
      <c r="CD131" s="24"/>
      <c r="CE131" s="25">
        <f>'[1]Detailed Budget'!$AD$175</f>
        <v>4330586076.5988197</v>
      </c>
      <c r="CF131" s="35">
        <f>SUM(CF133:CF149)</f>
        <v>267010146.95556873</v>
      </c>
      <c r="CG131" s="36">
        <f>'[1]Detailed Budget'!$AD$176</f>
        <v>20662817754.37001</v>
      </c>
      <c r="CH131" s="35">
        <f>SUM(CH133:CH149)</f>
        <v>1274003571.3701246</v>
      </c>
      <c r="CI131" s="35">
        <f>SUM(CI133:CI149)</f>
        <v>1541013718.3256934</v>
      </c>
      <c r="CJ131" s="5">
        <f>'[1]Detailed Budget'!$AD$178</f>
        <v>46025131033.061455</v>
      </c>
      <c r="CK131" s="35">
        <f>SUM(CK133:CK149)</f>
        <v>1922320943.6387548</v>
      </c>
      <c r="CL131" s="35">
        <f>SUM(CL133:CL149)</f>
        <v>3463334661.9644475</v>
      </c>
      <c r="CM131" s="4">
        <f>'[1]Detailed Budget'!$AD$189</f>
        <v>77498869683.252869</v>
      </c>
      <c r="CN131" s="5">
        <f>BH131*BL131*CM131</f>
        <v>0</v>
      </c>
      <c r="CO131" s="3">
        <f>'[1]Detailed Budget'!$AD$191</f>
        <v>2684962805.4134097</v>
      </c>
      <c r="CP131" s="2">
        <f>BH131*AN131*CO131</f>
        <v>0</v>
      </c>
      <c r="CQ131" s="2">
        <f>CN131+CP131</f>
        <v>0</v>
      </c>
      <c r="CR131" s="25">
        <f>'[1]Detailed Budget'!$AD$195</f>
        <v>18734176418</v>
      </c>
      <c r="CS131" s="5">
        <f>BN131*CR131</f>
        <v>360178935</v>
      </c>
      <c r="CT131" s="24"/>
      <c r="CU131" s="24"/>
      <c r="CV131" s="24"/>
      <c r="CW131" s="4"/>
      <c r="CX131" s="24"/>
      <c r="CY131" s="24"/>
      <c r="CZ131" s="24"/>
      <c r="DA131" s="24"/>
      <c r="DB131" s="24"/>
      <c r="DC131" s="24"/>
      <c r="DD131" s="24"/>
      <c r="DE131" s="24"/>
      <c r="DF131" s="24"/>
      <c r="DG131" s="24"/>
      <c r="DH131" s="3">
        <f>'[1]Detailed Budget'!$AD$163</f>
        <v>4928560000</v>
      </c>
      <c r="DI131" s="2">
        <f>AP131*DH131</f>
        <v>115920000</v>
      </c>
      <c r="DJ131" s="24"/>
      <c r="DK131" s="24"/>
      <c r="DL131" s="24"/>
      <c r="DM131" s="24"/>
      <c r="DN131" s="24"/>
    </row>
    <row r="132" spans="1:118" x14ac:dyDescent="0.35">
      <c r="A132" s="23" t="s">
        <v>1417</v>
      </c>
      <c r="B132" s="22" t="s">
        <v>72</v>
      </c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3"/>
      <c r="V132" s="32"/>
      <c r="W132" s="25"/>
      <c r="X132" s="31"/>
      <c r="Y132" s="30"/>
      <c r="Z132" s="25"/>
      <c r="AA132" s="30"/>
      <c r="AB132" s="25"/>
      <c r="AC132" s="24"/>
      <c r="AD132" s="25"/>
      <c r="AE132" s="6"/>
      <c r="AF132" s="6"/>
      <c r="AG132" s="15">
        <f>AE132/21628351</f>
        <v>0</v>
      </c>
      <c r="AH132" s="25"/>
      <c r="AI132" s="12"/>
      <c r="AJ132" s="6"/>
      <c r="AK132" s="6">
        <f>AB132*0.04</f>
        <v>0</v>
      </c>
      <c r="AL132" s="6">
        <f>AB132*0.04</f>
        <v>0</v>
      </c>
      <c r="AM132" s="6">
        <f>AK132+AL132</f>
        <v>0</v>
      </c>
      <c r="AN132" s="14">
        <f>AM132/20653560</f>
        <v>0</v>
      </c>
      <c r="AO132" s="25"/>
      <c r="AP132" s="13"/>
      <c r="AQ132" s="25"/>
      <c r="AR132" s="25"/>
      <c r="AS132" s="25"/>
      <c r="AT132" s="25"/>
      <c r="AU132" s="6"/>
      <c r="AV132" s="6"/>
      <c r="AW132" s="13">
        <f>AV132/34743979</f>
        <v>0</v>
      </c>
      <c r="AX132" s="6"/>
      <c r="AY132" s="25"/>
      <c r="AZ132" s="6"/>
      <c r="BA132" s="12">
        <f>AZ132/12721596</f>
        <v>0</v>
      </c>
      <c r="BB132" s="11"/>
      <c r="BC132" s="28"/>
      <c r="BD132" s="10">
        <f>BC132/11104067</f>
        <v>0</v>
      </c>
      <c r="BE132" s="28"/>
      <c r="BF132" s="8">
        <f>BE132/47500730</f>
        <v>0</v>
      </c>
      <c r="BG132" s="27"/>
      <c r="BI132" s="6">
        <f>AK132*0.85*0.75*12</f>
        <v>0</v>
      </c>
      <c r="BJ132" s="6">
        <f>AL132*0.85*0.75*2*12</f>
        <v>0</v>
      </c>
      <c r="BK132" s="6">
        <f>BI132+BJ132</f>
        <v>0</v>
      </c>
      <c r="BL132" s="8">
        <f>BK132/236999601</f>
        <v>0</v>
      </c>
      <c r="BM132" s="25"/>
      <c r="BN132" s="8">
        <f>BM132/23157202</f>
        <v>0</v>
      </c>
      <c r="BO132" s="24"/>
      <c r="BP132" s="24"/>
      <c r="BQ132" s="24"/>
      <c r="BR132" s="24"/>
      <c r="BS132" s="24"/>
      <c r="BT132" s="25"/>
      <c r="BU132" s="25">
        <f>'[1]Detailed Budget'!$AD$24</f>
        <v>194045122715</v>
      </c>
      <c r="BV132" s="7"/>
      <c r="BW132" s="4"/>
      <c r="BX132" s="5"/>
      <c r="BY132" s="5"/>
      <c r="BZ132" s="24"/>
      <c r="CA132" s="25">
        <f>'[1]Detailed Budget'!$AD$96</f>
        <v>71050111380.677719</v>
      </c>
      <c r="CB132" s="5"/>
      <c r="CC132" s="24"/>
      <c r="CD132" s="24"/>
      <c r="CE132" s="25"/>
      <c r="CF132" s="5"/>
      <c r="CG132" s="26"/>
      <c r="CH132" s="5"/>
      <c r="CI132" s="5"/>
      <c r="CJ132" s="5"/>
      <c r="CK132" s="5"/>
      <c r="CL132" s="5"/>
      <c r="CM132" s="4">
        <f>'[1]Detailed Budget'!$AD$189</f>
        <v>77498869683.252869</v>
      </c>
      <c r="CN132" s="5">
        <f>BH132*BL132*CM132</f>
        <v>0</v>
      </c>
      <c r="CO132" s="3">
        <f>'[1]Detailed Budget'!$AD$191</f>
        <v>2684962805.4134097</v>
      </c>
      <c r="CP132" s="2">
        <f>BH132*AN132*CO132</f>
        <v>0</v>
      </c>
      <c r="CQ132" s="2">
        <f>CN132+CP132</f>
        <v>0</v>
      </c>
      <c r="CR132" s="25"/>
      <c r="CS132" s="5"/>
      <c r="CT132" s="24"/>
      <c r="CU132" s="24"/>
      <c r="CV132" s="24"/>
      <c r="CW132" s="4"/>
      <c r="CX132" s="24"/>
      <c r="CY132" s="24"/>
      <c r="CZ132" s="24"/>
      <c r="DA132" s="24"/>
      <c r="DB132" s="24"/>
      <c r="DC132" s="24"/>
      <c r="DD132" s="24"/>
      <c r="DE132" s="24"/>
      <c r="DF132" s="24"/>
      <c r="DG132" s="24"/>
      <c r="DH132" s="3">
        <f>'[1]Detailed Budget'!$AD$163</f>
        <v>4928560000</v>
      </c>
      <c r="DI132" s="2">
        <f>AP132*DH132</f>
        <v>0</v>
      </c>
      <c r="DJ132" s="24"/>
      <c r="DK132" s="24"/>
      <c r="DL132" s="24"/>
      <c r="DM132" s="24"/>
      <c r="DN132" s="24"/>
    </row>
    <row r="133" spans="1:118" ht="43.5" x14ac:dyDescent="0.35">
      <c r="A133" s="23" t="s">
        <v>1416</v>
      </c>
      <c r="B133" s="22" t="s">
        <v>1415</v>
      </c>
      <c r="C133" s="21" t="s">
        <v>1</v>
      </c>
      <c r="D133" s="21" t="s">
        <v>1</v>
      </c>
      <c r="E133" s="21"/>
      <c r="F133" s="21"/>
      <c r="G133" s="21"/>
      <c r="H133" s="21" t="s">
        <v>1</v>
      </c>
      <c r="I133" s="21" t="s">
        <v>1</v>
      </c>
      <c r="J133" s="21"/>
      <c r="K133" s="21" t="s">
        <v>1</v>
      </c>
      <c r="L133" s="21"/>
      <c r="M133" s="21"/>
      <c r="N133" s="21"/>
      <c r="O133" s="21"/>
      <c r="P133" s="21"/>
      <c r="Q133" s="21"/>
      <c r="R133" s="21" t="s">
        <v>1</v>
      </c>
      <c r="S133" s="21"/>
      <c r="T133" s="21"/>
      <c r="U133" s="20">
        <f>COUNTA(C133:T133)</f>
        <v>6</v>
      </c>
      <c r="V133" s="19" t="s">
        <v>4</v>
      </c>
      <c r="W133" s="18">
        <v>179805</v>
      </c>
      <c r="X133" s="17">
        <v>2.94</v>
      </c>
      <c r="Y133" s="16">
        <f>1+X133/100</f>
        <v>1.0294000000000001</v>
      </c>
      <c r="Z133" s="6">
        <v>19</v>
      </c>
      <c r="AA133" s="16">
        <f>POWER(Y133,Z133)</f>
        <v>1.7341997303889829</v>
      </c>
      <c r="AB133" s="6">
        <f>W133*AA133</f>
        <v>311817.78252259106</v>
      </c>
      <c r="AC133" s="1">
        <v>17.100000000000001</v>
      </c>
      <c r="AD133" s="6">
        <f>AB133*AC133/100</f>
        <v>53320.840811363079</v>
      </c>
      <c r="AE133" s="6">
        <f>AD133*0.95</f>
        <v>50654.798770794921</v>
      </c>
      <c r="AF133" s="6">
        <f>AE133*BB133</f>
        <v>50654.798770794921</v>
      </c>
      <c r="AG133" s="15">
        <f>AE133/21628351</f>
        <v>2.3420555164281789E-3</v>
      </c>
      <c r="AH133" s="6">
        <f>AB133*0.05</f>
        <v>15590.889126129554</v>
      </c>
      <c r="AI133" s="12">
        <f>AH133/12908475</f>
        <v>1.2078025580968747E-3</v>
      </c>
      <c r="AJ133" s="6">
        <f>AD133+AH133</f>
        <v>68911.729937492637</v>
      </c>
      <c r="AK133" s="6">
        <f>AB133*0.04</f>
        <v>12472.711300903642</v>
      </c>
      <c r="AL133" s="6">
        <f>AB133*0.04</f>
        <v>12472.711300903642</v>
      </c>
      <c r="AM133" s="6">
        <f>AK133+AL133</f>
        <v>24945.422601807284</v>
      </c>
      <c r="AN133" s="14">
        <f>AM133/20653560</f>
        <v>1.2078025580968745E-3</v>
      </c>
      <c r="AO133" s="6">
        <v>11</v>
      </c>
      <c r="AP133" s="13">
        <f>AO133/8801</f>
        <v>1.2498579706851495E-3</v>
      </c>
      <c r="AQ133" s="6">
        <v>11</v>
      </c>
      <c r="AR133" s="6"/>
      <c r="AS133" s="6"/>
      <c r="AT133" s="6"/>
      <c r="AU133" s="6">
        <v>0</v>
      </c>
      <c r="AV133" s="6"/>
      <c r="AW133" s="13">
        <f>AV133/34743979</f>
        <v>0</v>
      </c>
      <c r="AX133" s="6">
        <v>1</v>
      </c>
      <c r="AY133" s="6">
        <f>AJ133/1228929*411280</f>
        <v>23062.370803107398</v>
      </c>
      <c r="AZ133" s="6">
        <f>AX133*AY133</f>
        <v>23062.370803107398</v>
      </c>
      <c r="BA133" s="12">
        <f>AZ133/12721596</f>
        <v>1.8128520040337232E-3</v>
      </c>
      <c r="BB133" s="11">
        <v>1</v>
      </c>
      <c r="BC133" s="6">
        <f>AD133*BB133*0.18*4</f>
        <v>38391.005384181415</v>
      </c>
      <c r="BD133" s="10">
        <f>BC133/11104067</f>
        <v>3.4573823612719027E-3</v>
      </c>
      <c r="BE133" s="6">
        <f>AD133*BB133*0.77*4</f>
        <v>164228.18969899829</v>
      </c>
      <c r="BF133" s="8">
        <f>BE133/47500730</f>
        <v>3.4573824381014416E-3</v>
      </c>
      <c r="BG133" s="27">
        <f>BC133+BE133</f>
        <v>202619.19508317971</v>
      </c>
      <c r="BH133" s="9">
        <v>0</v>
      </c>
      <c r="BI133" s="6">
        <f>AK133*0.85*0.75*12</f>
        <v>95416.241451912851</v>
      </c>
      <c r="BJ133" s="6">
        <f>AL133*0.85*0.75*2*12</f>
        <v>190832.4829038257</v>
      </c>
      <c r="BK133" s="6">
        <f>BI133+BJ133</f>
        <v>286248.72435573855</v>
      </c>
      <c r="BL133" s="8">
        <f>BK133/236999601</f>
        <v>1.2078025580968745E-3</v>
      </c>
      <c r="BM133" s="6">
        <f>AH133/278038*445215</f>
        <v>24965.284249957807</v>
      </c>
      <c r="BN133" s="8">
        <f>BM133/23157202</f>
        <v>1.0780786145907354E-3</v>
      </c>
      <c r="BT133" s="6">
        <f>'[1]Detailed Budget'!$AD$12</f>
        <v>194045122715</v>
      </c>
      <c r="BU133" s="6">
        <f>'[1]Detailed Budget'!$AD$24</f>
        <v>194045122715</v>
      </c>
      <c r="BV133" s="7">
        <f>AV133/34743979</f>
        <v>0</v>
      </c>
      <c r="BW133" s="4"/>
      <c r="BX133" s="5">
        <f>BT133*BV133</f>
        <v>0</v>
      </c>
      <c r="BY133" s="5">
        <f>BU133*BV133</f>
        <v>0</v>
      </c>
      <c r="CA133" s="6">
        <f>'[1]Detailed Budget'!$AD$96</f>
        <v>71050111380.677719</v>
      </c>
      <c r="CB133" s="5">
        <f>BA133*CA133</f>
        <v>128803336.80328085</v>
      </c>
      <c r="CE133" s="6">
        <f>'[1]Detailed Budget'!$AD$175</f>
        <v>4330586076.5988197</v>
      </c>
      <c r="CF133" s="5">
        <f>BB133*BD133*CE133</f>
        <v>14972491.915202452</v>
      </c>
      <c r="CG133" s="6">
        <f>'[1]Detailed Budget'!$AD$176</f>
        <v>20662817754.37001</v>
      </c>
      <c r="CH133" s="5">
        <f>BB133*BF133*CG133</f>
        <v>71439263.225649536</v>
      </c>
      <c r="CI133" s="5">
        <f>CF133+CH133</f>
        <v>86411755.140851989</v>
      </c>
      <c r="CJ133" s="5">
        <f>'[1]Detailed Budget'!$AD$178</f>
        <v>46025131033.061455</v>
      </c>
      <c r="CK133" s="5">
        <f>BB133*AG133*CJ133</f>
        <v>107793412.03031135</v>
      </c>
      <c r="CL133" s="5">
        <f>CI133+CK133</f>
        <v>194205167.17116332</v>
      </c>
      <c r="CM133" s="4">
        <f>'[1]Detailed Budget'!$AD$189</f>
        <v>77498869683.252869</v>
      </c>
      <c r="CN133" s="5">
        <f>BH133*BL133*CM133</f>
        <v>0</v>
      </c>
      <c r="CO133" s="3">
        <f>'[1]Detailed Budget'!$AD$191</f>
        <v>2684962805.4134097</v>
      </c>
      <c r="CP133" s="2">
        <f>BH133*AN133*CO133</f>
        <v>0</v>
      </c>
      <c r="CQ133" s="2">
        <f>CN133+CP133</f>
        <v>0</v>
      </c>
      <c r="CR133" s="6">
        <f>'[1]Detailed Budget'!$AD$195</f>
        <v>18734176418</v>
      </c>
      <c r="CS133" s="5">
        <f>BN133*CR133</f>
        <v>20196914.958215866</v>
      </c>
      <c r="CW133" s="4"/>
      <c r="DH133" s="3">
        <f>'[1]Detailed Budget'!$AD$163</f>
        <v>4928560000</v>
      </c>
      <c r="DI133" s="2">
        <f>AP133*DH133</f>
        <v>6160000</v>
      </c>
    </row>
    <row r="134" spans="1:118" ht="43.5" x14ac:dyDescent="0.35">
      <c r="A134" s="23" t="s">
        <v>1414</v>
      </c>
      <c r="B134" s="22" t="s">
        <v>1413</v>
      </c>
      <c r="C134" s="21" t="s">
        <v>1</v>
      </c>
      <c r="D134" s="21" t="s">
        <v>1</v>
      </c>
      <c r="E134" s="21"/>
      <c r="F134" s="21"/>
      <c r="G134" s="21"/>
      <c r="H134" s="21" t="s">
        <v>1</v>
      </c>
      <c r="I134" s="21" t="s">
        <v>1</v>
      </c>
      <c r="J134" s="21"/>
      <c r="K134" s="21" t="s">
        <v>1</v>
      </c>
      <c r="L134" s="21"/>
      <c r="M134" s="21"/>
      <c r="N134" s="21"/>
      <c r="O134" s="21"/>
      <c r="P134" s="21"/>
      <c r="Q134" s="21"/>
      <c r="R134" s="21" t="s">
        <v>1</v>
      </c>
      <c r="S134" s="21"/>
      <c r="T134" s="21"/>
      <c r="U134" s="20">
        <f>COUNTA(C134:T134)</f>
        <v>6</v>
      </c>
      <c r="V134" s="19" t="s">
        <v>4</v>
      </c>
      <c r="W134" s="18">
        <v>189834</v>
      </c>
      <c r="X134" s="17">
        <v>2.94</v>
      </c>
      <c r="Y134" s="16">
        <f>1+X134/100</f>
        <v>1.0294000000000001</v>
      </c>
      <c r="Z134" s="6">
        <v>19</v>
      </c>
      <c r="AA134" s="16">
        <f>POWER(Y134,Z134)</f>
        <v>1.7341997303889829</v>
      </c>
      <c r="AB134" s="6">
        <f>W134*AA134</f>
        <v>329210.07161866216</v>
      </c>
      <c r="AC134" s="1">
        <v>17.100000000000001</v>
      </c>
      <c r="AD134" s="6">
        <f>AB134*AC134/100</f>
        <v>56294.922246791233</v>
      </c>
      <c r="AE134" s="6">
        <f>AD134*0.95</f>
        <v>53480.176134451671</v>
      </c>
      <c r="AF134" s="6">
        <f>AE134*BB134</f>
        <v>53480.176134451671</v>
      </c>
      <c r="AG134" s="15">
        <f>AE134/21628351</f>
        <v>2.4726885620846299E-3</v>
      </c>
      <c r="AH134" s="6">
        <f>AB134*0.05</f>
        <v>16460.503580933109</v>
      </c>
      <c r="AI134" s="12">
        <f>AH134/12908475</f>
        <v>1.2751702723159094E-3</v>
      </c>
      <c r="AJ134" s="6">
        <f>AD134+AH134</f>
        <v>72755.425827724335</v>
      </c>
      <c r="AK134" s="6">
        <f>AB134*0.04</f>
        <v>13168.402864746487</v>
      </c>
      <c r="AL134" s="6">
        <f>AB134*0.04</f>
        <v>13168.402864746487</v>
      </c>
      <c r="AM134" s="6">
        <f>AK134+AL134</f>
        <v>26336.805729492975</v>
      </c>
      <c r="AN134" s="14">
        <f>AM134/20653560</f>
        <v>1.2751702723159094E-3</v>
      </c>
      <c r="AO134" s="6">
        <v>16</v>
      </c>
      <c r="AP134" s="13">
        <f>AO134/8801</f>
        <v>1.81797523008749E-3</v>
      </c>
      <c r="AQ134" s="6">
        <v>16</v>
      </c>
      <c r="AR134" s="6"/>
      <c r="AS134" s="6"/>
      <c r="AT134" s="6"/>
      <c r="AU134" s="6">
        <v>0</v>
      </c>
      <c r="AV134" s="6"/>
      <c r="AW134" s="13">
        <f>AV134/34743979</f>
        <v>0</v>
      </c>
      <c r="AX134" s="6">
        <v>1</v>
      </c>
      <c r="AY134" s="6">
        <f>AJ134/1228929*411280</f>
        <v>24348.722777659626</v>
      </c>
      <c r="AZ134" s="6">
        <f>AX134*AY134</f>
        <v>24348.722777659626</v>
      </c>
      <c r="BA134" s="12">
        <f>AZ134/12721596</f>
        <v>1.9139676167722686E-3</v>
      </c>
      <c r="BB134" s="11">
        <v>1</v>
      </c>
      <c r="BC134" s="6">
        <f>AD134*BB134*0.18*4</f>
        <v>40532.344017689684</v>
      </c>
      <c r="BD134" s="10">
        <f>BC134/11104067</f>
        <v>3.6502250947954189E-3</v>
      </c>
      <c r="BE134" s="6">
        <f>AD134*BB134*0.77*4</f>
        <v>173388.36052011701</v>
      </c>
      <c r="BF134" s="8">
        <f>BE134/47500730</f>
        <v>3.6502251759102863E-3</v>
      </c>
      <c r="BG134" s="27">
        <f>BC134+BE134</f>
        <v>213920.70453780668</v>
      </c>
      <c r="BH134" s="9">
        <v>0</v>
      </c>
      <c r="BI134" s="6">
        <f>AK134*0.85*0.75*12</f>
        <v>100738.28191531062</v>
      </c>
      <c r="BJ134" s="6">
        <f>AL134*0.85*0.75*2*12</f>
        <v>201476.56383062125</v>
      </c>
      <c r="BK134" s="6">
        <f>BI134+BJ134</f>
        <v>302214.84574593185</v>
      </c>
      <c r="BL134" s="8">
        <f>BK134/236999601</f>
        <v>1.2751702723159094E-3</v>
      </c>
      <c r="BM134" s="6">
        <f>AH134/278038*445215</f>
        <v>26357.775202616675</v>
      </c>
      <c r="BN134" s="8">
        <f>BM134/23157202</f>
        <v>1.1382107044977487E-3</v>
      </c>
      <c r="BT134" s="6">
        <f>'[1]Detailed Budget'!$AD$12</f>
        <v>194045122715</v>
      </c>
      <c r="BU134" s="6">
        <f>'[1]Detailed Budget'!$AD$24</f>
        <v>194045122715</v>
      </c>
      <c r="BV134" s="7">
        <f>AV134/34743979</f>
        <v>0</v>
      </c>
      <c r="BW134" s="4"/>
      <c r="BX134" s="5">
        <f>BT134*BV134</f>
        <v>0</v>
      </c>
      <c r="BY134" s="5">
        <f>BU134*BV134</f>
        <v>0</v>
      </c>
      <c r="CA134" s="6">
        <f>'[1]Detailed Budget'!$AD$96</f>
        <v>71050111380.677719</v>
      </c>
      <c r="CB134" s="5">
        <f>BA134*CA134</f>
        <v>135987612.35067996</v>
      </c>
      <c r="CE134" s="6">
        <f>'[1]Detailed Budget'!$AD$175</f>
        <v>4330586076.5988197</v>
      </c>
      <c r="CF134" s="5">
        <f>BB134*BD134*CE134</f>
        <v>15807613.971972648</v>
      </c>
      <c r="CG134" s="6">
        <f>'[1]Detailed Budget'!$AD$176</f>
        <v>20662817754.37001</v>
      </c>
      <c r="CH134" s="5">
        <f>BB134*BF134*CG134</f>
        <v>75423937.57224746</v>
      </c>
      <c r="CI134" s="5">
        <f>CF134+CH134</f>
        <v>91231551.544220105</v>
      </c>
      <c r="CJ134" s="5">
        <f>'[1]Detailed Budget'!$AD$178</f>
        <v>46025131033.061455</v>
      </c>
      <c r="CK134" s="5">
        <f>BB134*AG134*CJ134</f>
        <v>113805815.07389741</v>
      </c>
      <c r="CL134" s="5">
        <f>CI134+CK134</f>
        <v>205037366.61811751</v>
      </c>
      <c r="CM134" s="4">
        <f>'[1]Detailed Budget'!$AD$189</f>
        <v>77498869683.252869</v>
      </c>
      <c r="CN134" s="5">
        <f>BH134*BL134*CM134</f>
        <v>0</v>
      </c>
      <c r="CO134" s="3">
        <f>'[1]Detailed Budget'!$AD$191</f>
        <v>2684962805.4134097</v>
      </c>
      <c r="CP134" s="2">
        <f>BH134*AN134*CO134</f>
        <v>0</v>
      </c>
      <c r="CQ134" s="2">
        <f>CN134+CP134</f>
        <v>0</v>
      </c>
      <c r="CR134" s="6">
        <f>'[1]Detailed Budget'!$AD$195</f>
        <v>18734176418</v>
      </c>
      <c r="CS134" s="5">
        <f>BN134*CR134</f>
        <v>21323440.138916891</v>
      </c>
      <c r="CW134" s="4"/>
      <c r="DH134" s="3">
        <f>'[1]Detailed Budget'!$AD$163</f>
        <v>4928560000</v>
      </c>
      <c r="DI134" s="2">
        <f>AP134*DH134</f>
        <v>8960000</v>
      </c>
    </row>
    <row r="135" spans="1:118" ht="43.5" x14ac:dyDescent="0.35">
      <c r="A135" s="23" t="s">
        <v>1412</v>
      </c>
      <c r="B135" s="22" t="s">
        <v>1411</v>
      </c>
      <c r="C135" s="21" t="s">
        <v>1</v>
      </c>
      <c r="D135" s="21" t="s">
        <v>1</v>
      </c>
      <c r="E135" s="21"/>
      <c r="F135" s="21"/>
      <c r="G135" s="21"/>
      <c r="H135" s="21" t="s">
        <v>1</v>
      </c>
      <c r="I135" s="21" t="s">
        <v>1</v>
      </c>
      <c r="J135" s="21"/>
      <c r="K135" s="21" t="s">
        <v>1</v>
      </c>
      <c r="L135" s="21"/>
      <c r="M135" s="21"/>
      <c r="N135" s="21"/>
      <c r="O135" s="21"/>
      <c r="P135" s="21"/>
      <c r="Q135" s="21"/>
      <c r="R135" s="21" t="s">
        <v>1</v>
      </c>
      <c r="S135" s="21"/>
      <c r="T135" s="21"/>
      <c r="U135" s="20">
        <f>COUNTA(C135:T135)</f>
        <v>6</v>
      </c>
      <c r="V135" s="19" t="s">
        <v>4</v>
      </c>
      <c r="W135" s="18">
        <v>179550</v>
      </c>
      <c r="X135" s="17">
        <v>2.94</v>
      </c>
      <c r="Y135" s="16">
        <f>1+X135/100</f>
        <v>1.0294000000000001</v>
      </c>
      <c r="Z135" s="6">
        <v>19</v>
      </c>
      <c r="AA135" s="16">
        <f>POWER(Y135,Z135)</f>
        <v>1.7341997303889829</v>
      </c>
      <c r="AB135" s="6">
        <f>W135*AA135</f>
        <v>311375.56159134186</v>
      </c>
      <c r="AC135" s="1">
        <v>17.100000000000001</v>
      </c>
      <c r="AD135" s="6">
        <f>AB135*AC135/100</f>
        <v>53245.221032119458</v>
      </c>
      <c r="AE135" s="6">
        <f>AD135*0.95</f>
        <v>50582.959980513486</v>
      </c>
      <c r="AF135" s="6">
        <f>AE135*BB135</f>
        <v>50582.959980513486</v>
      </c>
      <c r="AG135" s="15">
        <f>AE135/21628351</f>
        <v>2.3387340061437642E-3</v>
      </c>
      <c r="AH135" s="6">
        <f>AB135*0.05</f>
        <v>15568.778079567093</v>
      </c>
      <c r="AI135" s="12">
        <f>AH135/12908475</f>
        <v>1.2060896488211886E-3</v>
      </c>
      <c r="AJ135" s="6">
        <f>AD135+AH135</f>
        <v>68813.999111686557</v>
      </c>
      <c r="AK135" s="6">
        <f>AB135*0.04</f>
        <v>12455.022463653675</v>
      </c>
      <c r="AL135" s="6">
        <f>AB135*0.04</f>
        <v>12455.022463653675</v>
      </c>
      <c r="AM135" s="6">
        <f>AK135+AL135</f>
        <v>24910.04492730735</v>
      </c>
      <c r="AN135" s="14">
        <f>AM135/20653560</f>
        <v>1.2060896488211886E-3</v>
      </c>
      <c r="AO135" s="6">
        <v>14</v>
      </c>
      <c r="AP135" s="13">
        <f>AO135/8801</f>
        <v>1.5907283263265539E-3</v>
      </c>
      <c r="AQ135" s="6">
        <v>14</v>
      </c>
      <c r="AR135" s="6"/>
      <c r="AS135" s="6"/>
      <c r="AT135" s="6"/>
      <c r="AU135" s="6">
        <v>0</v>
      </c>
      <c r="AV135" s="6"/>
      <c r="AW135" s="13">
        <f>AV135/34743979</f>
        <v>0</v>
      </c>
      <c r="AX135" s="6">
        <v>1</v>
      </c>
      <c r="AY135" s="6">
        <f>AJ135/1228929*411280</f>
        <v>23029.66367841791</v>
      </c>
      <c r="AZ135" s="6">
        <f>AX135*AY135</f>
        <v>23029.66367841791</v>
      </c>
      <c r="BA135" s="12">
        <f>AZ135/12721596</f>
        <v>1.8102810117864071E-3</v>
      </c>
      <c r="BB135" s="11">
        <v>1</v>
      </c>
      <c r="BC135" s="6">
        <f>AD135*BB135*0.18*4</f>
        <v>38336.559143126011</v>
      </c>
      <c r="BD135" s="10">
        <f>BC135/11104067</f>
        <v>3.4524790910506944E-3</v>
      </c>
      <c r="BE135" s="6">
        <f>AD135*BB135*0.77*4</f>
        <v>163995.28077892793</v>
      </c>
      <c r="BF135" s="8">
        <f>BE135/47500730</f>
        <v>3.4524791677712726E-3</v>
      </c>
      <c r="BG135" s="27">
        <f>BC135+BE135</f>
        <v>202331.83992205394</v>
      </c>
      <c r="BH135" s="9">
        <v>0</v>
      </c>
      <c r="BI135" s="6">
        <f>AK135*0.85*0.75*12</f>
        <v>95280.921846950601</v>
      </c>
      <c r="BJ135" s="6">
        <f>AL135*0.85*0.75*2*12</f>
        <v>190561.8436939012</v>
      </c>
      <c r="BK135" s="6">
        <f>BI135+BJ135</f>
        <v>285842.7655408518</v>
      </c>
      <c r="BL135" s="8">
        <f>BK135/236999601</f>
        <v>1.2060896488211884E-3</v>
      </c>
      <c r="BM135" s="6">
        <f>AH135/278038*445215</f>
        <v>24929.878407607823</v>
      </c>
      <c r="BN135" s="8">
        <f>BM135/23157202</f>
        <v>1.0765496802078172E-3</v>
      </c>
      <c r="BT135" s="6">
        <f>'[1]Detailed Budget'!$AD$12</f>
        <v>194045122715</v>
      </c>
      <c r="BU135" s="6">
        <f>'[1]Detailed Budget'!$AD$24</f>
        <v>194045122715</v>
      </c>
      <c r="BV135" s="7">
        <f>AV135/34743979</f>
        <v>0</v>
      </c>
      <c r="BW135" s="4"/>
      <c r="BX135" s="5">
        <f>BT135*BV135</f>
        <v>0</v>
      </c>
      <c r="BY135" s="5">
        <f>BU135*BV135</f>
        <v>0</v>
      </c>
      <c r="CA135" s="6">
        <f>'[1]Detailed Budget'!$AD$96</f>
        <v>71050111380.677719</v>
      </c>
      <c r="CB135" s="5">
        <f>BA135*CA135</f>
        <v>128620667.51775017</v>
      </c>
      <c r="CE135" s="6">
        <f>'[1]Detailed Budget'!$AD$175</f>
        <v>4330586076.5988197</v>
      </c>
      <c r="CF135" s="5">
        <f>BB135*BD135*CE135</f>
        <v>14951257.881452685</v>
      </c>
      <c r="CG135" s="6">
        <f>'[1]Detailed Budget'!$AD$176</f>
        <v>20662817754.37001</v>
      </c>
      <c r="CH135" s="5">
        <f>BB135*BF135*CG135</f>
        <v>71337947.844416857</v>
      </c>
      <c r="CI135" s="5">
        <f>CF135+CH135</f>
        <v>86289205.725869536</v>
      </c>
      <c r="CJ135" s="5">
        <f>'[1]Detailed Budget'!$AD$178</f>
        <v>46025131033.061455</v>
      </c>
      <c r="CK135" s="5">
        <f>BB135*AG135*CJ135</f>
        <v>107640539.08424351</v>
      </c>
      <c r="CL135" s="5">
        <f>CI135+CK135</f>
        <v>193929744.81011304</v>
      </c>
      <c r="CM135" s="4">
        <f>'[1]Detailed Budget'!$AD$189</f>
        <v>77498869683.252869</v>
      </c>
      <c r="CN135" s="5">
        <f>BH135*BL135*CM135</f>
        <v>0</v>
      </c>
      <c r="CO135" s="3">
        <f>'[1]Detailed Budget'!$AD$191</f>
        <v>2684962805.4134097</v>
      </c>
      <c r="CP135" s="2">
        <f>BH135*AN135*CO135</f>
        <v>0</v>
      </c>
      <c r="CQ135" s="2">
        <f>CN135+CP135</f>
        <v>0</v>
      </c>
      <c r="CR135" s="6">
        <f>'[1]Detailed Budget'!$AD$195</f>
        <v>18734176418</v>
      </c>
      <c r="CS135" s="5">
        <f>BN135*CR135</f>
        <v>20168271.63175473</v>
      </c>
      <c r="CW135" s="4"/>
      <c r="DH135" s="3">
        <f>'[1]Detailed Budget'!$AD$163</f>
        <v>4928560000</v>
      </c>
      <c r="DI135" s="2">
        <f>AP135*DH135</f>
        <v>7840000.0000000009</v>
      </c>
    </row>
    <row r="136" spans="1:118" ht="58" x14ac:dyDescent="0.35">
      <c r="A136" s="23" t="s">
        <v>1410</v>
      </c>
      <c r="B136" s="22" t="s">
        <v>1409</v>
      </c>
      <c r="C136" s="21" t="s">
        <v>1</v>
      </c>
      <c r="D136" s="21" t="s">
        <v>1</v>
      </c>
      <c r="E136" s="21"/>
      <c r="F136" s="21"/>
      <c r="G136" s="21"/>
      <c r="H136" s="21" t="s">
        <v>1</v>
      </c>
      <c r="I136" s="21" t="s">
        <v>1</v>
      </c>
      <c r="J136" s="21"/>
      <c r="K136" s="21" t="s">
        <v>1</v>
      </c>
      <c r="L136" s="21"/>
      <c r="M136" s="21"/>
      <c r="N136" s="21"/>
      <c r="O136" s="21"/>
      <c r="P136" s="21"/>
      <c r="Q136" s="21" t="s">
        <v>1</v>
      </c>
      <c r="R136" s="21"/>
      <c r="S136" s="21"/>
      <c r="T136" s="21"/>
      <c r="U136" s="20">
        <f>COUNTA(C136:T136)</f>
        <v>6</v>
      </c>
      <c r="V136" s="19" t="s">
        <v>29</v>
      </c>
      <c r="W136" s="18">
        <v>88301</v>
      </c>
      <c r="X136" s="17">
        <v>2.94</v>
      </c>
      <c r="Y136" s="16">
        <f>1+X136/100</f>
        <v>1.0294000000000001</v>
      </c>
      <c r="Z136" s="6">
        <v>19</v>
      </c>
      <c r="AA136" s="16">
        <f>POWER(Y136,Z136)</f>
        <v>1.7341997303889829</v>
      </c>
      <c r="AB136" s="6">
        <f>W136*AA136</f>
        <v>153131.57039307759</v>
      </c>
      <c r="AC136" s="1">
        <v>17.100000000000001</v>
      </c>
      <c r="AD136" s="6">
        <f>AB136*AC136/100</f>
        <v>26185.49853721627</v>
      </c>
      <c r="AE136" s="6">
        <f>AD136*0.95</f>
        <v>24876.223610355457</v>
      </c>
      <c r="AF136" s="6">
        <f>AE136*BB136</f>
        <v>24876.223610355457</v>
      </c>
      <c r="AG136" s="15">
        <f>AE136/21628351</f>
        <v>1.1501673710749127E-3</v>
      </c>
      <c r="AH136" s="6">
        <f>AB136*0.05</f>
        <v>7656.57851965388</v>
      </c>
      <c r="AI136" s="12">
        <f>AH136/12908475</f>
        <v>5.9314353706800224E-4</v>
      </c>
      <c r="AJ136" s="6">
        <f>AD136+AH136</f>
        <v>33842.077056870148</v>
      </c>
      <c r="AK136" s="6">
        <f>AB136*0.04</f>
        <v>6125.2628157231038</v>
      </c>
      <c r="AL136" s="6">
        <f>AB136*0.04</f>
        <v>6125.2628157231038</v>
      </c>
      <c r="AM136" s="6">
        <f>AK136+AL136</f>
        <v>12250.525631446208</v>
      </c>
      <c r="AN136" s="14">
        <f>AM136/20653560</f>
        <v>5.9314353706800224E-4</v>
      </c>
      <c r="AO136" s="6">
        <v>10</v>
      </c>
      <c r="AP136" s="13">
        <f>AO136/8801</f>
        <v>1.1362345188046814E-3</v>
      </c>
      <c r="AQ136" s="6">
        <v>10</v>
      </c>
      <c r="AR136" s="6"/>
      <c r="AS136" s="6"/>
      <c r="AT136" s="6"/>
      <c r="AU136" s="6">
        <v>0</v>
      </c>
      <c r="AV136" s="6"/>
      <c r="AW136" s="13">
        <f>AV136/34743979</f>
        <v>0</v>
      </c>
      <c r="AX136" s="6">
        <v>1</v>
      </c>
      <c r="AY136" s="6">
        <f>AJ136/1228929*411280</f>
        <v>11325.77183218034</v>
      </c>
      <c r="AZ136" s="6">
        <f>AX136*AY136</f>
        <v>11325.77183218034</v>
      </c>
      <c r="BA136" s="12">
        <f>AZ136/12721596</f>
        <v>8.9027916247146511E-4</v>
      </c>
      <c r="BB136" s="11">
        <v>1</v>
      </c>
      <c r="BC136" s="6">
        <f>AD136*BB136*0.18*4</f>
        <v>18853.558946795714</v>
      </c>
      <c r="BD136" s="10">
        <f>BC136/11104067</f>
        <v>1.6978967207956972E-3</v>
      </c>
      <c r="BE136" s="6">
        <f>AD136*BB136*0.77*4</f>
        <v>80651.33549462611</v>
      </c>
      <c r="BF136" s="8">
        <f>BE136/47500730</f>
        <v>1.6978967585261555E-3</v>
      </c>
      <c r="BG136" s="27">
        <f>BC136+BE136</f>
        <v>99504.894441421828</v>
      </c>
      <c r="BH136" s="9">
        <v>0</v>
      </c>
      <c r="BI136" s="6">
        <f>AK136*0.85*0.75*12</f>
        <v>46858.260540281743</v>
      </c>
      <c r="BJ136" s="6">
        <f>AL136*0.85*0.75*2*12</f>
        <v>93716.521080563485</v>
      </c>
      <c r="BK136" s="6">
        <f>BI136+BJ136</f>
        <v>140574.78162084523</v>
      </c>
      <c r="BL136" s="8">
        <f>BK136/236999601</f>
        <v>5.9314353706800224E-4</v>
      </c>
      <c r="BM136" s="6">
        <f>AH136/278038*445215</f>
        <v>12260.279550376936</v>
      </c>
      <c r="BN136" s="8">
        <f>BM136/23157202</f>
        <v>5.2943699978852952E-4</v>
      </c>
      <c r="BT136" s="6">
        <f>'[1]Detailed Budget'!$AD$12</f>
        <v>194045122715</v>
      </c>
      <c r="BU136" s="6">
        <f>'[1]Detailed Budget'!$AD$24</f>
        <v>194045122715</v>
      </c>
      <c r="BV136" s="7">
        <f>AV136/34743979</f>
        <v>0</v>
      </c>
      <c r="BW136" s="4"/>
      <c r="BX136" s="5">
        <f>BT136*BV136</f>
        <v>0</v>
      </c>
      <c r="BY136" s="5">
        <f>BU136*BV136</f>
        <v>0</v>
      </c>
      <c r="CA136" s="6">
        <f>'[1]Detailed Budget'!$AD$96</f>
        <v>71050111380.677719</v>
      </c>
      <c r="CB136" s="5">
        <f>BA136*CA136</f>
        <v>63254433.653494067</v>
      </c>
      <c r="CE136" s="6">
        <f>'[1]Detailed Budget'!$AD$175</f>
        <v>4330586076.5988197</v>
      </c>
      <c r="CF136" s="5">
        <f>BB136*BD136*CE136</f>
        <v>7352887.8985806396</v>
      </c>
      <c r="CG136" s="6">
        <f>'[1]Detailed Budget'!$AD$176</f>
        <v>20662817754.37001</v>
      </c>
      <c r="CH136" s="5">
        <f>BB136*BF136*CG136</f>
        <v>35083331.287161537</v>
      </c>
      <c r="CI136" s="5">
        <f>CF136+CH136</f>
        <v>42436219.185742177</v>
      </c>
      <c r="CJ136" s="5">
        <f>'[1]Detailed Budget'!$AD$178</f>
        <v>46025131033.061455</v>
      </c>
      <c r="CK136" s="5">
        <f>BB136*AG136*CJ136</f>
        <v>52936603.963674672</v>
      </c>
      <c r="CL136" s="5">
        <f>CI136+CK136</f>
        <v>95372823.149416849</v>
      </c>
      <c r="CM136" s="4">
        <f>'[1]Detailed Budget'!$AD$189</f>
        <v>77498869683.252869</v>
      </c>
      <c r="CN136" s="5">
        <f>BH136*BL136*CM136</f>
        <v>0</v>
      </c>
      <c r="CO136" s="3">
        <f>'[1]Detailed Budget'!$AD$191</f>
        <v>2684962805.4134097</v>
      </c>
      <c r="CP136" s="2">
        <f>BH136*AN136*CO136</f>
        <v>0</v>
      </c>
      <c r="CQ136" s="2">
        <f>CN136+CP136</f>
        <v>0</v>
      </c>
      <c r="CR136" s="6">
        <f>'[1]Detailed Budget'!$AD$195</f>
        <v>18734176418</v>
      </c>
      <c r="CS136" s="5">
        <f>BN136*CR136</f>
        <v>9918566.1562549397</v>
      </c>
      <c r="CW136" s="4"/>
      <c r="DH136" s="3">
        <f>'[1]Detailed Budget'!$AD$163</f>
        <v>4928560000</v>
      </c>
      <c r="DI136" s="2">
        <f>AP136*DH136</f>
        <v>5600000</v>
      </c>
    </row>
    <row r="137" spans="1:118" ht="58" x14ac:dyDescent="0.35">
      <c r="A137" s="23" t="s">
        <v>1408</v>
      </c>
      <c r="B137" s="22" t="s">
        <v>1407</v>
      </c>
      <c r="C137" s="21" t="s">
        <v>1</v>
      </c>
      <c r="D137" s="21" t="s">
        <v>1</v>
      </c>
      <c r="E137" s="21"/>
      <c r="F137" s="21"/>
      <c r="G137" s="21"/>
      <c r="H137" s="21" t="s">
        <v>1</v>
      </c>
      <c r="I137" s="21" t="s">
        <v>1</v>
      </c>
      <c r="J137" s="21"/>
      <c r="K137" s="21" t="s">
        <v>1</v>
      </c>
      <c r="L137" s="21"/>
      <c r="M137" s="21"/>
      <c r="N137" s="21"/>
      <c r="O137" s="21"/>
      <c r="P137" s="21"/>
      <c r="Q137" s="21" t="s">
        <v>1</v>
      </c>
      <c r="R137" s="21"/>
      <c r="S137" s="21"/>
      <c r="T137" s="21"/>
      <c r="U137" s="20">
        <f>COUNTA(C137:T137)</f>
        <v>6</v>
      </c>
      <c r="V137" s="19" t="s">
        <v>29</v>
      </c>
      <c r="W137" s="18">
        <v>437217</v>
      </c>
      <c r="X137" s="17">
        <v>2.94</v>
      </c>
      <c r="Y137" s="16">
        <f>1+X137/100</f>
        <v>1.0294000000000001</v>
      </c>
      <c r="Z137" s="6">
        <v>19</v>
      </c>
      <c r="AA137" s="16">
        <f>POWER(Y137,Z137)</f>
        <v>1.7341997303889829</v>
      </c>
      <c r="AB137" s="6">
        <f>W137*AA137</f>
        <v>758221.60352147999</v>
      </c>
      <c r="AC137" s="1">
        <v>17.100000000000001</v>
      </c>
      <c r="AD137" s="6">
        <f>AB137*AC137/100</f>
        <v>129655.89420217309</v>
      </c>
      <c r="AE137" s="6">
        <f>AD137*0.95</f>
        <v>123173.09949206443</v>
      </c>
      <c r="AF137" s="6">
        <f>AE137*BB137</f>
        <v>123173.09949206443</v>
      </c>
      <c r="AG137" s="15">
        <f>AE137/21628351</f>
        <v>5.6949833804742873E-3</v>
      </c>
      <c r="AH137" s="6">
        <f>AB137*0.05</f>
        <v>37911.080176074</v>
      </c>
      <c r="AI137" s="12">
        <f>AH137/12908475</f>
        <v>2.9369139403433789E-3</v>
      </c>
      <c r="AJ137" s="6">
        <f>AD137+AH137</f>
        <v>167566.97437824711</v>
      </c>
      <c r="AK137" s="6">
        <f>AB137*0.04</f>
        <v>30328.864140859201</v>
      </c>
      <c r="AL137" s="6">
        <f>AB137*0.04</f>
        <v>30328.864140859201</v>
      </c>
      <c r="AM137" s="6">
        <f>AK137+AL137</f>
        <v>60657.728281718402</v>
      </c>
      <c r="AN137" s="14">
        <f>AM137/20653560</f>
        <v>2.9369139403433793E-3</v>
      </c>
      <c r="AO137" s="6">
        <v>14</v>
      </c>
      <c r="AP137" s="13">
        <f>AO137/8801</f>
        <v>1.5907283263265539E-3</v>
      </c>
      <c r="AQ137" s="6">
        <v>14</v>
      </c>
      <c r="AR137" s="6"/>
      <c r="AS137" s="6"/>
      <c r="AT137" s="6"/>
      <c r="AU137" s="6">
        <v>0</v>
      </c>
      <c r="AV137" s="6"/>
      <c r="AW137" s="13">
        <f>AV137/34743979</f>
        <v>0</v>
      </c>
      <c r="AX137" s="6">
        <v>1</v>
      </c>
      <c r="AY137" s="6">
        <f>AJ137/1228929*411280</f>
        <v>56078.866413182099</v>
      </c>
      <c r="AZ137" s="6">
        <f>AX137*AY137</f>
        <v>56078.866413182099</v>
      </c>
      <c r="BA137" s="12">
        <f>AZ137/12721596</f>
        <v>4.4081628133122684E-3</v>
      </c>
      <c r="BB137" s="11">
        <v>1</v>
      </c>
      <c r="BC137" s="6">
        <f>AD137*BB137*0.18*4</f>
        <v>93352.243825564627</v>
      </c>
      <c r="BD137" s="10">
        <f>BC137/11104067</f>
        <v>8.4070317502195034E-3</v>
      </c>
      <c r="BE137" s="6">
        <f>AD137*BB137*0.77*4</f>
        <v>399340.15414269315</v>
      </c>
      <c r="BF137" s="8">
        <f>BE137/47500730</f>
        <v>8.4070319370395611E-3</v>
      </c>
      <c r="BG137" s="27">
        <f>BC137+BE137</f>
        <v>492692.39796825778</v>
      </c>
      <c r="BH137" s="9">
        <v>0</v>
      </c>
      <c r="BI137" s="6">
        <f>AK137*0.85*0.75*12</f>
        <v>232015.81067757288</v>
      </c>
      <c r="BJ137" s="6">
        <f>AL137*0.85*0.75*2*12</f>
        <v>464031.62135514576</v>
      </c>
      <c r="BK137" s="6">
        <f>BI137+BJ137</f>
        <v>696047.43203271867</v>
      </c>
      <c r="BL137" s="8">
        <f>BK137/236999601</f>
        <v>2.9369139403433793E-3</v>
      </c>
      <c r="BM137" s="6">
        <f>AH137/278038*445215</f>
        <v>60706.024214642552</v>
      </c>
      <c r="BN137" s="8">
        <f>BM137/23157202</f>
        <v>2.6214749180251806E-3</v>
      </c>
      <c r="BT137" s="6">
        <f>'[1]Detailed Budget'!$AD$12</f>
        <v>194045122715</v>
      </c>
      <c r="BU137" s="6">
        <f>'[1]Detailed Budget'!$AD$24</f>
        <v>194045122715</v>
      </c>
      <c r="BV137" s="7">
        <f>AV137/34743979</f>
        <v>0</v>
      </c>
      <c r="BW137" s="4"/>
      <c r="BX137" s="5">
        <f>BT137*BV137</f>
        <v>0</v>
      </c>
      <c r="BY137" s="5">
        <f>BU137*BV137</f>
        <v>0</v>
      </c>
      <c r="CA137" s="6">
        <f>'[1]Detailed Budget'!$AD$96</f>
        <v>71050111380.677719</v>
      </c>
      <c r="CB137" s="5">
        <f>BA137*CA137</f>
        <v>313200458.86999834</v>
      </c>
      <c r="CE137" s="6">
        <f>'[1]Detailed Budget'!$AD$175</f>
        <v>4330586076.5988197</v>
      </c>
      <c r="CF137" s="5">
        <f>BB137*BD137*CE137</f>
        <v>36407374.643024787</v>
      </c>
      <c r="CG137" s="6">
        <f>'[1]Detailed Budget'!$AD$176</f>
        <v>20662817754.37001</v>
      </c>
      <c r="CH137" s="5">
        <f>BB137*BF137*CG137</f>
        <v>173712968.77021673</v>
      </c>
      <c r="CI137" s="5">
        <f>CF137+CH137</f>
        <v>210120343.41324151</v>
      </c>
      <c r="CJ137" s="5">
        <f>'[1]Detailed Budget'!$AD$178</f>
        <v>46025131033.061455</v>
      </c>
      <c r="CK137" s="5">
        <f>BB137*AG137*CJ137</f>
        <v>262112356.31743634</v>
      </c>
      <c r="CL137" s="5">
        <f>CI137+CK137</f>
        <v>472232699.73067784</v>
      </c>
      <c r="CM137" s="4">
        <f>'[1]Detailed Budget'!$AD$189</f>
        <v>77498869683.252869</v>
      </c>
      <c r="CN137" s="5">
        <f>BH137*BL137*CM137</f>
        <v>0</v>
      </c>
      <c r="CO137" s="3">
        <f>'[1]Detailed Budget'!$AD$191</f>
        <v>2684962805.4134097</v>
      </c>
      <c r="CP137" s="2">
        <f>BH137*AN137*CO137</f>
        <v>0</v>
      </c>
      <c r="CQ137" s="2">
        <f>CN137+CP137</f>
        <v>0</v>
      </c>
      <c r="CR137" s="6">
        <f>'[1]Detailed Budget'!$AD$195</f>
        <v>18734176418</v>
      </c>
      <c r="CS137" s="5">
        <f>BN137*CR137</f>
        <v>49111173.589645818</v>
      </c>
      <c r="CW137" s="4"/>
      <c r="DH137" s="3">
        <f>'[1]Detailed Budget'!$AD$163</f>
        <v>4928560000</v>
      </c>
      <c r="DI137" s="2">
        <f>AP137*DH137</f>
        <v>7840000.0000000009</v>
      </c>
    </row>
    <row r="138" spans="1:118" ht="58" x14ac:dyDescent="0.35">
      <c r="A138" s="23" t="s">
        <v>1406</v>
      </c>
      <c r="B138" s="22" t="s">
        <v>1405</v>
      </c>
      <c r="C138" s="21" t="s">
        <v>1</v>
      </c>
      <c r="D138" s="21" t="s">
        <v>1</v>
      </c>
      <c r="E138" s="21"/>
      <c r="F138" s="21"/>
      <c r="G138" s="21"/>
      <c r="H138" s="21" t="s">
        <v>1</v>
      </c>
      <c r="I138" s="21" t="s">
        <v>1</v>
      </c>
      <c r="J138" s="21"/>
      <c r="K138" s="21" t="s">
        <v>1</v>
      </c>
      <c r="L138" s="21"/>
      <c r="M138" s="21"/>
      <c r="N138" s="21"/>
      <c r="O138" s="21"/>
      <c r="P138" s="21"/>
      <c r="Q138" s="21" t="s">
        <v>1</v>
      </c>
      <c r="R138" s="21"/>
      <c r="S138" s="21"/>
      <c r="T138" s="21"/>
      <c r="U138" s="20">
        <f>COUNTA(C138:T138)</f>
        <v>6</v>
      </c>
      <c r="V138" s="19" t="s">
        <v>29</v>
      </c>
      <c r="W138" s="18">
        <v>311392</v>
      </c>
      <c r="X138" s="17">
        <v>2.94</v>
      </c>
      <c r="Y138" s="16">
        <f>1+X138/100</f>
        <v>1.0294000000000001</v>
      </c>
      <c r="Z138" s="6">
        <v>19</v>
      </c>
      <c r="AA138" s="16">
        <f>POWER(Y138,Z138)</f>
        <v>1.7341997303889829</v>
      </c>
      <c r="AB138" s="6">
        <f>W138*AA138</f>
        <v>540015.92244528618</v>
      </c>
      <c r="AC138" s="1">
        <v>17.100000000000001</v>
      </c>
      <c r="AD138" s="6">
        <f>AB138*AC138/100</f>
        <v>92342.722738143944</v>
      </c>
      <c r="AE138" s="6">
        <f>AD138*0.95</f>
        <v>87725.586601236748</v>
      </c>
      <c r="AF138" s="6">
        <f>AE138*BB138</f>
        <v>87725.586601236748</v>
      </c>
      <c r="AG138" s="15">
        <f>AE138/21628351</f>
        <v>4.0560460018998559E-3</v>
      </c>
      <c r="AH138" s="6">
        <f>AB138*0.05</f>
        <v>27000.79612226431</v>
      </c>
      <c r="AI138" s="12">
        <f>AH138/12908475</f>
        <v>2.0917107653897391E-3</v>
      </c>
      <c r="AJ138" s="6">
        <f>AD138+AH138</f>
        <v>119343.51886040825</v>
      </c>
      <c r="AK138" s="6">
        <f>AB138*0.04</f>
        <v>21600.636897811448</v>
      </c>
      <c r="AL138" s="6">
        <f>AB138*0.04</f>
        <v>21600.636897811448</v>
      </c>
      <c r="AM138" s="6">
        <f>AK138+AL138</f>
        <v>43201.273795622896</v>
      </c>
      <c r="AN138" s="14">
        <f>AM138/20653560</f>
        <v>2.0917107653897391E-3</v>
      </c>
      <c r="AO138" s="6">
        <v>12</v>
      </c>
      <c r="AP138" s="13">
        <f>AO138/8801</f>
        <v>1.3634814225656176E-3</v>
      </c>
      <c r="AQ138" s="6">
        <v>12</v>
      </c>
      <c r="AR138" s="6"/>
      <c r="AS138" s="6"/>
      <c r="AT138" s="6"/>
      <c r="AU138" s="6">
        <v>0</v>
      </c>
      <c r="AV138" s="6"/>
      <c r="AW138" s="13">
        <f>AV138/34743979</f>
        <v>0</v>
      </c>
      <c r="AX138" s="6">
        <v>1</v>
      </c>
      <c r="AY138" s="6">
        <f>AJ138/1228929*411280</f>
        <v>39940.144985518855</v>
      </c>
      <c r="AZ138" s="6">
        <f>AX138*AY138</f>
        <v>39940.144985518855</v>
      </c>
      <c r="BA138" s="12">
        <f>AZ138/12721596</f>
        <v>3.1395545799063934E-3</v>
      </c>
      <c r="BB138" s="11">
        <v>1</v>
      </c>
      <c r="BC138" s="6">
        <f>AD138*BB138*0.18*4</f>
        <v>66486.760371463635</v>
      </c>
      <c r="BD138" s="10">
        <f>BC138/11104067</f>
        <v>5.9876043949900187E-3</v>
      </c>
      <c r="BE138" s="6">
        <f>AD138*BB138*0.77*4</f>
        <v>284415.58603348333</v>
      </c>
      <c r="BF138" s="8">
        <f>BE138/47500730</f>
        <v>5.9876045280458498E-3</v>
      </c>
      <c r="BG138" s="27">
        <f>BC138+BE138</f>
        <v>350902.34640494699</v>
      </c>
      <c r="BH138" s="9">
        <v>0</v>
      </c>
      <c r="BI138" s="6">
        <f>AK138*0.85*0.75*12</f>
        <v>165244.87226825758</v>
      </c>
      <c r="BJ138" s="6">
        <f>AL138*0.85*0.75*2*12</f>
        <v>330489.74453651515</v>
      </c>
      <c r="BK138" s="6">
        <f>BI138+BJ138</f>
        <v>495734.61680477276</v>
      </c>
      <c r="BL138" s="8">
        <f>BK138/236999601</f>
        <v>2.0917107653897391E-3</v>
      </c>
      <c r="BM138" s="6">
        <f>AH138/278038*445215</f>
        <v>43235.670827634727</v>
      </c>
      <c r="BN138" s="8">
        <f>BM138/23157202</f>
        <v>1.8670507269243808E-3</v>
      </c>
      <c r="BT138" s="6">
        <f>'[1]Detailed Budget'!$AD$12</f>
        <v>194045122715</v>
      </c>
      <c r="BU138" s="6">
        <f>'[1]Detailed Budget'!$AD$24</f>
        <v>194045122715</v>
      </c>
      <c r="BV138" s="7">
        <f>AV138/34743979</f>
        <v>0</v>
      </c>
      <c r="BW138" s="4"/>
      <c r="BX138" s="5">
        <f>BT138*BV138</f>
        <v>0</v>
      </c>
      <c r="BY138" s="5">
        <f>BU138*BV138</f>
        <v>0</v>
      </c>
      <c r="CA138" s="6">
        <f>'[1]Detailed Budget'!$AD$96</f>
        <v>71050111380.677719</v>
      </c>
      <c r="CB138" s="5">
        <f>BA138*CA138</f>
        <v>223065702.5880661</v>
      </c>
      <c r="CE138" s="6">
        <f>'[1]Detailed Budget'!$AD$175</f>
        <v>4330586076.5988197</v>
      </c>
      <c r="CF138" s="5">
        <f>BB138*BD138*CE138</f>
        <v>25929836.225125674</v>
      </c>
      <c r="CG138" s="6">
        <f>'[1]Detailed Budget'!$AD$176</f>
        <v>20662817754.37001</v>
      </c>
      <c r="CH138" s="5">
        <f>BB138*BF138*CG138</f>
        <v>123720781.14825206</v>
      </c>
      <c r="CI138" s="5">
        <f>CF138+CH138</f>
        <v>149650617.37337774</v>
      </c>
      <c r="CJ138" s="5">
        <f>'[1]Detailed Budget'!$AD$178</f>
        <v>46025131033.061455</v>
      </c>
      <c r="CK138" s="5">
        <f>BB138*AG138*CJ138</f>
        <v>186680048.71356589</v>
      </c>
      <c r="CL138" s="5">
        <f>CI138+CK138</f>
        <v>336330666.08694363</v>
      </c>
      <c r="CM138" s="4">
        <f>'[1]Detailed Budget'!$AD$189</f>
        <v>77498869683.252869</v>
      </c>
      <c r="CN138" s="5">
        <f>BH138*BL138*CM138</f>
        <v>0</v>
      </c>
      <c r="CO138" s="3">
        <f>'[1]Detailed Budget'!$AD$191</f>
        <v>2684962805.4134097</v>
      </c>
      <c r="CP138" s="2">
        <f>BH138*AN138*CO138</f>
        <v>0</v>
      </c>
      <c r="CQ138" s="2">
        <f>CN138+CP138</f>
        <v>0</v>
      </c>
      <c r="CR138" s="6">
        <f>'[1]Detailed Budget'!$AD$195</f>
        <v>18734176418</v>
      </c>
      <c r="CS138" s="5">
        <f>BN138*CR138</f>
        <v>34977657.699556492</v>
      </c>
      <c r="CW138" s="4"/>
      <c r="DH138" s="3">
        <f>'[1]Detailed Budget'!$AD$163</f>
        <v>4928560000</v>
      </c>
      <c r="DI138" s="2">
        <f>AP138*DH138</f>
        <v>6720000</v>
      </c>
    </row>
    <row r="139" spans="1:118" ht="43.5" x14ac:dyDescent="0.35">
      <c r="A139" s="23" t="s">
        <v>1404</v>
      </c>
      <c r="B139" s="22" t="s">
        <v>1403</v>
      </c>
      <c r="C139" s="21" t="s">
        <v>1</v>
      </c>
      <c r="D139" s="21" t="s">
        <v>1</v>
      </c>
      <c r="E139" s="21"/>
      <c r="F139" s="21"/>
      <c r="G139" s="21"/>
      <c r="H139" s="21" t="s">
        <v>1</v>
      </c>
      <c r="I139" s="21" t="s">
        <v>1</v>
      </c>
      <c r="J139" s="21"/>
      <c r="K139" s="21" t="s">
        <v>1</v>
      </c>
      <c r="L139" s="21"/>
      <c r="M139" s="21"/>
      <c r="N139" s="21"/>
      <c r="O139" s="21"/>
      <c r="P139" s="21"/>
      <c r="Q139" s="21"/>
      <c r="R139" s="21" t="s">
        <v>1</v>
      </c>
      <c r="S139" s="21"/>
      <c r="T139" s="21"/>
      <c r="U139" s="20">
        <f>COUNTA(C139:T139)</f>
        <v>6</v>
      </c>
      <c r="V139" s="19" t="s">
        <v>4</v>
      </c>
      <c r="W139" s="18">
        <v>167619</v>
      </c>
      <c r="X139" s="17">
        <v>2.94</v>
      </c>
      <c r="Y139" s="16">
        <f>1+X139/100</f>
        <v>1.0294000000000001</v>
      </c>
      <c r="Z139" s="6">
        <v>19</v>
      </c>
      <c r="AA139" s="16">
        <f>POWER(Y139,Z139)</f>
        <v>1.7341997303889829</v>
      </c>
      <c r="AB139" s="6">
        <f>W139*AA139</f>
        <v>290684.82460807095</v>
      </c>
      <c r="AC139" s="1">
        <v>17.100000000000001</v>
      </c>
      <c r="AD139" s="6">
        <f>AB139*AC139/100</f>
        <v>49707.105007980143</v>
      </c>
      <c r="AE139" s="6">
        <f>AD139*0.95</f>
        <v>47221.749757581136</v>
      </c>
      <c r="AF139" s="6">
        <f>AE139*BB139</f>
        <v>47221.749757581136</v>
      </c>
      <c r="AG139" s="15">
        <f>AE139/21628351</f>
        <v>2.1833264014247383E-3</v>
      </c>
      <c r="AH139" s="6">
        <f>AB139*0.05</f>
        <v>14534.241230403548</v>
      </c>
      <c r="AI139" s="12">
        <f>AH139/12908475</f>
        <v>1.1259456465929204E-3</v>
      </c>
      <c r="AJ139" s="6">
        <f>AD139+AH139</f>
        <v>64241.346238383689</v>
      </c>
      <c r="AK139" s="6">
        <f>AB139*0.04</f>
        <v>11627.392984322838</v>
      </c>
      <c r="AL139" s="6">
        <f>AB139*0.04</f>
        <v>11627.392984322838</v>
      </c>
      <c r="AM139" s="6">
        <f>AK139+AL139</f>
        <v>23254.785968645676</v>
      </c>
      <c r="AN139" s="14">
        <f>AM139/20653560</f>
        <v>1.1259456465929204E-3</v>
      </c>
      <c r="AO139" s="6">
        <v>14</v>
      </c>
      <c r="AP139" s="13">
        <f>AO139/8801</f>
        <v>1.5907283263265539E-3</v>
      </c>
      <c r="AQ139" s="6">
        <v>14</v>
      </c>
      <c r="AR139" s="6"/>
      <c r="AS139" s="6"/>
      <c r="AT139" s="6"/>
      <c r="AU139" s="6">
        <v>0</v>
      </c>
      <c r="AV139" s="6"/>
      <c r="AW139" s="13">
        <f>AV139/34743979</f>
        <v>0</v>
      </c>
      <c r="AX139" s="6">
        <v>1</v>
      </c>
      <c r="AY139" s="6">
        <f>AJ139/1228929*411280</f>
        <v>21499.355032652369</v>
      </c>
      <c r="AZ139" s="6">
        <f>AX139*AY139</f>
        <v>21499.355032652369</v>
      </c>
      <c r="BA139" s="12">
        <f>AZ139/12721596</f>
        <v>1.6899888215796484E-3</v>
      </c>
      <c r="BB139" s="11">
        <v>1</v>
      </c>
      <c r="BC139" s="6">
        <f>AD139*BB139*0.18*4</f>
        <v>35789.115605745705</v>
      </c>
      <c r="BD139" s="10">
        <f>BC139/11104067</f>
        <v>3.2230637302301675E-3</v>
      </c>
      <c r="BE139" s="6">
        <f>AD139*BB139*0.77*4</f>
        <v>153097.88342457885</v>
      </c>
      <c r="BF139" s="8">
        <f>BE139/47500730</f>
        <v>3.2230638018527053E-3</v>
      </c>
      <c r="BG139" s="27">
        <f>BC139+BE139</f>
        <v>188886.99903032454</v>
      </c>
      <c r="BH139" s="9">
        <v>0</v>
      </c>
      <c r="BI139" s="6">
        <f>AK139*0.85*0.75*12</f>
        <v>88949.556330069696</v>
      </c>
      <c r="BJ139" s="6">
        <f>AL139*0.85*0.75*2*12</f>
        <v>177899.11266013939</v>
      </c>
      <c r="BK139" s="6">
        <f>BI139+BJ139</f>
        <v>266848.66899020912</v>
      </c>
      <c r="BL139" s="8">
        <f>BK139/236999601</f>
        <v>1.1259456465929202E-3</v>
      </c>
      <c r="BM139" s="6">
        <f>AH139/278038*445215</f>
        <v>23273.301524950246</v>
      </c>
      <c r="BN139" s="8">
        <f>BM139/23157202</f>
        <v>1.005013538550566E-3</v>
      </c>
      <c r="BT139" s="6">
        <f>'[1]Detailed Budget'!$AD$12</f>
        <v>194045122715</v>
      </c>
      <c r="BU139" s="6">
        <f>'[1]Detailed Budget'!$AD$24</f>
        <v>194045122715</v>
      </c>
      <c r="BV139" s="7">
        <f>AV139/34743979</f>
        <v>0</v>
      </c>
      <c r="BW139" s="4"/>
      <c r="BX139" s="5">
        <f>BT139*BV139</f>
        <v>0</v>
      </c>
      <c r="BY139" s="5">
        <f>BU139*BV139</f>
        <v>0</v>
      </c>
      <c r="CA139" s="6">
        <f>'[1]Detailed Budget'!$AD$96</f>
        <v>71050111380.677719</v>
      </c>
      <c r="CB139" s="5">
        <f>BA139*CA139</f>
        <v>120073894.0053343</v>
      </c>
      <c r="CE139" s="6">
        <f>'[1]Detailed Budget'!$AD$175</f>
        <v>4330586076.5988197</v>
      </c>
      <c r="CF139" s="5">
        <f>BB139*BD139*CE139</f>
        <v>13957754.914125418</v>
      </c>
      <c r="CG139" s="6">
        <f>'[1]Detailed Budget'!$AD$176</f>
        <v>20662817754.37001</v>
      </c>
      <c r="CH139" s="5">
        <f>BB139*BF139*CG139</f>
        <v>66597579.948389381</v>
      </c>
      <c r="CI139" s="5">
        <f>CF139+CH139</f>
        <v>80555334.862514794</v>
      </c>
      <c r="CJ139" s="5">
        <f>'[1]Detailed Budget'!$AD$178</f>
        <v>46025131033.061455</v>
      </c>
      <c r="CK139" s="5">
        <f>BB139*AG139*CJ139</f>
        <v>100487883.71351612</v>
      </c>
      <c r="CL139" s="5">
        <f>CI139+CK139</f>
        <v>181043218.57603091</v>
      </c>
      <c r="CM139" s="4">
        <f>'[1]Detailed Budget'!$AD$189</f>
        <v>77498869683.252869</v>
      </c>
      <c r="CN139" s="5">
        <f>BH139*BL139*CM139</f>
        <v>0</v>
      </c>
      <c r="CO139" s="3">
        <f>'[1]Detailed Budget'!$AD$191</f>
        <v>2684962805.4134097</v>
      </c>
      <c r="CP139" s="2">
        <f>BH139*AN139*CO139</f>
        <v>0</v>
      </c>
      <c r="CQ139" s="2">
        <f>CN139+CP139</f>
        <v>0</v>
      </c>
      <c r="CR139" s="6">
        <f>'[1]Detailed Budget'!$AD$195</f>
        <v>18734176418</v>
      </c>
      <c r="CS139" s="5">
        <f>BN139*CR139</f>
        <v>18828100.933684748</v>
      </c>
      <c r="CW139" s="4"/>
      <c r="DH139" s="3">
        <f>'[1]Detailed Budget'!$AD$163</f>
        <v>4928560000</v>
      </c>
      <c r="DI139" s="2">
        <f>AP139*DH139</f>
        <v>7840000.0000000009</v>
      </c>
    </row>
    <row r="140" spans="1:118" ht="43.5" x14ac:dyDescent="0.35">
      <c r="A140" s="23" t="s">
        <v>1402</v>
      </c>
      <c r="B140" s="22" t="s">
        <v>1401</v>
      </c>
      <c r="C140" s="21" t="s">
        <v>1</v>
      </c>
      <c r="D140" s="21" t="s">
        <v>1</v>
      </c>
      <c r="E140" s="21"/>
      <c r="F140" s="21"/>
      <c r="G140" s="21"/>
      <c r="H140" s="21" t="s">
        <v>1</v>
      </c>
      <c r="I140" s="21" t="s">
        <v>1</v>
      </c>
      <c r="J140" s="21"/>
      <c r="K140" s="21" t="s">
        <v>1</v>
      </c>
      <c r="L140" s="21"/>
      <c r="M140" s="21"/>
      <c r="N140" s="21"/>
      <c r="O140" s="21"/>
      <c r="P140" s="21"/>
      <c r="Q140" s="21"/>
      <c r="R140" s="21" t="s">
        <v>1</v>
      </c>
      <c r="S140" s="21"/>
      <c r="T140" s="21"/>
      <c r="U140" s="20">
        <f>COUNTA(C140:T140)</f>
        <v>6</v>
      </c>
      <c r="V140" s="19" t="s">
        <v>4</v>
      </c>
      <c r="W140" s="18">
        <v>124268</v>
      </c>
      <c r="X140" s="17">
        <v>2.94</v>
      </c>
      <c r="Y140" s="16">
        <f>1+X140/100</f>
        <v>1.0294000000000001</v>
      </c>
      <c r="Z140" s="6">
        <v>19</v>
      </c>
      <c r="AA140" s="16">
        <f>POWER(Y140,Z140)</f>
        <v>1.7341997303889829</v>
      </c>
      <c r="AB140" s="6">
        <f>W140*AA140</f>
        <v>215505.53209597812</v>
      </c>
      <c r="AC140" s="1">
        <v>17.100000000000001</v>
      </c>
      <c r="AD140" s="6">
        <f>AB140*AC140/100</f>
        <v>36851.445988412263</v>
      </c>
      <c r="AE140" s="6">
        <f>AD140*0.95</f>
        <v>35008.873688991647</v>
      </c>
      <c r="AF140" s="6">
        <f>AE140*BB140</f>
        <v>35008.873688991647</v>
      </c>
      <c r="AG140" s="15">
        <f>AE140/21628351</f>
        <v>1.618656627543711E-3</v>
      </c>
      <c r="AH140" s="6">
        <f>AB140*0.05</f>
        <v>10775.276604798906</v>
      </c>
      <c r="AI140" s="12">
        <f>AH140/12908475</f>
        <v>8.3474435243504025E-4</v>
      </c>
      <c r="AJ140" s="6">
        <f>AD140+AH140</f>
        <v>47626.722593211169</v>
      </c>
      <c r="AK140" s="6">
        <f>AB140*0.04</f>
        <v>8620.2212838391242</v>
      </c>
      <c r="AL140" s="6">
        <f>AB140*0.04</f>
        <v>8620.2212838391242</v>
      </c>
      <c r="AM140" s="6">
        <f>AK140+AL140</f>
        <v>17240.442567678248</v>
      </c>
      <c r="AN140" s="14">
        <f>AM140/20653560</f>
        <v>8.3474435243504014E-4</v>
      </c>
      <c r="AO140" s="6">
        <v>10</v>
      </c>
      <c r="AP140" s="13">
        <f>AO140/8801</f>
        <v>1.1362345188046814E-3</v>
      </c>
      <c r="AQ140" s="6">
        <v>10</v>
      </c>
      <c r="AR140" s="6"/>
      <c r="AS140" s="6"/>
      <c r="AT140" s="6"/>
      <c r="AU140" s="6">
        <v>0</v>
      </c>
      <c r="AV140" s="6"/>
      <c r="AW140" s="13">
        <f>AV140/34743979</f>
        <v>0</v>
      </c>
      <c r="AX140" s="6">
        <v>1</v>
      </c>
      <c r="AY140" s="6">
        <f>AJ140/1228929*411280</f>
        <v>15939.015572206279</v>
      </c>
      <c r="AZ140" s="6">
        <f>AX140*AY140</f>
        <v>15939.015572206279</v>
      </c>
      <c r="BA140" s="12">
        <f>AZ140/12721596</f>
        <v>1.2529100572134407E-3</v>
      </c>
      <c r="BB140" s="11">
        <v>1</v>
      </c>
      <c r="BC140" s="6">
        <f>AD140*BB140*0.18*4</f>
        <v>26533.041111656828</v>
      </c>
      <c r="BD140" s="10">
        <f>BC140/11104067</f>
        <v>2.3894885641141061E-3</v>
      </c>
      <c r="BE140" s="6">
        <f>AD140*BB140*0.77*4</f>
        <v>113502.45364430977</v>
      </c>
      <c r="BF140" s="8">
        <f>BE140/47500730</f>
        <v>2.3894886172130358E-3</v>
      </c>
      <c r="BG140" s="27">
        <f>BC140+BE140</f>
        <v>140035.49475596659</v>
      </c>
      <c r="BH140" s="9">
        <v>0</v>
      </c>
      <c r="BI140" s="6">
        <f>AK140*0.85*0.75*12</f>
        <v>65944.692821369303</v>
      </c>
      <c r="BJ140" s="6">
        <f>AL140*0.85*0.75*2*12</f>
        <v>131889.38564273861</v>
      </c>
      <c r="BK140" s="6">
        <f>BI140+BJ140</f>
        <v>197834.07846410791</v>
      </c>
      <c r="BL140" s="8">
        <f>BK140/236999601</f>
        <v>8.3474435243504025E-4</v>
      </c>
      <c r="BM140" s="6">
        <f>AH140/278038*445215</f>
        <v>17254.169479012024</v>
      </c>
      <c r="BN140" s="8">
        <f>BM140/23157202</f>
        <v>7.4508869763333346E-4</v>
      </c>
      <c r="BT140" s="6">
        <f>'[1]Detailed Budget'!$AD$12</f>
        <v>194045122715</v>
      </c>
      <c r="BU140" s="6">
        <f>'[1]Detailed Budget'!$AD$24</f>
        <v>194045122715</v>
      </c>
      <c r="BV140" s="7">
        <f>AV140/34743979</f>
        <v>0</v>
      </c>
      <c r="BW140" s="4"/>
      <c r="BX140" s="5">
        <f>BT140*BV140</f>
        <v>0</v>
      </c>
      <c r="BY140" s="5">
        <f>BU140*BV140</f>
        <v>0</v>
      </c>
      <c r="CA140" s="6">
        <f>'[1]Detailed Budget'!$AD$96</f>
        <v>71050111380.677719</v>
      </c>
      <c r="CB140" s="5">
        <f>BA140*CA140</f>
        <v>89019399.114986256</v>
      </c>
      <c r="CE140" s="6">
        <f>'[1]Detailed Budget'!$AD$175</f>
        <v>4330586076.5988197</v>
      </c>
      <c r="CF140" s="5">
        <f>BB140*BD140*CE140</f>
        <v>10347885.905944655</v>
      </c>
      <c r="CG140" s="6">
        <f>'[1]Detailed Budget'!$AD$176</f>
        <v>20662817754.37001</v>
      </c>
      <c r="CH140" s="5">
        <f>BB140*BF140*CG140</f>
        <v>49373567.82361456</v>
      </c>
      <c r="CI140" s="5">
        <f>CF140+CH140</f>
        <v>59721453.729559213</v>
      </c>
      <c r="CJ140" s="5">
        <f>'[1]Detailed Budget'!$AD$178</f>
        <v>46025131033.061455</v>
      </c>
      <c r="CK140" s="5">
        <f>BB140*AG140*CJ140</f>
        <v>74498883.380232647</v>
      </c>
      <c r="CL140" s="5">
        <f>CI140+CK140</f>
        <v>134220337.10979187</v>
      </c>
      <c r="CM140" s="4">
        <f>'[1]Detailed Budget'!$AD$189</f>
        <v>77498869683.252869</v>
      </c>
      <c r="CN140" s="5">
        <f>BH140*BL140*CM140</f>
        <v>0</v>
      </c>
      <c r="CO140" s="3">
        <f>'[1]Detailed Budget'!$AD$191</f>
        <v>2684962805.4134097</v>
      </c>
      <c r="CP140" s="2">
        <f>BH140*AN140*CO140</f>
        <v>0</v>
      </c>
      <c r="CQ140" s="2">
        <f>CN140+CP140</f>
        <v>0</v>
      </c>
      <c r="CR140" s="6">
        <f>'[1]Detailed Budget'!$AD$195</f>
        <v>18734176418</v>
      </c>
      <c r="CS140" s="5">
        <f>BN140*CR140</f>
        <v>13958623.108520728</v>
      </c>
      <c r="CW140" s="4"/>
      <c r="DH140" s="3">
        <f>'[1]Detailed Budget'!$AD$163</f>
        <v>4928560000</v>
      </c>
      <c r="DI140" s="2">
        <f>AP140*DH140</f>
        <v>5600000</v>
      </c>
    </row>
    <row r="141" spans="1:118" ht="43.5" x14ac:dyDescent="0.35">
      <c r="A141" s="23" t="s">
        <v>1400</v>
      </c>
      <c r="B141" s="22" t="s">
        <v>1399</v>
      </c>
      <c r="C141" s="21" t="s">
        <v>1</v>
      </c>
      <c r="D141" s="21" t="s">
        <v>1</v>
      </c>
      <c r="E141" s="21"/>
      <c r="F141" s="21"/>
      <c r="G141" s="21"/>
      <c r="H141" s="21" t="s">
        <v>1</v>
      </c>
      <c r="I141" s="21" t="s">
        <v>1</v>
      </c>
      <c r="J141" s="21"/>
      <c r="K141" s="21" t="s">
        <v>1</v>
      </c>
      <c r="L141" s="21"/>
      <c r="M141" s="21"/>
      <c r="N141" s="21"/>
      <c r="O141" s="21"/>
      <c r="P141" s="21"/>
      <c r="Q141" s="21"/>
      <c r="R141" s="21" t="s">
        <v>1</v>
      </c>
      <c r="S141" s="21"/>
      <c r="T141" s="21"/>
      <c r="U141" s="20">
        <f>COUNTA(C141:T141)</f>
        <v>6</v>
      </c>
      <c r="V141" s="19" t="s">
        <v>4</v>
      </c>
      <c r="W141" s="18">
        <v>142316</v>
      </c>
      <c r="X141" s="17">
        <v>2.94</v>
      </c>
      <c r="Y141" s="16">
        <f>1+X141/100</f>
        <v>1.0294000000000001</v>
      </c>
      <c r="Z141" s="6">
        <v>19</v>
      </c>
      <c r="AA141" s="16">
        <f>POWER(Y141,Z141)</f>
        <v>1.7341997303889829</v>
      </c>
      <c r="AB141" s="6">
        <f>W141*AA141</f>
        <v>246804.3688300385</v>
      </c>
      <c r="AC141" s="1">
        <v>17.100000000000001</v>
      </c>
      <c r="AD141" s="6">
        <f>AB141*AC141/100</f>
        <v>42203.547069936591</v>
      </c>
      <c r="AE141" s="6">
        <f>AD141*0.95</f>
        <v>40093.36971643976</v>
      </c>
      <c r="AF141" s="6">
        <f>AE141*BB141</f>
        <v>40093.36971643976</v>
      </c>
      <c r="AG141" s="15">
        <f>AE141/21628351</f>
        <v>1.8537414024971095E-3</v>
      </c>
      <c r="AH141" s="6">
        <f>AB141*0.05</f>
        <v>12340.218441501926</v>
      </c>
      <c r="AI141" s="12">
        <f>AH141/12908475</f>
        <v>9.5597802540593876E-4</v>
      </c>
      <c r="AJ141" s="6">
        <f>AD141+AH141</f>
        <v>54543.765511438512</v>
      </c>
      <c r="AK141" s="6">
        <f>AB141*0.04</f>
        <v>9872.1747532015397</v>
      </c>
      <c r="AL141" s="6">
        <f>AB141*0.04</f>
        <v>9872.1747532015397</v>
      </c>
      <c r="AM141" s="6">
        <f>AK141+AL141</f>
        <v>19744.349506403079</v>
      </c>
      <c r="AN141" s="14">
        <f>AM141/20653560</f>
        <v>9.5597802540593876E-4</v>
      </c>
      <c r="AO141" s="6">
        <v>14</v>
      </c>
      <c r="AP141" s="13">
        <f>AO141/8801</f>
        <v>1.5907283263265539E-3</v>
      </c>
      <c r="AQ141" s="6">
        <v>14</v>
      </c>
      <c r="AR141" s="6"/>
      <c r="AS141" s="6"/>
      <c r="AT141" s="6"/>
      <c r="AU141" s="6">
        <v>0</v>
      </c>
      <c r="AV141" s="6"/>
      <c r="AW141" s="13">
        <f>AV141/34743979</f>
        <v>0</v>
      </c>
      <c r="AX141" s="6">
        <v>1</v>
      </c>
      <c r="AY141" s="6">
        <f>AJ141/1228929*411280</f>
        <v>18253.910420817174</v>
      </c>
      <c r="AZ141" s="6">
        <f>AX141*AY141</f>
        <v>18253.910420817174</v>
      </c>
      <c r="BA141" s="12">
        <f>AZ141/12721596</f>
        <v>1.4348758143881612E-3</v>
      </c>
      <c r="BB141" s="11">
        <v>1</v>
      </c>
      <c r="BC141" s="6">
        <f>AD141*BB141*0.18*4</f>
        <v>30386.553890354346</v>
      </c>
      <c r="BD141" s="10">
        <f>BC141/11104067</f>
        <v>2.7365247247116164E-3</v>
      </c>
      <c r="BE141" s="6">
        <f>AD141*BB141*0.77*4</f>
        <v>129986.92497540471</v>
      </c>
      <c r="BF141" s="8">
        <f>BE141/47500730</f>
        <v>2.7365247855223426E-3</v>
      </c>
      <c r="BG141" s="27">
        <f>BC141+BE141</f>
        <v>160373.47886575904</v>
      </c>
      <c r="BH141" s="9">
        <v>0</v>
      </c>
      <c r="BI141" s="6">
        <f>AK141*0.85*0.75*12</f>
        <v>75522.136861991778</v>
      </c>
      <c r="BJ141" s="6">
        <f>AL141*0.85*0.75*2*12</f>
        <v>151044.27372398356</v>
      </c>
      <c r="BK141" s="6">
        <f>BI141+BJ141</f>
        <v>226566.41058597533</v>
      </c>
      <c r="BL141" s="8">
        <f>BK141/236999601</f>
        <v>9.5597802540593865E-4</v>
      </c>
      <c r="BM141" s="6">
        <f>AH141/278038*445215</f>
        <v>19760.070038747508</v>
      </c>
      <c r="BN141" s="8">
        <f>BM141/23157202</f>
        <v>8.5330127701729722E-4</v>
      </c>
      <c r="BT141" s="6">
        <f>'[1]Detailed Budget'!$AD$12</f>
        <v>194045122715</v>
      </c>
      <c r="BU141" s="6">
        <f>'[1]Detailed Budget'!$AD$24</f>
        <v>194045122715</v>
      </c>
      <c r="BV141" s="7">
        <f>AV141/34743979</f>
        <v>0</v>
      </c>
      <c r="BW141" s="4"/>
      <c r="BX141" s="5">
        <f>BT141*BV141</f>
        <v>0</v>
      </c>
      <c r="BY141" s="5">
        <f>BU141*BV141</f>
        <v>0</v>
      </c>
      <c r="CA141" s="6">
        <f>'[1]Detailed Budget'!$AD$96</f>
        <v>71050111380.677719</v>
      </c>
      <c r="CB141" s="5">
        <f>BA141*CA141</f>
        <v>101948086.42971951</v>
      </c>
      <c r="CE141" s="6">
        <f>'[1]Detailed Budget'!$AD$175</f>
        <v>4330586076.5988197</v>
      </c>
      <c r="CF141" s="5">
        <f>BB141*BD141*CE141</f>
        <v>11850755.871104544</v>
      </c>
      <c r="CG141" s="6">
        <f>'[1]Detailed Budget'!$AD$176</f>
        <v>20662817754.37001</v>
      </c>
      <c r="CH141" s="5">
        <f>BB141*BF141*CG141</f>
        <v>56544312.923564643</v>
      </c>
      <c r="CI141" s="5">
        <f>CF141+CH141</f>
        <v>68395068.794669181</v>
      </c>
      <c r="CJ141" s="5">
        <f>'[1]Detailed Budget'!$AD$178</f>
        <v>46025131033.061455</v>
      </c>
      <c r="CK141" s="5">
        <f>BB141*AG141*CJ141</f>
        <v>85318690.951340586</v>
      </c>
      <c r="CL141" s="5">
        <f>CI141+CK141</f>
        <v>153713759.74600977</v>
      </c>
      <c r="CM141" s="4">
        <f>'[1]Detailed Budget'!$AD$189</f>
        <v>77498869683.252869</v>
      </c>
      <c r="CN141" s="5">
        <f>BH141*BL141*CM141</f>
        <v>0</v>
      </c>
      <c r="CO141" s="3">
        <f>'[1]Detailed Budget'!$AD$191</f>
        <v>2684962805.4134097</v>
      </c>
      <c r="CP141" s="2">
        <f>BH141*AN141*CO141</f>
        <v>0</v>
      </c>
      <c r="CQ141" s="2">
        <f>CN141+CP141</f>
        <v>0</v>
      </c>
      <c r="CR141" s="6">
        <f>'[1]Detailed Budget'!$AD$195</f>
        <v>18734176418</v>
      </c>
      <c r="CS141" s="5">
        <f>BN141*CR141</f>
        <v>15985896.661346735</v>
      </c>
      <c r="CW141" s="4"/>
      <c r="DH141" s="3">
        <f>'[1]Detailed Budget'!$AD$163</f>
        <v>4928560000</v>
      </c>
      <c r="DI141" s="2">
        <f>AP141*DH141</f>
        <v>7840000.0000000009</v>
      </c>
    </row>
    <row r="142" spans="1:118" ht="43.5" x14ac:dyDescent="0.35">
      <c r="A142" s="23" t="s">
        <v>1398</v>
      </c>
      <c r="B142" s="22" t="s">
        <v>1397</v>
      </c>
      <c r="C142" s="21" t="s">
        <v>1</v>
      </c>
      <c r="D142" s="21" t="s">
        <v>1</v>
      </c>
      <c r="E142" s="21"/>
      <c r="F142" s="21"/>
      <c r="G142" s="21"/>
      <c r="H142" s="21" t="s">
        <v>1</v>
      </c>
      <c r="I142" s="21" t="s">
        <v>1</v>
      </c>
      <c r="J142" s="21"/>
      <c r="K142" s="21" t="s">
        <v>1</v>
      </c>
      <c r="L142" s="21"/>
      <c r="M142" s="21"/>
      <c r="N142" s="21"/>
      <c r="O142" s="21"/>
      <c r="P142" s="21"/>
      <c r="Q142" s="21"/>
      <c r="R142" s="21" t="s">
        <v>1</v>
      </c>
      <c r="S142" s="21"/>
      <c r="T142" s="21"/>
      <c r="U142" s="20">
        <f>COUNTA(C142:T142)</f>
        <v>6</v>
      </c>
      <c r="V142" s="19" t="s">
        <v>4</v>
      </c>
      <c r="W142" s="18">
        <v>105173</v>
      </c>
      <c r="X142" s="17">
        <v>2.94</v>
      </c>
      <c r="Y142" s="16">
        <f>1+X142/100</f>
        <v>1.0294000000000001</v>
      </c>
      <c r="Z142" s="6">
        <v>19</v>
      </c>
      <c r="AA142" s="16">
        <f>POWER(Y142,Z142)</f>
        <v>1.7341997303889829</v>
      </c>
      <c r="AB142" s="6">
        <f>W142*AA142</f>
        <v>182390.9882442005</v>
      </c>
      <c r="AC142" s="1">
        <v>17.100000000000001</v>
      </c>
      <c r="AD142" s="6">
        <f>AB142*AC142/100</f>
        <v>31188.858989758286</v>
      </c>
      <c r="AE142" s="6">
        <f>AD142*0.95</f>
        <v>29629.416040270371</v>
      </c>
      <c r="AF142" s="6">
        <f>AE142*BB142</f>
        <v>29629.416040270371</v>
      </c>
      <c r="AG142" s="15">
        <f>AE142/21628351</f>
        <v>1.3699341221284217E-3</v>
      </c>
      <c r="AH142" s="6">
        <f>AB142*0.05</f>
        <v>9119.5494122100263</v>
      </c>
      <c r="AI142" s="12">
        <f>AH142/12908475</f>
        <v>7.06477675496914E-4</v>
      </c>
      <c r="AJ142" s="6">
        <f>AD142+AH142</f>
        <v>40308.408401968314</v>
      </c>
      <c r="AK142" s="6">
        <f>AB142*0.04</f>
        <v>7295.6395297680201</v>
      </c>
      <c r="AL142" s="6">
        <f>AB142*0.04</f>
        <v>7295.6395297680201</v>
      </c>
      <c r="AM142" s="6">
        <f>AK142+AL142</f>
        <v>14591.27905953604</v>
      </c>
      <c r="AN142" s="14">
        <f>AM142/20653560</f>
        <v>7.0647767549691389E-4</v>
      </c>
      <c r="AO142" s="6">
        <v>10</v>
      </c>
      <c r="AP142" s="13">
        <f>AO142/8801</f>
        <v>1.1362345188046814E-3</v>
      </c>
      <c r="AQ142" s="6">
        <v>10</v>
      </c>
      <c r="AR142" s="6"/>
      <c r="AS142" s="6"/>
      <c r="AT142" s="6"/>
      <c r="AU142" s="6">
        <v>0</v>
      </c>
      <c r="AV142" s="6"/>
      <c r="AW142" s="13">
        <f>AV142/34743979</f>
        <v>0</v>
      </c>
      <c r="AX142" s="6">
        <v>1</v>
      </c>
      <c r="AY142" s="6">
        <f>AJ142/1228929*411280</f>
        <v>13489.829117517389</v>
      </c>
      <c r="AZ142" s="6">
        <f>AX142*AY142</f>
        <v>13489.829117517389</v>
      </c>
      <c r="BA142" s="12">
        <f>AZ142/12721596</f>
        <v>1.0603881083409181E-3</v>
      </c>
      <c r="BB142" s="11">
        <v>1</v>
      </c>
      <c r="BC142" s="6">
        <f>AD142*BB142*0.18*4</f>
        <v>22455.978472625964</v>
      </c>
      <c r="BD142" s="10">
        <f>BC142/11104067</f>
        <v>2.0223201528436351E-3</v>
      </c>
      <c r="BE142" s="6">
        <f>AD142*BB142*0.77*4</f>
        <v>96061.685688455516</v>
      </c>
      <c r="BF142" s="8">
        <f>BE142/47500730</f>
        <v>2.0223201977833923E-3</v>
      </c>
      <c r="BG142" s="27">
        <f>BC142+BE142</f>
        <v>118517.66416108148</v>
      </c>
      <c r="BH142" s="9">
        <v>0</v>
      </c>
      <c r="BI142" s="6">
        <f>AK142*0.85*0.75*12</f>
        <v>55811.64240272536</v>
      </c>
      <c r="BJ142" s="6">
        <f>AL142*0.85*0.75*2*12</f>
        <v>111623.28480545072</v>
      </c>
      <c r="BK142" s="6">
        <f>BI142+BJ142</f>
        <v>167434.92720817609</v>
      </c>
      <c r="BL142" s="8">
        <f>BK142/236999601</f>
        <v>7.06477675496914E-4</v>
      </c>
      <c r="BM142" s="6">
        <f>AH142/278038*445215</f>
        <v>14602.896695980719</v>
      </c>
      <c r="BN142" s="8">
        <f>BM142/23157202</f>
        <v>6.3059849354774034E-4</v>
      </c>
      <c r="BT142" s="6">
        <f>'[1]Detailed Budget'!$AD$12</f>
        <v>194045122715</v>
      </c>
      <c r="BU142" s="6">
        <f>'[1]Detailed Budget'!$AD$24</f>
        <v>194045122715</v>
      </c>
      <c r="BV142" s="7">
        <f>AV142/34743979</f>
        <v>0</v>
      </c>
      <c r="BW142" s="4"/>
      <c r="BX142" s="5">
        <f>BT142*BV142</f>
        <v>0</v>
      </c>
      <c r="BY142" s="5">
        <f>BU142*BV142</f>
        <v>0</v>
      </c>
      <c r="CA142" s="6">
        <f>'[1]Detailed Budget'!$AD$96</f>
        <v>71050111380.677719</v>
      </c>
      <c r="CB142" s="5">
        <f>BA142*CA142</f>
        <v>75340693.204368383</v>
      </c>
      <c r="CE142" s="6">
        <f>'[1]Detailed Budget'!$AD$175</f>
        <v>4330586076.5988197</v>
      </c>
      <c r="CF142" s="5">
        <f>BB142*BD142*CE142</f>
        <v>8757831.496329844</v>
      </c>
      <c r="CG142" s="6">
        <f>'[1]Detailed Budget'!$AD$176</f>
        <v>20662817754.37001</v>
      </c>
      <c r="CH142" s="5">
        <f>BB142*BF142*CG142</f>
        <v>41786833.687779747</v>
      </c>
      <c r="CI142" s="5">
        <f>CF142+CH142</f>
        <v>50544665.184109591</v>
      </c>
      <c r="CJ142" s="5">
        <f>'[1]Detailed Budget'!$AD$178</f>
        <v>46025131033.061455</v>
      </c>
      <c r="CK142" s="5">
        <f>BB142*AG142*CJ142</f>
        <v>63051397.477622621</v>
      </c>
      <c r="CL142" s="5">
        <f>CI142+CK142</f>
        <v>113596062.66173221</v>
      </c>
      <c r="CM142" s="4">
        <f>'[1]Detailed Budget'!$AD$189</f>
        <v>77498869683.252869</v>
      </c>
      <c r="CN142" s="5">
        <f>BH142*BL142*CM142</f>
        <v>0</v>
      </c>
      <c r="CO142" s="3">
        <f>'[1]Detailed Budget'!$AD$191</f>
        <v>2684962805.4134097</v>
      </c>
      <c r="CP142" s="2">
        <f>BH142*AN142*CO142</f>
        <v>0</v>
      </c>
      <c r="CQ142" s="2">
        <f>CN142+CP142</f>
        <v>0</v>
      </c>
      <c r="CR142" s="6">
        <f>'[1]Detailed Budget'!$AD$195</f>
        <v>18734176418</v>
      </c>
      <c r="CS142" s="5">
        <f>BN142*CR142</f>
        <v>11813743.427048402</v>
      </c>
      <c r="CW142" s="4"/>
      <c r="DH142" s="3">
        <f>'[1]Detailed Budget'!$AD$163</f>
        <v>4928560000</v>
      </c>
      <c r="DI142" s="2">
        <f>AP142*DH142</f>
        <v>5600000</v>
      </c>
    </row>
    <row r="143" spans="1:118" ht="43.5" x14ac:dyDescent="0.35">
      <c r="A143" s="23" t="s">
        <v>1396</v>
      </c>
      <c r="B143" s="22" t="s">
        <v>1395</v>
      </c>
      <c r="C143" s="21" t="s">
        <v>1</v>
      </c>
      <c r="D143" s="21" t="s">
        <v>1</v>
      </c>
      <c r="E143" s="21"/>
      <c r="F143" s="21"/>
      <c r="G143" s="21"/>
      <c r="H143" s="21" t="s">
        <v>1</v>
      </c>
      <c r="I143" s="21" t="s">
        <v>1</v>
      </c>
      <c r="J143" s="21"/>
      <c r="K143" s="21" t="s">
        <v>1</v>
      </c>
      <c r="L143" s="21"/>
      <c r="M143" s="21"/>
      <c r="N143" s="21"/>
      <c r="O143" s="21"/>
      <c r="P143" s="21"/>
      <c r="Q143" s="21"/>
      <c r="R143" s="21" t="s">
        <v>1</v>
      </c>
      <c r="S143" s="21"/>
      <c r="T143" s="21"/>
      <c r="U143" s="20">
        <f>COUNTA(C143:T143)</f>
        <v>6</v>
      </c>
      <c r="V143" s="19" t="s">
        <v>4</v>
      </c>
      <c r="W143" s="18">
        <v>300520</v>
      </c>
      <c r="X143" s="17">
        <v>2.94</v>
      </c>
      <c r="Y143" s="16">
        <f>1+X143/100</f>
        <v>1.0294000000000001</v>
      </c>
      <c r="Z143" s="6">
        <v>19</v>
      </c>
      <c r="AA143" s="16">
        <f>POWER(Y143,Z143)</f>
        <v>1.7341997303889829</v>
      </c>
      <c r="AB143" s="6">
        <f>W143*AA143</f>
        <v>521161.70297649712</v>
      </c>
      <c r="AC143" s="1">
        <v>17.100000000000001</v>
      </c>
      <c r="AD143" s="6">
        <f>AB143*AC143/100</f>
        <v>89118.651208981013</v>
      </c>
      <c r="AE143" s="6">
        <f>AD143*0.95</f>
        <v>84662.718648531954</v>
      </c>
      <c r="AF143" s="6">
        <f>AE143*BB143</f>
        <v>84662.718648531954</v>
      </c>
      <c r="AG143" s="15">
        <f>AE143/21628351</f>
        <v>3.9144324340090447E-3</v>
      </c>
      <c r="AH143" s="6">
        <f>AB143*0.05</f>
        <v>26058.085148824859</v>
      </c>
      <c r="AI143" s="12">
        <f>AH143/12908475</f>
        <v>2.0186803746240246E-3</v>
      </c>
      <c r="AJ143" s="6">
        <f>AD143+AH143</f>
        <v>115176.73635780587</v>
      </c>
      <c r="AK143" s="6">
        <f>AB143*0.04</f>
        <v>20846.468119059886</v>
      </c>
      <c r="AL143" s="6">
        <f>AB143*0.04</f>
        <v>20846.468119059886</v>
      </c>
      <c r="AM143" s="6">
        <f>AK143+AL143</f>
        <v>41692.936238119772</v>
      </c>
      <c r="AN143" s="14">
        <f>AM143/20653560</f>
        <v>2.0186803746240246E-3</v>
      </c>
      <c r="AO143" s="6">
        <v>16</v>
      </c>
      <c r="AP143" s="13">
        <f>AO143/8801</f>
        <v>1.81797523008749E-3</v>
      </c>
      <c r="AQ143" s="6">
        <v>16</v>
      </c>
      <c r="AR143" s="6"/>
      <c r="AS143" s="6"/>
      <c r="AT143" s="6"/>
      <c r="AU143" s="6">
        <v>0</v>
      </c>
      <c r="AV143" s="6"/>
      <c r="AW143" s="13">
        <f>AV143/34743979</f>
        <v>0</v>
      </c>
      <c r="AX143" s="6">
        <v>1</v>
      </c>
      <c r="AY143" s="6">
        <f>AJ143/1228929*411280</f>
        <v>38545.667104640219</v>
      </c>
      <c r="AZ143" s="6">
        <f>AX143*AY143</f>
        <v>38545.667104640219</v>
      </c>
      <c r="BA143" s="12">
        <f>AZ143/12721596</f>
        <v>3.0299395692678982E-3</v>
      </c>
      <c r="BB143" s="11">
        <v>1</v>
      </c>
      <c r="BC143" s="6">
        <f>AD143*BB143*0.18*4</f>
        <v>64165.428870466327</v>
      </c>
      <c r="BD143" s="10">
        <f>BC143/11104067</f>
        <v>5.7785520269705076E-3</v>
      </c>
      <c r="BE143" s="6">
        <f>AD143*BB143*0.77*4</f>
        <v>274485.44572366151</v>
      </c>
      <c r="BF143" s="8">
        <f>BE143/47500730</f>
        <v>5.7785521553808021E-3</v>
      </c>
      <c r="BG143" s="27">
        <f>BC143+BE143</f>
        <v>338650.87459412782</v>
      </c>
      <c r="BH143" s="9">
        <v>0</v>
      </c>
      <c r="BI143" s="6">
        <f>AK143*0.85*0.75*12</f>
        <v>159475.48111080815</v>
      </c>
      <c r="BJ143" s="6">
        <f>AL143*0.85*0.75*2*12</f>
        <v>318950.9622216163</v>
      </c>
      <c r="BK143" s="6">
        <f>BI143+BJ143</f>
        <v>478426.44333242445</v>
      </c>
      <c r="BL143" s="8">
        <f>BK143/236999601</f>
        <v>2.0186803746240251E-3</v>
      </c>
      <c r="BM143" s="6">
        <f>AH143/278038*445215</f>
        <v>41726.132325560029</v>
      </c>
      <c r="BN143" s="8">
        <f>BM143/23157202</f>
        <v>1.8018641598220729E-3</v>
      </c>
      <c r="BT143" s="6">
        <f>'[1]Detailed Budget'!$AD$12</f>
        <v>194045122715</v>
      </c>
      <c r="BU143" s="6">
        <f>'[1]Detailed Budget'!$AD$24</f>
        <v>194045122715</v>
      </c>
      <c r="BV143" s="7">
        <f>AV143/34743979</f>
        <v>0</v>
      </c>
      <c r="BW143" s="4"/>
      <c r="BX143" s="5">
        <f>BT143*BV143</f>
        <v>0</v>
      </c>
      <c r="BY143" s="5">
        <f>BU143*BV143</f>
        <v>0</v>
      </c>
      <c r="CA143" s="6">
        <f>'[1]Detailed Budget'!$AD$96</f>
        <v>71050111380.677719</v>
      </c>
      <c r="CB143" s="5">
        <f>BA143*CA143</f>
        <v>215277543.87320682</v>
      </c>
      <c r="CE143" s="6">
        <f>'[1]Detailed Budget'!$AD$175</f>
        <v>4330586076.5988197</v>
      </c>
      <c r="CF143" s="5">
        <f>BB143*BD143*CE143</f>
        <v>25024516.950900368</v>
      </c>
      <c r="CG143" s="6">
        <f>'[1]Detailed Budget'!$AD$176</f>
        <v>20662817754.37001</v>
      </c>
      <c r="CH143" s="5">
        <f>BB143*BF143*CG143</f>
        <v>119401170.07075553</v>
      </c>
      <c r="CI143" s="5">
        <f>CF143+CH143</f>
        <v>144425687.02165589</v>
      </c>
      <c r="CJ143" s="5">
        <f>'[1]Detailed Budget'!$AD$178</f>
        <v>46025131033.061455</v>
      </c>
      <c r="CK143" s="5">
        <f>BB143*AG143*CJ143</f>
        <v>180162265.69533196</v>
      </c>
      <c r="CL143" s="5">
        <f>CI143+CK143</f>
        <v>324587952.71698785</v>
      </c>
      <c r="CM143" s="4">
        <f>'[1]Detailed Budget'!$AD$189</f>
        <v>77498869683.252869</v>
      </c>
      <c r="CN143" s="5">
        <f>BH143*BL143*CM143</f>
        <v>0</v>
      </c>
      <c r="CO143" s="3">
        <f>'[1]Detailed Budget'!$AD$191</f>
        <v>2684962805.4134097</v>
      </c>
      <c r="CP143" s="2">
        <f>BH143*AN143*CO143</f>
        <v>0</v>
      </c>
      <c r="CQ143" s="2">
        <f>CN143+CP143</f>
        <v>0</v>
      </c>
      <c r="CR143" s="6">
        <f>'[1]Detailed Budget'!$AD$195</f>
        <v>18734176418</v>
      </c>
      <c r="CS143" s="5">
        <f>BN143*CR143</f>
        <v>33756441.051378064</v>
      </c>
      <c r="CW143" s="4"/>
      <c r="DH143" s="3">
        <f>'[1]Detailed Budget'!$AD$163</f>
        <v>4928560000</v>
      </c>
      <c r="DI143" s="2">
        <f>AP143*DH143</f>
        <v>8960000</v>
      </c>
    </row>
    <row r="144" spans="1:118" ht="43.5" x14ac:dyDescent="0.35">
      <c r="A144" s="23" t="s">
        <v>1394</v>
      </c>
      <c r="B144" s="22" t="s">
        <v>1393</v>
      </c>
      <c r="C144" s="21" t="s">
        <v>1</v>
      </c>
      <c r="D144" s="21" t="s">
        <v>1</v>
      </c>
      <c r="E144" s="21"/>
      <c r="F144" s="21"/>
      <c r="G144" s="21"/>
      <c r="H144" s="21" t="s">
        <v>1</v>
      </c>
      <c r="I144" s="21" t="s">
        <v>1</v>
      </c>
      <c r="J144" s="21"/>
      <c r="K144" s="21" t="s">
        <v>1</v>
      </c>
      <c r="L144" s="21"/>
      <c r="M144" s="21"/>
      <c r="N144" s="21"/>
      <c r="O144" s="21"/>
      <c r="P144" s="21"/>
      <c r="Q144" s="21"/>
      <c r="R144" s="21" t="s">
        <v>1</v>
      </c>
      <c r="S144" s="21"/>
      <c r="T144" s="21"/>
      <c r="U144" s="20">
        <f>COUNTA(C144:T144)</f>
        <v>6</v>
      </c>
      <c r="V144" s="19" t="s">
        <v>4</v>
      </c>
      <c r="W144" s="18">
        <v>96388</v>
      </c>
      <c r="X144" s="17">
        <v>2.94</v>
      </c>
      <c r="Y144" s="16">
        <f>1+X144/100</f>
        <v>1.0294000000000001</v>
      </c>
      <c r="Z144" s="6">
        <v>19</v>
      </c>
      <c r="AA144" s="16">
        <f>POWER(Y144,Z144)</f>
        <v>1.7341997303889829</v>
      </c>
      <c r="AB144" s="6">
        <f>W144*AA144</f>
        <v>167156.04361273328</v>
      </c>
      <c r="AC144" s="1">
        <v>17.100000000000001</v>
      </c>
      <c r="AD144" s="6">
        <f>AB144*AC144/100</f>
        <v>28583.683457777392</v>
      </c>
      <c r="AE144" s="6">
        <f>AD144*0.95</f>
        <v>27154.499284888519</v>
      </c>
      <c r="AF144" s="6">
        <f>AE144*BB144</f>
        <v>27154.499284888519</v>
      </c>
      <c r="AG144" s="15">
        <f>AE144/21628351</f>
        <v>1.2555048364477034E-3</v>
      </c>
      <c r="AH144" s="6">
        <f>AB144*0.05</f>
        <v>8357.8021806366651</v>
      </c>
      <c r="AI144" s="12">
        <f>AH144/12908475</f>
        <v>6.4746627162671545E-4</v>
      </c>
      <c r="AJ144" s="6">
        <f>AD144+AH144</f>
        <v>36941.485638414058</v>
      </c>
      <c r="AK144" s="6">
        <f>AB144*0.04</f>
        <v>6686.2417445093315</v>
      </c>
      <c r="AL144" s="6">
        <f>AB144*0.04</f>
        <v>6686.2417445093315</v>
      </c>
      <c r="AM144" s="6">
        <f>AK144+AL144</f>
        <v>13372.483489018663</v>
      </c>
      <c r="AN144" s="14">
        <f>AM144/20653560</f>
        <v>6.4746627162671534E-4</v>
      </c>
      <c r="AO144" s="6">
        <v>10</v>
      </c>
      <c r="AP144" s="13">
        <f>AO144/8801</f>
        <v>1.1362345188046814E-3</v>
      </c>
      <c r="AQ144" s="6">
        <v>10</v>
      </c>
      <c r="AR144" s="6"/>
      <c r="AS144" s="6"/>
      <c r="AT144" s="6"/>
      <c r="AU144" s="6">
        <v>0</v>
      </c>
      <c r="AV144" s="6"/>
      <c r="AW144" s="13">
        <f>AV144/34743979</f>
        <v>0</v>
      </c>
      <c r="AX144" s="6">
        <v>1</v>
      </c>
      <c r="AY144" s="6">
        <f>AJ144/1228929*411280</f>
        <v>12363.036606156202</v>
      </c>
      <c r="AZ144" s="6">
        <f>AX144*AY144</f>
        <v>12363.036606156202</v>
      </c>
      <c r="BA144" s="12">
        <f>AZ144/12721596</f>
        <v>9.7181490484025761E-4</v>
      </c>
      <c r="BB144" s="11">
        <v>1</v>
      </c>
      <c r="BC144" s="6">
        <f>AD144*BB144*0.18*4</f>
        <v>20580.252089599722</v>
      </c>
      <c r="BD144" s="10">
        <f>BC144/11104067</f>
        <v>1.8533976865953458E-3</v>
      </c>
      <c r="BE144" s="6">
        <f>AD144*BB144*0.77*4</f>
        <v>88037.745049954363</v>
      </c>
      <c r="BF144" s="8">
        <f>BE144/47500730</f>
        <v>1.8533977277813282E-3</v>
      </c>
      <c r="BG144" s="27">
        <f>BC144+BE144</f>
        <v>108617.99713955409</v>
      </c>
      <c r="BH144" s="9">
        <v>0</v>
      </c>
      <c r="BI144" s="6">
        <f>AK144*0.85*0.75*12</f>
        <v>51149.749345496377</v>
      </c>
      <c r="BJ144" s="6">
        <f>AL144*0.85*0.75*2*12</f>
        <v>102299.49869099275</v>
      </c>
      <c r="BK144" s="6">
        <f>BI144+BJ144</f>
        <v>153449.24803648912</v>
      </c>
      <c r="BL144" s="8">
        <f>BK144/236999601</f>
        <v>6.4746627162671523E-4</v>
      </c>
      <c r="BM144" s="6">
        <f>AH144/278038*445215</f>
        <v>13383.13071541355</v>
      </c>
      <c r="BN144" s="8">
        <f>BM144/23157202</f>
        <v>5.7792520510092503E-4</v>
      </c>
      <c r="BT144" s="6">
        <f>'[1]Detailed Budget'!$AD$12</f>
        <v>194045122715</v>
      </c>
      <c r="BU144" s="6">
        <f>'[1]Detailed Budget'!$AD$24</f>
        <v>194045122715</v>
      </c>
      <c r="BV144" s="7">
        <f>AV144/34743979</f>
        <v>0</v>
      </c>
      <c r="BW144" s="4"/>
      <c r="BX144" s="5">
        <f>BT144*BV144</f>
        <v>0</v>
      </c>
      <c r="BY144" s="5">
        <f>BU144*BV144</f>
        <v>0</v>
      </c>
      <c r="CA144" s="6">
        <f>'[1]Detailed Budget'!$AD$96</f>
        <v>71050111380.677719</v>
      </c>
      <c r="CB144" s="5">
        <f>BA144*CA144</f>
        <v>69047557.230303019</v>
      </c>
      <c r="CE144" s="6">
        <f>'[1]Detailed Budget'!$AD$175</f>
        <v>4330586076.5988197</v>
      </c>
      <c r="CF144" s="5">
        <f>BB144*BD144*CE144</f>
        <v>8026298.2159702675</v>
      </c>
      <c r="CG144" s="6">
        <f>'[1]Detailed Budget'!$AD$176</f>
        <v>20662817754.37001</v>
      </c>
      <c r="CH144" s="5">
        <f>BB144*BF144*CG144</f>
        <v>38296419.475509062</v>
      </c>
      <c r="CI144" s="5">
        <f>CF144+CH144</f>
        <v>46322717.691479333</v>
      </c>
      <c r="CJ144" s="5">
        <f>'[1]Detailed Budget'!$AD$178</f>
        <v>46025131033.061455</v>
      </c>
      <c r="CK144" s="5">
        <f>BB144*AG144*CJ144</f>
        <v>57784774.610147938</v>
      </c>
      <c r="CL144" s="5">
        <f>CI144+CK144</f>
        <v>104107492.30162728</v>
      </c>
      <c r="CM144" s="4">
        <f>'[1]Detailed Budget'!$AD$189</f>
        <v>77498869683.252869</v>
      </c>
      <c r="CN144" s="5">
        <f>BH144*BL144*CM144</f>
        <v>0</v>
      </c>
      <c r="CO144" s="3">
        <f>'[1]Detailed Budget'!$AD$191</f>
        <v>2684962805.4134097</v>
      </c>
      <c r="CP144" s="2">
        <f>BH144*AN144*CO144</f>
        <v>0</v>
      </c>
      <c r="CQ144" s="2">
        <f>CN144+CP144</f>
        <v>0</v>
      </c>
      <c r="CR144" s="6">
        <f>'[1]Detailed Budget'!$AD$195</f>
        <v>18734176418</v>
      </c>
      <c r="CS144" s="5">
        <f>BN144*CR144</f>
        <v>10826952.748769563</v>
      </c>
      <c r="CW144" s="4"/>
      <c r="DH144" s="3">
        <f>'[1]Detailed Budget'!$AD$163</f>
        <v>4928560000</v>
      </c>
      <c r="DI144" s="2">
        <f>AP144*DH144</f>
        <v>5600000</v>
      </c>
    </row>
    <row r="145" spans="1:118" ht="43.5" x14ac:dyDescent="0.35">
      <c r="A145" s="23" t="s">
        <v>1392</v>
      </c>
      <c r="B145" s="22" t="s">
        <v>1391</v>
      </c>
      <c r="C145" s="21" t="s">
        <v>1</v>
      </c>
      <c r="D145" s="21" t="s">
        <v>1</v>
      </c>
      <c r="E145" s="21"/>
      <c r="F145" s="21"/>
      <c r="G145" s="21"/>
      <c r="H145" s="21" t="s">
        <v>1</v>
      </c>
      <c r="I145" s="21" t="s">
        <v>1</v>
      </c>
      <c r="J145" s="21"/>
      <c r="K145" s="21" t="s">
        <v>1</v>
      </c>
      <c r="L145" s="21"/>
      <c r="M145" s="21"/>
      <c r="N145" s="21"/>
      <c r="O145" s="21"/>
      <c r="P145" s="21"/>
      <c r="Q145" s="21"/>
      <c r="R145" s="21" t="s">
        <v>1</v>
      </c>
      <c r="S145" s="21"/>
      <c r="T145" s="21"/>
      <c r="U145" s="20">
        <f>COUNTA(C145:T145)</f>
        <v>6</v>
      </c>
      <c r="V145" s="19" t="s">
        <v>4</v>
      </c>
      <c r="W145" s="18">
        <v>190114</v>
      </c>
      <c r="X145" s="17">
        <v>2.94</v>
      </c>
      <c r="Y145" s="16">
        <f>1+X145/100</f>
        <v>1.0294000000000001</v>
      </c>
      <c r="Z145" s="6">
        <v>19</v>
      </c>
      <c r="AA145" s="16">
        <f>POWER(Y145,Z145)</f>
        <v>1.7341997303889829</v>
      </c>
      <c r="AB145" s="6">
        <f>W145*AA145</f>
        <v>329695.64754317107</v>
      </c>
      <c r="AC145" s="1">
        <v>17.100000000000001</v>
      </c>
      <c r="AD145" s="6">
        <f>AB145*AC145/100</f>
        <v>56377.955729882262</v>
      </c>
      <c r="AE145" s="6">
        <f>AD145*0.95</f>
        <v>53559.057943388143</v>
      </c>
      <c r="AF145" s="6">
        <f>AE145*BB145</f>
        <v>53559.057943388143</v>
      </c>
      <c r="AG145" s="15">
        <f>AE145/21628351</f>
        <v>2.4763357106322224E-3</v>
      </c>
      <c r="AH145" s="6">
        <f>AB145*0.05</f>
        <v>16484.782377158554</v>
      </c>
      <c r="AI145" s="12">
        <f>AH145/12908475</f>
        <v>1.2770511138735252E-3</v>
      </c>
      <c r="AJ145" s="6">
        <f>AD145+AH145</f>
        <v>72862.738107040816</v>
      </c>
      <c r="AK145" s="6">
        <f>AB145*0.04</f>
        <v>13187.825901726843</v>
      </c>
      <c r="AL145" s="6">
        <f>AB145*0.04</f>
        <v>13187.825901726843</v>
      </c>
      <c r="AM145" s="6">
        <f>AK145+AL145</f>
        <v>26375.651803453686</v>
      </c>
      <c r="AN145" s="14">
        <f>AM145/20653560</f>
        <v>1.2770511138735252E-3</v>
      </c>
      <c r="AO145" s="6">
        <v>12</v>
      </c>
      <c r="AP145" s="13">
        <f>AO145/8801</f>
        <v>1.3634814225656176E-3</v>
      </c>
      <c r="AQ145" s="6">
        <v>12</v>
      </c>
      <c r="AR145" s="6"/>
      <c r="AS145" s="6"/>
      <c r="AT145" s="6"/>
      <c r="AU145" s="6">
        <v>0</v>
      </c>
      <c r="AV145" s="6"/>
      <c r="AW145" s="13">
        <f>AV145/34743979</f>
        <v>0</v>
      </c>
      <c r="AX145" s="6">
        <v>1</v>
      </c>
      <c r="AY145" s="6">
        <f>AJ145/1228929*411280</f>
        <v>24384.636483201019</v>
      </c>
      <c r="AZ145" s="6">
        <f>AX145*AY145</f>
        <v>24384.636483201019</v>
      </c>
      <c r="BA145" s="12">
        <f>AZ145/12721596</f>
        <v>1.9167906670830466E-3</v>
      </c>
      <c r="BB145" s="11">
        <v>1</v>
      </c>
      <c r="BC145" s="6">
        <f>AD145*BB145*0.18*4</f>
        <v>40592.128125515228</v>
      </c>
      <c r="BD145" s="10">
        <f>BC145/11104067</f>
        <v>3.6556090777834127E-3</v>
      </c>
      <c r="BE145" s="6">
        <f>AD145*BB145*0.77*4</f>
        <v>173644.10364803736</v>
      </c>
      <c r="BF145" s="8">
        <f>BE145/47500730</f>
        <v>3.6556091590179214E-3</v>
      </c>
      <c r="BG145" s="27">
        <f>BC145+BE145</f>
        <v>214236.2317735526</v>
      </c>
      <c r="BH145" s="9">
        <v>0</v>
      </c>
      <c r="BI145" s="6">
        <f>AK145*0.85*0.75*12</f>
        <v>100886.86814821036</v>
      </c>
      <c r="BJ145" s="6">
        <f>AL145*0.85*0.75*2*12</f>
        <v>201773.73629642071</v>
      </c>
      <c r="BK145" s="6">
        <f>BI145+BJ145</f>
        <v>302660.60444463108</v>
      </c>
      <c r="BL145" s="8">
        <f>BK145/236999601</f>
        <v>1.2770511138735254E-3</v>
      </c>
      <c r="BM145" s="6">
        <f>AH145/278038*445215</f>
        <v>26396.652205981358</v>
      </c>
      <c r="BN145" s="8">
        <f>BM145/23157202</f>
        <v>1.1398895344084039E-3</v>
      </c>
      <c r="BT145" s="6">
        <f>'[1]Detailed Budget'!$AD$12</f>
        <v>194045122715</v>
      </c>
      <c r="BU145" s="6">
        <f>'[1]Detailed Budget'!$AD$24</f>
        <v>194045122715</v>
      </c>
      <c r="BV145" s="7">
        <f>AV145/34743979</f>
        <v>0</v>
      </c>
      <c r="BW145" s="4"/>
      <c r="BX145" s="5">
        <f>BT145*BV145</f>
        <v>0</v>
      </c>
      <c r="BY145" s="5">
        <f>BU145*BV145</f>
        <v>0</v>
      </c>
      <c r="CA145" s="6">
        <f>'[1]Detailed Budget'!$AD$96</f>
        <v>71050111380.677719</v>
      </c>
      <c r="CB145" s="5">
        <f>BA145*CA145</f>
        <v>136188190.38969401</v>
      </c>
      <c r="CE145" s="6">
        <f>'[1]Detailed Budget'!$AD$175</f>
        <v>4330586076.5988197</v>
      </c>
      <c r="CF145" s="5">
        <f>BB145*BD145*CE145</f>
        <v>15830929.773737099</v>
      </c>
      <c r="CG145" s="6">
        <f>'[1]Detailed Budget'!$AD$176</f>
        <v>20662817754.37001</v>
      </c>
      <c r="CH145" s="5">
        <f>BB145*BF145*CG145</f>
        <v>75535185.833993122</v>
      </c>
      <c r="CI145" s="5">
        <f>CF145+CH145</f>
        <v>91366115.607730225</v>
      </c>
      <c r="CJ145" s="5">
        <f>'[1]Detailed Budget'!$AD$178</f>
        <v>46025131033.061455</v>
      </c>
      <c r="CK145" s="5">
        <f>BB145*AG145*CJ145</f>
        <v>113973675.5636974</v>
      </c>
      <c r="CL145" s="5">
        <f>CI145+CK145</f>
        <v>205339791.17142761</v>
      </c>
      <c r="CM145" s="4">
        <f>'[1]Detailed Budget'!$AD$189</f>
        <v>77498869683.252869</v>
      </c>
      <c r="CN145" s="5">
        <f>BH145*BL145*CM145</f>
        <v>0</v>
      </c>
      <c r="CO145" s="3">
        <f>'[1]Detailed Budget'!$AD$191</f>
        <v>2684962805.4134097</v>
      </c>
      <c r="CP145" s="2">
        <f>BH145*AN145*CO145</f>
        <v>0</v>
      </c>
      <c r="CQ145" s="2">
        <f>CN145+CP145</f>
        <v>0</v>
      </c>
      <c r="CR145" s="6">
        <f>'[1]Detailed Budget'!$AD$195</f>
        <v>18734176418</v>
      </c>
      <c r="CS145" s="5">
        <f>BN145*CR145</f>
        <v>21354891.63463892</v>
      </c>
      <c r="CW145" s="4"/>
      <c r="DH145" s="3">
        <f>'[1]Detailed Budget'!$AD$163</f>
        <v>4928560000</v>
      </c>
      <c r="DI145" s="2">
        <f>AP145*DH145</f>
        <v>6720000</v>
      </c>
    </row>
    <row r="146" spans="1:118" ht="43.5" x14ac:dyDescent="0.35">
      <c r="A146" s="23" t="s">
        <v>1390</v>
      </c>
      <c r="B146" s="22" t="s">
        <v>1389</v>
      </c>
      <c r="C146" s="21" t="s">
        <v>1</v>
      </c>
      <c r="D146" s="21" t="s">
        <v>1</v>
      </c>
      <c r="E146" s="21"/>
      <c r="F146" s="21"/>
      <c r="G146" s="21"/>
      <c r="H146" s="21" t="s">
        <v>1</v>
      </c>
      <c r="I146" s="21" t="s">
        <v>1</v>
      </c>
      <c r="J146" s="21"/>
      <c r="K146" s="21" t="s">
        <v>1</v>
      </c>
      <c r="L146" s="21"/>
      <c r="M146" s="21"/>
      <c r="N146" s="21"/>
      <c r="O146" s="21"/>
      <c r="P146" s="21"/>
      <c r="Q146" s="21"/>
      <c r="R146" s="21" t="s">
        <v>1</v>
      </c>
      <c r="S146" s="21"/>
      <c r="T146" s="21"/>
      <c r="U146" s="20">
        <f>COUNTA(C146:T146)</f>
        <v>6</v>
      </c>
      <c r="V146" s="19" t="s">
        <v>4</v>
      </c>
      <c r="W146" s="18">
        <v>197276</v>
      </c>
      <c r="X146" s="17">
        <v>2.94</v>
      </c>
      <c r="Y146" s="16">
        <f>1+X146/100</f>
        <v>1.0294000000000001</v>
      </c>
      <c r="Z146" s="6">
        <v>19</v>
      </c>
      <c r="AA146" s="16">
        <f>POWER(Y146,Z146)</f>
        <v>1.7341997303889829</v>
      </c>
      <c r="AB146" s="6">
        <f>W146*AA146</f>
        <v>342115.98601221701</v>
      </c>
      <c r="AC146" s="1">
        <v>17.100000000000001</v>
      </c>
      <c r="AD146" s="6">
        <f>AB146*AC146/100</f>
        <v>58501.833608089117</v>
      </c>
      <c r="AE146" s="6">
        <f>AD146*0.95</f>
        <v>55576.741927684656</v>
      </c>
      <c r="AF146" s="6">
        <f>AE146*BB146</f>
        <v>55576.741927684656</v>
      </c>
      <c r="AG146" s="15">
        <f>AE146/21628351</f>
        <v>2.5696245602674314E-3</v>
      </c>
      <c r="AH146" s="6">
        <f>AB146*0.05</f>
        <v>17105.799300610852</v>
      </c>
      <c r="AI146" s="12">
        <f>AH146/12908475</f>
        <v>1.325160354000829E-3</v>
      </c>
      <c r="AJ146" s="6">
        <f>AD146+AH146</f>
        <v>75607.632908699976</v>
      </c>
      <c r="AK146" s="6">
        <f>AB146*0.04</f>
        <v>13684.639440488681</v>
      </c>
      <c r="AL146" s="6">
        <f>AB146*0.04</f>
        <v>13684.639440488681</v>
      </c>
      <c r="AM146" s="6">
        <f>AK146+AL146</f>
        <v>27369.278880977363</v>
      </c>
      <c r="AN146" s="14">
        <f>AM146/20653560</f>
        <v>1.325160354000829E-3</v>
      </c>
      <c r="AO146" s="6">
        <v>11</v>
      </c>
      <c r="AP146" s="13">
        <f>AO146/8801</f>
        <v>1.2498579706851495E-3</v>
      </c>
      <c r="AQ146" s="6">
        <v>11</v>
      </c>
      <c r="AR146" s="6"/>
      <c r="AS146" s="6"/>
      <c r="AT146" s="6"/>
      <c r="AU146" s="6">
        <v>0</v>
      </c>
      <c r="AV146" s="6"/>
      <c r="AW146" s="13">
        <f>AV146/34743979</f>
        <v>0</v>
      </c>
      <c r="AX146" s="6">
        <v>1</v>
      </c>
      <c r="AY146" s="6">
        <f>AJ146/1228929*411280</f>
        <v>25303.257765656213</v>
      </c>
      <c r="AZ146" s="6">
        <f>AX146*AY146</f>
        <v>25303.257765656213</v>
      </c>
      <c r="BA146" s="12">
        <f>AZ146/12721596</f>
        <v>1.9890002611037336E-3</v>
      </c>
      <c r="BB146" s="11">
        <v>1</v>
      </c>
      <c r="BC146" s="6">
        <f>AD146*BB146*0.18*4</f>
        <v>42121.320197824163</v>
      </c>
      <c r="BD146" s="10">
        <f>BC146/11104067</f>
        <v>3.793323671212013E-3</v>
      </c>
      <c r="BE146" s="6">
        <f>AD146*BB146*0.77*4</f>
        <v>180185.6475129145</v>
      </c>
      <c r="BF146" s="8">
        <f>BE146/47500730</f>
        <v>3.7933237555067994E-3</v>
      </c>
      <c r="BG146" s="27">
        <f>BC146+BE146</f>
        <v>222306.96771073865</v>
      </c>
      <c r="BH146" s="9">
        <v>0</v>
      </c>
      <c r="BI146" s="6">
        <f>AK146*0.85*0.75*12</f>
        <v>104687.49171973841</v>
      </c>
      <c r="BJ146" s="6">
        <f>AL146*0.85*0.75*2*12</f>
        <v>209374.98343947681</v>
      </c>
      <c r="BK146" s="6">
        <f>BI146+BJ146</f>
        <v>314062.47515921522</v>
      </c>
      <c r="BL146" s="8">
        <f>BK146/236999601</f>
        <v>1.325160354000829E-3</v>
      </c>
      <c r="BM146" s="6">
        <f>AH146/278038*445215</f>
        <v>27391.070413473914</v>
      </c>
      <c r="BN146" s="8">
        <f>BM146/23157202</f>
        <v>1.1828316051945272E-3</v>
      </c>
      <c r="BT146" s="6">
        <f>'[1]Detailed Budget'!$AD$12</f>
        <v>194045122715</v>
      </c>
      <c r="BU146" s="6">
        <f>'[1]Detailed Budget'!$AD$24</f>
        <v>194045122715</v>
      </c>
      <c r="BV146" s="7">
        <f>AV146/34743979</f>
        <v>0</v>
      </c>
      <c r="BW146" s="4"/>
      <c r="BX146" s="5">
        <f>BT146*BV146</f>
        <v>0</v>
      </c>
      <c r="BY146" s="5">
        <f>BU146*BV146</f>
        <v>0</v>
      </c>
      <c r="CA146" s="6">
        <f>'[1]Detailed Budget'!$AD$96</f>
        <v>71050111380.677719</v>
      </c>
      <c r="CB146" s="5">
        <f>BA146*CA146</f>
        <v>141318690.08761734</v>
      </c>
      <c r="CE146" s="6">
        <f>'[1]Detailed Budget'!$AD$175</f>
        <v>4330586076.5988197</v>
      </c>
      <c r="CF146" s="5">
        <f>BB146*BD146*CE146</f>
        <v>16427314.674583463</v>
      </c>
      <c r="CG146" s="6">
        <f>'[1]Detailed Budget'!$AD$176</f>
        <v>20662817754.37001</v>
      </c>
      <c r="CH146" s="5">
        <f>BB146*BF146*CG146</f>
        <v>78380757.44335942</v>
      </c>
      <c r="CI146" s="5">
        <f>CF146+CH146</f>
        <v>94808072.117942885</v>
      </c>
      <c r="CJ146" s="5">
        <f>'[1]Detailed Budget'!$AD$178</f>
        <v>46025131033.061455</v>
      </c>
      <c r="CK146" s="5">
        <f>BB146*AG146*CJ146</f>
        <v>118267307.09208144</v>
      </c>
      <c r="CL146" s="5">
        <f>CI146+CK146</f>
        <v>213075379.21002433</v>
      </c>
      <c r="CM146" s="4">
        <f>'[1]Detailed Budget'!$AD$189</f>
        <v>77498869683.252869</v>
      </c>
      <c r="CN146" s="5">
        <f>BH146*BL146*CM146</f>
        <v>0</v>
      </c>
      <c r="CO146" s="3">
        <f>'[1]Detailed Budget'!$AD$191</f>
        <v>2684962805.4134097</v>
      </c>
      <c r="CP146" s="2">
        <f>BH146*AN146*CO146</f>
        <v>0</v>
      </c>
      <c r="CQ146" s="2">
        <f>CN146+CP146</f>
        <v>0</v>
      </c>
      <c r="CR146" s="6">
        <f>'[1]Detailed Budget'!$AD$195</f>
        <v>18734176418</v>
      </c>
      <c r="CS146" s="5">
        <f>BN146*CR146</f>
        <v>22159375.964500397</v>
      </c>
      <c r="CW146" s="4"/>
      <c r="DH146" s="3">
        <f>'[1]Detailed Budget'!$AD$163</f>
        <v>4928560000</v>
      </c>
      <c r="DI146" s="2">
        <f>AP146*DH146</f>
        <v>6160000</v>
      </c>
    </row>
    <row r="147" spans="1:118" ht="43.5" x14ac:dyDescent="0.35">
      <c r="A147" s="23" t="s">
        <v>1388</v>
      </c>
      <c r="B147" s="22" t="s">
        <v>1387</v>
      </c>
      <c r="C147" s="21" t="s">
        <v>1</v>
      </c>
      <c r="D147" s="21" t="s">
        <v>1</v>
      </c>
      <c r="E147" s="21"/>
      <c r="F147" s="21"/>
      <c r="G147" s="21"/>
      <c r="H147" s="21" t="s">
        <v>1</v>
      </c>
      <c r="I147" s="21" t="s">
        <v>1</v>
      </c>
      <c r="J147" s="21"/>
      <c r="K147" s="21" t="s">
        <v>1</v>
      </c>
      <c r="L147" s="21"/>
      <c r="M147" s="21"/>
      <c r="N147" s="21"/>
      <c r="O147" s="21"/>
      <c r="P147" s="21"/>
      <c r="Q147" s="21"/>
      <c r="R147" s="21" t="s">
        <v>1</v>
      </c>
      <c r="S147" s="21"/>
      <c r="T147" s="21"/>
      <c r="U147" s="20">
        <f>COUNTA(C147:T147)</f>
        <v>6</v>
      </c>
      <c r="V147" s="19" t="s">
        <v>4</v>
      </c>
      <c r="W147" s="18">
        <v>131778</v>
      </c>
      <c r="X147" s="17">
        <v>2.94</v>
      </c>
      <c r="Y147" s="16">
        <f>1+X147/100</f>
        <v>1.0294000000000001</v>
      </c>
      <c r="Z147" s="6">
        <v>19</v>
      </c>
      <c r="AA147" s="16">
        <f>POWER(Y147,Z147)</f>
        <v>1.7341997303889829</v>
      </c>
      <c r="AB147" s="6">
        <f>W147*AA147</f>
        <v>228529.37207119938</v>
      </c>
      <c r="AC147" s="1">
        <v>17.100000000000001</v>
      </c>
      <c r="AD147" s="6">
        <f>AB147*AC147/100</f>
        <v>39078.522624175093</v>
      </c>
      <c r="AE147" s="6">
        <f>AD147*0.95</f>
        <v>37124.596492966339</v>
      </c>
      <c r="AF147" s="6">
        <f>AE147*BB147</f>
        <v>37124.596492966339</v>
      </c>
      <c r="AG147" s="15">
        <f>AE147/21628351</f>
        <v>1.7164783618023557E-3</v>
      </c>
      <c r="AH147" s="6">
        <f>AB147*0.05</f>
        <v>11426.46860355997</v>
      </c>
      <c r="AI147" s="12">
        <f>AH147/12908475</f>
        <v>8.8519120992680935E-4</v>
      </c>
      <c r="AJ147" s="6">
        <f>AD147+AH147</f>
        <v>50504.991227735067</v>
      </c>
      <c r="AK147" s="6">
        <f>AB147*0.04</f>
        <v>9141.1748828479758</v>
      </c>
      <c r="AL147" s="6">
        <f>AB147*0.04</f>
        <v>9141.1748828479758</v>
      </c>
      <c r="AM147" s="6">
        <f>AK147+AL147</f>
        <v>18282.349765695952</v>
      </c>
      <c r="AN147" s="14">
        <f>AM147/20653560</f>
        <v>8.8519120992680935E-4</v>
      </c>
      <c r="AO147" s="6">
        <v>10</v>
      </c>
      <c r="AP147" s="13">
        <f>AO147/8801</f>
        <v>1.1362345188046814E-3</v>
      </c>
      <c r="AQ147" s="6">
        <v>10</v>
      </c>
      <c r="AR147" s="6"/>
      <c r="AS147" s="6"/>
      <c r="AT147" s="6"/>
      <c r="AU147" s="6">
        <v>0</v>
      </c>
      <c r="AV147" s="6"/>
      <c r="AW147" s="13">
        <f>AV147/34743979</f>
        <v>0</v>
      </c>
      <c r="AX147" s="6">
        <v>1</v>
      </c>
      <c r="AY147" s="6">
        <f>AJ147/1228929*411280</f>
        <v>16902.272460120053</v>
      </c>
      <c r="AZ147" s="6">
        <f>AX147*AY147</f>
        <v>16902.272460120053</v>
      </c>
      <c r="BA147" s="12">
        <f>AZ147/12721596</f>
        <v>1.3286282994775225E-3</v>
      </c>
      <c r="BB147" s="11">
        <v>1</v>
      </c>
      <c r="BC147" s="6">
        <f>AD147*BB147*0.18*4</f>
        <v>28136.536289406067</v>
      </c>
      <c r="BD147" s="10">
        <f>BC147/11104067</f>
        <v>2.5338946792563544E-3</v>
      </c>
      <c r="BE147" s="6">
        <f>AD147*BB147*0.77*4</f>
        <v>120361.84968245929</v>
      </c>
      <c r="BF147" s="8">
        <f>BE147/47500730</f>
        <v>2.5338947355642593E-3</v>
      </c>
      <c r="BG147" s="27">
        <f>BC147+BE147</f>
        <v>148498.38597186535</v>
      </c>
      <c r="BH147" s="9">
        <v>0</v>
      </c>
      <c r="BI147" s="6">
        <f>AK147*0.85*0.75*12</f>
        <v>69929.987853787025</v>
      </c>
      <c r="BJ147" s="6">
        <f>AL147*0.85*0.75*2*12</f>
        <v>139859.97570757405</v>
      </c>
      <c r="BK147" s="6">
        <f>BI147+BJ147</f>
        <v>209789.96356136107</v>
      </c>
      <c r="BL147" s="8">
        <f>BK147/236999601</f>
        <v>8.8519120992680946E-4</v>
      </c>
      <c r="BM147" s="6">
        <f>AH147/278038*445215</f>
        <v>18296.906247829262</v>
      </c>
      <c r="BN147" s="8">
        <f>BM147/23157202</f>
        <v>7.9011731416555686E-4</v>
      </c>
      <c r="BT147" s="6">
        <f>'[1]Detailed Budget'!$AD$12</f>
        <v>194045122715</v>
      </c>
      <c r="BU147" s="6">
        <f>'[1]Detailed Budget'!$AD$24</f>
        <v>194045122715</v>
      </c>
      <c r="BV147" s="7">
        <f>AV147/34743979</f>
        <v>0</v>
      </c>
      <c r="BW147" s="4"/>
      <c r="BX147" s="5">
        <f>BT147*BV147</f>
        <v>0</v>
      </c>
      <c r="BY147" s="5">
        <f>BU147*BV147</f>
        <v>0</v>
      </c>
      <c r="CA147" s="6">
        <f>'[1]Detailed Budget'!$AD$96</f>
        <v>71050111380.677719</v>
      </c>
      <c r="CB147" s="5">
        <f>BA147*CA147</f>
        <v>94399188.661398411</v>
      </c>
      <c r="CE147" s="6">
        <f>'[1]Detailed Budget'!$AD$175</f>
        <v>4330586076.5988197</v>
      </c>
      <c r="CF147" s="5">
        <f>BB147*BD147*CE147</f>
        <v>10973249.017555401</v>
      </c>
      <c r="CG147" s="6">
        <f>'[1]Detailed Budget'!$AD$176</f>
        <v>20662817754.37001</v>
      </c>
      <c r="CH147" s="5">
        <f>BB147*BF147*CG147</f>
        <v>52357405.12972188</v>
      </c>
      <c r="CI147" s="5">
        <f>CF147+CH147</f>
        <v>63330654.147277281</v>
      </c>
      <c r="CJ147" s="5">
        <f>'[1]Detailed Budget'!$AD$178</f>
        <v>46025131033.061455</v>
      </c>
      <c r="CK147" s="5">
        <f>BB147*AG147*CJ147</f>
        <v>79001141.517368093</v>
      </c>
      <c r="CL147" s="5">
        <f>CI147+CK147</f>
        <v>142331795.66464537</v>
      </c>
      <c r="CM147" s="4">
        <f>'[1]Detailed Budget'!$AD$189</f>
        <v>77498869683.252869</v>
      </c>
      <c r="CN147" s="5">
        <f>BH147*BL147*CM147</f>
        <v>0</v>
      </c>
      <c r="CO147" s="3">
        <f>'[1]Detailed Budget'!$AD$191</f>
        <v>2684962805.4134097</v>
      </c>
      <c r="CP147" s="2">
        <f>BH147*AN147*CO147</f>
        <v>0</v>
      </c>
      <c r="CQ147" s="2">
        <f>CN147+CP147</f>
        <v>0</v>
      </c>
      <c r="CR147" s="6">
        <f>'[1]Detailed Budget'!$AD$195</f>
        <v>18734176418</v>
      </c>
      <c r="CS147" s="5">
        <f>BN147*CR147</f>
        <v>14802197.154493872</v>
      </c>
      <c r="CW147" s="4"/>
      <c r="DH147" s="3">
        <f>'[1]Detailed Budget'!$AD$163</f>
        <v>4928560000</v>
      </c>
      <c r="DI147" s="2">
        <f>AP147*DH147</f>
        <v>5600000</v>
      </c>
    </row>
    <row r="148" spans="1:118" ht="43.5" x14ac:dyDescent="0.35">
      <c r="A148" s="23" t="s">
        <v>1386</v>
      </c>
      <c r="B148" s="22" t="s">
        <v>1385</v>
      </c>
      <c r="C148" s="21" t="s">
        <v>1</v>
      </c>
      <c r="D148" s="21" t="s">
        <v>1</v>
      </c>
      <c r="E148" s="21"/>
      <c r="F148" s="21"/>
      <c r="G148" s="21"/>
      <c r="H148" s="21" t="s">
        <v>1</v>
      </c>
      <c r="I148" s="21" t="s">
        <v>1</v>
      </c>
      <c r="J148" s="21"/>
      <c r="K148" s="21" t="s">
        <v>1</v>
      </c>
      <c r="L148" s="21"/>
      <c r="M148" s="21"/>
      <c r="N148" s="21"/>
      <c r="O148" s="21"/>
      <c r="P148" s="21"/>
      <c r="Q148" s="21"/>
      <c r="R148" s="21" t="s">
        <v>1</v>
      </c>
      <c r="S148" s="21"/>
      <c r="T148" s="21"/>
      <c r="U148" s="20">
        <f>COUNTA(C148:T148)</f>
        <v>6</v>
      </c>
      <c r="V148" s="19" t="s">
        <v>4</v>
      </c>
      <c r="W148" s="18">
        <v>205119</v>
      </c>
      <c r="X148" s="17">
        <v>2.94</v>
      </c>
      <c r="Y148" s="16">
        <f>1+X148/100</f>
        <v>1.0294000000000001</v>
      </c>
      <c r="Z148" s="6">
        <v>19</v>
      </c>
      <c r="AA148" s="16">
        <f>POWER(Y148,Z148)</f>
        <v>1.7341997303889829</v>
      </c>
      <c r="AB148" s="6">
        <f>W148*AA148</f>
        <v>355717.31449765776</v>
      </c>
      <c r="AC148" s="1">
        <v>17.100000000000001</v>
      </c>
      <c r="AD148" s="6">
        <f>AB148*AC148/100</f>
        <v>60827.660779099482</v>
      </c>
      <c r="AE148" s="6">
        <f>AD148*0.95</f>
        <v>57786.277740144506</v>
      </c>
      <c r="AF148" s="6">
        <f>AE148*BB148</f>
        <v>57786.277740144506</v>
      </c>
      <c r="AG148" s="15">
        <f>AE148/21628351</f>
        <v>2.6717837961916053E-3</v>
      </c>
      <c r="AH148" s="6">
        <f>AB148*0.05</f>
        <v>17785.865724882889</v>
      </c>
      <c r="AI148" s="12">
        <f>AH148/12908475</f>
        <v>1.3778440694879055E-3</v>
      </c>
      <c r="AJ148" s="6">
        <f>AD148+AH148</f>
        <v>78613.526503982372</v>
      </c>
      <c r="AK148" s="6">
        <f>AB148*0.04</f>
        <v>14228.69257990631</v>
      </c>
      <c r="AL148" s="6">
        <f>AB148*0.04</f>
        <v>14228.69257990631</v>
      </c>
      <c r="AM148" s="6">
        <f>AK148+AL148</f>
        <v>28457.38515981262</v>
      </c>
      <c r="AN148" s="14">
        <f>AM148/20653560</f>
        <v>1.3778440694879053E-3</v>
      </c>
      <c r="AO148" s="6">
        <v>11</v>
      </c>
      <c r="AP148" s="13">
        <f>AO148/8801</f>
        <v>1.2498579706851495E-3</v>
      </c>
      <c r="AQ148" s="6">
        <v>11</v>
      </c>
      <c r="AR148" s="6"/>
      <c r="AS148" s="6"/>
      <c r="AT148" s="6"/>
      <c r="AU148" s="6">
        <v>0</v>
      </c>
      <c r="AV148" s="6"/>
      <c r="AW148" s="13">
        <f>AV148/34743979</f>
        <v>0</v>
      </c>
      <c r="AX148" s="6">
        <v>1</v>
      </c>
      <c r="AY148" s="6">
        <f>AJ148/1228929*411280</f>
        <v>26309.226310517428</v>
      </c>
      <c r="AZ148" s="6">
        <f>AX148*AY148</f>
        <v>26309.226310517428</v>
      </c>
      <c r="BA148" s="12">
        <f>AZ148/12721596</f>
        <v>2.0680759167731335E-3</v>
      </c>
      <c r="BB148" s="11">
        <v>1</v>
      </c>
      <c r="BC148" s="6">
        <f>AD148*BB148*0.18*4</f>
        <v>43795.915760951626</v>
      </c>
      <c r="BD148" s="10">
        <f>BC148/11104067</f>
        <v>3.9441328804078381E-3</v>
      </c>
      <c r="BE148" s="6">
        <f>AD148*BB148*0.77*4</f>
        <v>187349.19519962641</v>
      </c>
      <c r="BF148" s="8">
        <f>BE148/47500730</f>
        <v>3.9441329680538892E-3</v>
      </c>
      <c r="BG148" s="27">
        <f>BC148+BE148</f>
        <v>231145.11096057802</v>
      </c>
      <c r="BH148" s="9">
        <v>0</v>
      </c>
      <c r="BI148" s="6">
        <f>AK148*0.85*0.75*12</f>
        <v>108849.49823628327</v>
      </c>
      <c r="BJ148" s="6">
        <f>AL148*0.85*0.75*2*12</f>
        <v>217698.99647256653</v>
      </c>
      <c r="BK148" s="6">
        <f>BI148+BJ148</f>
        <v>326548.49470884982</v>
      </c>
      <c r="BL148" s="8">
        <f>BK148/236999601</f>
        <v>1.3778440694879053E-3</v>
      </c>
      <c r="BM148" s="6">
        <f>AH148/278038*445215</f>
        <v>28480.04304700701</v>
      </c>
      <c r="BN148" s="8">
        <f>BM148/23157202</f>
        <v>1.2298568301562084E-3</v>
      </c>
      <c r="BT148" s="6">
        <f>'[1]Detailed Budget'!$AD$12</f>
        <v>194045122715</v>
      </c>
      <c r="BU148" s="6">
        <f>'[1]Detailed Budget'!$AD$24</f>
        <v>194045122715</v>
      </c>
      <c r="BV148" s="7">
        <f>AV148/34743979</f>
        <v>0</v>
      </c>
      <c r="BW148" s="4"/>
      <c r="BX148" s="5">
        <f>BT148*BV148</f>
        <v>0</v>
      </c>
      <c r="BY148" s="5">
        <f>BU148*BV148</f>
        <v>0</v>
      </c>
      <c r="CA148" s="6">
        <f>'[1]Detailed Budget'!$AD$96</f>
        <v>71050111380.677719</v>
      </c>
      <c r="CB148" s="5">
        <f>BA148*CA148</f>
        <v>146937024.23042831</v>
      </c>
      <c r="CE148" s="6">
        <f>'[1]Detailed Budget'!$AD$175</f>
        <v>4330586076.5988197</v>
      </c>
      <c r="CF148" s="5">
        <f>BB148*BD148*CE148</f>
        <v>17080406.936149783</v>
      </c>
      <c r="CG148" s="6">
        <f>'[1]Detailed Budget'!$AD$176</f>
        <v>20662817754.37001</v>
      </c>
      <c r="CH148" s="5">
        <f>BB148*BF148*CG148</f>
        <v>81496900.717899993</v>
      </c>
      <c r="CI148" s="5">
        <f>CF148+CH148</f>
        <v>98577307.654049784</v>
      </c>
      <c r="CJ148" s="5">
        <f>'[1]Detailed Budget'!$AD$178</f>
        <v>46025131033.061455</v>
      </c>
      <c r="CK148" s="5">
        <f>BB148*AG148*CJ148</f>
        <v>122969199.311729</v>
      </c>
      <c r="CL148" s="5">
        <f>CI148+CK148</f>
        <v>221546506.96577877</v>
      </c>
      <c r="CM148" s="4">
        <f>'[1]Detailed Budget'!$AD$189</f>
        <v>77498869683.252869</v>
      </c>
      <c r="CN148" s="5">
        <f>BH148*BL148*CM148</f>
        <v>0</v>
      </c>
      <c r="CO148" s="3">
        <f>'[1]Detailed Budget'!$AD$191</f>
        <v>2684962805.4134097</v>
      </c>
      <c r="CP148" s="2">
        <f>BH148*AN148*CO148</f>
        <v>0</v>
      </c>
      <c r="CQ148" s="2">
        <f>CN148+CP148</f>
        <v>0</v>
      </c>
      <c r="CR148" s="6">
        <f>'[1]Detailed Budget'!$AD$195</f>
        <v>18734176418</v>
      </c>
      <c r="CS148" s="5">
        <f>BN148*CR148</f>
        <v>23040354.825028669</v>
      </c>
      <c r="CW148" s="4"/>
      <c r="DH148" s="3">
        <f>'[1]Detailed Budget'!$AD$163</f>
        <v>4928560000</v>
      </c>
      <c r="DI148" s="2">
        <f>AP148*DH148</f>
        <v>6160000</v>
      </c>
    </row>
    <row r="149" spans="1:118" ht="43.5" x14ac:dyDescent="0.35">
      <c r="A149" s="23" t="s">
        <v>1384</v>
      </c>
      <c r="B149" s="22" t="s">
        <v>1383</v>
      </c>
      <c r="C149" s="21" t="s">
        <v>1</v>
      </c>
      <c r="D149" s="21" t="s">
        <v>1</v>
      </c>
      <c r="E149" s="21"/>
      <c r="F149" s="21"/>
      <c r="G149" s="21"/>
      <c r="H149" s="21" t="s">
        <v>1</v>
      </c>
      <c r="I149" s="21" t="s">
        <v>1</v>
      </c>
      <c r="J149" s="21"/>
      <c r="K149" s="21" t="s">
        <v>1</v>
      </c>
      <c r="L149" s="21"/>
      <c r="M149" s="21"/>
      <c r="N149" s="21"/>
      <c r="O149" s="21"/>
      <c r="P149" s="21"/>
      <c r="Q149" s="21"/>
      <c r="R149" s="21" t="s">
        <v>1</v>
      </c>
      <c r="S149" s="21"/>
      <c r="T149" s="21"/>
      <c r="U149" s="20">
        <f>COUNTA(C149:T149)</f>
        <v>6</v>
      </c>
      <c r="V149" s="19" t="s">
        <v>4</v>
      </c>
      <c r="W149" s="18">
        <v>159861</v>
      </c>
      <c r="X149" s="17">
        <v>2.94</v>
      </c>
      <c r="Y149" s="16">
        <f>1+X149/100</f>
        <v>1.0294000000000001</v>
      </c>
      <c r="Z149" s="6">
        <v>19</v>
      </c>
      <c r="AA149" s="16">
        <f>POWER(Y149,Z149)</f>
        <v>1.7341997303889829</v>
      </c>
      <c r="AB149" s="6">
        <f>W149*AA149</f>
        <v>277230.90309971321</v>
      </c>
      <c r="AC149" s="1">
        <v>17.100000000000001</v>
      </c>
      <c r="AD149" s="6">
        <f>AB149*AC149/100</f>
        <v>47406.484430050965</v>
      </c>
      <c r="AE149" s="6">
        <f>AD149*0.95</f>
        <v>45036.160208548412</v>
      </c>
      <c r="AF149" s="6">
        <f>AE149*BB149</f>
        <v>45036.160208548412</v>
      </c>
      <c r="AG149" s="15">
        <f>AE149/21628351</f>
        <v>2.0822743355953677E-3</v>
      </c>
      <c r="AH149" s="6">
        <f>AB149*0.05</f>
        <v>13861.545154985661</v>
      </c>
      <c r="AI149" s="12">
        <f>AH149/12908475</f>
        <v>1.0738329008644059E-3</v>
      </c>
      <c r="AJ149" s="6">
        <f>AD149+AH149</f>
        <v>61268.029585036624</v>
      </c>
      <c r="AK149" s="6">
        <f>AB149*0.04</f>
        <v>11089.236123988529</v>
      </c>
      <c r="AL149" s="6">
        <f>AB149*0.04</f>
        <v>11089.236123988529</v>
      </c>
      <c r="AM149" s="6">
        <f>AK149+AL149</f>
        <v>22178.472247977057</v>
      </c>
      <c r="AN149" s="14">
        <f>AM149/20653560</f>
        <v>1.0738329008644059E-3</v>
      </c>
      <c r="AO149" s="6">
        <v>12</v>
      </c>
      <c r="AP149" s="13">
        <f>AO149/8801</f>
        <v>1.3634814225656176E-3</v>
      </c>
      <c r="AQ149" s="6">
        <v>12</v>
      </c>
      <c r="AR149" s="6"/>
      <c r="AS149" s="6"/>
      <c r="AT149" s="6"/>
      <c r="AU149" s="6">
        <v>0</v>
      </c>
      <c r="AV149" s="6"/>
      <c r="AW149" s="13">
        <f>AV149/34743979</f>
        <v>0</v>
      </c>
      <c r="AX149" s="6">
        <v>1</v>
      </c>
      <c r="AY149" s="6">
        <f>AJ149/1228929*411280</f>
        <v>20504.288862687645</v>
      </c>
      <c r="AZ149" s="6">
        <f>AX149*AY149</f>
        <v>20504.288862687645</v>
      </c>
      <c r="BA149" s="12">
        <f>AZ149/12721596</f>
        <v>1.6117701633260202E-3</v>
      </c>
      <c r="BB149" s="11">
        <v>1</v>
      </c>
      <c r="BC149" s="6">
        <f>AD149*BB149*0.18*4</f>
        <v>34132.668789636693</v>
      </c>
      <c r="BD149" s="10">
        <f>BC149/11104067</f>
        <v>3.0738889444414099E-3</v>
      </c>
      <c r="BE149" s="6">
        <f>AD149*BB149*0.77*4</f>
        <v>146011.97204455698</v>
      </c>
      <c r="BF149" s="8">
        <f>BE149/47500730</f>
        <v>3.0738890127490039E-3</v>
      </c>
      <c r="BG149" s="27">
        <f>BC149+BE149</f>
        <v>180144.64083419368</v>
      </c>
      <c r="BH149" s="9">
        <v>0</v>
      </c>
      <c r="BI149" s="6">
        <f>AK149*0.85*0.75*12</f>
        <v>84832.656348512231</v>
      </c>
      <c r="BJ149" s="6">
        <f>AL149*0.85*0.75*2*12</f>
        <v>169665.31269702446</v>
      </c>
      <c r="BK149" s="6">
        <f>BI149+BJ149</f>
        <v>254497.96904553671</v>
      </c>
      <c r="BL149" s="8">
        <f>BK149/236999601</f>
        <v>1.0738329008644057E-3</v>
      </c>
      <c r="BM149" s="6">
        <f>AH149/278038*445215</f>
        <v>22196.130838867135</v>
      </c>
      <c r="BN149" s="8">
        <f>BM149/23157202</f>
        <v>9.5849795838319051E-4</v>
      </c>
      <c r="BT149" s="6">
        <f>'[1]Detailed Budget'!$AD$12</f>
        <v>194045122715</v>
      </c>
      <c r="BU149" s="6">
        <f>'[1]Detailed Budget'!$AD$24</f>
        <v>194045122715</v>
      </c>
      <c r="BV149" s="7">
        <f>AV149/34743979</f>
        <v>0</v>
      </c>
      <c r="BW149" s="4"/>
      <c r="BX149" s="5">
        <f>BT149*BV149</f>
        <v>0</v>
      </c>
      <c r="BY149" s="5">
        <f>BU149*BV149</f>
        <v>0</v>
      </c>
      <c r="CA149" s="6">
        <f>'[1]Detailed Budget'!$AD$96</f>
        <v>71050111380.677719</v>
      </c>
      <c r="CB149" s="5">
        <f>BA149*CA149</f>
        <v>114516449.62436685</v>
      </c>
      <c r="CE149" s="6">
        <f>'[1]Detailed Budget'!$AD$175</f>
        <v>4330586076.5988197</v>
      </c>
      <c r="CF149" s="5">
        <f>BB149*BD149*CE149</f>
        <v>13311740.663809013</v>
      </c>
      <c r="CG149" s="6">
        <f>'[1]Detailed Budget'!$AD$176</f>
        <v>20662817754.37001</v>
      </c>
      <c r="CH149" s="5">
        <f>BB149*BF149*CG149</f>
        <v>63515208.467593022</v>
      </c>
      <c r="CI149" s="5">
        <f>CF149+CH149</f>
        <v>76826949.131402031</v>
      </c>
      <c r="CJ149" s="5">
        <f>'[1]Detailed Budget'!$AD$178</f>
        <v>46025131033.061455</v>
      </c>
      <c r="CK149" s="5">
        <f>BB149*AG149*CJ149</f>
        <v>95836949.142557785</v>
      </c>
      <c r="CL149" s="5">
        <f>CI149+CK149</f>
        <v>172663898.27395982</v>
      </c>
      <c r="CM149" s="4">
        <f>'[1]Detailed Budget'!$AD$189</f>
        <v>77498869683.252869</v>
      </c>
      <c r="CN149" s="5">
        <f>BH149*BL149*CM149</f>
        <v>0</v>
      </c>
      <c r="CO149" s="3">
        <f>'[1]Detailed Budget'!$AD$191</f>
        <v>2684962805.4134097</v>
      </c>
      <c r="CP149" s="2">
        <f>BH149*AN149*CO149</f>
        <v>0</v>
      </c>
      <c r="CQ149" s="2">
        <f>CN149+CP149</f>
        <v>0</v>
      </c>
      <c r="CR149" s="6">
        <f>'[1]Detailed Budget'!$AD$195</f>
        <v>18734176418</v>
      </c>
      <c r="CS149" s="5">
        <f>BN149*CR149</f>
        <v>17956669.848643512</v>
      </c>
      <c r="CW149" s="4"/>
      <c r="DH149" s="3">
        <f>'[1]Detailed Budget'!$AD$163</f>
        <v>4928560000</v>
      </c>
      <c r="DI149" s="2">
        <f>AP149*DH149</f>
        <v>6720000</v>
      </c>
    </row>
    <row r="150" spans="1:118" x14ac:dyDescent="0.35">
      <c r="A150" s="49"/>
      <c r="B150" s="48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6"/>
      <c r="V150" s="19"/>
      <c r="X150" s="17"/>
      <c r="Y150" s="17"/>
      <c r="Z150" s="17"/>
      <c r="AA150" s="17"/>
      <c r="AB150" s="6"/>
      <c r="AD150" s="6"/>
      <c r="AE150" s="6"/>
      <c r="AF150" s="6"/>
      <c r="AG150" s="15">
        <f>AE150/21628351</f>
        <v>0</v>
      </c>
      <c r="AH150" s="6"/>
      <c r="AI150" s="12"/>
      <c r="AJ150" s="6"/>
      <c r="AK150" s="6">
        <f>AB150*0.04</f>
        <v>0</v>
      </c>
      <c r="AL150" s="6">
        <f>AB150*0.04</f>
        <v>0</v>
      </c>
      <c r="AM150" s="6">
        <f>AK150+AL150</f>
        <v>0</v>
      </c>
      <c r="AN150" s="14">
        <f>AM150/20653560</f>
        <v>0</v>
      </c>
      <c r="AO150" s="6"/>
      <c r="AP150" s="13"/>
      <c r="AQ150" s="6"/>
      <c r="AR150" s="6"/>
      <c r="AS150" s="6"/>
      <c r="AT150" s="6"/>
      <c r="AU150" s="6"/>
      <c r="AV150" s="6"/>
      <c r="AW150" s="13">
        <f>AV150/34743979</f>
        <v>0</v>
      </c>
      <c r="AX150" s="6"/>
      <c r="AY150" s="6"/>
      <c r="AZ150" s="6"/>
      <c r="BA150" s="12">
        <f>AZ150/12721596</f>
        <v>0</v>
      </c>
      <c r="BB150" s="11"/>
      <c r="BC150" s="6"/>
      <c r="BD150" s="10">
        <f>BC150/11104067</f>
        <v>0</v>
      </c>
      <c r="BE150" s="6"/>
      <c r="BF150" s="8">
        <f>BE150/47500730</f>
        <v>0</v>
      </c>
      <c r="BI150" s="6">
        <f>AK150*0.85*0.75*12</f>
        <v>0</v>
      </c>
      <c r="BJ150" s="6">
        <f>AL150*0.85*0.75*2*12</f>
        <v>0</v>
      </c>
      <c r="BK150" s="6">
        <f>BI150+BJ150</f>
        <v>0</v>
      </c>
      <c r="BL150" s="8">
        <f>BK150/236999601</f>
        <v>0</v>
      </c>
      <c r="BM150" s="6"/>
      <c r="BN150" s="8">
        <f>BM150/23157202</f>
        <v>0</v>
      </c>
      <c r="BT150" s="6">
        <f>'[1]Detailed Budget'!$AD$12</f>
        <v>194045122715</v>
      </c>
      <c r="BU150" s="6">
        <f>'[1]Detailed Budget'!$AD$24</f>
        <v>194045122715</v>
      </c>
      <c r="BV150" s="7">
        <f>AV150/34743979</f>
        <v>0</v>
      </c>
      <c r="BW150" s="4"/>
      <c r="BX150" s="5"/>
      <c r="BY150" s="5"/>
      <c r="CA150" s="6"/>
      <c r="CB150" s="5"/>
      <c r="CE150" s="6">
        <f>'[1]Detailed Budget'!$AD$175</f>
        <v>4330586076.5988197</v>
      </c>
      <c r="CF150" s="5"/>
      <c r="CG150" s="6"/>
      <c r="CH150" s="5"/>
      <c r="CI150" s="5"/>
      <c r="CJ150" s="5"/>
      <c r="CK150" s="5"/>
      <c r="CL150" s="5"/>
      <c r="CM150" s="4">
        <f>'[1]Detailed Budget'!$AD$189</f>
        <v>77498869683.252869</v>
      </c>
      <c r="CN150" s="5">
        <f>BH150*BL150*CM150</f>
        <v>0</v>
      </c>
      <c r="CO150" s="3">
        <f>'[1]Detailed Budget'!$AD$191</f>
        <v>2684962805.4134097</v>
      </c>
      <c r="CP150" s="2">
        <f>BH150*AN150*CO150</f>
        <v>0</v>
      </c>
      <c r="CQ150" s="2">
        <f>CN150+CP150</f>
        <v>0</v>
      </c>
      <c r="CR150" s="6"/>
      <c r="CS150" s="5"/>
      <c r="CW150" s="4"/>
      <c r="DH150" s="3">
        <f>'[1]Detailed Budget'!$AD$163</f>
        <v>4928560000</v>
      </c>
      <c r="DI150" s="2">
        <f>AP150*DH150</f>
        <v>0</v>
      </c>
    </row>
    <row r="151" spans="1:118" x14ac:dyDescent="0.35">
      <c r="A151" s="45">
        <v>2</v>
      </c>
      <c r="B151" s="44" t="s">
        <v>1382</v>
      </c>
      <c r="C151" s="43">
        <f>C152+C176+C199+C229+C243+C263</f>
        <v>112</v>
      </c>
      <c r="D151" s="43">
        <f>D152+D176+D199+D229+D243+D263</f>
        <v>86</v>
      </c>
      <c r="E151" s="43">
        <f>E152+E176+E199+E229+E243+E263</f>
        <v>0</v>
      </c>
      <c r="F151" s="43">
        <f>F152+F176+F199+F229+F243+F263</f>
        <v>0</v>
      </c>
      <c r="G151" s="43">
        <f>G152+G176+G199+G229+G243+G263</f>
        <v>7</v>
      </c>
      <c r="H151" s="43">
        <f>H152+H176+H199+H229+H243+H263</f>
        <v>112</v>
      </c>
      <c r="I151" s="43">
        <f>I152+I176+I199+I229+I243+I263</f>
        <v>112</v>
      </c>
      <c r="J151" s="43">
        <f>J152+J176+J199+J229+J243+J263</f>
        <v>0</v>
      </c>
      <c r="K151" s="43">
        <f>K152+K176+K199+K229+K243+K263</f>
        <v>112</v>
      </c>
      <c r="L151" s="43">
        <f>L152+L176+L199+L229+L243+L263</f>
        <v>0</v>
      </c>
      <c r="M151" s="43">
        <f>M152+M176+M199+M229+M243+M263</f>
        <v>0</v>
      </c>
      <c r="N151" s="43">
        <f>N152+N176+N199+N229+N243+N263</f>
        <v>0</v>
      </c>
      <c r="O151" s="43">
        <f>O152+O176+O199+O229+O243+O263</f>
        <v>0</v>
      </c>
      <c r="P151" s="43">
        <f>P152+P176+P199+P229+P243+P263</f>
        <v>0</v>
      </c>
      <c r="Q151" s="43">
        <f>Q152+Q176+Q199+Q229+Q243+Q263</f>
        <v>2</v>
      </c>
      <c r="R151" s="43">
        <f>R152+R176+R199+R229+R243+R263</f>
        <v>110</v>
      </c>
      <c r="S151" s="43">
        <f>S152+S176+S199+S229+S243+S263</f>
        <v>4</v>
      </c>
      <c r="T151" s="43">
        <f>T152+T176+T199+T229+T243+T263</f>
        <v>0</v>
      </c>
      <c r="U151" s="42">
        <f>SUM(C151:T151)</f>
        <v>657</v>
      </c>
      <c r="V151" s="41"/>
      <c r="W151" s="27">
        <f>W152+W176+W199+W229+W243+W263</f>
        <v>18984299</v>
      </c>
      <c r="X151" s="40">
        <f>AVERAGE(X152,X176,X199,X229,X243,X263)</f>
        <v>3.2366666666666668</v>
      </c>
      <c r="Y151" s="30"/>
      <c r="Z151" s="25"/>
      <c r="AA151" s="30"/>
      <c r="AB151" s="27">
        <f>AB152+AB176+AB199+AB229+AB243+AB263</f>
        <v>34975514.178704381</v>
      </c>
      <c r="AC151" s="52">
        <v>19</v>
      </c>
      <c r="AD151" s="27">
        <f>AD152+AD176+AD199+AD229+AD243+AD263</f>
        <v>6669789.5420967024</v>
      </c>
      <c r="AE151" s="27">
        <f>AD151*0.95</f>
        <v>6336300.0649918672</v>
      </c>
      <c r="AF151" s="27">
        <f>AF152+AF176+AF199+AF229+AF243+AF263</f>
        <v>5182783.4389064861</v>
      </c>
      <c r="AG151" s="15">
        <f>AE151/21628351</f>
        <v>0.29296269812672576</v>
      </c>
      <c r="AH151" s="27">
        <f>AH152+AH176+AH199+AH229+AH243+AH263</f>
        <v>1748775.7089352191</v>
      </c>
      <c r="AI151" s="12">
        <f>AH151/12908475</f>
        <v>0.13547500451720432</v>
      </c>
      <c r="AJ151" s="27">
        <f>AJ152+AJ176+AJ199+AJ229+AJ243+AJ263</f>
        <v>8418565.2510319222</v>
      </c>
      <c r="AK151" s="6">
        <f>AB151*0.04</f>
        <v>1399020.5671481753</v>
      </c>
      <c r="AL151" s="6">
        <f>AB151*0.04</f>
        <v>1399020.5671481753</v>
      </c>
      <c r="AM151" s="6">
        <f>AK151+AL151</f>
        <v>2798041.1342963506</v>
      </c>
      <c r="AN151" s="14">
        <f>AM151/20653560</f>
        <v>0.13547500451720432</v>
      </c>
      <c r="AO151" s="27">
        <f>AO152+AO176+AO199+AO229+AO243+AO263</f>
        <v>1210</v>
      </c>
      <c r="AP151" s="13">
        <f>AO151/8801</f>
        <v>0.13748437677536643</v>
      </c>
      <c r="AQ151" s="27">
        <f>AQ152+AQ176+AQ199+AQ229+AQ243+AQ263</f>
        <v>1210</v>
      </c>
      <c r="AR151" s="27"/>
      <c r="AS151" s="27"/>
      <c r="AT151" s="27"/>
      <c r="AU151" s="6"/>
      <c r="AV151" s="27">
        <f>AV152+AV176+AV199+AV229+AV243+AV263</f>
        <v>4691713</v>
      </c>
      <c r="AW151" s="13">
        <f>AV151/34743979</f>
        <v>0.13503672103877337</v>
      </c>
      <c r="AX151" s="6"/>
      <c r="AY151" s="27">
        <f>AY152+AY176+AY199+AY229+AY243+AY263</f>
        <v>2442312</v>
      </c>
      <c r="AZ151" s="27">
        <f>AZ152+AZ176+AZ199+AZ229+AZ243+AZ263</f>
        <v>1828135.9830511804</v>
      </c>
      <c r="BA151" s="12">
        <f>AZ151/12721596</f>
        <v>0.14370335161179307</v>
      </c>
      <c r="BB151" s="11"/>
      <c r="BC151" s="27">
        <f>SUM(BC152,BC176,BC199,BC229,BC243,BC263)</f>
        <v>3928004.2905396526</v>
      </c>
      <c r="BD151" s="10">
        <f>BC151/11104067</f>
        <v>0.35374464964410363</v>
      </c>
      <c r="BE151" s="27">
        <f>SUM(BE152,BE176,BE199,BE229,BE243,BE263)</f>
        <v>16803129.465086292</v>
      </c>
      <c r="BF151" s="8">
        <f>BE151/47500730</f>
        <v>0.35374465750497502</v>
      </c>
      <c r="BG151" s="27">
        <f>SUM(BG152,BG176,BG199,BG229,BG243,BG263)</f>
        <v>20731133.755625945</v>
      </c>
      <c r="BI151" s="6">
        <f>AK151*0.85*0.75*12</f>
        <v>10702507.33868354</v>
      </c>
      <c r="BJ151" s="6">
        <f>AL151*0.85*0.75*2*12</f>
        <v>21405014.67736708</v>
      </c>
      <c r="BK151" s="6">
        <f>BI151+BJ151</f>
        <v>32107522.016050622</v>
      </c>
      <c r="BL151" s="8">
        <f>BK151/236999601</f>
        <v>0.13547500451720432</v>
      </c>
      <c r="BM151" s="27">
        <f>BM152+BM176+BM199+BM229+BM243+BM263</f>
        <v>3219128</v>
      </c>
      <c r="BN151" s="8">
        <f>BM151/23157202</f>
        <v>0.13901195835317237</v>
      </c>
      <c r="BO151" s="39"/>
      <c r="BP151" s="39"/>
      <c r="BQ151" s="39"/>
      <c r="BR151" s="39"/>
      <c r="BS151" s="39"/>
      <c r="BT151" s="27">
        <f>'[1]Detailed Budget'!$AD$12</f>
        <v>194045122715</v>
      </c>
      <c r="BU151" s="27">
        <f>'[1]Detailed Budget'!$AD$24</f>
        <v>194045122715</v>
      </c>
      <c r="BV151" s="7">
        <f>AV151/34743979</f>
        <v>0.13503672103877337</v>
      </c>
      <c r="BW151" s="4"/>
      <c r="BX151" s="2">
        <f>BT151*BV151</f>
        <v>26203217105</v>
      </c>
      <c r="BY151" s="2">
        <f>BU151*BV151</f>
        <v>26203217105</v>
      </c>
      <c r="BZ151" s="35">
        <f>BX151+BY151</f>
        <v>52406434210</v>
      </c>
      <c r="CA151" s="27">
        <f>'[1]Detailed Budget'!$AD$96</f>
        <v>71050111380.677719</v>
      </c>
      <c r="CB151" s="2">
        <f>BA151*CA151</f>
        <v>10210139137.79459</v>
      </c>
      <c r="CC151" s="39"/>
      <c r="CD151" s="39"/>
      <c r="CE151" s="27">
        <f>'[1]Detailed Budget'!$AD$175</f>
        <v>4330586076.5988197</v>
      </c>
      <c r="CF151" s="2">
        <f>CF152+CF176+CF199+CF229+CF243+CF263</f>
        <v>1531921654.4200828</v>
      </c>
      <c r="CG151" s="5">
        <f>'[1]Detailed Budget'!$AD$176</f>
        <v>20662817754.37001</v>
      </c>
      <c r="CH151" s="2">
        <f>CH152+CH176+CH199+CH229+CH243+CH263</f>
        <v>7309361389.607336</v>
      </c>
      <c r="CI151" s="2">
        <f>CI152+CI176+CI199+CI229+CI243+CI263</f>
        <v>8841283044.0274181</v>
      </c>
      <c r="CJ151" s="5">
        <f>'[1]Detailed Budget'!$AD$178</f>
        <v>46025131033.061455</v>
      </c>
      <c r="CK151" s="2">
        <f>CK152+CK176+CK199+CK229+CK243+CK263</f>
        <v>11028963183.168789</v>
      </c>
      <c r="CL151" s="5">
        <f>CI151+CK151</f>
        <v>19870246227.196205</v>
      </c>
      <c r="CM151" s="4">
        <f>'[1]Detailed Budget'!$AD$189</f>
        <v>77498869683.252869</v>
      </c>
      <c r="CN151" s="5">
        <f>BH151*BL151*CM151</f>
        <v>0</v>
      </c>
      <c r="CO151" s="3">
        <f>'[1]Detailed Budget'!$AD$191</f>
        <v>2684962805.4134097</v>
      </c>
      <c r="CP151" s="2">
        <f>BH151*AN151*CO151</f>
        <v>0</v>
      </c>
      <c r="CQ151" s="2">
        <f>CN151+CP151</f>
        <v>0</v>
      </c>
      <c r="CR151" s="27">
        <f>'[1]Detailed Budget'!$AD$195</f>
        <v>18734176418</v>
      </c>
      <c r="CS151" s="5">
        <f>BN151*CR151</f>
        <v>2604274552</v>
      </c>
      <c r="CT151" s="39"/>
      <c r="CU151" s="39"/>
      <c r="CV151" s="39"/>
      <c r="CW151" s="4"/>
      <c r="CX151" s="39"/>
      <c r="CY151" s="39"/>
      <c r="CZ151" s="39"/>
      <c r="DA151" s="39"/>
      <c r="DB151" s="39"/>
      <c r="DC151" s="39"/>
      <c r="DD151" s="39"/>
      <c r="DE151" s="39"/>
      <c r="DF151" s="39"/>
      <c r="DG151" s="39"/>
      <c r="DH151" s="3">
        <f>'[1]Detailed Budget'!$AD$163</f>
        <v>4928560000</v>
      </c>
      <c r="DI151" s="2">
        <f>AP151*DH151</f>
        <v>677600000</v>
      </c>
      <c r="DJ151" s="39"/>
      <c r="DK151" s="39"/>
      <c r="DL151" s="39"/>
      <c r="DM151" s="39"/>
      <c r="DN151" s="39"/>
    </row>
    <row r="152" spans="1:118" x14ac:dyDescent="0.35">
      <c r="A152" s="38">
        <v>2.1</v>
      </c>
      <c r="B152" s="37" t="s">
        <v>1381</v>
      </c>
      <c r="C152" s="34">
        <f>COUNTA(C154:C174)</f>
        <v>21</v>
      </c>
      <c r="D152" s="34">
        <f>COUNTA(D154:D174)</f>
        <v>2</v>
      </c>
      <c r="E152" s="34">
        <f>COUNTA(E154:E174)</f>
        <v>0</v>
      </c>
      <c r="F152" s="34">
        <f>COUNTA(F154:F174)</f>
        <v>0</v>
      </c>
      <c r="G152" s="34">
        <f>COUNTA(G154:G174)</f>
        <v>0</v>
      </c>
      <c r="H152" s="34">
        <f>COUNTA(H154:H174)</f>
        <v>21</v>
      </c>
      <c r="I152" s="34">
        <f>COUNTA(I154:I174)</f>
        <v>21</v>
      </c>
      <c r="J152" s="34">
        <f>COUNTA(J154:J174)</f>
        <v>0</v>
      </c>
      <c r="K152" s="34">
        <f>COUNTA(K154:K174)</f>
        <v>21</v>
      </c>
      <c r="L152" s="34">
        <f>COUNTA(L154:L174)</f>
        <v>0</v>
      </c>
      <c r="M152" s="34">
        <f>COUNTA(M154:M174)</f>
        <v>0</v>
      </c>
      <c r="N152" s="34">
        <f>COUNTA(N154:N174)</f>
        <v>0</v>
      </c>
      <c r="O152" s="34">
        <f>COUNTA(O154:O174)</f>
        <v>0</v>
      </c>
      <c r="P152" s="34">
        <f>COUNTA(P154:P174)</f>
        <v>0</v>
      </c>
      <c r="Q152" s="34">
        <f>COUNTA(Q154:Q174)</f>
        <v>0</v>
      </c>
      <c r="R152" s="34">
        <f>COUNTA(R154:R174)</f>
        <v>21</v>
      </c>
      <c r="S152" s="34">
        <f>COUNTA(S154:S174)</f>
        <v>0</v>
      </c>
      <c r="T152" s="34">
        <f>COUNTA(T154:T174)</f>
        <v>0</v>
      </c>
      <c r="U152" s="33">
        <f>SUM(C152:T152)</f>
        <v>107</v>
      </c>
      <c r="V152" s="32"/>
      <c r="W152" s="25">
        <f>SUM(W154:W174)</f>
        <v>3178950</v>
      </c>
      <c r="X152" s="31">
        <v>2.89</v>
      </c>
      <c r="Y152" s="30">
        <f>1+X152/100</f>
        <v>1.0288999999999999</v>
      </c>
      <c r="Z152" s="25">
        <v>19</v>
      </c>
      <c r="AA152" s="30">
        <f>POWER(Y152,Z152)</f>
        <v>1.7182651319612778</v>
      </c>
      <c r="AB152" s="25">
        <f>W152*AA152</f>
        <v>5462278.9412483042</v>
      </c>
      <c r="AC152" s="24">
        <v>17.600000000000001</v>
      </c>
      <c r="AD152" s="25">
        <f>AB152*AC152/100</f>
        <v>961361.09365970164</v>
      </c>
      <c r="AE152" s="25">
        <f>AD152*0.95</f>
        <v>913293.03897671646</v>
      </c>
      <c r="AF152" s="25">
        <f>SUM(AF154:AF174)</f>
        <v>63815.738803309614</v>
      </c>
      <c r="AG152" s="15">
        <f>AE152/21628351</f>
        <v>4.2226660690716386E-2</v>
      </c>
      <c r="AH152" s="25">
        <f>SUM(AH154:AH174)</f>
        <v>273113.94706241519</v>
      </c>
      <c r="AI152" s="12">
        <f>AH152/12908475</f>
        <v>2.115772367087632E-2</v>
      </c>
      <c r="AJ152" s="25">
        <f>SUM(AJ154:AJ174)</f>
        <v>1234475.0407221168</v>
      </c>
      <c r="AK152" s="6">
        <f>AB152*0.04</f>
        <v>218491.15764993217</v>
      </c>
      <c r="AL152" s="6">
        <f>AB152*0.04</f>
        <v>218491.15764993217</v>
      </c>
      <c r="AM152" s="6">
        <f>AK152+AL152</f>
        <v>436982.31529986433</v>
      </c>
      <c r="AN152" s="14">
        <f>AM152/20653560</f>
        <v>2.115772367087632E-2</v>
      </c>
      <c r="AO152" s="25">
        <f>SUM(AO154:AO174)</f>
        <v>226</v>
      </c>
      <c r="AP152" s="13">
        <f>AO152/8801</f>
        <v>2.5678900124985797E-2</v>
      </c>
      <c r="AQ152" s="25">
        <f>SUM(AQ154:AQ174)</f>
        <v>226</v>
      </c>
      <c r="AR152" s="25"/>
      <c r="AS152" s="25"/>
      <c r="AT152" s="25"/>
      <c r="AU152" s="6"/>
      <c r="AV152" s="6"/>
      <c r="AW152" s="13">
        <f>AV152/34743979</f>
        <v>0</v>
      </c>
      <c r="AX152" s="6"/>
      <c r="AY152" s="25">
        <v>414857</v>
      </c>
      <c r="AZ152" s="25">
        <f>SUM(AZ154:AZ174)</f>
        <v>414857.01368505252</v>
      </c>
      <c r="BA152" s="12">
        <f>AZ152/12721596</f>
        <v>3.2610453412060286E-2</v>
      </c>
      <c r="BB152" s="11"/>
      <c r="BC152" s="25">
        <f>SUM(BC154:BC174)</f>
        <v>48365.612566718868</v>
      </c>
      <c r="BD152" s="10">
        <f>BC152/11104067</f>
        <v>4.355666492891196E-3</v>
      </c>
      <c r="BE152" s="25">
        <f>SUM(BE154:BE174)</f>
        <v>206897.34264651962</v>
      </c>
      <c r="BF152" s="8">
        <f>BE152/47500730</f>
        <v>4.355666589682298E-3</v>
      </c>
      <c r="BG152" s="25">
        <f>SUM(BG154:BG174)</f>
        <v>255262.95521323849</v>
      </c>
      <c r="BI152" s="6">
        <f>AK152*0.85*0.75*12</f>
        <v>1671457.356021981</v>
      </c>
      <c r="BJ152" s="6">
        <f>AL152*0.85*0.75*2*12</f>
        <v>3342914.712043962</v>
      </c>
      <c r="BK152" s="6">
        <f>BI152+BJ152</f>
        <v>5014372.0680659432</v>
      </c>
      <c r="BL152" s="8">
        <f>BK152/236999601</f>
        <v>2.115772367087632E-2</v>
      </c>
      <c r="BM152" s="25">
        <v>552744</v>
      </c>
      <c r="BN152" s="8">
        <f>BM152/23157202</f>
        <v>2.3869204923807289E-2</v>
      </c>
      <c r="BO152" s="24"/>
      <c r="BP152" s="24"/>
      <c r="BQ152" s="24"/>
      <c r="BR152" s="24"/>
      <c r="BS152" s="24"/>
      <c r="BT152" s="25">
        <f>'[1]Detailed Budget'!$AD$12</f>
        <v>194045122715</v>
      </c>
      <c r="BU152" s="25">
        <f>'[1]Detailed Budget'!$AD$24</f>
        <v>194045122715</v>
      </c>
      <c r="BV152" s="7">
        <f>AV152/34743979</f>
        <v>0</v>
      </c>
      <c r="BW152" s="4"/>
      <c r="BX152" s="35">
        <f>BT152*BV152</f>
        <v>0</v>
      </c>
      <c r="BY152" s="35">
        <f>BU152*BV152</f>
        <v>0</v>
      </c>
      <c r="BZ152" s="24"/>
      <c r="CA152" s="25">
        <f>'[1]Detailed Budget'!$AD$96</f>
        <v>71050111380.677719</v>
      </c>
      <c r="CB152" s="35">
        <f>BA152*CA152</f>
        <v>2316976347.101285</v>
      </c>
      <c r="CC152" s="24"/>
      <c r="CD152" s="24"/>
      <c r="CE152" s="25">
        <f>'[1]Detailed Budget'!$AD$175</f>
        <v>4330586076.5988197</v>
      </c>
      <c r="CF152" s="35">
        <f>SUM(CF154:CF174)</f>
        <v>18862588.668422628</v>
      </c>
      <c r="CG152" s="36">
        <f>'[1]Detailed Budget'!$AD$176</f>
        <v>20662817754.37001</v>
      </c>
      <c r="CH152" s="35">
        <f>SUM(CH154:CH174)</f>
        <v>90000344.941403657</v>
      </c>
      <c r="CI152" s="35">
        <f>SUM(CI154:CI174)</f>
        <v>108862933.60982628</v>
      </c>
      <c r="CJ152" s="5">
        <f>'[1]Detailed Budget'!$AD$178</f>
        <v>46025131033.061455</v>
      </c>
      <c r="CK152" s="35">
        <f>SUM(CK154:CK174)</f>
        <v>135799892.48343295</v>
      </c>
      <c r="CL152" s="35">
        <f>SUM(CL154:CL174)</f>
        <v>244662826.09325925</v>
      </c>
      <c r="CM152" s="4">
        <f>'[1]Detailed Budget'!$AD$189</f>
        <v>77498869683.252869</v>
      </c>
      <c r="CN152" s="5">
        <f>BH152*BL152*CM152</f>
        <v>0</v>
      </c>
      <c r="CO152" s="3">
        <f>'[1]Detailed Budget'!$AD$191</f>
        <v>2684962805.4134097</v>
      </c>
      <c r="CP152" s="2">
        <f>BH152*AN152*CO152</f>
        <v>0</v>
      </c>
      <c r="CQ152" s="2">
        <f>CN152+CP152</f>
        <v>0</v>
      </c>
      <c r="CR152" s="25">
        <f>'[1]Detailed Budget'!$AD$195</f>
        <v>18734176418</v>
      </c>
      <c r="CS152" s="5">
        <f>BN152*CR152</f>
        <v>447169896</v>
      </c>
      <c r="CT152" s="24"/>
      <c r="CU152" s="24"/>
      <c r="CV152" s="24"/>
      <c r="CW152" s="4"/>
      <c r="CX152" s="24"/>
      <c r="CY152" s="24"/>
      <c r="CZ152" s="24"/>
      <c r="DA152" s="24"/>
      <c r="DB152" s="24"/>
      <c r="DC152" s="24"/>
      <c r="DD152" s="24"/>
      <c r="DE152" s="24"/>
      <c r="DF152" s="24"/>
      <c r="DG152" s="24"/>
      <c r="DH152" s="3">
        <f>'[1]Detailed Budget'!$AD$163</f>
        <v>4928560000</v>
      </c>
      <c r="DI152" s="2">
        <f>AP152*DH152</f>
        <v>126560000</v>
      </c>
      <c r="DJ152" s="24"/>
      <c r="DK152" s="24"/>
      <c r="DL152" s="24"/>
      <c r="DM152" s="24"/>
      <c r="DN152" s="24"/>
    </row>
    <row r="153" spans="1:118" x14ac:dyDescent="0.35">
      <c r="A153" s="23" t="s">
        <v>1380</v>
      </c>
      <c r="B153" s="22" t="s">
        <v>72</v>
      </c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3"/>
      <c r="V153" s="32"/>
      <c r="W153" s="25"/>
      <c r="X153" s="31"/>
      <c r="Y153" s="30"/>
      <c r="Z153" s="25"/>
      <c r="AA153" s="30"/>
      <c r="AB153" s="25"/>
      <c r="AC153" s="24"/>
      <c r="AD153" s="25"/>
      <c r="AE153" s="6"/>
      <c r="AF153" s="6"/>
      <c r="AG153" s="15">
        <f>AE153/21628351</f>
        <v>0</v>
      </c>
      <c r="AH153" s="25"/>
      <c r="AI153" s="12"/>
      <c r="AJ153" s="6"/>
      <c r="AK153" s="6">
        <f>AB153*0.04</f>
        <v>0</v>
      </c>
      <c r="AL153" s="6">
        <f>AB153*0.04</f>
        <v>0</v>
      </c>
      <c r="AM153" s="6">
        <f>AK153+AL153</f>
        <v>0</v>
      </c>
      <c r="AN153" s="14">
        <f>AM153/20653560</f>
        <v>0</v>
      </c>
      <c r="AO153" s="25"/>
      <c r="AP153" s="13"/>
      <c r="AQ153" s="25"/>
      <c r="AR153" s="25"/>
      <c r="AS153" s="25"/>
      <c r="AT153" s="25"/>
      <c r="AU153" s="6"/>
      <c r="AV153" s="6"/>
      <c r="AW153" s="13">
        <f>AV153/34743979</f>
        <v>0</v>
      </c>
      <c r="AX153" s="6"/>
      <c r="AY153" s="25"/>
      <c r="AZ153" s="6"/>
      <c r="BA153" s="12">
        <f>AZ153/12721596</f>
        <v>0</v>
      </c>
      <c r="BB153" s="11"/>
      <c r="BC153" s="28"/>
      <c r="BD153" s="10">
        <f>BC153/11104067</f>
        <v>0</v>
      </c>
      <c r="BE153" s="28"/>
      <c r="BF153" s="8">
        <f>BE153/47500730</f>
        <v>0</v>
      </c>
      <c r="BG153" s="27"/>
      <c r="BI153" s="6">
        <f>AK153*0.85*0.75*12</f>
        <v>0</v>
      </c>
      <c r="BJ153" s="6">
        <f>AL153*0.85*0.75*2*12</f>
        <v>0</v>
      </c>
      <c r="BK153" s="6">
        <f>BI153+BJ153</f>
        <v>0</v>
      </c>
      <c r="BL153" s="8">
        <f>BK153/236999601</f>
        <v>0</v>
      </c>
      <c r="BM153" s="25"/>
      <c r="BN153" s="8">
        <f>BM153/23157202</f>
        <v>0</v>
      </c>
      <c r="BO153" s="24"/>
      <c r="BP153" s="24"/>
      <c r="BQ153" s="24"/>
      <c r="BR153" s="24"/>
      <c r="BS153" s="24"/>
      <c r="BT153" s="25"/>
      <c r="BU153" s="25">
        <f>'[1]Detailed Budget'!$AD$24</f>
        <v>194045122715</v>
      </c>
      <c r="BV153" s="7"/>
      <c r="BW153" s="4"/>
      <c r="BX153" s="5"/>
      <c r="BY153" s="5"/>
      <c r="BZ153" s="24"/>
      <c r="CA153" s="25">
        <f>'[1]Detailed Budget'!$AD$96</f>
        <v>71050111380.677719</v>
      </c>
      <c r="CB153" s="5"/>
      <c r="CC153" s="24"/>
      <c r="CD153" s="24"/>
      <c r="CE153" s="25"/>
      <c r="CF153" s="5"/>
      <c r="CG153" s="26"/>
      <c r="CH153" s="5"/>
      <c r="CI153" s="5"/>
      <c r="CJ153" s="5"/>
      <c r="CK153" s="5"/>
      <c r="CL153" s="5"/>
      <c r="CM153" s="4">
        <f>'[1]Detailed Budget'!$AD$189</f>
        <v>77498869683.252869</v>
      </c>
      <c r="CN153" s="5">
        <f>BH153*BL153*CM153</f>
        <v>0</v>
      </c>
      <c r="CO153" s="3">
        <f>'[1]Detailed Budget'!$AD$191</f>
        <v>2684962805.4134097</v>
      </c>
      <c r="CP153" s="2">
        <f>BH153*AN153*CO153</f>
        <v>0</v>
      </c>
      <c r="CQ153" s="2">
        <f>CN153+CP153</f>
        <v>0</v>
      </c>
      <c r="CR153" s="25"/>
      <c r="CS153" s="5"/>
      <c r="CT153" s="24"/>
      <c r="CU153" s="24"/>
      <c r="CV153" s="24"/>
      <c r="CW153" s="4"/>
      <c r="CX153" s="24"/>
      <c r="CY153" s="24"/>
      <c r="CZ153" s="24"/>
      <c r="DA153" s="24"/>
      <c r="DB153" s="24"/>
      <c r="DC153" s="24"/>
      <c r="DD153" s="24"/>
      <c r="DE153" s="24"/>
      <c r="DF153" s="24"/>
      <c r="DG153" s="24"/>
      <c r="DH153" s="3"/>
      <c r="DI153" s="2"/>
      <c r="DJ153" s="24"/>
      <c r="DK153" s="24"/>
      <c r="DL153" s="24"/>
      <c r="DM153" s="24"/>
      <c r="DN153" s="24"/>
    </row>
    <row r="154" spans="1:118" ht="29" x14ac:dyDescent="0.35">
      <c r="A154" s="23" t="s">
        <v>1379</v>
      </c>
      <c r="B154" s="22" t="s">
        <v>1378</v>
      </c>
      <c r="C154" s="21" t="s">
        <v>1</v>
      </c>
      <c r="D154" s="67"/>
      <c r="E154" s="21"/>
      <c r="F154" s="21"/>
      <c r="G154" s="21"/>
      <c r="H154" s="21" t="s">
        <v>1</v>
      </c>
      <c r="I154" s="21" t="s">
        <v>1</v>
      </c>
      <c r="J154" s="21"/>
      <c r="K154" s="21" t="s">
        <v>1</v>
      </c>
      <c r="L154" s="21"/>
      <c r="M154" s="21"/>
      <c r="N154" s="21"/>
      <c r="O154" s="21"/>
      <c r="P154" s="21"/>
      <c r="Q154" s="21"/>
      <c r="R154" s="21" t="s">
        <v>1</v>
      </c>
      <c r="S154" s="21"/>
      <c r="T154" s="21"/>
      <c r="U154" s="20">
        <f>COUNTA(C154:T154)</f>
        <v>5</v>
      </c>
      <c r="V154" s="19" t="s">
        <v>0</v>
      </c>
      <c r="W154" s="18">
        <v>178407</v>
      </c>
      <c r="X154" s="17">
        <v>2.89</v>
      </c>
      <c r="Y154" s="16">
        <f>1+X154/100</f>
        <v>1.0288999999999999</v>
      </c>
      <c r="Z154" s="6">
        <v>19</v>
      </c>
      <c r="AA154" s="16">
        <f>POWER(Y154,Z154)</f>
        <v>1.7182651319612778</v>
      </c>
      <c r="AB154" s="6">
        <f>W154*AA154</f>
        <v>306550.52739781572</v>
      </c>
      <c r="AC154" s="1">
        <v>17.600000000000001</v>
      </c>
      <c r="AD154" s="6">
        <f>AB154*AC154/100</f>
        <v>53952.892822015572</v>
      </c>
      <c r="AE154" s="6">
        <f>AD154*0.95</f>
        <v>51255.248180914794</v>
      </c>
      <c r="AF154" s="6">
        <f>AE154*BB154</f>
        <v>0</v>
      </c>
      <c r="AG154" s="15">
        <f>AE154/21628351</f>
        <v>2.3698176611298195E-3</v>
      </c>
      <c r="AH154" s="6">
        <f>AB154*0.05</f>
        <v>15327.526369890787</v>
      </c>
      <c r="AI154" s="12">
        <f>AH154/12908475</f>
        <v>1.1874002444046091E-3</v>
      </c>
      <c r="AJ154" s="6">
        <f>AD154+AH154</f>
        <v>69280.41919190636</v>
      </c>
      <c r="AK154" s="6">
        <f>AB154*0.04</f>
        <v>12262.021095912629</v>
      </c>
      <c r="AL154" s="6">
        <f>AB154*0.04</f>
        <v>12262.021095912629</v>
      </c>
      <c r="AM154" s="6">
        <f>AK154+AL154</f>
        <v>24524.042191825258</v>
      </c>
      <c r="AN154" s="14">
        <f>AM154/20653560</f>
        <v>1.1874002444046091E-3</v>
      </c>
      <c r="AO154" s="6">
        <v>10</v>
      </c>
      <c r="AP154" s="13">
        <f>AO154/8801</f>
        <v>1.1362345188046814E-3</v>
      </c>
      <c r="AQ154" s="6">
        <v>10</v>
      </c>
      <c r="AR154" s="6"/>
      <c r="AS154" s="6"/>
      <c r="AT154" s="6"/>
      <c r="AU154" s="6">
        <v>0</v>
      </c>
      <c r="AV154" s="6"/>
      <c r="AW154" s="13">
        <f>AV154/34743979</f>
        <v>0</v>
      </c>
      <c r="AX154" s="6">
        <v>1</v>
      </c>
      <c r="AY154" s="6">
        <f>AJ154/1234475*414857</f>
        <v>23282.340156501101</v>
      </c>
      <c r="AZ154" s="6">
        <f>AX154*AY154</f>
        <v>23282.340156501101</v>
      </c>
      <c r="BA154" s="12">
        <f>AZ154/12721596</f>
        <v>1.8301430226601364E-3</v>
      </c>
      <c r="BB154" s="11">
        <v>0</v>
      </c>
      <c r="BC154" s="6">
        <f>AD154*BB154*0.18*4</f>
        <v>0</v>
      </c>
      <c r="BD154" s="10">
        <f>BC154/11104067</f>
        <v>0</v>
      </c>
      <c r="BE154" s="6">
        <f>AD154*BB154*0.77*4</f>
        <v>0</v>
      </c>
      <c r="BF154" s="8">
        <f>BE154/47500730</f>
        <v>0</v>
      </c>
      <c r="BG154" s="27">
        <f>BC154+BE154</f>
        <v>0</v>
      </c>
      <c r="BH154" s="9">
        <v>0</v>
      </c>
      <c r="BI154" s="6">
        <f>AK154*0.85*0.75*12</f>
        <v>93804.461383731614</v>
      </c>
      <c r="BJ154" s="6">
        <f>AL154*0.85*0.75*2*12</f>
        <v>187608.92276746323</v>
      </c>
      <c r="BK154" s="6">
        <f>BI154+BJ154</f>
        <v>281413.38415119483</v>
      </c>
      <c r="BL154" s="8">
        <f>BK154/236999601</f>
        <v>1.1874002444046091E-3</v>
      </c>
      <c r="BM154" s="6">
        <f>AH154/273114*552744</f>
        <v>31020.73945604734</v>
      </c>
      <c r="BN154" s="8">
        <f>BM154/23157202</f>
        <v>1.3395720025263561E-3</v>
      </c>
      <c r="BT154" s="6">
        <f>'[1]Detailed Budget'!$AD$12</f>
        <v>194045122715</v>
      </c>
      <c r="BU154" s="6">
        <f>'[1]Detailed Budget'!$AD$24</f>
        <v>194045122715</v>
      </c>
      <c r="BV154" s="7">
        <f>AV154/34743979</f>
        <v>0</v>
      </c>
      <c r="BW154" s="4"/>
      <c r="BX154" s="5">
        <f>BT154*BV154</f>
        <v>0</v>
      </c>
      <c r="BY154" s="5">
        <f>BU154*BV154</f>
        <v>0</v>
      </c>
      <c r="CA154" s="6">
        <f>'[1]Detailed Budget'!$AD$96</f>
        <v>71050111380.677719</v>
      </c>
      <c r="CB154" s="5">
        <f>BA154*CA154</f>
        <v>130031865.60257287</v>
      </c>
      <c r="CE154" s="6">
        <f>'[1]Detailed Budget'!$AD$175</f>
        <v>4330586076.5988197</v>
      </c>
      <c r="CF154" s="5">
        <f>BB154*BD154*CE154</f>
        <v>0</v>
      </c>
      <c r="CG154" s="6">
        <f>'[1]Detailed Budget'!$AD$176</f>
        <v>20662817754.37001</v>
      </c>
      <c r="CH154" s="5">
        <f>BB154*BF154*CG154</f>
        <v>0</v>
      </c>
      <c r="CI154" s="5">
        <f>CF154+CH154</f>
        <v>0</v>
      </c>
      <c r="CJ154" s="5">
        <f>'[1]Detailed Budget'!$AD$178</f>
        <v>46025131033.061455</v>
      </c>
      <c r="CK154" s="5">
        <f>BB154*AG154*CJ154</f>
        <v>0</v>
      </c>
      <c r="CL154" s="5">
        <f>CI154+CK154</f>
        <v>0</v>
      </c>
      <c r="CM154" s="4">
        <f>'[1]Detailed Budget'!$AD$189</f>
        <v>77498869683.252869</v>
      </c>
      <c r="CN154" s="5">
        <f>BH154*BL154*CM154</f>
        <v>0</v>
      </c>
      <c r="CO154" s="3">
        <f>'[1]Detailed Budget'!$AD$191</f>
        <v>2684962805.4134097</v>
      </c>
      <c r="CP154" s="2">
        <f>BH154*AN154*CO154</f>
        <v>0</v>
      </c>
      <c r="CQ154" s="2">
        <f>CN154+CP154</f>
        <v>0</v>
      </c>
      <c r="CR154" s="6">
        <f>'[1]Detailed Budget'!$AD$195</f>
        <v>18734176418</v>
      </c>
      <c r="CS154" s="5">
        <f>BN154*CR154</f>
        <v>25095778.219942298</v>
      </c>
      <c r="CW154" s="4"/>
      <c r="DH154" s="3">
        <f>'[1]Detailed Budget'!$AD$163</f>
        <v>4928560000</v>
      </c>
      <c r="DI154" s="2">
        <f>AP154*DH154</f>
        <v>5600000</v>
      </c>
    </row>
    <row r="155" spans="1:118" ht="29" x14ac:dyDescent="0.35">
      <c r="A155" s="23" t="s">
        <v>1377</v>
      </c>
      <c r="B155" s="22" t="s">
        <v>1376</v>
      </c>
      <c r="C155" s="21" t="s">
        <v>1</v>
      </c>
      <c r="D155" s="67"/>
      <c r="E155" s="21"/>
      <c r="F155" s="21"/>
      <c r="G155" s="21"/>
      <c r="H155" s="21" t="s">
        <v>1</v>
      </c>
      <c r="I155" s="21" t="s">
        <v>1</v>
      </c>
      <c r="J155" s="21"/>
      <c r="K155" s="21" t="s">
        <v>1</v>
      </c>
      <c r="L155" s="21"/>
      <c r="M155" s="21"/>
      <c r="N155" s="21"/>
      <c r="O155" s="21"/>
      <c r="P155" s="21"/>
      <c r="Q155" s="21"/>
      <c r="R155" s="21" t="s">
        <v>1</v>
      </c>
      <c r="S155" s="21"/>
      <c r="T155" s="21"/>
      <c r="U155" s="20">
        <f>COUNTA(C155:T155)</f>
        <v>5</v>
      </c>
      <c r="V155" s="19" t="s">
        <v>0</v>
      </c>
      <c r="W155" s="18">
        <v>209460</v>
      </c>
      <c r="X155" s="17">
        <v>2.89</v>
      </c>
      <c r="Y155" s="16">
        <f>1+X155/100</f>
        <v>1.0288999999999999</v>
      </c>
      <c r="Z155" s="6">
        <v>19</v>
      </c>
      <c r="AA155" s="16">
        <f>POWER(Y155,Z155)</f>
        <v>1.7182651319612778</v>
      </c>
      <c r="AB155" s="6">
        <f>W155*AA155</f>
        <v>359907.81454060925</v>
      </c>
      <c r="AC155" s="1">
        <v>17.600000000000001</v>
      </c>
      <c r="AD155" s="6">
        <f>AB155*AC155/100</f>
        <v>63343.775359147236</v>
      </c>
      <c r="AE155" s="6">
        <f>AD155*0.95</f>
        <v>60176.586591189873</v>
      </c>
      <c r="AF155" s="6">
        <f>AE155*BB155</f>
        <v>0</v>
      </c>
      <c r="AG155" s="15">
        <f>AE155/21628351</f>
        <v>2.7823011838114644E-3</v>
      </c>
      <c r="AH155" s="6">
        <f>AB155*0.05</f>
        <v>17995.390727030463</v>
      </c>
      <c r="AI155" s="12">
        <f>AH155/12908475</f>
        <v>1.3940756539428912E-3</v>
      </c>
      <c r="AJ155" s="6">
        <f>AD155+AH155</f>
        <v>81339.166086177691</v>
      </c>
      <c r="AK155" s="6">
        <f>AB155*0.04</f>
        <v>14396.31258162437</v>
      </c>
      <c r="AL155" s="6">
        <f>AB155*0.04</f>
        <v>14396.31258162437</v>
      </c>
      <c r="AM155" s="6">
        <f>AK155+AL155</f>
        <v>28792.62516324874</v>
      </c>
      <c r="AN155" s="14">
        <f>AM155/20653560</f>
        <v>1.3940756539428912E-3</v>
      </c>
      <c r="AO155" s="6">
        <v>11</v>
      </c>
      <c r="AP155" s="13">
        <f>AO155/8801</f>
        <v>1.2498579706851495E-3</v>
      </c>
      <c r="AQ155" s="6">
        <v>11</v>
      </c>
      <c r="AR155" s="6"/>
      <c r="AS155" s="6"/>
      <c r="AT155" s="6"/>
      <c r="AU155" s="6">
        <v>0</v>
      </c>
      <c r="AV155" s="6"/>
      <c r="AW155" s="13">
        <f>AV155/34743979</f>
        <v>0</v>
      </c>
      <c r="AX155" s="6">
        <v>1</v>
      </c>
      <c r="AY155" s="6">
        <f>AJ155/1234475*414857</f>
        <v>27334.796107667968</v>
      </c>
      <c r="AZ155" s="6">
        <f>AX155*AY155</f>
        <v>27334.796107667968</v>
      </c>
      <c r="BA155" s="12">
        <f>AZ155/12721596</f>
        <v>2.1486923580711073E-3</v>
      </c>
      <c r="BB155" s="11">
        <v>0</v>
      </c>
      <c r="BC155" s="6">
        <f>AD155*BB155*0.18*4</f>
        <v>0</v>
      </c>
      <c r="BD155" s="10">
        <f>BC155/11104067</f>
        <v>0</v>
      </c>
      <c r="BE155" s="6">
        <f>AD155*BB155*0.77*4</f>
        <v>0</v>
      </c>
      <c r="BF155" s="8">
        <f>BE155/47500730</f>
        <v>0</v>
      </c>
      <c r="BG155" s="27">
        <f>BC155+BE155</f>
        <v>0</v>
      </c>
      <c r="BH155" s="9">
        <v>0</v>
      </c>
      <c r="BI155" s="6">
        <f>AK155*0.85*0.75*12</f>
        <v>110131.79124942643</v>
      </c>
      <c r="BJ155" s="6">
        <f>AL155*0.85*0.75*2*12</f>
        <v>220263.58249885286</v>
      </c>
      <c r="BK155" s="6">
        <f>BI155+BJ155</f>
        <v>330395.37374827929</v>
      </c>
      <c r="BL155" s="8">
        <f>BK155/236999601</f>
        <v>1.3940756539428912E-3</v>
      </c>
      <c r="BM155" s="6">
        <f>AH155/273114*552744</f>
        <v>36420.118529338397</v>
      </c>
      <c r="BN155" s="8">
        <f>BM155/23157202</f>
        <v>1.5727339826866128E-3</v>
      </c>
      <c r="BT155" s="6">
        <f>'[1]Detailed Budget'!$AD$12</f>
        <v>194045122715</v>
      </c>
      <c r="BU155" s="6">
        <f>'[1]Detailed Budget'!$AD$24</f>
        <v>194045122715</v>
      </c>
      <c r="BV155" s="7">
        <f>AV155/34743979</f>
        <v>0</v>
      </c>
      <c r="BW155" s="4"/>
      <c r="BX155" s="5">
        <f>BT155*BV155</f>
        <v>0</v>
      </c>
      <c r="BY155" s="5">
        <f>BU155*BV155</f>
        <v>0</v>
      </c>
      <c r="CA155" s="6">
        <f>'[1]Detailed Budget'!$AD$96</f>
        <v>71050111380.677719</v>
      </c>
      <c r="CB155" s="5">
        <f>BA155*CA155</f>
        <v>152664831.36376321</v>
      </c>
      <c r="CE155" s="6">
        <f>'[1]Detailed Budget'!$AD$175</f>
        <v>4330586076.5988197</v>
      </c>
      <c r="CF155" s="5">
        <f>BB155*BD155*CE155</f>
        <v>0</v>
      </c>
      <c r="CG155" s="6">
        <f>'[1]Detailed Budget'!$AD$176</f>
        <v>20662817754.37001</v>
      </c>
      <c r="CH155" s="5">
        <f>BB155*BF155*CG155</f>
        <v>0</v>
      </c>
      <c r="CI155" s="5">
        <f>CF155+CH155</f>
        <v>0</v>
      </c>
      <c r="CJ155" s="5">
        <f>'[1]Detailed Budget'!$AD$178</f>
        <v>46025131033.061455</v>
      </c>
      <c r="CK155" s="5">
        <f>BB155*AG155*CJ155</f>
        <v>0</v>
      </c>
      <c r="CL155" s="5">
        <f>CI155+CK155</f>
        <v>0</v>
      </c>
      <c r="CM155" s="4">
        <f>'[1]Detailed Budget'!$AD$189</f>
        <v>77498869683.252869</v>
      </c>
      <c r="CN155" s="5">
        <f>BH155*BL155*CM155</f>
        <v>0</v>
      </c>
      <c r="CO155" s="3">
        <f>'[1]Detailed Budget'!$AD$191</f>
        <v>2684962805.4134097</v>
      </c>
      <c r="CP155" s="2">
        <f>BH155*AN155*CO155</f>
        <v>0</v>
      </c>
      <c r="CQ155" s="2">
        <f>CN155+CP155</f>
        <v>0</v>
      </c>
      <c r="CR155" s="6">
        <f>'[1]Detailed Budget'!$AD$195</f>
        <v>18734176418</v>
      </c>
      <c r="CS155" s="5">
        <f>BN155*CR155</f>
        <v>29463875.890234761</v>
      </c>
      <c r="CW155" s="4"/>
      <c r="DH155" s="3">
        <f>'[1]Detailed Budget'!$AD$163</f>
        <v>4928560000</v>
      </c>
      <c r="DI155" s="2">
        <f>AP155*DH155</f>
        <v>6160000</v>
      </c>
    </row>
    <row r="156" spans="1:118" ht="43.5" x14ac:dyDescent="0.35">
      <c r="A156" s="23" t="s">
        <v>1375</v>
      </c>
      <c r="B156" s="22" t="s">
        <v>1374</v>
      </c>
      <c r="C156" s="21" t="s">
        <v>1</v>
      </c>
      <c r="D156" s="67" t="s">
        <v>1</v>
      </c>
      <c r="E156" s="21"/>
      <c r="F156" s="21"/>
      <c r="G156" s="21"/>
      <c r="H156" s="21" t="s">
        <v>1</v>
      </c>
      <c r="I156" s="21" t="s">
        <v>1</v>
      </c>
      <c r="J156" s="21"/>
      <c r="K156" s="21" t="s">
        <v>1</v>
      </c>
      <c r="L156" s="21"/>
      <c r="M156" s="21"/>
      <c r="N156" s="21"/>
      <c r="O156" s="21"/>
      <c r="P156" s="21"/>
      <c r="Q156" s="21"/>
      <c r="R156" s="21" t="s">
        <v>1</v>
      </c>
      <c r="S156" s="21"/>
      <c r="T156" s="21"/>
      <c r="U156" s="20">
        <f>COUNTA(C156:T156)</f>
        <v>6</v>
      </c>
      <c r="V156" s="19" t="s">
        <v>4</v>
      </c>
      <c r="W156" s="18">
        <v>169948</v>
      </c>
      <c r="X156" s="17">
        <v>2.89</v>
      </c>
      <c r="Y156" s="16">
        <f>1+X156/100</f>
        <v>1.0288999999999999</v>
      </c>
      <c r="Z156" s="6">
        <v>19</v>
      </c>
      <c r="AA156" s="16">
        <f>POWER(Y156,Z156)</f>
        <v>1.7182651319612778</v>
      </c>
      <c r="AB156" s="6">
        <f>W156*AA156</f>
        <v>292015.72264655522</v>
      </c>
      <c r="AC156" s="1">
        <v>17.600000000000001</v>
      </c>
      <c r="AD156" s="6">
        <f>AB156*AC156/100</f>
        <v>51394.767185793724</v>
      </c>
      <c r="AE156" s="6">
        <f>AD156*0.95</f>
        <v>48825.028826504036</v>
      </c>
      <c r="AF156" s="6">
        <f>AE156*BB156</f>
        <v>48825.028826504036</v>
      </c>
      <c r="AG156" s="15">
        <f>AE156/21628351</f>
        <v>2.2574549870447375E-3</v>
      </c>
      <c r="AH156" s="6">
        <f>AB156*0.05</f>
        <v>14600.786132327761</v>
      </c>
      <c r="AI156" s="12">
        <f>AH156/12908475</f>
        <v>1.1311007793196146E-3</v>
      </c>
      <c r="AJ156" s="6">
        <f>AD156+AH156</f>
        <v>65995.553318121485</v>
      </c>
      <c r="AK156" s="6">
        <f>AB156*0.04</f>
        <v>11680.62890586221</v>
      </c>
      <c r="AL156" s="6">
        <f>AB156*0.04</f>
        <v>11680.62890586221</v>
      </c>
      <c r="AM156" s="6">
        <f>AK156+AL156</f>
        <v>23361.257811724419</v>
      </c>
      <c r="AN156" s="14">
        <f>AM156/20653560</f>
        <v>1.1311007793196146E-3</v>
      </c>
      <c r="AO156" s="6">
        <v>10</v>
      </c>
      <c r="AP156" s="13">
        <f>AO156/8801</f>
        <v>1.1362345188046814E-3</v>
      </c>
      <c r="AQ156" s="6">
        <v>10</v>
      </c>
      <c r="AR156" s="6"/>
      <c r="AS156" s="6"/>
      <c r="AT156" s="6"/>
      <c r="AU156" s="6">
        <v>0</v>
      </c>
      <c r="AV156" s="6"/>
      <c r="AW156" s="13">
        <f>AV156/34743979</f>
        <v>0</v>
      </c>
      <c r="AX156" s="6">
        <v>1</v>
      </c>
      <c r="AY156" s="6">
        <f>AJ156/1234475*414857</f>
        <v>22178.42990979641</v>
      </c>
      <c r="AZ156" s="6">
        <f>AX156*AY156</f>
        <v>22178.42990979641</v>
      </c>
      <c r="BA156" s="12">
        <f>AZ156/12721596</f>
        <v>1.7433685136516212E-3</v>
      </c>
      <c r="BB156" s="11">
        <v>1</v>
      </c>
      <c r="BC156" s="6">
        <f>AD156*BB156*0.18*4</f>
        <v>37004.232373771483</v>
      </c>
      <c r="BD156" s="10">
        <f>BC156/11104067</f>
        <v>3.3324936146162916E-3</v>
      </c>
      <c r="BE156" s="6">
        <f>AD156*BB156*0.77*4</f>
        <v>158295.88293224468</v>
      </c>
      <c r="BF156" s="8">
        <f>BE156/47500730</f>
        <v>3.3324936886705674E-3</v>
      </c>
      <c r="BG156" s="27">
        <f>BC156+BE156</f>
        <v>195300.11530601617</v>
      </c>
      <c r="BH156" s="9">
        <v>0</v>
      </c>
      <c r="BI156" s="6">
        <f>AK156*0.85*0.75*12</f>
        <v>89356.811129845912</v>
      </c>
      <c r="BJ156" s="6">
        <f>AL156*0.85*0.75*2*12</f>
        <v>178713.62225969182</v>
      </c>
      <c r="BK156" s="6">
        <f>BI156+BJ156</f>
        <v>268070.43338953773</v>
      </c>
      <c r="BL156" s="8">
        <f>BK156/236999601</f>
        <v>1.1311007793196146E-3</v>
      </c>
      <c r="BM156" s="6">
        <f>AH156/273114*552744</f>
        <v>29549.920289429967</v>
      </c>
      <c r="BN156" s="8">
        <f>BM156/23157202</f>
        <v>1.2760574567441251E-3</v>
      </c>
      <c r="BT156" s="6">
        <f>'[1]Detailed Budget'!$AD$12</f>
        <v>194045122715</v>
      </c>
      <c r="BU156" s="6">
        <f>'[1]Detailed Budget'!$AD$24</f>
        <v>194045122715</v>
      </c>
      <c r="BV156" s="7">
        <f>AV156/34743979</f>
        <v>0</v>
      </c>
      <c r="BW156" s="4"/>
      <c r="BX156" s="5">
        <f>BT156*BV156</f>
        <v>0</v>
      </c>
      <c r="BY156" s="5">
        <f>BU156*BV156</f>
        <v>0</v>
      </c>
      <c r="CA156" s="6">
        <f>'[1]Detailed Budget'!$AD$96</f>
        <v>71050111380.677719</v>
      </c>
      <c r="CB156" s="5">
        <f>BA156*CA156</f>
        <v>123866527.07251425</v>
      </c>
      <c r="CE156" s="6">
        <f>'[1]Detailed Budget'!$AD$175</f>
        <v>4330586076.5988197</v>
      </c>
      <c r="CF156" s="5">
        <f>BB156*BD156*CE156</f>
        <v>14431650.447811786</v>
      </c>
      <c r="CG156" s="6">
        <f>'[1]Detailed Budget'!$AD$176</f>
        <v>20662817754.37001</v>
      </c>
      <c r="CH156" s="5">
        <f>BB156*BF156*CG156</f>
        <v>68858709.756588206</v>
      </c>
      <c r="CI156" s="5">
        <f>CF156+CH156</f>
        <v>83290360.204399988</v>
      </c>
      <c r="CJ156" s="5">
        <f>'[1]Detailed Budget'!$AD$178</f>
        <v>46025131033.061455</v>
      </c>
      <c r="CK156" s="5">
        <f>BB156*AG156*CJ156</f>
        <v>103899661.57997209</v>
      </c>
      <c r="CL156" s="5">
        <f>CI156+CK156</f>
        <v>187190021.78437209</v>
      </c>
      <c r="CM156" s="4">
        <f>'[1]Detailed Budget'!$AD$189</f>
        <v>77498869683.252869</v>
      </c>
      <c r="CN156" s="5">
        <f>BH156*BL156*CM156</f>
        <v>0</v>
      </c>
      <c r="CO156" s="3">
        <f>'[1]Detailed Budget'!$AD$191</f>
        <v>2684962805.4134097</v>
      </c>
      <c r="CP156" s="2">
        <f>BH156*AN156*CO156</f>
        <v>0</v>
      </c>
      <c r="CQ156" s="2">
        <f>CN156+CP156</f>
        <v>0</v>
      </c>
      <c r="CR156" s="6">
        <f>'[1]Detailed Budget'!$AD$195</f>
        <v>18734176418</v>
      </c>
      <c r="CS156" s="5">
        <f>BN156*CR156</f>
        <v>23905885.514148843</v>
      </c>
      <c r="CW156" s="4"/>
      <c r="DH156" s="3">
        <f>'[1]Detailed Budget'!$AD$163</f>
        <v>4928560000</v>
      </c>
      <c r="DI156" s="2">
        <f>AP156*DH156</f>
        <v>5600000</v>
      </c>
    </row>
    <row r="157" spans="1:118" ht="29" x14ac:dyDescent="0.35">
      <c r="A157" s="23" t="s">
        <v>1373</v>
      </c>
      <c r="B157" s="22" t="s">
        <v>1372</v>
      </c>
      <c r="C157" s="21" t="s">
        <v>1</v>
      </c>
      <c r="D157" s="67"/>
      <c r="E157" s="21"/>
      <c r="F157" s="21"/>
      <c r="G157" s="21"/>
      <c r="H157" s="21" t="s">
        <v>1</v>
      </c>
      <c r="I157" s="21" t="s">
        <v>1</v>
      </c>
      <c r="J157" s="21"/>
      <c r="K157" s="21" t="s">
        <v>1</v>
      </c>
      <c r="L157" s="21"/>
      <c r="M157" s="21"/>
      <c r="N157" s="21"/>
      <c r="O157" s="21"/>
      <c r="P157" s="21"/>
      <c r="Q157" s="21"/>
      <c r="R157" s="21" t="s">
        <v>1</v>
      </c>
      <c r="S157" s="21"/>
      <c r="T157" s="21"/>
      <c r="U157" s="20">
        <f>COUNTA(C157:T157)</f>
        <v>5</v>
      </c>
      <c r="V157" s="19" t="s">
        <v>0</v>
      </c>
      <c r="W157" s="18">
        <v>129855</v>
      </c>
      <c r="X157" s="17">
        <v>2.89</v>
      </c>
      <c r="Y157" s="16">
        <f>1+X157/100</f>
        <v>1.0288999999999999</v>
      </c>
      <c r="Z157" s="6">
        <v>19</v>
      </c>
      <c r="AA157" s="16">
        <f>POWER(Y157,Z157)</f>
        <v>1.7182651319612778</v>
      </c>
      <c r="AB157" s="6">
        <f>W157*AA157</f>
        <v>223125.31871083172</v>
      </c>
      <c r="AC157" s="1">
        <v>17.600000000000001</v>
      </c>
      <c r="AD157" s="6">
        <f>AB157*AC157/100</f>
        <v>39270.056093106388</v>
      </c>
      <c r="AE157" s="6">
        <f>AD157*0.95</f>
        <v>37306.553288451069</v>
      </c>
      <c r="AF157" s="6">
        <f>AE157*BB157</f>
        <v>0</v>
      </c>
      <c r="AG157" s="15">
        <f>AE157/21628351</f>
        <v>1.7248912452202698E-3</v>
      </c>
      <c r="AH157" s="6">
        <f>AB157*0.05</f>
        <v>11156.265935541587</v>
      </c>
      <c r="AI157" s="12">
        <f>AH157/12908475</f>
        <v>8.6425901863245564E-4</v>
      </c>
      <c r="AJ157" s="6">
        <f>AD157+AH157</f>
        <v>50426.322028647977</v>
      </c>
      <c r="AK157" s="6">
        <f>AB157*0.04</f>
        <v>8925.0127484332697</v>
      </c>
      <c r="AL157" s="6">
        <f>AB157*0.04</f>
        <v>8925.0127484332697</v>
      </c>
      <c r="AM157" s="6">
        <f>AK157+AL157</f>
        <v>17850.025496866539</v>
      </c>
      <c r="AN157" s="14">
        <f>AM157/20653560</f>
        <v>8.6425901863245564E-4</v>
      </c>
      <c r="AO157" s="6">
        <v>10</v>
      </c>
      <c r="AP157" s="13">
        <f>AO157/8801</f>
        <v>1.1362345188046814E-3</v>
      </c>
      <c r="AQ157" s="6">
        <v>10</v>
      </c>
      <c r="AR157" s="6"/>
      <c r="AS157" s="6"/>
      <c r="AT157" s="6"/>
      <c r="AU157" s="6">
        <v>0</v>
      </c>
      <c r="AV157" s="6"/>
      <c r="AW157" s="13">
        <f>AV157/34743979</f>
        <v>0</v>
      </c>
      <c r="AX157" s="6">
        <v>1</v>
      </c>
      <c r="AY157" s="6">
        <f>AJ157/1234475*414857</f>
        <v>16946.242473795592</v>
      </c>
      <c r="AZ157" s="6">
        <f>AX157*AY157</f>
        <v>16946.242473795592</v>
      </c>
      <c r="BA157" s="12">
        <f>AZ157/12721596</f>
        <v>1.3320846278875381E-3</v>
      </c>
      <c r="BB157" s="11">
        <v>0</v>
      </c>
      <c r="BC157" s="6">
        <f>AD157*BB157*0.18*4</f>
        <v>0</v>
      </c>
      <c r="BD157" s="10">
        <f>BC157/11104067</f>
        <v>0</v>
      </c>
      <c r="BE157" s="6">
        <f>AD157*BB157*0.77*4</f>
        <v>0</v>
      </c>
      <c r="BF157" s="8">
        <f>BE157/47500730</f>
        <v>0</v>
      </c>
      <c r="BG157" s="27">
        <f>BC157+BE157</f>
        <v>0</v>
      </c>
      <c r="BH157" s="9">
        <v>0</v>
      </c>
      <c r="BI157" s="6">
        <f>AK157*0.85*0.75*12</f>
        <v>68276.347525514502</v>
      </c>
      <c r="BJ157" s="6">
        <f>AL157*0.85*0.75*2*12</f>
        <v>136552.695051029</v>
      </c>
      <c r="BK157" s="6">
        <f>BI157+BJ157</f>
        <v>204829.04257654352</v>
      </c>
      <c r="BL157" s="8">
        <f>BK157/236999601</f>
        <v>8.6425901863245553E-4</v>
      </c>
      <c r="BM157" s="6">
        <f>AH157/273114*552744</f>
        <v>22578.699950478553</v>
      </c>
      <c r="BN157" s="8">
        <f>BM157/23157202</f>
        <v>9.7501848239172218E-4</v>
      </c>
      <c r="BT157" s="6">
        <f>'[1]Detailed Budget'!$AD$12</f>
        <v>194045122715</v>
      </c>
      <c r="BU157" s="6">
        <f>'[1]Detailed Budget'!$AD$24</f>
        <v>194045122715</v>
      </c>
      <c r="BV157" s="7">
        <f>AV157/34743979</f>
        <v>0</v>
      </c>
      <c r="BW157" s="4"/>
      <c r="BX157" s="5">
        <f>BT157*BV157</f>
        <v>0</v>
      </c>
      <c r="BY157" s="5">
        <f>BU157*BV157</f>
        <v>0</v>
      </c>
      <c r="CA157" s="6">
        <f>'[1]Detailed Budget'!$AD$96</f>
        <v>71050111380.677719</v>
      </c>
      <c r="CB157" s="5">
        <f>BA157*CA157</f>
        <v>94644761.179898217</v>
      </c>
      <c r="CE157" s="6">
        <f>'[1]Detailed Budget'!$AD$175</f>
        <v>4330586076.5988197</v>
      </c>
      <c r="CF157" s="5">
        <f>BB157*BD157*CE157</f>
        <v>0</v>
      </c>
      <c r="CG157" s="6">
        <f>'[1]Detailed Budget'!$AD$176</f>
        <v>20662817754.37001</v>
      </c>
      <c r="CH157" s="5">
        <f>BB157*BF157*CG157</f>
        <v>0</v>
      </c>
      <c r="CI157" s="5">
        <f>CF157+CH157</f>
        <v>0</v>
      </c>
      <c r="CJ157" s="5">
        <f>'[1]Detailed Budget'!$AD$178</f>
        <v>46025131033.061455</v>
      </c>
      <c r="CK157" s="5">
        <f>BB157*AG157*CJ157</f>
        <v>0</v>
      </c>
      <c r="CL157" s="5">
        <f>CI157+CK157</f>
        <v>0</v>
      </c>
      <c r="CM157" s="4">
        <f>'[1]Detailed Budget'!$AD$189</f>
        <v>77498869683.252869</v>
      </c>
      <c r="CN157" s="5">
        <f>BH157*BL157*CM157</f>
        <v>0</v>
      </c>
      <c r="CO157" s="3">
        <f>'[1]Detailed Budget'!$AD$191</f>
        <v>2684962805.4134097</v>
      </c>
      <c r="CP157" s="2">
        <f>BH157*AN157*CO157</f>
        <v>0</v>
      </c>
      <c r="CQ157" s="2">
        <f>CN157+CP157</f>
        <v>0</v>
      </c>
      <c r="CR157" s="6">
        <f>'[1]Detailed Budget'!$AD$195</f>
        <v>18734176418</v>
      </c>
      <c r="CS157" s="5">
        <f>BN157*CR157</f>
        <v>18266168.259937149</v>
      </c>
      <c r="CW157" s="4"/>
      <c r="DH157" s="3">
        <f>'[1]Detailed Budget'!$AD$163</f>
        <v>4928560000</v>
      </c>
      <c r="DI157" s="2">
        <f>AP157*DH157</f>
        <v>5600000</v>
      </c>
    </row>
    <row r="158" spans="1:118" ht="29" x14ac:dyDescent="0.35">
      <c r="A158" s="23" t="s">
        <v>1371</v>
      </c>
      <c r="B158" s="22" t="s">
        <v>1370</v>
      </c>
      <c r="C158" s="21" t="s">
        <v>1</v>
      </c>
      <c r="D158" s="67"/>
      <c r="E158" s="21"/>
      <c r="F158" s="21"/>
      <c r="G158" s="21"/>
      <c r="H158" s="21" t="s">
        <v>1</v>
      </c>
      <c r="I158" s="21" t="s">
        <v>1</v>
      </c>
      <c r="J158" s="21"/>
      <c r="K158" s="21" t="s">
        <v>1</v>
      </c>
      <c r="L158" s="21"/>
      <c r="M158" s="21"/>
      <c r="N158" s="21"/>
      <c r="O158" s="21"/>
      <c r="P158" s="21"/>
      <c r="Q158" s="21"/>
      <c r="R158" s="21" t="s">
        <v>1</v>
      </c>
      <c r="S158" s="21"/>
      <c r="T158" s="21"/>
      <c r="U158" s="20">
        <f>COUNTA(C158:T158)</f>
        <v>5</v>
      </c>
      <c r="V158" s="19" t="s">
        <v>0</v>
      </c>
      <c r="W158" s="18">
        <v>147787</v>
      </c>
      <c r="X158" s="17">
        <v>2.89</v>
      </c>
      <c r="Y158" s="16">
        <f>1+X158/100</f>
        <v>1.0288999999999999</v>
      </c>
      <c r="Z158" s="6">
        <v>19</v>
      </c>
      <c r="AA158" s="16">
        <f>POWER(Y158,Z158)</f>
        <v>1.7182651319612778</v>
      </c>
      <c r="AB158" s="6">
        <f>W158*AA158</f>
        <v>253937.24905716136</v>
      </c>
      <c r="AC158" s="1">
        <v>17.600000000000001</v>
      </c>
      <c r="AD158" s="6">
        <f>AB158*AC158/100</f>
        <v>44692.955834060405</v>
      </c>
      <c r="AE158" s="6">
        <f>AD158*0.95</f>
        <v>42458.308042357385</v>
      </c>
      <c r="AF158" s="6">
        <f>AE158*BB158</f>
        <v>0</v>
      </c>
      <c r="AG158" s="15">
        <f>AE158/21628351</f>
        <v>1.9630857684137539E-3</v>
      </c>
      <c r="AH158" s="6">
        <f>AB158*0.05</f>
        <v>12696.862452858069</v>
      </c>
      <c r="AI158" s="12">
        <f>AH158/12908475</f>
        <v>9.8360669659724098E-4</v>
      </c>
      <c r="AJ158" s="6">
        <f>AD158+AH158</f>
        <v>57389.818286918475</v>
      </c>
      <c r="AK158" s="6">
        <f>AB158*0.04</f>
        <v>10157.489962286454</v>
      </c>
      <c r="AL158" s="6">
        <f>AB158*0.04</f>
        <v>10157.489962286454</v>
      </c>
      <c r="AM158" s="6">
        <f>AK158+AL158</f>
        <v>20314.979924572908</v>
      </c>
      <c r="AN158" s="14">
        <f>AM158/20653560</f>
        <v>9.8360669659724076E-4</v>
      </c>
      <c r="AO158" s="6">
        <v>10</v>
      </c>
      <c r="AP158" s="13">
        <f>AO158/8801</f>
        <v>1.1362345188046814E-3</v>
      </c>
      <c r="AQ158" s="6">
        <v>10</v>
      </c>
      <c r="AR158" s="6"/>
      <c r="AS158" s="6"/>
      <c r="AT158" s="6"/>
      <c r="AU158" s="6">
        <v>0</v>
      </c>
      <c r="AV158" s="6"/>
      <c r="AW158" s="13">
        <f>AV158/34743979</f>
        <v>0</v>
      </c>
      <c r="AX158" s="6">
        <v>1</v>
      </c>
      <c r="AY158" s="6">
        <f>AJ158/1234475*414857</f>
        <v>19286.391255437444</v>
      </c>
      <c r="AZ158" s="6">
        <f>AX158*AY158</f>
        <v>19286.391255437444</v>
      </c>
      <c r="BA158" s="12">
        <f>AZ158/12721596</f>
        <v>1.5160355080791313E-3</v>
      </c>
      <c r="BB158" s="11">
        <v>0</v>
      </c>
      <c r="BC158" s="6">
        <f>AD158*BB158*0.18*4</f>
        <v>0</v>
      </c>
      <c r="BD158" s="10">
        <f>BC158/11104067</f>
        <v>0</v>
      </c>
      <c r="BE158" s="6">
        <f>AD158*BB158*0.77*4</f>
        <v>0</v>
      </c>
      <c r="BF158" s="8">
        <f>BE158/47500730</f>
        <v>0</v>
      </c>
      <c r="BG158" s="27">
        <f>BC158+BE158</f>
        <v>0</v>
      </c>
      <c r="BH158" s="9">
        <v>0</v>
      </c>
      <c r="BI158" s="6">
        <f>AK158*0.85*0.75*12</f>
        <v>77704.798211491376</v>
      </c>
      <c r="BJ158" s="6">
        <f>AL158*0.85*0.75*2*12</f>
        <v>155409.59642298275</v>
      </c>
      <c r="BK158" s="6">
        <f>BI158+BJ158</f>
        <v>233114.39463447413</v>
      </c>
      <c r="BL158" s="8">
        <f>BK158/236999601</f>
        <v>9.8360669659724076E-4</v>
      </c>
      <c r="BM158" s="6">
        <f>AH158/273114*552744</f>
        <v>25696.648797361468</v>
      </c>
      <c r="BN158" s="8">
        <f>BM158/23157202</f>
        <v>1.10966121025163E-3</v>
      </c>
      <c r="BT158" s="6">
        <f>'[1]Detailed Budget'!$AD$12</f>
        <v>194045122715</v>
      </c>
      <c r="BU158" s="6">
        <f>'[1]Detailed Budget'!$AD$24</f>
        <v>194045122715</v>
      </c>
      <c r="BV158" s="7">
        <f>AV158/34743979</f>
        <v>0</v>
      </c>
      <c r="BW158" s="4"/>
      <c r="BX158" s="5">
        <f>BT158*BV158</f>
        <v>0</v>
      </c>
      <c r="BY158" s="5">
        <f>BU158*BV158</f>
        <v>0</v>
      </c>
      <c r="CA158" s="6">
        <f>'[1]Detailed Budget'!$AD$96</f>
        <v>71050111380.677719</v>
      </c>
      <c r="CB158" s="5">
        <f>BA158*CA158</f>
        <v>107714491.70608461</v>
      </c>
      <c r="CE158" s="6">
        <f>'[1]Detailed Budget'!$AD$175</f>
        <v>4330586076.5988197</v>
      </c>
      <c r="CF158" s="5">
        <f>BB158*BD158*CE158</f>
        <v>0</v>
      </c>
      <c r="CG158" s="6">
        <f>'[1]Detailed Budget'!$AD$176</f>
        <v>20662817754.37001</v>
      </c>
      <c r="CH158" s="5">
        <f>BB158*BF158*CG158</f>
        <v>0</v>
      </c>
      <c r="CI158" s="5">
        <f>CF158+CH158</f>
        <v>0</v>
      </c>
      <c r="CJ158" s="5">
        <f>'[1]Detailed Budget'!$AD$178</f>
        <v>46025131033.061455</v>
      </c>
      <c r="CK158" s="5">
        <f>BB158*AG158*CJ158</f>
        <v>0</v>
      </c>
      <c r="CL158" s="5">
        <f>CI158+CK158</f>
        <v>0</v>
      </c>
      <c r="CM158" s="4">
        <f>'[1]Detailed Budget'!$AD$189</f>
        <v>77498869683.252869</v>
      </c>
      <c r="CN158" s="5">
        <f>BH158*BL158*CM158</f>
        <v>0</v>
      </c>
      <c r="CO158" s="3">
        <f>'[1]Detailed Budget'!$AD$191</f>
        <v>2684962805.4134097</v>
      </c>
      <c r="CP158" s="2">
        <f>BH158*AN158*CO158</f>
        <v>0</v>
      </c>
      <c r="CQ158" s="2">
        <f>CN158+CP158</f>
        <v>0</v>
      </c>
      <c r="CR158" s="6">
        <f>'[1]Detailed Budget'!$AD$195</f>
        <v>18734176418</v>
      </c>
      <c r="CS158" s="5">
        <f>BN158*CR158</f>
        <v>20788588.877065428</v>
      </c>
      <c r="CW158" s="4"/>
      <c r="DH158" s="3">
        <f>'[1]Detailed Budget'!$AD$163</f>
        <v>4928560000</v>
      </c>
      <c r="DI158" s="2">
        <f>AP158*DH158</f>
        <v>5600000</v>
      </c>
    </row>
    <row r="159" spans="1:118" ht="29" x14ac:dyDescent="0.35">
      <c r="A159" s="23" t="s">
        <v>1369</v>
      </c>
      <c r="B159" s="22" t="s">
        <v>1368</v>
      </c>
      <c r="C159" s="21" t="s">
        <v>1</v>
      </c>
      <c r="D159" s="67"/>
      <c r="E159" s="21"/>
      <c r="F159" s="21"/>
      <c r="G159" s="21"/>
      <c r="H159" s="21" t="s">
        <v>1</v>
      </c>
      <c r="I159" s="21" t="s">
        <v>1</v>
      </c>
      <c r="J159" s="21"/>
      <c r="K159" s="21" t="s">
        <v>1</v>
      </c>
      <c r="L159" s="21"/>
      <c r="M159" s="21"/>
      <c r="N159" s="21"/>
      <c r="O159" s="21"/>
      <c r="P159" s="21"/>
      <c r="Q159" s="21"/>
      <c r="R159" s="21" t="s">
        <v>1</v>
      </c>
      <c r="S159" s="21"/>
      <c r="T159" s="21"/>
      <c r="U159" s="20">
        <f>COUNTA(C159:T159)</f>
        <v>5</v>
      </c>
      <c r="V159" s="19" t="s">
        <v>0</v>
      </c>
      <c r="W159" s="18">
        <v>176505</v>
      </c>
      <c r="X159" s="17">
        <v>2.89</v>
      </c>
      <c r="Y159" s="16">
        <f>1+X159/100</f>
        <v>1.0288999999999999</v>
      </c>
      <c r="Z159" s="6">
        <v>19</v>
      </c>
      <c r="AA159" s="16">
        <f>POWER(Y159,Z159)</f>
        <v>1.7182651319612778</v>
      </c>
      <c r="AB159" s="6">
        <f>W159*AA159</f>
        <v>303282.38711682532</v>
      </c>
      <c r="AC159" s="1">
        <v>17.600000000000001</v>
      </c>
      <c r="AD159" s="6">
        <f>AB159*AC159/100</f>
        <v>53377.700132561258</v>
      </c>
      <c r="AE159" s="6">
        <f>AD159*0.95</f>
        <v>50708.815125933193</v>
      </c>
      <c r="AF159" s="6">
        <f>AE159*BB159</f>
        <v>0</v>
      </c>
      <c r="AG159" s="15">
        <f>AE159/21628351</f>
        <v>2.3445529955535304E-3</v>
      </c>
      <c r="AH159" s="6">
        <f>AB159*0.05</f>
        <v>15164.119355841267</v>
      </c>
      <c r="AI159" s="12">
        <f>AH159/12908475</f>
        <v>1.1747413506120023E-3</v>
      </c>
      <c r="AJ159" s="6">
        <f>AD159+AH159</f>
        <v>68541.819488402529</v>
      </c>
      <c r="AK159" s="6">
        <f>AB159*0.04</f>
        <v>12131.295484673014</v>
      </c>
      <c r="AL159" s="6">
        <f>AB159*0.04</f>
        <v>12131.295484673014</v>
      </c>
      <c r="AM159" s="6">
        <f>AK159+AL159</f>
        <v>24262.590969346027</v>
      </c>
      <c r="AN159" s="14">
        <f>AM159/20653560</f>
        <v>1.1747413506120023E-3</v>
      </c>
      <c r="AO159" s="6">
        <v>10</v>
      </c>
      <c r="AP159" s="13">
        <f>AO159/8801</f>
        <v>1.1362345188046814E-3</v>
      </c>
      <c r="AQ159" s="6">
        <v>10</v>
      </c>
      <c r="AR159" s="6"/>
      <c r="AS159" s="6"/>
      <c r="AT159" s="6"/>
      <c r="AU159" s="6">
        <v>0</v>
      </c>
      <c r="AV159" s="6"/>
      <c r="AW159" s="13">
        <f>AV159/34743979</f>
        <v>0</v>
      </c>
      <c r="AX159" s="6">
        <v>1</v>
      </c>
      <c r="AY159" s="6">
        <f>AJ159/1234475*414857</f>
        <v>23034.126740112362</v>
      </c>
      <c r="AZ159" s="6">
        <f>AX159*AY159</f>
        <v>23034.126740112362</v>
      </c>
      <c r="BA159" s="12">
        <f>AZ159/12721596</f>
        <v>1.810631837397789E-3</v>
      </c>
      <c r="BB159" s="11">
        <v>0</v>
      </c>
      <c r="BC159" s="6">
        <f>AD159*BB159*0.18*4</f>
        <v>0</v>
      </c>
      <c r="BD159" s="10">
        <f>BC159/11104067</f>
        <v>0</v>
      </c>
      <c r="BE159" s="6">
        <f>AD159*BB159*0.77*4</f>
        <v>0</v>
      </c>
      <c r="BF159" s="8">
        <f>BE159/47500730</f>
        <v>0</v>
      </c>
      <c r="BG159" s="27">
        <f>BC159+BE159</f>
        <v>0</v>
      </c>
      <c r="BH159" s="9">
        <v>0</v>
      </c>
      <c r="BI159" s="6">
        <f>AK159*0.85*0.75*12</f>
        <v>92804.410457748556</v>
      </c>
      <c r="BJ159" s="6">
        <f>AL159*0.85*0.75*2*12</f>
        <v>185608.82091549711</v>
      </c>
      <c r="BK159" s="6">
        <f>BI159+BJ159</f>
        <v>278413.23137324565</v>
      </c>
      <c r="BL159" s="8">
        <f>BK159/236999601</f>
        <v>1.1747413506120023E-3</v>
      </c>
      <c r="BM159" s="6">
        <f>AH159/273114*552744</f>
        <v>30690.026835772333</v>
      </c>
      <c r="BN159" s="8">
        <f>BM159/23157202</f>
        <v>1.3252908030846012E-3</v>
      </c>
      <c r="BT159" s="6">
        <f>'[1]Detailed Budget'!$AD$12</f>
        <v>194045122715</v>
      </c>
      <c r="BU159" s="6">
        <f>'[1]Detailed Budget'!$AD$24</f>
        <v>194045122715</v>
      </c>
      <c r="BV159" s="7">
        <f>AV159/34743979</f>
        <v>0</v>
      </c>
      <c r="BW159" s="4"/>
      <c r="BX159" s="5">
        <f>BT159*BV159</f>
        <v>0</v>
      </c>
      <c r="BY159" s="5">
        <f>BU159*BV159</f>
        <v>0</v>
      </c>
      <c r="CA159" s="6">
        <f>'[1]Detailed Budget'!$AD$96</f>
        <v>71050111380.677719</v>
      </c>
      <c r="CB159" s="5">
        <f>BA159*CA159</f>
        <v>128645593.71651405</v>
      </c>
      <c r="CE159" s="6">
        <f>'[1]Detailed Budget'!$AD$175</f>
        <v>4330586076.5988197</v>
      </c>
      <c r="CF159" s="5">
        <f>BB159*BD159*CE159</f>
        <v>0</v>
      </c>
      <c r="CG159" s="6">
        <f>'[1]Detailed Budget'!$AD$176</f>
        <v>20662817754.37001</v>
      </c>
      <c r="CH159" s="5">
        <f>BB159*BF159*CG159</f>
        <v>0</v>
      </c>
      <c r="CI159" s="5">
        <f>CF159+CH159</f>
        <v>0</v>
      </c>
      <c r="CJ159" s="5">
        <f>'[1]Detailed Budget'!$AD$178</f>
        <v>46025131033.061455</v>
      </c>
      <c r="CK159" s="5">
        <f>BB159*AG159*CJ159</f>
        <v>0</v>
      </c>
      <c r="CL159" s="5">
        <f>CI159+CK159</f>
        <v>0</v>
      </c>
      <c r="CM159" s="4">
        <f>'[1]Detailed Budget'!$AD$189</f>
        <v>77498869683.252869</v>
      </c>
      <c r="CN159" s="5">
        <f>BH159*BL159*CM159</f>
        <v>0</v>
      </c>
      <c r="CO159" s="3">
        <f>'[1]Detailed Budget'!$AD$191</f>
        <v>2684962805.4134097</v>
      </c>
      <c r="CP159" s="2">
        <f>BH159*AN159*CO159</f>
        <v>0</v>
      </c>
      <c r="CQ159" s="2">
        <f>CN159+CP159</f>
        <v>0</v>
      </c>
      <c r="CR159" s="6">
        <f>'[1]Detailed Budget'!$AD$195</f>
        <v>18734176418</v>
      </c>
      <c r="CS159" s="5">
        <f>BN159*CR159</f>
        <v>24828231.710139818</v>
      </c>
      <c r="CW159" s="4"/>
      <c r="DH159" s="3">
        <f>'[1]Detailed Budget'!$AD$163</f>
        <v>4928560000</v>
      </c>
      <c r="DI159" s="2">
        <f>AP159*DH159</f>
        <v>5600000</v>
      </c>
    </row>
    <row r="160" spans="1:118" ht="29" x14ac:dyDescent="0.35">
      <c r="A160" s="23" t="s">
        <v>1367</v>
      </c>
      <c r="B160" s="22" t="s">
        <v>1366</v>
      </c>
      <c r="C160" s="21" t="s">
        <v>1</v>
      </c>
      <c r="D160" s="67"/>
      <c r="E160" s="21"/>
      <c r="F160" s="21"/>
      <c r="G160" s="21"/>
      <c r="H160" s="21" t="s">
        <v>1</v>
      </c>
      <c r="I160" s="21" t="s">
        <v>1</v>
      </c>
      <c r="J160" s="21"/>
      <c r="K160" s="21" t="s">
        <v>1</v>
      </c>
      <c r="L160" s="21"/>
      <c r="M160" s="21"/>
      <c r="N160" s="21"/>
      <c r="O160" s="21"/>
      <c r="P160" s="21"/>
      <c r="Q160" s="21"/>
      <c r="R160" s="21" t="s">
        <v>1</v>
      </c>
      <c r="S160" s="21"/>
      <c r="T160" s="21"/>
      <c r="U160" s="20">
        <f>COUNTA(C160:T160)</f>
        <v>5</v>
      </c>
      <c r="V160" s="19" t="s">
        <v>0</v>
      </c>
      <c r="W160" s="18">
        <v>169183</v>
      </c>
      <c r="X160" s="17">
        <v>2.89</v>
      </c>
      <c r="Y160" s="16">
        <f>1+X160/100</f>
        <v>1.0288999999999999</v>
      </c>
      <c r="Z160" s="6">
        <v>19</v>
      </c>
      <c r="AA160" s="16">
        <f>POWER(Y160,Z160)</f>
        <v>1.7182651319612778</v>
      </c>
      <c r="AB160" s="6">
        <f>W160*AA160</f>
        <v>290701.24982060486</v>
      </c>
      <c r="AC160" s="1">
        <v>17.600000000000001</v>
      </c>
      <c r="AD160" s="6">
        <f>AB160*AC160/100</f>
        <v>51163.41996842646</v>
      </c>
      <c r="AE160" s="6">
        <f>AD160*0.95</f>
        <v>48605.248970005137</v>
      </c>
      <c r="AF160" s="6">
        <f>AE160*BB160</f>
        <v>0</v>
      </c>
      <c r="AG160" s="15">
        <f>AE160/21628351</f>
        <v>2.2472933313318773E-3</v>
      </c>
      <c r="AH160" s="6">
        <f>AB160*0.05</f>
        <v>14535.062491030243</v>
      </c>
      <c r="AI160" s="12">
        <f>AH160/12908475</f>
        <v>1.1260092684093391E-3</v>
      </c>
      <c r="AJ160" s="6">
        <f>AD160+AH160</f>
        <v>65698.482459456704</v>
      </c>
      <c r="AK160" s="6">
        <f>AB160*0.04</f>
        <v>11628.049992824195</v>
      </c>
      <c r="AL160" s="6">
        <f>AB160*0.04</f>
        <v>11628.049992824195</v>
      </c>
      <c r="AM160" s="6">
        <f>AK160+AL160</f>
        <v>23256.09998564839</v>
      </c>
      <c r="AN160" s="14">
        <f>AM160/20653560</f>
        <v>1.1260092684093391E-3</v>
      </c>
      <c r="AO160" s="6">
        <v>12</v>
      </c>
      <c r="AP160" s="13">
        <f>AO160/8801</f>
        <v>1.3634814225656176E-3</v>
      </c>
      <c r="AQ160" s="6">
        <v>12</v>
      </c>
      <c r="AR160" s="6"/>
      <c r="AS160" s="6"/>
      <c r="AT160" s="6"/>
      <c r="AU160" s="6">
        <v>0</v>
      </c>
      <c r="AV160" s="6"/>
      <c r="AW160" s="13">
        <f>AV160/34743979</f>
        <v>0</v>
      </c>
      <c r="AX160" s="6">
        <v>1</v>
      </c>
      <c r="AY160" s="6">
        <f>AJ160/1234475*414857</f>
        <v>22078.596437905046</v>
      </c>
      <c r="AZ160" s="6">
        <f>AX160*AY160</f>
        <v>22078.596437905046</v>
      </c>
      <c r="BA160" s="12">
        <f>AZ160/12721596</f>
        <v>1.7355209549104566E-3</v>
      </c>
      <c r="BB160" s="11">
        <v>0</v>
      </c>
      <c r="BC160" s="6">
        <f>AD160*BB160*0.18*4</f>
        <v>0</v>
      </c>
      <c r="BD160" s="10">
        <f>BC160/11104067</f>
        <v>0</v>
      </c>
      <c r="BE160" s="6">
        <f>AD160*BB160*0.77*4</f>
        <v>0</v>
      </c>
      <c r="BF160" s="8">
        <f>BE160/47500730</f>
        <v>0</v>
      </c>
      <c r="BG160" s="27">
        <f>BC160+BE160</f>
        <v>0</v>
      </c>
      <c r="BH160" s="9">
        <v>0</v>
      </c>
      <c r="BI160" s="6">
        <f>AK160*0.85*0.75*12</f>
        <v>88954.582445105101</v>
      </c>
      <c r="BJ160" s="6">
        <f>AL160*0.85*0.75*2*12</f>
        <v>177909.1648902102</v>
      </c>
      <c r="BK160" s="6">
        <f>BI160+BJ160</f>
        <v>266863.74733531533</v>
      </c>
      <c r="BL160" s="8">
        <f>BK160/236999601</f>
        <v>1.1260092684093393E-3</v>
      </c>
      <c r="BM160" s="6">
        <f>AH160/273114*552744</f>
        <v>29416.904961085922</v>
      </c>
      <c r="BN160" s="8">
        <f>BM160/23157202</f>
        <v>1.2703134411957853E-3</v>
      </c>
      <c r="BT160" s="6">
        <f>'[1]Detailed Budget'!$AD$12</f>
        <v>194045122715</v>
      </c>
      <c r="BU160" s="6">
        <f>'[1]Detailed Budget'!$AD$24</f>
        <v>194045122715</v>
      </c>
      <c r="BV160" s="7">
        <f>AV160/34743979</f>
        <v>0</v>
      </c>
      <c r="BW160" s="4"/>
      <c r="BX160" s="5">
        <f>BT160*BV160</f>
        <v>0</v>
      </c>
      <c r="BY160" s="5">
        <f>BU160*BV160</f>
        <v>0</v>
      </c>
      <c r="CA160" s="6">
        <f>'[1]Detailed Budget'!$AD$96</f>
        <v>71050111380.677719</v>
      </c>
      <c r="CB160" s="5">
        <f>BA160*CA160</f>
        <v>123308957.1498881</v>
      </c>
      <c r="CE160" s="6">
        <f>'[1]Detailed Budget'!$AD$175</f>
        <v>4330586076.5988197</v>
      </c>
      <c r="CF160" s="5">
        <f>BB160*BD160*CE160</f>
        <v>0</v>
      </c>
      <c r="CG160" s="6">
        <f>'[1]Detailed Budget'!$AD$176</f>
        <v>20662817754.37001</v>
      </c>
      <c r="CH160" s="5">
        <f>BB160*BF160*CG160</f>
        <v>0</v>
      </c>
      <c r="CI160" s="5">
        <f>CF160+CH160</f>
        <v>0</v>
      </c>
      <c r="CJ160" s="5">
        <f>'[1]Detailed Budget'!$AD$178</f>
        <v>46025131033.061455</v>
      </c>
      <c r="CK160" s="5">
        <f>BB160*AG160*CJ160</f>
        <v>0</v>
      </c>
      <c r="CL160" s="5">
        <f>CI160+CK160</f>
        <v>0</v>
      </c>
      <c r="CM160" s="4">
        <f>'[1]Detailed Budget'!$AD$189</f>
        <v>77498869683.252869</v>
      </c>
      <c r="CN160" s="5">
        <f>BH160*BL160*CM160</f>
        <v>0</v>
      </c>
      <c r="CO160" s="3">
        <f>'[1]Detailed Budget'!$AD$191</f>
        <v>2684962805.4134097</v>
      </c>
      <c r="CP160" s="2">
        <f>BH160*AN160*CO160</f>
        <v>0</v>
      </c>
      <c r="CQ160" s="2">
        <f>CN160+CP160</f>
        <v>0</v>
      </c>
      <c r="CR160" s="6">
        <f>'[1]Detailed Budget'!$AD$195</f>
        <v>18734176418</v>
      </c>
      <c r="CS160" s="5">
        <f>BN160*CR160</f>
        <v>23798276.11351851</v>
      </c>
      <c r="CW160" s="4"/>
      <c r="DH160" s="3">
        <f>'[1]Detailed Budget'!$AD$163</f>
        <v>4928560000</v>
      </c>
      <c r="DI160" s="2">
        <f>AP160*DH160</f>
        <v>6720000</v>
      </c>
    </row>
    <row r="161" spans="1:118" ht="29" x14ac:dyDescent="0.35">
      <c r="A161" s="23" t="s">
        <v>1365</v>
      </c>
      <c r="B161" s="22" t="s">
        <v>1364</v>
      </c>
      <c r="C161" s="21" t="s">
        <v>1</v>
      </c>
      <c r="D161" s="67"/>
      <c r="E161" s="21"/>
      <c r="F161" s="21"/>
      <c r="G161" s="21"/>
      <c r="H161" s="21" t="s">
        <v>1</v>
      </c>
      <c r="I161" s="21" t="s">
        <v>1</v>
      </c>
      <c r="J161" s="21"/>
      <c r="K161" s="21" t="s">
        <v>1</v>
      </c>
      <c r="L161" s="21"/>
      <c r="M161" s="21"/>
      <c r="N161" s="21"/>
      <c r="O161" s="21"/>
      <c r="P161" s="21"/>
      <c r="Q161" s="21"/>
      <c r="R161" s="21" t="s">
        <v>1</v>
      </c>
      <c r="S161" s="21"/>
      <c r="T161" s="21"/>
      <c r="U161" s="20">
        <f>COUNTA(C161:T161)</f>
        <v>5</v>
      </c>
      <c r="V161" s="19" t="s">
        <v>0</v>
      </c>
      <c r="W161" s="18">
        <v>168445</v>
      </c>
      <c r="X161" s="17">
        <v>2.89</v>
      </c>
      <c r="Y161" s="16">
        <f>1+X161/100</f>
        <v>1.0288999999999999</v>
      </c>
      <c r="Z161" s="6">
        <v>19</v>
      </c>
      <c r="AA161" s="16">
        <f>POWER(Y161,Z161)</f>
        <v>1.7182651319612778</v>
      </c>
      <c r="AB161" s="6">
        <f>W161*AA161</f>
        <v>289433.17015321745</v>
      </c>
      <c r="AC161" s="1">
        <v>17.600000000000001</v>
      </c>
      <c r="AD161" s="6">
        <f>AB161*AC161/100</f>
        <v>50940.23794696627</v>
      </c>
      <c r="AE161" s="6">
        <f>AD161*0.95</f>
        <v>48393.226049617952</v>
      </c>
      <c r="AF161" s="6">
        <f>AE161*BB161</f>
        <v>0</v>
      </c>
      <c r="AG161" s="15">
        <f>AE161/21628351</f>
        <v>2.2374903222912349E-3</v>
      </c>
      <c r="AH161" s="6">
        <f>AB161*0.05</f>
        <v>14471.658507660874</v>
      </c>
      <c r="AI161" s="12">
        <f>AH161/12908475</f>
        <v>1.1210974578841322E-3</v>
      </c>
      <c r="AJ161" s="6">
        <f>AD161+AH161</f>
        <v>65411.896454627145</v>
      </c>
      <c r="AK161" s="6">
        <f>AB161*0.04</f>
        <v>11577.326806128698</v>
      </c>
      <c r="AL161" s="6">
        <f>AB161*0.04</f>
        <v>11577.326806128698</v>
      </c>
      <c r="AM161" s="6">
        <f>AK161+AL161</f>
        <v>23154.653612257396</v>
      </c>
      <c r="AN161" s="14">
        <f>AM161/20653560</f>
        <v>1.1210974578841322E-3</v>
      </c>
      <c r="AO161" s="6">
        <v>11</v>
      </c>
      <c r="AP161" s="13">
        <f>AO161/8801</f>
        <v>1.2498579706851495E-3</v>
      </c>
      <c r="AQ161" s="6">
        <v>11</v>
      </c>
      <c r="AR161" s="6"/>
      <c r="AS161" s="6"/>
      <c r="AT161" s="6"/>
      <c r="AU161" s="6">
        <v>0</v>
      </c>
      <c r="AV161" s="6"/>
      <c r="AW161" s="13">
        <f>AV161/34743979</f>
        <v>0</v>
      </c>
      <c r="AX161" s="6">
        <v>1</v>
      </c>
      <c r="AY161" s="6">
        <f>AJ161/1234475*414857</f>
        <v>21982.286500315724</v>
      </c>
      <c r="AZ161" s="6">
        <f>AX161*AY161</f>
        <v>21982.286500315724</v>
      </c>
      <c r="BA161" s="12">
        <f>AZ161/12721596</f>
        <v>1.7279503688307446E-3</v>
      </c>
      <c r="BB161" s="11">
        <v>0</v>
      </c>
      <c r="BC161" s="6">
        <f>AD161*BB161*0.18*4</f>
        <v>0</v>
      </c>
      <c r="BD161" s="10">
        <f>BC161/11104067</f>
        <v>0</v>
      </c>
      <c r="BE161" s="6">
        <f>AD161*BB161*0.77*4</f>
        <v>0</v>
      </c>
      <c r="BF161" s="8">
        <f>BE161/47500730</f>
        <v>0</v>
      </c>
      <c r="BG161" s="27">
        <f>BC161+BE161</f>
        <v>0</v>
      </c>
      <c r="BH161" s="9">
        <v>0</v>
      </c>
      <c r="BI161" s="6">
        <f>AK161*0.85*0.75*12</f>
        <v>88566.550066884549</v>
      </c>
      <c r="BJ161" s="6">
        <f>AL161*0.85*0.75*2*12</f>
        <v>177133.1001337691</v>
      </c>
      <c r="BK161" s="6">
        <f>BI161+BJ161</f>
        <v>265699.65020065365</v>
      </c>
      <c r="BL161" s="8">
        <f>BK161/236999601</f>
        <v>1.1210974578841322E-3</v>
      </c>
      <c r="BM161" s="6">
        <f>AH161/273114*552744</f>
        <v>29288.584291389318</v>
      </c>
      <c r="BN161" s="8">
        <f>BM161/23157202</f>
        <v>1.2647721556079752E-3</v>
      </c>
      <c r="BT161" s="6">
        <f>'[1]Detailed Budget'!$AD$12</f>
        <v>194045122715</v>
      </c>
      <c r="BU161" s="6">
        <f>'[1]Detailed Budget'!$AD$24</f>
        <v>194045122715</v>
      </c>
      <c r="BV161" s="7">
        <f>AV161/34743979</f>
        <v>0</v>
      </c>
      <c r="BW161" s="4"/>
      <c r="BX161" s="5">
        <f>BT161*BV161</f>
        <v>0</v>
      </c>
      <c r="BY161" s="5">
        <f>BU161*BV161</f>
        <v>0</v>
      </c>
      <c r="CA161" s="6">
        <f>'[1]Detailed Budget'!$AD$96</f>
        <v>71050111380.677719</v>
      </c>
      <c r="CB161" s="5">
        <f>BA161*CA161</f>
        <v>122771066.16570754</v>
      </c>
      <c r="CE161" s="6">
        <f>'[1]Detailed Budget'!$AD$175</f>
        <v>4330586076.5988197</v>
      </c>
      <c r="CF161" s="5">
        <f>BB161*BD161*CE161</f>
        <v>0</v>
      </c>
      <c r="CG161" s="6">
        <f>'[1]Detailed Budget'!$AD$176</f>
        <v>20662817754.37001</v>
      </c>
      <c r="CH161" s="5">
        <f>BB161*BF161*CG161</f>
        <v>0</v>
      </c>
      <c r="CI161" s="5">
        <f>CF161+CH161</f>
        <v>0</v>
      </c>
      <c r="CJ161" s="5">
        <f>'[1]Detailed Budget'!$AD$178</f>
        <v>46025131033.061455</v>
      </c>
      <c r="CK161" s="5">
        <f>BB161*AG161*CJ161</f>
        <v>0</v>
      </c>
      <c r="CL161" s="5">
        <f>CI161+CK161</f>
        <v>0</v>
      </c>
      <c r="CM161" s="4">
        <f>'[1]Detailed Budget'!$AD$189</f>
        <v>77498869683.252869</v>
      </c>
      <c r="CN161" s="5">
        <f>BH161*BL161*CM161</f>
        <v>0</v>
      </c>
      <c r="CO161" s="3">
        <f>'[1]Detailed Budget'!$AD$191</f>
        <v>2684962805.4134097</v>
      </c>
      <c r="CP161" s="2">
        <f>BH161*AN161*CO161</f>
        <v>0</v>
      </c>
      <c r="CQ161" s="2">
        <f>CN161+CP161</f>
        <v>0</v>
      </c>
      <c r="CR161" s="6">
        <f>'[1]Detailed Budget'!$AD$195</f>
        <v>18734176418</v>
      </c>
      <c r="CS161" s="5">
        <f>BN161*CR161</f>
        <v>23694464.691733956</v>
      </c>
      <c r="CW161" s="4"/>
      <c r="DH161" s="3">
        <f>'[1]Detailed Budget'!$AD$163</f>
        <v>4928560000</v>
      </c>
      <c r="DI161" s="2">
        <f>AP161*DH161</f>
        <v>6160000</v>
      </c>
    </row>
    <row r="162" spans="1:118" ht="29" x14ac:dyDescent="0.35">
      <c r="A162" s="23" t="s">
        <v>1363</v>
      </c>
      <c r="B162" s="22" t="s">
        <v>1362</v>
      </c>
      <c r="C162" s="21" t="s">
        <v>1</v>
      </c>
      <c r="D162" s="67"/>
      <c r="E162" s="21"/>
      <c r="F162" s="21"/>
      <c r="G162" s="21"/>
      <c r="H162" s="21" t="s">
        <v>1</v>
      </c>
      <c r="I162" s="21" t="s">
        <v>1</v>
      </c>
      <c r="J162" s="21"/>
      <c r="K162" s="21" t="s">
        <v>1</v>
      </c>
      <c r="L162" s="21"/>
      <c r="M162" s="21"/>
      <c r="N162" s="21"/>
      <c r="O162" s="21"/>
      <c r="P162" s="21"/>
      <c r="Q162" s="21"/>
      <c r="R162" s="21" t="s">
        <v>1</v>
      </c>
      <c r="S162" s="21"/>
      <c r="T162" s="21"/>
      <c r="U162" s="20">
        <f>COUNTA(C162:T162)</f>
        <v>5</v>
      </c>
      <c r="V162" s="19" t="s">
        <v>0</v>
      </c>
      <c r="W162" s="18">
        <v>111254</v>
      </c>
      <c r="X162" s="17">
        <v>2.89</v>
      </c>
      <c r="Y162" s="16">
        <f>1+X162/100</f>
        <v>1.0288999999999999</v>
      </c>
      <c r="Z162" s="6">
        <v>19</v>
      </c>
      <c r="AA162" s="16">
        <f>POWER(Y162,Z162)</f>
        <v>1.7182651319612778</v>
      </c>
      <c r="AB162" s="6">
        <f>W162*AA162</f>
        <v>191163.86899121999</v>
      </c>
      <c r="AC162" s="1">
        <v>17.600000000000001</v>
      </c>
      <c r="AD162" s="6">
        <f>AB162*AC162/100</f>
        <v>33644.840942454721</v>
      </c>
      <c r="AE162" s="6">
        <f>AD162*0.95</f>
        <v>31962.598895331983</v>
      </c>
      <c r="AF162" s="6">
        <f>AE162*BB162</f>
        <v>0</v>
      </c>
      <c r="AG162" s="15">
        <f>AE162/21628351</f>
        <v>1.4778102544818134E-3</v>
      </c>
      <c r="AH162" s="6">
        <f>AB162*0.05</f>
        <v>9558.1934495610003</v>
      </c>
      <c r="AI162" s="12">
        <f>AH162/12908475</f>
        <v>7.4045876445986069E-4</v>
      </c>
      <c r="AJ162" s="6">
        <f>AD162+AH162</f>
        <v>43203.034392015717</v>
      </c>
      <c r="AK162" s="6">
        <f>AB162*0.04</f>
        <v>7646.5547596487995</v>
      </c>
      <c r="AL162" s="6">
        <f>AB162*0.04</f>
        <v>7646.5547596487995</v>
      </c>
      <c r="AM162" s="6">
        <f>AK162+AL162</f>
        <v>15293.109519297599</v>
      </c>
      <c r="AN162" s="14">
        <f>AM162/20653560</f>
        <v>7.4045876445986058E-4</v>
      </c>
      <c r="AO162" s="6">
        <v>10</v>
      </c>
      <c r="AP162" s="13">
        <f>AO162/8801</f>
        <v>1.1362345188046814E-3</v>
      </c>
      <c r="AQ162" s="6">
        <v>10</v>
      </c>
      <c r="AR162" s="6"/>
      <c r="AS162" s="6"/>
      <c r="AT162" s="6"/>
      <c r="AU162" s="6">
        <v>0</v>
      </c>
      <c r="AV162" s="6"/>
      <c r="AW162" s="13">
        <f>AV162/34743979</f>
        <v>0</v>
      </c>
      <c r="AX162" s="6">
        <v>1</v>
      </c>
      <c r="AY162" s="6">
        <f>AJ162/1234475*414857</f>
        <v>14518.788342225209</v>
      </c>
      <c r="AZ162" s="6">
        <f>AX162*AY162</f>
        <v>14518.788342225209</v>
      </c>
      <c r="BA162" s="12">
        <f>AZ162/12721596</f>
        <v>1.1412709806399456E-3</v>
      </c>
      <c r="BB162" s="11">
        <v>0</v>
      </c>
      <c r="BC162" s="6">
        <f>AD162*BB162*0.18*4</f>
        <v>0</v>
      </c>
      <c r="BD162" s="10">
        <f>BC162/11104067</f>
        <v>0</v>
      </c>
      <c r="BE162" s="6">
        <f>AD162*BB162*0.77*4</f>
        <v>0</v>
      </c>
      <c r="BF162" s="8">
        <f>BE162/47500730</f>
        <v>0</v>
      </c>
      <c r="BG162" s="27">
        <f>BC162+BE162</f>
        <v>0</v>
      </c>
      <c r="BH162" s="9">
        <v>0</v>
      </c>
      <c r="BI162" s="6">
        <f>AK162*0.85*0.75*12</f>
        <v>58496.143911313309</v>
      </c>
      <c r="BJ162" s="6">
        <f>AL162*0.85*0.75*2*12</f>
        <v>116992.28782262662</v>
      </c>
      <c r="BK162" s="6">
        <f>BI162+BJ162</f>
        <v>175488.43173393991</v>
      </c>
      <c r="BL162" s="8">
        <f>BK162/236999601</f>
        <v>7.4045876445986048E-4</v>
      </c>
      <c r="BM162" s="6">
        <f>AH162/273114*552744</f>
        <v>19344.427894886918</v>
      </c>
      <c r="BN162" s="8">
        <f>BM162/23157202</f>
        <v>8.3535255662091292E-4</v>
      </c>
      <c r="BT162" s="6">
        <f>'[1]Detailed Budget'!$AD$12</f>
        <v>194045122715</v>
      </c>
      <c r="BU162" s="6">
        <f>'[1]Detailed Budget'!$AD$24</f>
        <v>194045122715</v>
      </c>
      <c r="BV162" s="7">
        <f>AV162/34743979</f>
        <v>0</v>
      </c>
      <c r="BW162" s="4"/>
      <c r="BX162" s="5">
        <f>BT162*BV162</f>
        <v>0</v>
      </c>
      <c r="BY162" s="5">
        <f>BU162*BV162</f>
        <v>0</v>
      </c>
      <c r="CA162" s="6">
        <f>'[1]Detailed Budget'!$AD$96</f>
        <v>71050111380.677719</v>
      </c>
      <c r="CB162" s="5">
        <f>BA162*CA162</f>
        <v>81087430.290003419</v>
      </c>
      <c r="CE162" s="6">
        <f>'[1]Detailed Budget'!$AD$175</f>
        <v>4330586076.5988197</v>
      </c>
      <c r="CF162" s="5">
        <f>BB162*BD162*CE162</f>
        <v>0</v>
      </c>
      <c r="CG162" s="6">
        <f>'[1]Detailed Budget'!$AD$176</f>
        <v>20662817754.37001</v>
      </c>
      <c r="CH162" s="5">
        <f>BB162*BF162*CG162</f>
        <v>0</v>
      </c>
      <c r="CI162" s="5">
        <f>CF162+CH162</f>
        <v>0</v>
      </c>
      <c r="CJ162" s="5">
        <f>'[1]Detailed Budget'!$AD$178</f>
        <v>46025131033.061455</v>
      </c>
      <c r="CK162" s="5">
        <f>BB162*AG162*CJ162</f>
        <v>0</v>
      </c>
      <c r="CL162" s="5">
        <f>CI162+CK162</f>
        <v>0</v>
      </c>
      <c r="CM162" s="4">
        <f>'[1]Detailed Budget'!$AD$189</f>
        <v>77498869683.252869</v>
      </c>
      <c r="CN162" s="5">
        <f>BH162*BL162*CM162</f>
        <v>0</v>
      </c>
      <c r="CO162" s="3">
        <f>'[1]Detailed Budget'!$AD$191</f>
        <v>2684962805.4134097</v>
      </c>
      <c r="CP162" s="2">
        <f>BH162*AN162*CO162</f>
        <v>0</v>
      </c>
      <c r="CQ162" s="2">
        <f>CN162+CP162</f>
        <v>0</v>
      </c>
      <c r="CR162" s="6">
        <f>'[1]Detailed Budget'!$AD$195</f>
        <v>18734176418</v>
      </c>
      <c r="CS162" s="5">
        <f>BN162*CR162</f>
        <v>15649642.166963516</v>
      </c>
      <c r="CW162" s="4"/>
      <c r="DH162" s="3">
        <f>'[1]Detailed Budget'!$AD$163</f>
        <v>4928560000</v>
      </c>
      <c r="DI162" s="2">
        <f>AP162*DH162</f>
        <v>5600000</v>
      </c>
    </row>
    <row r="163" spans="1:118" ht="29" x14ac:dyDescent="0.35">
      <c r="A163" s="23" t="s">
        <v>1361</v>
      </c>
      <c r="B163" s="22" t="s">
        <v>1360</v>
      </c>
      <c r="C163" s="21" t="s">
        <v>1</v>
      </c>
      <c r="D163" s="67"/>
      <c r="E163" s="21"/>
      <c r="F163" s="21"/>
      <c r="G163" s="21"/>
      <c r="H163" s="21" t="s">
        <v>1</v>
      </c>
      <c r="I163" s="21" t="s">
        <v>1</v>
      </c>
      <c r="J163" s="21"/>
      <c r="K163" s="21" t="s">
        <v>1</v>
      </c>
      <c r="L163" s="21"/>
      <c r="M163" s="21"/>
      <c r="N163" s="21"/>
      <c r="O163" s="21"/>
      <c r="P163" s="21"/>
      <c r="Q163" s="21"/>
      <c r="R163" s="21" t="s">
        <v>1</v>
      </c>
      <c r="S163" s="21"/>
      <c r="T163" s="21"/>
      <c r="U163" s="20">
        <f>COUNTA(C163:T163)</f>
        <v>5</v>
      </c>
      <c r="V163" s="19" t="s">
        <v>0</v>
      </c>
      <c r="W163" s="18">
        <v>135142</v>
      </c>
      <c r="X163" s="17">
        <v>2.89</v>
      </c>
      <c r="Y163" s="16">
        <f>1+X163/100</f>
        <v>1.0288999999999999</v>
      </c>
      <c r="Z163" s="6">
        <v>19</v>
      </c>
      <c r="AA163" s="16">
        <f>POWER(Y163,Z163)</f>
        <v>1.7182651319612778</v>
      </c>
      <c r="AB163" s="6">
        <f>W163*AA163</f>
        <v>232209.786463511</v>
      </c>
      <c r="AC163" s="1">
        <v>17.600000000000001</v>
      </c>
      <c r="AD163" s="6">
        <f>AB163*AC163/100</f>
        <v>40868.922417577938</v>
      </c>
      <c r="AE163" s="6">
        <f>AD163*0.95</f>
        <v>38825.476296699038</v>
      </c>
      <c r="AF163" s="6">
        <f>AE163*BB163</f>
        <v>0</v>
      </c>
      <c r="AG163" s="15">
        <f>AE163/21628351</f>
        <v>1.7951195769247059E-3</v>
      </c>
      <c r="AH163" s="6">
        <f>AB163*0.05</f>
        <v>11610.48932317555</v>
      </c>
      <c r="AI163" s="12">
        <f>AH163/12908475</f>
        <v>8.9944701625680422E-4</v>
      </c>
      <c r="AJ163" s="6">
        <f>AD163+AH163</f>
        <v>52479.411740753487</v>
      </c>
      <c r="AK163" s="6">
        <f>AB163*0.04</f>
        <v>9288.39145854044</v>
      </c>
      <c r="AL163" s="6">
        <f>AB163*0.04</f>
        <v>9288.39145854044</v>
      </c>
      <c r="AM163" s="6">
        <f>AK163+AL163</f>
        <v>18576.78291708088</v>
      </c>
      <c r="AN163" s="14">
        <f>AM163/20653560</f>
        <v>8.9944701625680411E-4</v>
      </c>
      <c r="AO163" s="6">
        <v>10</v>
      </c>
      <c r="AP163" s="13">
        <f>AO163/8801</f>
        <v>1.1362345188046814E-3</v>
      </c>
      <c r="AQ163" s="6">
        <v>10</v>
      </c>
      <c r="AR163" s="6"/>
      <c r="AS163" s="6"/>
      <c r="AT163" s="6"/>
      <c r="AU163" s="6">
        <v>0</v>
      </c>
      <c r="AV163" s="6"/>
      <c r="AW163" s="13">
        <f>AV163/34743979</f>
        <v>0</v>
      </c>
      <c r="AX163" s="6">
        <v>1</v>
      </c>
      <c r="AY163" s="6">
        <f>AJ163/1234475*414857</f>
        <v>17636.202690644823</v>
      </c>
      <c r="AZ163" s="6">
        <f>AX163*AY163</f>
        <v>17636.202690644823</v>
      </c>
      <c r="BA163" s="12">
        <f>AZ163/12721596</f>
        <v>1.3863199782986994E-3</v>
      </c>
      <c r="BB163" s="11">
        <v>0</v>
      </c>
      <c r="BC163" s="6">
        <f>AD163*BB163*0.18*4</f>
        <v>0</v>
      </c>
      <c r="BD163" s="10">
        <f>BC163/11104067</f>
        <v>0</v>
      </c>
      <c r="BE163" s="6">
        <f>AD163*BB163*0.77*4</f>
        <v>0</v>
      </c>
      <c r="BF163" s="8">
        <f>BE163/47500730</f>
        <v>0</v>
      </c>
      <c r="BG163" s="27">
        <f>BC163+BE163</f>
        <v>0</v>
      </c>
      <c r="BH163" s="9">
        <v>0</v>
      </c>
      <c r="BI163" s="6">
        <f>AK163*0.85*0.75*12</f>
        <v>71056.194657834363</v>
      </c>
      <c r="BJ163" s="6">
        <f>AL163*0.85*0.75*2*12</f>
        <v>142112.38931566873</v>
      </c>
      <c r="BK163" s="6">
        <f>BI163+BJ163</f>
        <v>213168.58397350309</v>
      </c>
      <c r="BL163" s="8">
        <f>BK163/236999601</f>
        <v>8.9944701625680411E-4</v>
      </c>
      <c r="BM163" s="6">
        <f>AH163/273114*552744</f>
        <v>23497.98366414518</v>
      </c>
      <c r="BN163" s="8">
        <f>BM163/23157202</f>
        <v>1.0147160120702484E-3</v>
      </c>
      <c r="BT163" s="6">
        <f>'[1]Detailed Budget'!$AD$12</f>
        <v>194045122715</v>
      </c>
      <c r="BU163" s="6">
        <f>'[1]Detailed Budget'!$AD$24</f>
        <v>194045122715</v>
      </c>
      <c r="BV163" s="7">
        <f>AV163/34743979</f>
        <v>0</v>
      </c>
      <c r="BW163" s="4"/>
      <c r="BX163" s="5">
        <f>BT163*BV163</f>
        <v>0</v>
      </c>
      <c r="BY163" s="5">
        <f>BU163*BV163</f>
        <v>0</v>
      </c>
      <c r="CA163" s="6">
        <f>'[1]Detailed Budget'!$AD$96</f>
        <v>71050111380.677719</v>
      </c>
      <c r="CB163" s="5">
        <f>BA163*CA163</f>
        <v>98498188.867381319</v>
      </c>
      <c r="CE163" s="6">
        <f>'[1]Detailed Budget'!$AD$175</f>
        <v>4330586076.5988197</v>
      </c>
      <c r="CF163" s="5">
        <f>BB163*BD163*CE163</f>
        <v>0</v>
      </c>
      <c r="CG163" s="6">
        <f>'[1]Detailed Budget'!$AD$176</f>
        <v>20662817754.37001</v>
      </c>
      <c r="CH163" s="5">
        <f>BB163*BF163*CG163</f>
        <v>0</v>
      </c>
      <c r="CI163" s="5">
        <f>CF163+CH163</f>
        <v>0</v>
      </c>
      <c r="CJ163" s="5">
        <f>'[1]Detailed Budget'!$AD$178</f>
        <v>46025131033.061455</v>
      </c>
      <c r="CK163" s="5">
        <f>BB163*AG163*CJ163</f>
        <v>0</v>
      </c>
      <c r="CL163" s="5">
        <f>CI163+CK163</f>
        <v>0</v>
      </c>
      <c r="CM163" s="4">
        <f>'[1]Detailed Budget'!$AD$189</f>
        <v>77498869683.252869</v>
      </c>
      <c r="CN163" s="5">
        <f>BH163*BL163*CM163</f>
        <v>0</v>
      </c>
      <c r="CO163" s="3">
        <f>'[1]Detailed Budget'!$AD$191</f>
        <v>2684962805.4134097</v>
      </c>
      <c r="CP163" s="2">
        <f>BH163*AN163*CO163</f>
        <v>0</v>
      </c>
      <c r="CQ163" s="2">
        <f>CN163+CP163</f>
        <v>0</v>
      </c>
      <c r="CR163" s="6">
        <f>'[1]Detailed Budget'!$AD$195</f>
        <v>18734176418</v>
      </c>
      <c r="CS163" s="5">
        <f>BN163*CR163</f>
        <v>19009868.78429345</v>
      </c>
      <c r="CW163" s="4"/>
      <c r="DH163" s="3">
        <f>'[1]Detailed Budget'!$AD$163</f>
        <v>4928560000</v>
      </c>
      <c r="DI163" s="2">
        <f>AP163*DH163</f>
        <v>5600000</v>
      </c>
    </row>
    <row r="164" spans="1:118" ht="29" x14ac:dyDescent="0.35">
      <c r="A164" s="23" t="s">
        <v>1359</v>
      </c>
      <c r="B164" s="22" t="s">
        <v>1358</v>
      </c>
      <c r="C164" s="21" t="s">
        <v>1</v>
      </c>
      <c r="D164" s="67"/>
      <c r="E164" s="21"/>
      <c r="F164" s="21"/>
      <c r="G164" s="21"/>
      <c r="H164" s="21" t="s">
        <v>1</v>
      </c>
      <c r="I164" s="21" t="s">
        <v>1</v>
      </c>
      <c r="J164" s="21"/>
      <c r="K164" s="21" t="s">
        <v>1</v>
      </c>
      <c r="L164" s="21"/>
      <c r="M164" s="21"/>
      <c r="N164" s="21"/>
      <c r="O164" s="21"/>
      <c r="P164" s="21"/>
      <c r="Q164" s="21"/>
      <c r="R164" s="21" t="s">
        <v>1</v>
      </c>
      <c r="S164" s="21"/>
      <c r="T164" s="21"/>
      <c r="U164" s="20">
        <f>COUNTA(C164:T164)</f>
        <v>5</v>
      </c>
      <c r="V164" s="19" t="s">
        <v>0</v>
      </c>
      <c r="W164" s="18">
        <v>110175</v>
      </c>
      <c r="X164" s="17">
        <v>2.89</v>
      </c>
      <c r="Y164" s="16">
        <f>1+X164/100</f>
        <v>1.0288999999999999</v>
      </c>
      <c r="Z164" s="6">
        <v>19</v>
      </c>
      <c r="AA164" s="16">
        <f>POWER(Y164,Z164)</f>
        <v>1.7182651319612778</v>
      </c>
      <c r="AB164" s="6">
        <f>W164*AA164</f>
        <v>189309.86091383378</v>
      </c>
      <c r="AC164" s="1">
        <v>17.600000000000001</v>
      </c>
      <c r="AD164" s="6">
        <f>AB164*AC164/100</f>
        <v>33318.535520834746</v>
      </c>
      <c r="AE164" s="6">
        <f>AD164*0.95</f>
        <v>31652.608744793008</v>
      </c>
      <c r="AF164" s="6">
        <f>AE164*BB164</f>
        <v>0</v>
      </c>
      <c r="AG164" s="15">
        <f>AE164/21628351</f>
        <v>1.4634776708031512E-3</v>
      </c>
      <c r="AH164" s="6">
        <f>AB164*0.05</f>
        <v>9465.49304569169</v>
      </c>
      <c r="AI164" s="12">
        <f>AH164/12908475</f>
        <v>7.3327740462693618E-4</v>
      </c>
      <c r="AJ164" s="6">
        <f>AD164+AH164</f>
        <v>42784.028566526438</v>
      </c>
      <c r="AK164" s="6">
        <f>AB164*0.04</f>
        <v>7572.3944365533516</v>
      </c>
      <c r="AL164" s="6">
        <f>AB164*0.04</f>
        <v>7572.3944365533516</v>
      </c>
      <c r="AM164" s="6">
        <f>AK164+AL164</f>
        <v>15144.788873106703</v>
      </c>
      <c r="AN164" s="14">
        <f>AM164/20653560</f>
        <v>7.3327740462693618E-4</v>
      </c>
      <c r="AO164" s="6">
        <v>10</v>
      </c>
      <c r="AP164" s="13">
        <f>AO164/8801</f>
        <v>1.1362345188046814E-3</v>
      </c>
      <c r="AQ164" s="6">
        <v>10</v>
      </c>
      <c r="AR164" s="6"/>
      <c r="AS164" s="6"/>
      <c r="AT164" s="6"/>
      <c r="AU164" s="6">
        <v>0</v>
      </c>
      <c r="AV164" s="6"/>
      <c r="AW164" s="13">
        <f>AV164/34743979</f>
        <v>0</v>
      </c>
      <c r="AX164" s="6">
        <v>1</v>
      </c>
      <c r="AY164" s="6">
        <f>AJ164/1234475*414857</f>
        <v>14377.977471413726</v>
      </c>
      <c r="AZ164" s="6">
        <f>AX164*AY164</f>
        <v>14377.977471413726</v>
      </c>
      <c r="BA164" s="12">
        <f>AZ164/12721596</f>
        <v>1.1302023324285511E-3</v>
      </c>
      <c r="BB164" s="11">
        <v>0</v>
      </c>
      <c r="BC164" s="6">
        <f>AD164*BB164*0.18*4</f>
        <v>0</v>
      </c>
      <c r="BD164" s="10">
        <f>BC164/11104067</f>
        <v>0</v>
      </c>
      <c r="BE164" s="6">
        <f>AD164*BB164*0.77*4</f>
        <v>0</v>
      </c>
      <c r="BF164" s="8">
        <f>BE164/47500730</f>
        <v>0</v>
      </c>
      <c r="BG164" s="27">
        <f>BC164+BE164</f>
        <v>0</v>
      </c>
      <c r="BH164" s="9">
        <v>0</v>
      </c>
      <c r="BI164" s="6">
        <f>AK164*0.85*0.75*12</f>
        <v>57928.817439633145</v>
      </c>
      <c r="BJ164" s="6">
        <f>AL164*0.85*0.75*2*12</f>
        <v>115857.63487926629</v>
      </c>
      <c r="BK164" s="6">
        <f>BI164+BJ164</f>
        <v>173786.45231889945</v>
      </c>
      <c r="BL164" s="8">
        <f>BK164/236999601</f>
        <v>7.3327740462693629E-4</v>
      </c>
      <c r="BM164" s="6">
        <f>AH164/273114*552744</f>
        <v>19156.815425235643</v>
      </c>
      <c r="BN164" s="8">
        <f>BM164/23157202</f>
        <v>8.2725086671678403E-4</v>
      </c>
      <c r="BT164" s="6">
        <f>'[1]Detailed Budget'!$AD$12</f>
        <v>194045122715</v>
      </c>
      <c r="BU164" s="6">
        <f>'[1]Detailed Budget'!$AD$24</f>
        <v>194045122715</v>
      </c>
      <c r="BV164" s="7">
        <f>AV164/34743979</f>
        <v>0</v>
      </c>
      <c r="BW164" s="4"/>
      <c r="BX164" s="5">
        <f>BT164*BV164</f>
        <v>0</v>
      </c>
      <c r="BY164" s="5">
        <f>BU164*BV164</f>
        <v>0</v>
      </c>
      <c r="CA164" s="6">
        <f>'[1]Detailed Budget'!$AD$96</f>
        <v>71050111380.677719</v>
      </c>
      <c r="CB164" s="5">
        <f>BA164*CA164</f>
        <v>80301001.601750299</v>
      </c>
      <c r="CE164" s="6">
        <f>'[1]Detailed Budget'!$AD$175</f>
        <v>4330586076.5988197</v>
      </c>
      <c r="CF164" s="5">
        <f>BB164*BD164*CE164</f>
        <v>0</v>
      </c>
      <c r="CG164" s="6">
        <f>'[1]Detailed Budget'!$AD$176</f>
        <v>20662817754.37001</v>
      </c>
      <c r="CH164" s="5">
        <f>BB164*BF164*CG164</f>
        <v>0</v>
      </c>
      <c r="CI164" s="5">
        <f>CF164+CH164</f>
        <v>0</v>
      </c>
      <c r="CJ164" s="5">
        <f>'[1]Detailed Budget'!$AD$178</f>
        <v>46025131033.061455</v>
      </c>
      <c r="CK164" s="5">
        <f>BB164*AG164*CJ164</f>
        <v>0</v>
      </c>
      <c r="CL164" s="5">
        <f>CI164+CK164</f>
        <v>0</v>
      </c>
      <c r="CM164" s="4">
        <f>'[1]Detailed Budget'!$AD$189</f>
        <v>77498869683.252869</v>
      </c>
      <c r="CN164" s="5">
        <f>BH164*BL164*CM164</f>
        <v>0</v>
      </c>
      <c r="CO164" s="3">
        <f>'[1]Detailed Budget'!$AD$191</f>
        <v>2684962805.4134097</v>
      </c>
      <c r="CP164" s="2">
        <f>BH164*AN164*CO164</f>
        <v>0</v>
      </c>
      <c r="CQ164" s="2">
        <f>CN164+CP164</f>
        <v>0</v>
      </c>
      <c r="CR164" s="6">
        <f>'[1]Detailed Budget'!$AD$195</f>
        <v>18734176418</v>
      </c>
      <c r="CS164" s="5">
        <f>BN164*CR164</f>
        <v>15497863.679015636</v>
      </c>
      <c r="CW164" s="4"/>
      <c r="DH164" s="3">
        <f>'[1]Detailed Budget'!$AD$163</f>
        <v>4928560000</v>
      </c>
      <c r="DI164" s="2">
        <f>AP164*DH164</f>
        <v>5600000</v>
      </c>
    </row>
    <row r="165" spans="1:118" ht="29" x14ac:dyDescent="0.35">
      <c r="A165" s="23" t="s">
        <v>1357</v>
      </c>
      <c r="B165" s="22" t="s">
        <v>1356</v>
      </c>
      <c r="C165" s="21" t="s">
        <v>1</v>
      </c>
      <c r="D165" s="67"/>
      <c r="E165" s="21"/>
      <c r="F165" s="21"/>
      <c r="G165" s="21"/>
      <c r="H165" s="21" t="s">
        <v>1</v>
      </c>
      <c r="I165" s="21" t="s">
        <v>1</v>
      </c>
      <c r="J165" s="21"/>
      <c r="K165" s="21" t="s">
        <v>1</v>
      </c>
      <c r="L165" s="21"/>
      <c r="M165" s="21"/>
      <c r="N165" s="21"/>
      <c r="O165" s="21"/>
      <c r="P165" s="21"/>
      <c r="Q165" s="21"/>
      <c r="R165" s="21" t="s">
        <v>1</v>
      </c>
      <c r="S165" s="21"/>
      <c r="T165" s="21"/>
      <c r="U165" s="20">
        <f>COUNTA(C165:T165)</f>
        <v>5</v>
      </c>
      <c r="V165" s="19" t="s">
        <v>0</v>
      </c>
      <c r="W165" s="18">
        <v>152803</v>
      </c>
      <c r="X165" s="17">
        <v>2.89</v>
      </c>
      <c r="Y165" s="16">
        <f>1+X165/100</f>
        <v>1.0288999999999999</v>
      </c>
      <c r="Z165" s="6">
        <v>19</v>
      </c>
      <c r="AA165" s="16">
        <f>POWER(Y165,Z165)</f>
        <v>1.7182651319612778</v>
      </c>
      <c r="AB165" s="6">
        <f>W165*AA165</f>
        <v>262556.06695907912</v>
      </c>
      <c r="AC165" s="1">
        <v>17.600000000000001</v>
      </c>
      <c r="AD165" s="6">
        <f>AB165*AC165/100</f>
        <v>46209.867784797934</v>
      </c>
      <c r="AE165" s="6">
        <f>AD165*0.95</f>
        <v>43899.374395558036</v>
      </c>
      <c r="AF165" s="6">
        <f>AE165*BB165</f>
        <v>0</v>
      </c>
      <c r="AG165" s="15">
        <f>AE165/21628351</f>
        <v>2.0297143501859221E-3</v>
      </c>
      <c r="AH165" s="6">
        <f>AB165*0.05</f>
        <v>13127.803347953957</v>
      </c>
      <c r="AI165" s="12">
        <f>AH165/12908475</f>
        <v>1.0169910348010866E-3</v>
      </c>
      <c r="AJ165" s="6">
        <f>AD165+AH165</f>
        <v>59337.671132751893</v>
      </c>
      <c r="AK165" s="6">
        <f>AB165*0.04</f>
        <v>10502.242678363165</v>
      </c>
      <c r="AL165" s="6">
        <f>AB165*0.04</f>
        <v>10502.242678363165</v>
      </c>
      <c r="AM165" s="6">
        <f>AK165+AL165</f>
        <v>21004.485356726331</v>
      </c>
      <c r="AN165" s="14">
        <f>AM165/20653560</f>
        <v>1.0169910348010866E-3</v>
      </c>
      <c r="AO165" s="6">
        <v>12</v>
      </c>
      <c r="AP165" s="13">
        <f>AO165/8801</f>
        <v>1.3634814225656176E-3</v>
      </c>
      <c r="AQ165" s="6">
        <v>12</v>
      </c>
      <c r="AR165" s="6"/>
      <c r="AS165" s="6"/>
      <c r="AT165" s="6"/>
      <c r="AU165" s="6">
        <v>0</v>
      </c>
      <c r="AV165" s="6"/>
      <c r="AW165" s="13">
        <f>AV165/34743979</f>
        <v>0</v>
      </c>
      <c r="AX165" s="6">
        <v>1</v>
      </c>
      <c r="AY165" s="6">
        <f>AJ165/1234475*414857</f>
        <v>19940.985627995749</v>
      </c>
      <c r="AZ165" s="6">
        <f>AX165*AY165</f>
        <v>19940.985627995749</v>
      </c>
      <c r="BA165" s="12">
        <f>AZ165/12721596</f>
        <v>1.5674908736290438E-3</v>
      </c>
      <c r="BB165" s="11">
        <v>0</v>
      </c>
      <c r="BC165" s="6">
        <f>AD165*BB165*0.18*4</f>
        <v>0</v>
      </c>
      <c r="BD165" s="10">
        <f>BC165/11104067</f>
        <v>0</v>
      </c>
      <c r="BE165" s="6">
        <f>AD165*BB165*0.77*4</f>
        <v>0</v>
      </c>
      <c r="BF165" s="8">
        <f>BE165/47500730</f>
        <v>0</v>
      </c>
      <c r="BG165" s="27">
        <f>BC165+BE165</f>
        <v>0</v>
      </c>
      <c r="BH165" s="9">
        <v>0</v>
      </c>
      <c r="BI165" s="6">
        <f>AK165*0.85*0.75*12</f>
        <v>80342.156489478206</v>
      </c>
      <c r="BJ165" s="6">
        <f>AL165*0.85*0.75*2*12</f>
        <v>160684.31297895641</v>
      </c>
      <c r="BK165" s="6">
        <f>BI165+BJ165</f>
        <v>241026.46946843463</v>
      </c>
      <c r="BL165" s="8">
        <f>BK165/236999601</f>
        <v>1.0169910348010866E-3</v>
      </c>
      <c r="BM165" s="6">
        <f>AH165/273114*552744</f>
        <v>26568.812048307529</v>
      </c>
      <c r="BN165" s="8">
        <f>BM165/23157202</f>
        <v>1.1473239318078034E-3</v>
      </c>
      <c r="BT165" s="6">
        <f>'[1]Detailed Budget'!$AD$12</f>
        <v>194045122715</v>
      </c>
      <c r="BU165" s="6">
        <f>'[1]Detailed Budget'!$AD$24</f>
        <v>194045122715</v>
      </c>
      <c r="BV165" s="7">
        <f>AV165/34743979</f>
        <v>0</v>
      </c>
      <c r="BW165" s="4"/>
      <c r="BX165" s="5">
        <f>BT165*BV165</f>
        <v>0</v>
      </c>
      <c r="BY165" s="5">
        <f>BU165*BV165</f>
        <v>0</v>
      </c>
      <c r="CA165" s="6">
        <f>'[1]Detailed Budget'!$AD$96</f>
        <v>71050111380.677719</v>
      </c>
      <c r="CB165" s="5">
        <f>BA165*CA165</f>
        <v>111370401.15953939</v>
      </c>
      <c r="CE165" s="6">
        <f>'[1]Detailed Budget'!$AD$175</f>
        <v>4330586076.5988197</v>
      </c>
      <c r="CF165" s="5">
        <f>BB165*BD165*CE165</f>
        <v>0</v>
      </c>
      <c r="CG165" s="6">
        <f>'[1]Detailed Budget'!$AD$176</f>
        <v>20662817754.37001</v>
      </c>
      <c r="CH165" s="5">
        <f>BB165*BF165*CG165</f>
        <v>0</v>
      </c>
      <c r="CI165" s="5">
        <f>CF165+CH165</f>
        <v>0</v>
      </c>
      <c r="CJ165" s="5">
        <f>'[1]Detailed Budget'!$AD$178</f>
        <v>46025131033.061455</v>
      </c>
      <c r="CK165" s="5">
        <f>BB165*AG165*CJ165</f>
        <v>0</v>
      </c>
      <c r="CL165" s="5">
        <f>CI165+CK165</f>
        <v>0</v>
      </c>
      <c r="CM165" s="4">
        <f>'[1]Detailed Budget'!$AD$189</f>
        <v>77498869683.252869</v>
      </c>
      <c r="CN165" s="5">
        <f>BH165*BL165*CM165</f>
        <v>0</v>
      </c>
      <c r="CO165" s="3">
        <f>'[1]Detailed Budget'!$AD$191</f>
        <v>2684962805.4134097</v>
      </c>
      <c r="CP165" s="2">
        <f>BH165*AN165*CO165</f>
        <v>0</v>
      </c>
      <c r="CQ165" s="2">
        <f>CN165+CP165</f>
        <v>0</v>
      </c>
      <c r="CR165" s="6">
        <f>'[1]Detailed Budget'!$AD$195</f>
        <v>18734176418</v>
      </c>
      <c r="CS165" s="5">
        <f>BN165*CR165</f>
        <v>21494168.947080791</v>
      </c>
      <c r="CW165" s="4"/>
      <c r="DH165" s="3">
        <f>'[1]Detailed Budget'!$AD$163</f>
        <v>4928560000</v>
      </c>
      <c r="DI165" s="2">
        <f>AP165*DH165</f>
        <v>6720000</v>
      </c>
    </row>
    <row r="166" spans="1:118" ht="29" x14ac:dyDescent="0.35">
      <c r="A166" s="23" t="s">
        <v>1355</v>
      </c>
      <c r="B166" s="22" t="s">
        <v>1354</v>
      </c>
      <c r="C166" s="21" t="s">
        <v>1</v>
      </c>
      <c r="D166" s="67"/>
      <c r="E166" s="21"/>
      <c r="F166" s="21"/>
      <c r="G166" s="21"/>
      <c r="H166" s="21" t="s">
        <v>1</v>
      </c>
      <c r="I166" s="21" t="s">
        <v>1</v>
      </c>
      <c r="J166" s="21"/>
      <c r="K166" s="21" t="s">
        <v>1</v>
      </c>
      <c r="L166" s="21"/>
      <c r="M166" s="21"/>
      <c r="N166" s="21"/>
      <c r="O166" s="21"/>
      <c r="P166" s="21"/>
      <c r="Q166" s="21"/>
      <c r="R166" s="21" t="s">
        <v>1</v>
      </c>
      <c r="S166" s="21"/>
      <c r="T166" s="21"/>
      <c r="U166" s="20">
        <f>COUNTA(C166:T166)</f>
        <v>5</v>
      </c>
      <c r="V166" s="19" t="s">
        <v>0</v>
      </c>
      <c r="W166" s="18">
        <v>155238</v>
      </c>
      <c r="X166" s="17">
        <v>2.89</v>
      </c>
      <c r="Y166" s="16">
        <f>1+X166/100</f>
        <v>1.0288999999999999</v>
      </c>
      <c r="Z166" s="6">
        <v>19</v>
      </c>
      <c r="AA166" s="16">
        <f>POWER(Y166,Z166)</f>
        <v>1.7182651319612778</v>
      </c>
      <c r="AB166" s="6">
        <f>W166*AA166</f>
        <v>266740.04255540483</v>
      </c>
      <c r="AC166" s="1">
        <v>17.600000000000001</v>
      </c>
      <c r="AD166" s="6">
        <f>AB166*AC166/100</f>
        <v>46946.247489751251</v>
      </c>
      <c r="AE166" s="6">
        <f>AD166*0.95</f>
        <v>44598.935115263688</v>
      </c>
      <c r="AF166" s="6">
        <f>AE166*BB166</f>
        <v>0</v>
      </c>
      <c r="AG166" s="15">
        <f>AE166/21628351</f>
        <v>2.0620589667360071E-3</v>
      </c>
      <c r="AH166" s="6">
        <f>AB166*0.05</f>
        <v>13337.002127770242</v>
      </c>
      <c r="AI166" s="12">
        <f>AH166/12908475</f>
        <v>1.0331973473063428E-3</v>
      </c>
      <c r="AJ166" s="6">
        <f>AD166+AH166</f>
        <v>60283.249617521491</v>
      </c>
      <c r="AK166" s="6">
        <f>AB166*0.04</f>
        <v>10669.601702216194</v>
      </c>
      <c r="AL166" s="6">
        <f>AB166*0.04</f>
        <v>10669.601702216194</v>
      </c>
      <c r="AM166" s="6">
        <f>AK166+AL166</f>
        <v>21339.203404432388</v>
      </c>
      <c r="AN166" s="14">
        <f>AM166/20653560</f>
        <v>1.0331973473063428E-3</v>
      </c>
      <c r="AO166" s="6">
        <v>16</v>
      </c>
      <c r="AP166" s="13">
        <f>AO166/8801</f>
        <v>1.81797523008749E-3</v>
      </c>
      <c r="AQ166" s="6">
        <v>16</v>
      </c>
      <c r="AR166" s="6"/>
      <c r="AS166" s="6"/>
      <c r="AT166" s="6"/>
      <c r="AU166" s="6">
        <v>0</v>
      </c>
      <c r="AV166" s="6"/>
      <c r="AW166" s="13">
        <f>AV166/34743979</f>
        <v>0</v>
      </c>
      <c r="AX166" s="6">
        <v>1</v>
      </c>
      <c r="AY166" s="6">
        <f>AJ166/1234475*414857</f>
        <v>20258.756221532323</v>
      </c>
      <c r="AZ166" s="6">
        <f>AX166*AY166</f>
        <v>20258.756221532323</v>
      </c>
      <c r="BA166" s="12">
        <f>AZ166/12721596</f>
        <v>1.5924697043934049E-3</v>
      </c>
      <c r="BB166" s="11">
        <v>0</v>
      </c>
      <c r="BC166" s="6">
        <f>AD166*BB166*0.18*4</f>
        <v>0</v>
      </c>
      <c r="BD166" s="10">
        <f>BC166/11104067</f>
        <v>0</v>
      </c>
      <c r="BE166" s="6">
        <f>AD166*BB166*0.77*4</f>
        <v>0</v>
      </c>
      <c r="BF166" s="8">
        <f>BE166/47500730</f>
        <v>0</v>
      </c>
      <c r="BG166" s="27">
        <f>BC166+BE166</f>
        <v>0</v>
      </c>
      <c r="BH166" s="9">
        <v>0</v>
      </c>
      <c r="BI166" s="6">
        <f>AK166*0.85*0.75*12</f>
        <v>81622.453021953886</v>
      </c>
      <c r="BJ166" s="6">
        <f>AL166*0.85*0.75*2*12</f>
        <v>163244.90604390777</v>
      </c>
      <c r="BK166" s="6">
        <f>BI166+BJ166</f>
        <v>244867.35906586167</v>
      </c>
      <c r="BL166" s="8">
        <f>BK166/236999601</f>
        <v>1.0331973473063428E-3</v>
      </c>
      <c r="BM166" s="6">
        <f>AH166/273114*552744</f>
        <v>26992.200707807853</v>
      </c>
      <c r="BN166" s="8">
        <f>BM166/23157202</f>
        <v>1.1656071708407542E-3</v>
      </c>
      <c r="BT166" s="6">
        <f>'[1]Detailed Budget'!$AD$12</f>
        <v>194045122715</v>
      </c>
      <c r="BU166" s="6">
        <f>'[1]Detailed Budget'!$AD$24</f>
        <v>194045122715</v>
      </c>
      <c r="BV166" s="7">
        <f>AV166/34743979</f>
        <v>0</v>
      </c>
      <c r="BW166" s="4"/>
      <c r="BX166" s="5">
        <f>BT166*BV166</f>
        <v>0</v>
      </c>
      <c r="BY166" s="5">
        <f>BU166*BV166</f>
        <v>0</v>
      </c>
      <c r="CA166" s="6">
        <f>'[1]Detailed Budget'!$AD$96</f>
        <v>71050111380.677719</v>
      </c>
      <c r="CB166" s="5">
        <f>BA166*CA166</f>
        <v>113145149.86750634</v>
      </c>
      <c r="CE166" s="6">
        <f>'[1]Detailed Budget'!$AD$175</f>
        <v>4330586076.5988197</v>
      </c>
      <c r="CF166" s="5">
        <f>BB166*BD166*CE166</f>
        <v>0</v>
      </c>
      <c r="CG166" s="6">
        <f>'[1]Detailed Budget'!$AD$176</f>
        <v>20662817754.37001</v>
      </c>
      <c r="CH166" s="5">
        <f>BB166*BF166*CG166</f>
        <v>0</v>
      </c>
      <c r="CI166" s="5">
        <f>CF166+CH166</f>
        <v>0</v>
      </c>
      <c r="CJ166" s="5">
        <f>'[1]Detailed Budget'!$AD$178</f>
        <v>46025131033.061455</v>
      </c>
      <c r="CK166" s="5">
        <f>BB166*AG166*CJ166</f>
        <v>0</v>
      </c>
      <c r="CL166" s="5">
        <f>CI166+CK166</f>
        <v>0</v>
      </c>
      <c r="CM166" s="4">
        <f>'[1]Detailed Budget'!$AD$189</f>
        <v>77498869683.252869</v>
      </c>
      <c r="CN166" s="5">
        <f>BH166*BL166*CM166</f>
        <v>0</v>
      </c>
      <c r="CO166" s="3">
        <f>'[1]Detailed Budget'!$AD$191</f>
        <v>2684962805.4134097</v>
      </c>
      <c r="CP166" s="2">
        <f>BH166*AN166*CO166</f>
        <v>0</v>
      </c>
      <c r="CQ166" s="2">
        <f>CN166+CP166</f>
        <v>0</v>
      </c>
      <c r="CR166" s="6">
        <f>'[1]Detailed Budget'!$AD$195</f>
        <v>18734176418</v>
      </c>
      <c r="CS166" s="5">
        <f>BN166*CR166</f>
        <v>21836690.372616556</v>
      </c>
      <c r="CW166" s="4"/>
      <c r="DH166" s="3">
        <f>'[1]Detailed Budget'!$AD$163</f>
        <v>4928560000</v>
      </c>
      <c r="DI166" s="2">
        <f>AP166*DH166</f>
        <v>8960000</v>
      </c>
    </row>
    <row r="167" spans="1:118" ht="29" x14ac:dyDescent="0.35">
      <c r="A167" s="23" t="s">
        <v>1353</v>
      </c>
      <c r="B167" s="22" t="s">
        <v>1352</v>
      </c>
      <c r="C167" s="21" t="s">
        <v>1</v>
      </c>
      <c r="D167" s="67"/>
      <c r="E167" s="21"/>
      <c r="F167" s="21"/>
      <c r="G167" s="21"/>
      <c r="H167" s="21" t="s">
        <v>1</v>
      </c>
      <c r="I167" s="21" t="s">
        <v>1</v>
      </c>
      <c r="J167" s="21"/>
      <c r="K167" s="21" t="s">
        <v>1</v>
      </c>
      <c r="L167" s="21"/>
      <c r="M167" s="21"/>
      <c r="N167" s="21"/>
      <c r="O167" s="21"/>
      <c r="P167" s="21"/>
      <c r="Q167" s="21"/>
      <c r="R167" s="21" t="s">
        <v>1</v>
      </c>
      <c r="S167" s="21"/>
      <c r="T167" s="21"/>
      <c r="U167" s="20">
        <f>COUNTA(C167:T167)</f>
        <v>5</v>
      </c>
      <c r="V167" s="19" t="s">
        <v>0</v>
      </c>
      <c r="W167" s="18">
        <v>151515</v>
      </c>
      <c r="X167" s="17">
        <v>2.89</v>
      </c>
      <c r="Y167" s="16">
        <f>1+X167/100</f>
        <v>1.0288999999999999</v>
      </c>
      <c r="Z167" s="6">
        <v>19</v>
      </c>
      <c r="AA167" s="16">
        <f>POWER(Y167,Z167)</f>
        <v>1.7182651319612778</v>
      </c>
      <c r="AB167" s="6">
        <f>W167*AA167</f>
        <v>260342.94146911302</v>
      </c>
      <c r="AC167" s="1">
        <v>17.600000000000001</v>
      </c>
      <c r="AD167" s="6">
        <f>AB167*AC167/100</f>
        <v>45820.357698563894</v>
      </c>
      <c r="AE167" s="6">
        <f>AD167*0.95</f>
        <v>43529.339813635699</v>
      </c>
      <c r="AF167" s="6">
        <f>AE167*BB167</f>
        <v>0</v>
      </c>
      <c r="AG167" s="15">
        <f>AE167/21628351</f>
        <v>2.012605575600086E-3</v>
      </c>
      <c r="AH167" s="6">
        <f>AB167*0.05</f>
        <v>13017.147073455651</v>
      </c>
      <c r="AI167" s="12">
        <f>AH167/12908475</f>
        <v>1.0084186608763353E-3</v>
      </c>
      <c r="AJ167" s="6">
        <f>AD167+AH167</f>
        <v>58837.504772019543</v>
      </c>
      <c r="AK167" s="6">
        <f>AB167*0.04</f>
        <v>10413.717658764521</v>
      </c>
      <c r="AL167" s="6">
        <f>AB167*0.04</f>
        <v>10413.717658764521</v>
      </c>
      <c r="AM167" s="6">
        <f>AK167+AL167</f>
        <v>20827.435317529042</v>
      </c>
      <c r="AN167" s="14">
        <f>AM167/20653560</f>
        <v>1.0084186608763353E-3</v>
      </c>
      <c r="AO167" s="6">
        <v>11</v>
      </c>
      <c r="AP167" s="13">
        <f>AO167/8801</f>
        <v>1.2498579706851495E-3</v>
      </c>
      <c r="AQ167" s="6">
        <v>11</v>
      </c>
      <c r="AR167" s="6"/>
      <c r="AS167" s="6"/>
      <c r="AT167" s="6"/>
      <c r="AU167" s="6">
        <v>0</v>
      </c>
      <c r="AV167" s="6"/>
      <c r="AW167" s="13">
        <f>AV167/34743979</f>
        <v>0</v>
      </c>
      <c r="AX167" s="6">
        <v>1</v>
      </c>
      <c r="AY167" s="6">
        <f>AJ167/1234475*414857</f>
        <v>19772.899991660997</v>
      </c>
      <c r="AZ167" s="6">
        <f>AX167*AY167</f>
        <v>19772.899991660997</v>
      </c>
      <c r="BA167" s="12">
        <f>AZ167/12721596</f>
        <v>1.5542782518530691E-3</v>
      </c>
      <c r="BB167" s="11">
        <v>0</v>
      </c>
      <c r="BC167" s="6">
        <f>AD167*BB167*0.18*4</f>
        <v>0</v>
      </c>
      <c r="BD167" s="10">
        <f>BC167/11104067</f>
        <v>0</v>
      </c>
      <c r="BE167" s="6">
        <f>AD167*BB167*0.77*4</f>
        <v>0</v>
      </c>
      <c r="BF167" s="8">
        <f>BE167/47500730</f>
        <v>0</v>
      </c>
      <c r="BG167" s="27">
        <f>BC167+BE167</f>
        <v>0</v>
      </c>
      <c r="BH167" s="9">
        <v>0</v>
      </c>
      <c r="BI167" s="6">
        <f>AK167*0.85*0.75*12</f>
        <v>79664.940089548589</v>
      </c>
      <c r="BJ167" s="6">
        <f>AL167*0.85*0.75*2*12</f>
        <v>159329.88017909718</v>
      </c>
      <c r="BK167" s="6">
        <f>BI167+BJ167</f>
        <v>238994.82026864577</v>
      </c>
      <c r="BL167" s="8">
        <f>BK167/236999601</f>
        <v>1.0084186608763353E-3</v>
      </c>
      <c r="BM167" s="6">
        <f>AH167/273114*552744</f>
        <v>26344.859443200166</v>
      </c>
      <c r="BN167" s="8">
        <f>BM167/23157202</f>
        <v>1.1376529618388339E-3</v>
      </c>
      <c r="BT167" s="6">
        <f>'[1]Detailed Budget'!$AD$12</f>
        <v>194045122715</v>
      </c>
      <c r="BU167" s="6">
        <f>'[1]Detailed Budget'!$AD$24</f>
        <v>194045122715</v>
      </c>
      <c r="BV167" s="7">
        <f>AV167/34743979</f>
        <v>0</v>
      </c>
      <c r="BW167" s="4"/>
      <c r="BX167" s="5">
        <f>BT167*BV167</f>
        <v>0</v>
      </c>
      <c r="BY167" s="5">
        <f>BU167*BV167</f>
        <v>0</v>
      </c>
      <c r="CA167" s="6">
        <f>'[1]Detailed Budget'!$AD$96</f>
        <v>71050111380.677719</v>
      </c>
      <c r="CB167" s="5">
        <f>BA167*CA167</f>
        <v>110431642.91072561</v>
      </c>
      <c r="CE167" s="6">
        <f>'[1]Detailed Budget'!$AD$175</f>
        <v>4330586076.5988197</v>
      </c>
      <c r="CF167" s="5">
        <f>BB167*BD167*CE167</f>
        <v>0</v>
      </c>
      <c r="CG167" s="6">
        <f>'[1]Detailed Budget'!$AD$176</f>
        <v>20662817754.37001</v>
      </c>
      <c r="CH167" s="5">
        <f>BB167*BF167*CG167</f>
        <v>0</v>
      </c>
      <c r="CI167" s="5">
        <f>CF167+CH167</f>
        <v>0</v>
      </c>
      <c r="CJ167" s="5">
        <f>'[1]Detailed Budget'!$AD$178</f>
        <v>46025131033.061455</v>
      </c>
      <c r="CK167" s="5">
        <f>BB167*AG167*CJ167</f>
        <v>0</v>
      </c>
      <c r="CL167" s="5">
        <f>CI167+CK167</f>
        <v>0</v>
      </c>
      <c r="CM167" s="4">
        <f>'[1]Detailed Budget'!$AD$189</f>
        <v>77498869683.252869</v>
      </c>
      <c r="CN167" s="5">
        <f>BH167*BL167*CM167</f>
        <v>0</v>
      </c>
      <c r="CO167" s="3">
        <f>'[1]Detailed Budget'!$AD$191</f>
        <v>2684962805.4134097</v>
      </c>
      <c r="CP167" s="2">
        <f>BH167*AN167*CO167</f>
        <v>0</v>
      </c>
      <c r="CQ167" s="2">
        <f>CN167+CP167</f>
        <v>0</v>
      </c>
      <c r="CR167" s="6">
        <f>'[1]Detailed Budget'!$AD$195</f>
        <v>18734176418</v>
      </c>
      <c r="CS167" s="5">
        <f>BN167*CR167</f>
        <v>21312991.289548937</v>
      </c>
      <c r="CW167" s="4"/>
      <c r="DH167" s="3">
        <f>'[1]Detailed Budget'!$AD$163</f>
        <v>4928560000</v>
      </c>
      <c r="DI167" s="2">
        <f>AP167*DH167</f>
        <v>6160000</v>
      </c>
    </row>
    <row r="168" spans="1:118" ht="29" x14ac:dyDescent="0.35">
      <c r="A168" s="23" t="s">
        <v>1351</v>
      </c>
      <c r="B168" s="22" t="s">
        <v>1350</v>
      </c>
      <c r="C168" s="21" t="s">
        <v>1</v>
      </c>
      <c r="D168" s="67"/>
      <c r="E168" s="21"/>
      <c r="F168" s="21"/>
      <c r="G168" s="21"/>
      <c r="H168" s="21" t="s">
        <v>1</v>
      </c>
      <c r="I168" s="21" t="s">
        <v>1</v>
      </c>
      <c r="J168" s="21"/>
      <c r="K168" s="21" t="s">
        <v>1</v>
      </c>
      <c r="L168" s="21"/>
      <c r="M168" s="21"/>
      <c r="N168" s="21"/>
      <c r="O168" s="21"/>
      <c r="P168" s="21"/>
      <c r="Q168" s="21"/>
      <c r="R168" s="21" t="s">
        <v>1</v>
      </c>
      <c r="S168" s="21"/>
      <c r="T168" s="21"/>
      <c r="U168" s="20">
        <f>COUNTA(C168:T168)</f>
        <v>5</v>
      </c>
      <c r="V168" s="19" t="s">
        <v>0</v>
      </c>
      <c r="W168" s="18">
        <v>129956</v>
      </c>
      <c r="X168" s="17">
        <v>2.89</v>
      </c>
      <c r="Y168" s="16">
        <f>1+X168/100</f>
        <v>1.0288999999999999</v>
      </c>
      <c r="Z168" s="6">
        <v>19</v>
      </c>
      <c r="AA168" s="16">
        <f>POWER(Y168,Z168)</f>
        <v>1.7182651319612778</v>
      </c>
      <c r="AB168" s="6">
        <f>W168*AA168</f>
        <v>223298.86348915982</v>
      </c>
      <c r="AC168" s="1">
        <v>17.600000000000001</v>
      </c>
      <c r="AD168" s="6">
        <f>AB168*AC168/100</f>
        <v>39300.599974092132</v>
      </c>
      <c r="AE168" s="6">
        <f>AD168*0.95</f>
        <v>37335.569975387523</v>
      </c>
      <c r="AF168" s="6">
        <f>AE168*BB168</f>
        <v>0</v>
      </c>
      <c r="AG168" s="15">
        <f>AE168/21628351</f>
        <v>1.726232849438569E-3</v>
      </c>
      <c r="AH168" s="6">
        <f>AB168*0.05</f>
        <v>11164.943174457992</v>
      </c>
      <c r="AI168" s="12">
        <f>AH168/12908475</f>
        <v>8.6493123118400834E-4</v>
      </c>
      <c r="AJ168" s="6">
        <f>AD168+AH168</f>
        <v>50465.543148550125</v>
      </c>
      <c r="AK168" s="6">
        <f>AB168*0.04</f>
        <v>8931.9545395663936</v>
      </c>
      <c r="AL168" s="6">
        <f>AB168*0.04</f>
        <v>8931.9545395663936</v>
      </c>
      <c r="AM168" s="6">
        <f>AK168+AL168</f>
        <v>17863.909079132787</v>
      </c>
      <c r="AN168" s="14">
        <f>AM168/20653560</f>
        <v>8.6493123118400834E-4</v>
      </c>
      <c r="AO168" s="6">
        <v>10</v>
      </c>
      <c r="AP168" s="13">
        <f>AO168/8801</f>
        <v>1.1362345188046814E-3</v>
      </c>
      <c r="AQ168" s="6">
        <v>10</v>
      </c>
      <c r="AR168" s="6"/>
      <c r="AS168" s="6"/>
      <c r="AT168" s="6"/>
      <c r="AU168" s="6">
        <v>0</v>
      </c>
      <c r="AV168" s="6"/>
      <c r="AW168" s="13">
        <f>AV168/34743979</f>
        <v>0</v>
      </c>
      <c r="AX168" s="6">
        <v>1</v>
      </c>
      <c r="AY168" s="6">
        <f>AJ168/1234475*414857</f>
        <v>16959.423102110661</v>
      </c>
      <c r="AZ168" s="6">
        <f>AX168*AY168</f>
        <v>16959.423102110661</v>
      </c>
      <c r="BA168" s="12">
        <f>AZ168/12721596</f>
        <v>1.3331207108063061E-3</v>
      </c>
      <c r="BB168" s="11">
        <v>0</v>
      </c>
      <c r="BC168" s="6">
        <f>AD168*BB168*0.18*4</f>
        <v>0</v>
      </c>
      <c r="BD168" s="10">
        <f>BC168/11104067</f>
        <v>0</v>
      </c>
      <c r="BE168" s="6">
        <f>AD168*BB168*0.77*4</f>
        <v>0</v>
      </c>
      <c r="BF168" s="8">
        <f>BE168/47500730</f>
        <v>0</v>
      </c>
      <c r="BG168" s="27">
        <f>BC168+BE168</f>
        <v>0</v>
      </c>
      <c r="BH168" s="9">
        <v>0</v>
      </c>
      <c r="BI168" s="6">
        <f>AK168*0.85*0.75*12</f>
        <v>68329.452227682908</v>
      </c>
      <c r="BJ168" s="6">
        <f>AL168*0.85*0.75*2*12</f>
        <v>136658.90445536582</v>
      </c>
      <c r="BK168" s="6">
        <f>BI168+BJ168</f>
        <v>204988.35668304871</v>
      </c>
      <c r="BL168" s="8">
        <f>BK168/236999601</f>
        <v>8.6493123118400823E-4</v>
      </c>
      <c r="BM168" s="6">
        <f>AH168/273114*552744</f>
        <v>22596.261451344893</v>
      </c>
      <c r="BN168" s="8">
        <f>BM168/23157202</f>
        <v>9.7577684261444429E-4</v>
      </c>
      <c r="BT168" s="6">
        <f>'[1]Detailed Budget'!$AD$12</f>
        <v>194045122715</v>
      </c>
      <c r="BU168" s="6">
        <f>'[1]Detailed Budget'!$AD$24</f>
        <v>194045122715</v>
      </c>
      <c r="BV168" s="7">
        <f>AV168/34743979</f>
        <v>0</v>
      </c>
      <c r="BW168" s="4"/>
      <c r="BX168" s="5">
        <f>BT168*BV168</f>
        <v>0</v>
      </c>
      <c r="BY168" s="5">
        <f>BU168*BV168</f>
        <v>0</v>
      </c>
      <c r="CA168" s="6">
        <f>'[1]Detailed Budget'!$AD$96</f>
        <v>71050111380.677719</v>
      </c>
      <c r="CB168" s="5">
        <f>BA168*CA168</f>
        <v>94718374.986676306</v>
      </c>
      <c r="CE168" s="6">
        <f>'[1]Detailed Budget'!$AD$175</f>
        <v>4330586076.5988197</v>
      </c>
      <c r="CF168" s="5">
        <f>BB168*BD168*CE168</f>
        <v>0</v>
      </c>
      <c r="CG168" s="6">
        <f>'[1]Detailed Budget'!$AD$176</f>
        <v>20662817754.37001</v>
      </c>
      <c r="CH168" s="5">
        <f>BB168*BF168*CG168</f>
        <v>0</v>
      </c>
      <c r="CI168" s="5">
        <f>CF168+CH168</f>
        <v>0</v>
      </c>
      <c r="CJ168" s="5">
        <f>'[1]Detailed Budget'!$AD$178</f>
        <v>46025131033.061455</v>
      </c>
      <c r="CK168" s="5">
        <f>BB168*AG168*CJ168</f>
        <v>0</v>
      </c>
      <c r="CL168" s="5">
        <f>CI168+CK168</f>
        <v>0</v>
      </c>
      <c r="CM168" s="4">
        <f>'[1]Detailed Budget'!$AD$189</f>
        <v>77498869683.252869</v>
      </c>
      <c r="CN168" s="5">
        <f>BH168*BL168*CM168</f>
        <v>0</v>
      </c>
      <c r="CO168" s="3">
        <f>'[1]Detailed Budget'!$AD$191</f>
        <v>2684962805.4134097</v>
      </c>
      <c r="CP168" s="2">
        <f>BH168*AN168*CO168</f>
        <v>0</v>
      </c>
      <c r="CQ168" s="2">
        <f>CN168+CP168</f>
        <v>0</v>
      </c>
      <c r="CR168" s="6">
        <f>'[1]Detailed Budget'!$AD$195</f>
        <v>18734176418</v>
      </c>
      <c r="CS168" s="5">
        <f>BN168*CR168</f>
        <v>18280375.514138021</v>
      </c>
      <c r="CW168" s="4"/>
      <c r="DH168" s="3">
        <f>'[1]Detailed Budget'!$AD$163</f>
        <v>4928560000</v>
      </c>
      <c r="DI168" s="2">
        <f>AP168*DH168</f>
        <v>5600000</v>
      </c>
    </row>
    <row r="169" spans="1:118" ht="29" x14ac:dyDescent="0.35">
      <c r="A169" s="23" t="s">
        <v>1349</v>
      </c>
      <c r="B169" s="22" t="s">
        <v>1348</v>
      </c>
      <c r="C169" s="21" t="s">
        <v>1</v>
      </c>
      <c r="D169" s="67"/>
      <c r="E169" s="21"/>
      <c r="F169" s="21"/>
      <c r="G169" s="21"/>
      <c r="H169" s="21" t="s">
        <v>1</v>
      </c>
      <c r="I169" s="21" t="s">
        <v>1</v>
      </c>
      <c r="J169" s="21"/>
      <c r="K169" s="21" t="s">
        <v>1</v>
      </c>
      <c r="L169" s="21"/>
      <c r="M169" s="21"/>
      <c r="N169" s="21"/>
      <c r="O169" s="21"/>
      <c r="P169" s="21"/>
      <c r="Q169" s="21"/>
      <c r="R169" s="21" t="s">
        <v>1</v>
      </c>
      <c r="S169" s="21"/>
      <c r="T169" s="21"/>
      <c r="U169" s="20">
        <f>COUNTA(C169:T169)</f>
        <v>5</v>
      </c>
      <c r="V169" s="19" t="s">
        <v>0</v>
      </c>
      <c r="W169" s="18">
        <v>91549</v>
      </c>
      <c r="X169" s="17">
        <v>2.89</v>
      </c>
      <c r="Y169" s="16">
        <f>1+X169/100</f>
        <v>1.0288999999999999</v>
      </c>
      <c r="Z169" s="6">
        <v>19</v>
      </c>
      <c r="AA169" s="16">
        <f>POWER(Y169,Z169)</f>
        <v>1.7182651319612778</v>
      </c>
      <c r="AB169" s="6">
        <f>W169*AA169</f>
        <v>157305.45456592302</v>
      </c>
      <c r="AC169" s="1">
        <v>17.600000000000001</v>
      </c>
      <c r="AD169" s="6">
        <f>AB169*AC169/100</f>
        <v>27685.760003602452</v>
      </c>
      <c r="AE169" s="6">
        <f>AD169*0.95</f>
        <v>26301.472003422328</v>
      </c>
      <c r="AF169" s="6">
        <f>AE169*BB169</f>
        <v>0</v>
      </c>
      <c r="AG169" s="15">
        <f>AE169/21628351</f>
        <v>1.2160645998126407E-3</v>
      </c>
      <c r="AH169" s="6">
        <f>AB169*0.05</f>
        <v>7865.2727282961514</v>
      </c>
      <c r="AI169" s="12">
        <f>AH169/12908475</f>
        <v>6.0931076120890738E-4</v>
      </c>
      <c r="AJ169" s="6">
        <f>AD169+AH169</f>
        <v>35551.032731898602</v>
      </c>
      <c r="AK169" s="6">
        <f>AB169*0.04</f>
        <v>6292.2181826369206</v>
      </c>
      <c r="AL169" s="6">
        <f>AB169*0.04</f>
        <v>6292.2181826369206</v>
      </c>
      <c r="AM169" s="6">
        <f>AK169+AL169</f>
        <v>12584.436365273841</v>
      </c>
      <c r="AN169" s="14">
        <f>AM169/20653560</f>
        <v>6.0931076120890738E-4</v>
      </c>
      <c r="AO169" s="6">
        <v>10</v>
      </c>
      <c r="AP169" s="13">
        <f>AO169/8801</f>
        <v>1.1362345188046814E-3</v>
      </c>
      <c r="AQ169" s="6">
        <v>10</v>
      </c>
      <c r="AR169" s="6"/>
      <c r="AS169" s="6"/>
      <c r="AT169" s="6"/>
      <c r="AU169" s="6">
        <v>0</v>
      </c>
      <c r="AV169" s="6"/>
      <c r="AW169" s="13">
        <f>AV169/34743979</f>
        <v>0</v>
      </c>
      <c r="AX169" s="6">
        <v>1</v>
      </c>
      <c r="AY169" s="6">
        <f>AJ169/1234475*414857</f>
        <v>11947.260808082188</v>
      </c>
      <c r="AZ169" s="6">
        <f>AX169*AY169</f>
        <v>11947.260808082188</v>
      </c>
      <c r="BA169" s="12">
        <f>AZ169/12721596</f>
        <v>9.3913222901294681E-4</v>
      </c>
      <c r="BB169" s="11">
        <v>0</v>
      </c>
      <c r="BC169" s="6">
        <f>AD169*BB169*0.18*4</f>
        <v>0</v>
      </c>
      <c r="BD169" s="10">
        <f>BC169/11104067</f>
        <v>0</v>
      </c>
      <c r="BE169" s="6">
        <f>AD169*BB169*0.77*4</f>
        <v>0</v>
      </c>
      <c r="BF169" s="8">
        <f>BE169/47500730</f>
        <v>0</v>
      </c>
      <c r="BG169" s="27">
        <f>BC169+BE169</f>
        <v>0</v>
      </c>
      <c r="BH169" s="9">
        <v>0</v>
      </c>
      <c r="BI169" s="6">
        <f>AK169*0.85*0.75*12</f>
        <v>48135.469097172434</v>
      </c>
      <c r="BJ169" s="6">
        <f>AL169*0.85*0.75*2*12</f>
        <v>96270.938194344868</v>
      </c>
      <c r="BK169" s="6">
        <f>BI169+BJ169</f>
        <v>144406.4072915173</v>
      </c>
      <c r="BL169" s="8">
        <f>BK169/236999601</f>
        <v>6.0931076120890727E-4</v>
      </c>
      <c r="BM169" s="6">
        <f>AH169/273114*552744</f>
        <v>15918.196463488974</v>
      </c>
      <c r="BN169" s="8">
        <f>BM169/23157202</f>
        <v>6.8739722801955839E-4</v>
      </c>
      <c r="BT169" s="6">
        <f>'[1]Detailed Budget'!$AD$12</f>
        <v>194045122715</v>
      </c>
      <c r="BU169" s="6">
        <f>'[1]Detailed Budget'!$AD$24</f>
        <v>194045122715</v>
      </c>
      <c r="BV169" s="7">
        <f>AV169/34743979</f>
        <v>0</v>
      </c>
      <c r="BW169" s="4"/>
      <c r="BX169" s="5">
        <f>BT169*BV169</f>
        <v>0</v>
      </c>
      <c r="BY169" s="5">
        <f>BU169*BV169</f>
        <v>0</v>
      </c>
      <c r="CA169" s="6">
        <f>'[1]Detailed Budget'!$AD$96</f>
        <v>71050111380.677719</v>
      </c>
      <c r="CB169" s="5">
        <f>BA169*CA169</f>
        <v>66725449.472554006</v>
      </c>
      <c r="CE169" s="6">
        <f>'[1]Detailed Budget'!$AD$175</f>
        <v>4330586076.5988197</v>
      </c>
      <c r="CF169" s="5">
        <f>BB169*BD169*CE169</f>
        <v>0</v>
      </c>
      <c r="CG169" s="6">
        <f>'[1]Detailed Budget'!$AD$176</f>
        <v>20662817754.37001</v>
      </c>
      <c r="CH169" s="5">
        <f>BB169*BF169*CG169</f>
        <v>0</v>
      </c>
      <c r="CI169" s="5">
        <f>CF169+CH169</f>
        <v>0</v>
      </c>
      <c r="CJ169" s="5">
        <f>'[1]Detailed Budget'!$AD$178</f>
        <v>46025131033.061455</v>
      </c>
      <c r="CK169" s="5">
        <f>BB169*AG169*CJ169</f>
        <v>0</v>
      </c>
      <c r="CL169" s="5">
        <f>CI169+CK169</f>
        <v>0</v>
      </c>
      <c r="CM169" s="4">
        <f>'[1]Detailed Budget'!$AD$189</f>
        <v>77498869683.252869</v>
      </c>
      <c r="CN169" s="5">
        <f>BH169*BL169*CM169</f>
        <v>0</v>
      </c>
      <c r="CO169" s="3">
        <f>'[1]Detailed Budget'!$AD$191</f>
        <v>2684962805.4134097</v>
      </c>
      <c r="CP169" s="2">
        <f>BH169*AN169*CO169</f>
        <v>0</v>
      </c>
      <c r="CQ169" s="2">
        <f>CN169+CP169</f>
        <v>0</v>
      </c>
      <c r="CR169" s="6">
        <f>'[1]Detailed Budget'!$AD$195</f>
        <v>18734176418</v>
      </c>
      <c r="CS169" s="5">
        <f>BN169*CR169</f>
        <v>12877820.938962579</v>
      </c>
      <c r="CW169" s="4"/>
      <c r="DH169" s="3">
        <f>'[1]Detailed Budget'!$AD$163</f>
        <v>4928560000</v>
      </c>
      <c r="DI169" s="2">
        <f>AP169*DH169</f>
        <v>5600000</v>
      </c>
    </row>
    <row r="170" spans="1:118" ht="29" x14ac:dyDescent="0.35">
      <c r="A170" s="23" t="s">
        <v>1347</v>
      </c>
      <c r="B170" s="22" t="s">
        <v>1346</v>
      </c>
      <c r="C170" s="21" t="s">
        <v>1</v>
      </c>
      <c r="D170" s="67"/>
      <c r="E170" s="21"/>
      <c r="F170" s="21"/>
      <c r="G170" s="21"/>
      <c r="H170" s="21" t="s">
        <v>1</v>
      </c>
      <c r="I170" s="21" t="s">
        <v>1</v>
      </c>
      <c r="J170" s="21"/>
      <c r="K170" s="21" t="s">
        <v>1</v>
      </c>
      <c r="L170" s="21"/>
      <c r="M170" s="21"/>
      <c r="N170" s="21"/>
      <c r="O170" s="21"/>
      <c r="P170" s="21"/>
      <c r="Q170" s="21"/>
      <c r="R170" s="21" t="s">
        <v>1</v>
      </c>
      <c r="S170" s="21"/>
      <c r="T170" s="21"/>
      <c r="U170" s="20">
        <f>COUNTA(C170:T170)</f>
        <v>5</v>
      </c>
      <c r="V170" s="19" t="s">
        <v>0</v>
      </c>
      <c r="W170" s="18">
        <v>148490</v>
      </c>
      <c r="X170" s="17">
        <v>2.89</v>
      </c>
      <c r="Y170" s="16">
        <f>1+X170/100</f>
        <v>1.0288999999999999</v>
      </c>
      <c r="Z170" s="6">
        <v>19</v>
      </c>
      <c r="AA170" s="16">
        <f>POWER(Y170,Z170)</f>
        <v>1.7182651319612778</v>
      </c>
      <c r="AB170" s="6">
        <f>W170*AA170</f>
        <v>255145.18944493015</v>
      </c>
      <c r="AC170" s="1">
        <v>17.600000000000001</v>
      </c>
      <c r="AD170" s="6">
        <f>AB170*AC170/100</f>
        <v>44905.553342307714</v>
      </c>
      <c r="AE170" s="6">
        <f>AD170*0.95</f>
        <v>42660.27567519233</v>
      </c>
      <c r="AF170" s="6">
        <f>AE170*BB170</f>
        <v>0</v>
      </c>
      <c r="AG170" s="15">
        <f>AE170/21628351</f>
        <v>1.9724238651015204E-3</v>
      </c>
      <c r="AH170" s="6">
        <f>AB170*0.05</f>
        <v>12757.259472246507</v>
      </c>
      <c r="AI170" s="12">
        <f>AH170/12908475</f>
        <v>9.8828556217884036E-4</v>
      </c>
      <c r="AJ170" s="6">
        <f>AD170+AH170</f>
        <v>57662.812814554221</v>
      </c>
      <c r="AK170" s="6">
        <f>AB170*0.04</f>
        <v>10205.807577797206</v>
      </c>
      <c r="AL170" s="6">
        <f>AB170*0.04</f>
        <v>10205.807577797206</v>
      </c>
      <c r="AM170" s="6">
        <f>AK170+AL170</f>
        <v>20411.615155594412</v>
      </c>
      <c r="AN170" s="14">
        <f>AM170/20653560</f>
        <v>9.8828556217884058E-4</v>
      </c>
      <c r="AO170" s="6">
        <v>10</v>
      </c>
      <c r="AP170" s="13">
        <f>AO170/8801</f>
        <v>1.1362345188046814E-3</v>
      </c>
      <c r="AQ170" s="6">
        <v>10</v>
      </c>
      <c r="AR170" s="6"/>
      <c r="AS170" s="6"/>
      <c r="AT170" s="6"/>
      <c r="AU170" s="6">
        <v>0</v>
      </c>
      <c r="AV170" s="6"/>
      <c r="AW170" s="13">
        <f>AV170/34743979</f>
        <v>0</v>
      </c>
      <c r="AX170" s="6">
        <v>1</v>
      </c>
      <c r="AY170" s="6">
        <f>AJ170/1234475*414857</f>
        <v>19378.133648561146</v>
      </c>
      <c r="AZ170" s="6">
        <f>AX170*AY170</f>
        <v>19378.133648561146</v>
      </c>
      <c r="BA170" s="12">
        <f>AZ170/12721596</f>
        <v>1.5232470555236266E-3</v>
      </c>
      <c r="BB170" s="11">
        <v>0</v>
      </c>
      <c r="BC170" s="6">
        <f>AD170*BB170*0.18*4</f>
        <v>0</v>
      </c>
      <c r="BD170" s="10">
        <f>BC170/11104067</f>
        <v>0</v>
      </c>
      <c r="BE170" s="6">
        <f>AD170*BB170*0.77*4</f>
        <v>0</v>
      </c>
      <c r="BF170" s="8">
        <f>BE170/47500730</f>
        <v>0</v>
      </c>
      <c r="BG170" s="27">
        <f>BC170+BE170</f>
        <v>0</v>
      </c>
      <c r="BH170" s="9">
        <v>0</v>
      </c>
      <c r="BI170" s="6">
        <f>AK170*0.85*0.75*12</f>
        <v>78074.427970148623</v>
      </c>
      <c r="BJ170" s="6">
        <f>AL170*0.85*0.75*2*12</f>
        <v>156148.85594029725</v>
      </c>
      <c r="BK170" s="6">
        <f>BI170+BJ170</f>
        <v>234223.28391044587</v>
      </c>
      <c r="BL170" s="8">
        <f>BK170/236999601</f>
        <v>9.8828556217884036E-4</v>
      </c>
      <c r="BM170" s="6">
        <f>AH170/273114*552744</f>
        <v>25818.883798441031</v>
      </c>
      <c r="BN170" s="8">
        <f>BM170/23157202</f>
        <v>1.1149396977424575E-3</v>
      </c>
      <c r="BT170" s="6">
        <f>'[1]Detailed Budget'!$AD$12</f>
        <v>194045122715</v>
      </c>
      <c r="BU170" s="6">
        <f>'[1]Detailed Budget'!$AD$24</f>
        <v>194045122715</v>
      </c>
      <c r="BV170" s="7">
        <f>AV170/34743979</f>
        <v>0</v>
      </c>
      <c r="BW170" s="4"/>
      <c r="BX170" s="5">
        <f>BT170*BV170</f>
        <v>0</v>
      </c>
      <c r="BY170" s="5">
        <f>BU170*BV170</f>
        <v>0</v>
      </c>
      <c r="CA170" s="6">
        <f>'[1]Detailed Budget'!$AD$96</f>
        <v>71050111380.677719</v>
      </c>
      <c r="CB170" s="5">
        <f>BA170*CA170</f>
        <v>108226872.95524305</v>
      </c>
      <c r="CE170" s="6">
        <f>'[1]Detailed Budget'!$AD$175</f>
        <v>4330586076.5988197</v>
      </c>
      <c r="CF170" s="5">
        <f>BB170*BD170*CE170</f>
        <v>0</v>
      </c>
      <c r="CG170" s="6">
        <f>'[1]Detailed Budget'!$AD$176</f>
        <v>20662817754.37001</v>
      </c>
      <c r="CH170" s="5">
        <f>BB170*BF170*CG170</f>
        <v>0</v>
      </c>
      <c r="CI170" s="5">
        <f>CF170+CH170</f>
        <v>0</v>
      </c>
      <c r="CJ170" s="5">
        <f>'[1]Detailed Budget'!$AD$178</f>
        <v>46025131033.061455</v>
      </c>
      <c r="CK170" s="5">
        <f>BB170*AG170*CJ170</f>
        <v>0</v>
      </c>
      <c r="CL170" s="5">
        <f>CI170+CK170</f>
        <v>0</v>
      </c>
      <c r="CM170" s="4">
        <f>'[1]Detailed Budget'!$AD$189</f>
        <v>77498869683.252869</v>
      </c>
      <c r="CN170" s="5">
        <f>BH170*BL170*CM170</f>
        <v>0</v>
      </c>
      <c r="CO170" s="3">
        <f>'[1]Detailed Budget'!$AD$191</f>
        <v>2684962805.4134097</v>
      </c>
      <c r="CP170" s="2">
        <f>BH170*AN170*CO170</f>
        <v>0</v>
      </c>
      <c r="CQ170" s="2">
        <f>CN170+CP170</f>
        <v>0</v>
      </c>
      <c r="CR170" s="6">
        <f>'[1]Detailed Budget'!$AD$195</f>
        <v>18734176418</v>
      </c>
      <c r="CS170" s="5">
        <f>BN170*CR170</f>
        <v>20887476.992938794</v>
      </c>
      <c r="CW170" s="4"/>
      <c r="DH170" s="3">
        <f>'[1]Detailed Budget'!$AD$163</f>
        <v>4928560000</v>
      </c>
      <c r="DI170" s="2">
        <f>AP170*DH170</f>
        <v>5600000</v>
      </c>
    </row>
    <row r="171" spans="1:118" ht="29" x14ac:dyDescent="0.35">
      <c r="A171" s="23" t="s">
        <v>1345</v>
      </c>
      <c r="B171" s="22" t="s">
        <v>1344</v>
      </c>
      <c r="C171" s="21" t="s">
        <v>1</v>
      </c>
      <c r="D171" s="67"/>
      <c r="E171" s="21"/>
      <c r="F171" s="21"/>
      <c r="G171" s="21"/>
      <c r="H171" s="21" t="s">
        <v>1</v>
      </c>
      <c r="I171" s="21" t="s">
        <v>1</v>
      </c>
      <c r="J171" s="21"/>
      <c r="K171" s="21" t="s">
        <v>1</v>
      </c>
      <c r="L171" s="21"/>
      <c r="M171" s="21"/>
      <c r="N171" s="21"/>
      <c r="O171" s="21"/>
      <c r="P171" s="21"/>
      <c r="Q171" s="21"/>
      <c r="R171" s="21" t="s">
        <v>1</v>
      </c>
      <c r="S171" s="21"/>
      <c r="T171" s="21"/>
      <c r="U171" s="20">
        <f>COUNTA(C171:T171)</f>
        <v>5</v>
      </c>
      <c r="V171" s="19" t="s">
        <v>0</v>
      </c>
      <c r="W171" s="18">
        <v>195188</v>
      </c>
      <c r="X171" s="17">
        <v>2.89</v>
      </c>
      <c r="Y171" s="16">
        <f>1+X171/100</f>
        <v>1.0288999999999999</v>
      </c>
      <c r="Z171" s="6">
        <v>19</v>
      </c>
      <c r="AA171" s="16">
        <f>POWER(Y171,Z171)</f>
        <v>1.7182651319612778</v>
      </c>
      <c r="AB171" s="6">
        <f>W171*AA171</f>
        <v>335384.73457725788</v>
      </c>
      <c r="AC171" s="1">
        <v>17.600000000000001</v>
      </c>
      <c r="AD171" s="6">
        <f>AB171*AC171/100</f>
        <v>59027.713285597398</v>
      </c>
      <c r="AE171" s="6">
        <f>AD171*0.95</f>
        <v>56076.327621317527</v>
      </c>
      <c r="AF171" s="6">
        <f>AE171*BB171</f>
        <v>0</v>
      </c>
      <c r="AG171" s="15">
        <f>AE171/21628351</f>
        <v>2.5927232095187252E-3</v>
      </c>
      <c r="AH171" s="6">
        <f>AB171*0.05</f>
        <v>16769.236728862896</v>
      </c>
      <c r="AI171" s="12">
        <f>AH171/12908475</f>
        <v>1.2990873615096202E-3</v>
      </c>
      <c r="AJ171" s="6">
        <f>AD171+AH171</f>
        <v>75796.950014460293</v>
      </c>
      <c r="AK171" s="6">
        <f>AB171*0.04</f>
        <v>13415.389383090316</v>
      </c>
      <c r="AL171" s="6">
        <f>AB171*0.04</f>
        <v>13415.389383090316</v>
      </c>
      <c r="AM171" s="6">
        <f>AK171+AL171</f>
        <v>26830.778766180632</v>
      </c>
      <c r="AN171" s="14">
        <f>AM171/20653560</f>
        <v>1.2990873615096202E-3</v>
      </c>
      <c r="AO171" s="6">
        <v>11</v>
      </c>
      <c r="AP171" s="13">
        <f>AO171/8801</f>
        <v>1.2498579706851495E-3</v>
      </c>
      <c r="AQ171" s="6">
        <v>11</v>
      </c>
      <c r="AR171" s="6"/>
      <c r="AS171" s="6"/>
      <c r="AT171" s="6"/>
      <c r="AU171" s="6">
        <v>0</v>
      </c>
      <c r="AV171" s="6"/>
      <c r="AW171" s="13">
        <f>AV171/34743979</f>
        <v>0</v>
      </c>
      <c r="AX171" s="6">
        <v>1</v>
      </c>
      <c r="AY171" s="6">
        <f>AJ171/1234475*414857</f>
        <v>25472.281975859336</v>
      </c>
      <c r="AZ171" s="6">
        <f>AX171*AY171</f>
        <v>25472.281975859336</v>
      </c>
      <c r="BA171" s="12">
        <f>AZ171/12721596</f>
        <v>2.0022866608764606E-3</v>
      </c>
      <c r="BB171" s="11">
        <v>0</v>
      </c>
      <c r="BC171" s="6">
        <f>AD171*BB171*0.18*4</f>
        <v>0</v>
      </c>
      <c r="BD171" s="10">
        <f>BC171/11104067</f>
        <v>0</v>
      </c>
      <c r="BE171" s="6">
        <f>AD171*BB171*0.77*4</f>
        <v>0</v>
      </c>
      <c r="BF171" s="8">
        <f>BE171/47500730</f>
        <v>0</v>
      </c>
      <c r="BG171" s="27">
        <f>BC171+BE171</f>
        <v>0</v>
      </c>
      <c r="BH171" s="9">
        <v>0</v>
      </c>
      <c r="BI171" s="6">
        <f>AK171*0.85*0.75*12</f>
        <v>102627.7287806409</v>
      </c>
      <c r="BJ171" s="6">
        <f>AL171*0.85*0.75*2*12</f>
        <v>205255.4575612818</v>
      </c>
      <c r="BK171" s="6">
        <f>BI171+BJ171</f>
        <v>307883.18634192273</v>
      </c>
      <c r="BL171" s="8">
        <f>BK171/236999601</f>
        <v>1.2990873615096202E-3</v>
      </c>
      <c r="BM171" s="6">
        <f>AH171/273114*552744</f>
        <v>33938.556743552479</v>
      </c>
      <c r="BN171" s="8">
        <f>BM171/23157202</f>
        <v>1.465572427254056E-3</v>
      </c>
      <c r="BT171" s="6">
        <f>'[1]Detailed Budget'!$AD$12</f>
        <v>194045122715</v>
      </c>
      <c r="BU171" s="6">
        <f>'[1]Detailed Budget'!$AD$24</f>
        <v>194045122715</v>
      </c>
      <c r="BV171" s="7">
        <f>AV171/34743979</f>
        <v>0</v>
      </c>
      <c r="BW171" s="4"/>
      <c r="BX171" s="5">
        <f>BT171*BV171</f>
        <v>0</v>
      </c>
      <c r="BY171" s="5">
        <f>BU171*BV171</f>
        <v>0</v>
      </c>
      <c r="CA171" s="6">
        <f>'[1]Detailed Budget'!$AD$96</f>
        <v>71050111380.677719</v>
      </c>
      <c r="CB171" s="5">
        <f>BA171*CA171</f>
        <v>142262690.27131781</v>
      </c>
      <c r="CE171" s="6">
        <f>'[1]Detailed Budget'!$AD$175</f>
        <v>4330586076.5988197</v>
      </c>
      <c r="CF171" s="5">
        <f>BB171*BD171*CE171</f>
        <v>0</v>
      </c>
      <c r="CG171" s="6">
        <f>'[1]Detailed Budget'!$AD$176</f>
        <v>20662817754.37001</v>
      </c>
      <c r="CH171" s="5">
        <f>BB171*BF171*CG171</f>
        <v>0</v>
      </c>
      <c r="CI171" s="5">
        <f>CF171+CH171</f>
        <v>0</v>
      </c>
      <c r="CJ171" s="5">
        <f>'[1]Detailed Budget'!$AD$178</f>
        <v>46025131033.061455</v>
      </c>
      <c r="CK171" s="5">
        <f>BB171*AG171*CJ171</f>
        <v>0</v>
      </c>
      <c r="CL171" s="5">
        <f>CI171+CK171</f>
        <v>0</v>
      </c>
      <c r="CM171" s="4">
        <f>'[1]Detailed Budget'!$AD$189</f>
        <v>77498869683.252869</v>
      </c>
      <c r="CN171" s="5">
        <f>BH171*BL171*CM171</f>
        <v>0</v>
      </c>
      <c r="CO171" s="3">
        <f>'[1]Detailed Budget'!$AD$191</f>
        <v>2684962805.4134097</v>
      </c>
      <c r="CP171" s="2">
        <f>BH171*AN171*CO171</f>
        <v>0</v>
      </c>
      <c r="CQ171" s="2">
        <f>CN171+CP171</f>
        <v>0</v>
      </c>
      <c r="CR171" s="6">
        <f>'[1]Detailed Budget'!$AD$195</f>
        <v>18734176418</v>
      </c>
      <c r="CS171" s="5">
        <f>BN171*CR171</f>
        <v>27456292.405533955</v>
      </c>
      <c r="CW171" s="4"/>
      <c r="DH171" s="3">
        <f>'[1]Detailed Budget'!$AD$163</f>
        <v>4928560000</v>
      </c>
      <c r="DI171" s="2">
        <f>AP171*DH171</f>
        <v>6160000</v>
      </c>
    </row>
    <row r="172" spans="1:118" ht="43.5" x14ac:dyDescent="0.35">
      <c r="A172" s="23" t="s">
        <v>1343</v>
      </c>
      <c r="B172" s="22" t="s">
        <v>1342</v>
      </c>
      <c r="C172" s="21" t="s">
        <v>1</v>
      </c>
      <c r="D172" s="67" t="s">
        <v>1</v>
      </c>
      <c r="E172" s="21"/>
      <c r="F172" s="21"/>
      <c r="G172" s="21"/>
      <c r="H172" s="21" t="s">
        <v>1</v>
      </c>
      <c r="I172" s="21" t="s">
        <v>1</v>
      </c>
      <c r="J172" s="21"/>
      <c r="K172" s="21" t="s">
        <v>1</v>
      </c>
      <c r="L172" s="21"/>
      <c r="M172" s="21"/>
      <c r="N172" s="21"/>
      <c r="O172" s="21"/>
      <c r="P172" s="21"/>
      <c r="Q172" s="21"/>
      <c r="R172" s="21" t="s">
        <v>1</v>
      </c>
      <c r="S172" s="21"/>
      <c r="T172" s="21"/>
      <c r="U172" s="20">
        <f>COUNTA(C172:T172)</f>
        <v>6</v>
      </c>
      <c r="V172" s="19" t="s">
        <v>4</v>
      </c>
      <c r="W172" s="18">
        <v>52179</v>
      </c>
      <c r="X172" s="17">
        <v>2.89</v>
      </c>
      <c r="Y172" s="16">
        <f>1+X172/100</f>
        <v>1.0288999999999999</v>
      </c>
      <c r="Z172" s="6">
        <v>19</v>
      </c>
      <c r="AA172" s="16">
        <f>POWER(Y172,Z172)</f>
        <v>1.7182651319612778</v>
      </c>
      <c r="AB172" s="6">
        <f>W172*AA172</f>
        <v>89657.35632060752</v>
      </c>
      <c r="AC172" s="1">
        <v>17.600000000000001</v>
      </c>
      <c r="AD172" s="6">
        <f>AB172*AC172/100</f>
        <v>15779.694712426926</v>
      </c>
      <c r="AE172" s="6">
        <f>AD172*0.95</f>
        <v>14990.70997680558</v>
      </c>
      <c r="AF172" s="6">
        <f>AE172*BB172</f>
        <v>14990.70997680558</v>
      </c>
      <c r="AG172" s="15">
        <f>AE172/21628351</f>
        <v>6.9310461887758248E-4</v>
      </c>
      <c r="AH172" s="6">
        <f>AB172*0.05</f>
        <v>4482.8678160303762</v>
      </c>
      <c r="AI172" s="12">
        <f>AH172/12908475</f>
        <v>3.4728097749969506E-4</v>
      </c>
      <c r="AJ172" s="6">
        <f>AD172+AH172</f>
        <v>20262.562528457303</v>
      </c>
      <c r="AK172" s="6">
        <f>AB172*0.04</f>
        <v>3586.2942528243007</v>
      </c>
      <c r="AL172" s="6">
        <f>AB172*0.04</f>
        <v>3586.2942528243007</v>
      </c>
      <c r="AM172" s="6">
        <f>AK172+AL172</f>
        <v>7172.5885056486013</v>
      </c>
      <c r="AN172" s="14">
        <f>AM172/20653560</f>
        <v>3.4728097749969501E-4</v>
      </c>
      <c r="AO172" s="6">
        <v>10</v>
      </c>
      <c r="AP172" s="13">
        <f>AO172/8801</f>
        <v>1.1362345188046814E-3</v>
      </c>
      <c r="AQ172" s="6">
        <v>10</v>
      </c>
      <c r="AR172" s="6"/>
      <c r="AS172" s="6"/>
      <c r="AT172" s="6"/>
      <c r="AU172" s="6">
        <v>0</v>
      </c>
      <c r="AV172" s="6"/>
      <c r="AW172" s="13">
        <f>AV172/34743979</f>
        <v>0</v>
      </c>
      <c r="AX172" s="6">
        <v>1</v>
      </c>
      <c r="AY172" s="6">
        <f>AJ172/1234475*414857</f>
        <v>6809.4257906139946</v>
      </c>
      <c r="AZ172" s="6">
        <f>AX172*AY172</f>
        <v>6809.4257906139946</v>
      </c>
      <c r="BA172" s="12">
        <f>AZ172/12721596</f>
        <v>5.3526505562776828E-4</v>
      </c>
      <c r="BB172" s="11">
        <v>1</v>
      </c>
      <c r="BC172" s="6">
        <f>AD172*BB172*0.18*4</f>
        <v>11361.380192947387</v>
      </c>
      <c r="BD172" s="10">
        <f>BC172/11104067</f>
        <v>1.0231728782749048E-3</v>
      </c>
      <c r="BE172" s="6">
        <f>AD172*BB172*0.77*4</f>
        <v>48601.459714274934</v>
      </c>
      <c r="BF172" s="8">
        <f>BE172/47500730</f>
        <v>1.0231729010117304E-3</v>
      </c>
      <c r="BG172" s="27">
        <f>BC172+BE172</f>
        <v>59962.839907222318</v>
      </c>
      <c r="BH172" s="9">
        <v>0</v>
      </c>
      <c r="BI172" s="6">
        <f>AK172*0.85*0.75*12</f>
        <v>27435.151034105904</v>
      </c>
      <c r="BJ172" s="6">
        <f>AL172*0.85*0.75*2*12</f>
        <v>54870.302068211808</v>
      </c>
      <c r="BK172" s="6">
        <f>BI172+BJ172</f>
        <v>82305.453102317711</v>
      </c>
      <c r="BL172" s="8">
        <f>BK172/236999601</f>
        <v>3.4728097749969506E-4</v>
      </c>
      <c r="BM172" s="6">
        <f>AH172/273114*552744</f>
        <v>9072.6886505411458</v>
      </c>
      <c r="BN172" s="8">
        <f>BM172/23157202</f>
        <v>3.9178691149911575E-4</v>
      </c>
      <c r="BT172" s="6">
        <f>'[1]Detailed Budget'!$AD$12</f>
        <v>194045122715</v>
      </c>
      <c r="BU172" s="6">
        <f>'[1]Detailed Budget'!$AD$24</f>
        <v>194045122715</v>
      </c>
      <c r="BV172" s="7">
        <f>AV172/34743979</f>
        <v>0</v>
      </c>
      <c r="BW172" s="4"/>
      <c r="BX172" s="5">
        <f>BT172*BV172</f>
        <v>0</v>
      </c>
      <c r="BY172" s="5">
        <f>BU172*BV172</f>
        <v>0</v>
      </c>
      <c r="CA172" s="6">
        <f>'[1]Detailed Budget'!$AD$96</f>
        <v>71050111380.677719</v>
      </c>
      <c r="CB172" s="5">
        <f>BA172*CA172</f>
        <v>38030641.820537589</v>
      </c>
      <c r="CE172" s="6">
        <f>'[1]Detailed Budget'!$AD$175</f>
        <v>4330586076.5988197</v>
      </c>
      <c r="CF172" s="5">
        <f>BB172*BD172*CE172</f>
        <v>4430938.2206108412</v>
      </c>
      <c r="CG172" s="6">
        <f>'[1]Detailed Budget'!$AD$176</f>
        <v>20662817754.37001</v>
      </c>
      <c r="CH172" s="5">
        <f>BB172*BF172*CG172</f>
        <v>21141635.184815452</v>
      </c>
      <c r="CI172" s="5">
        <f>CF172+CH172</f>
        <v>25572573.405426294</v>
      </c>
      <c r="CJ172" s="5">
        <f>'[1]Detailed Budget'!$AD$178</f>
        <v>46025131033.061455</v>
      </c>
      <c r="CK172" s="5">
        <f>BB172*AG172*CJ172</f>
        <v>31900230.903460853</v>
      </c>
      <c r="CL172" s="5">
        <f>CI172+CK172</f>
        <v>57472804.308887146</v>
      </c>
      <c r="CM172" s="4">
        <f>'[1]Detailed Budget'!$AD$189</f>
        <v>77498869683.252869</v>
      </c>
      <c r="CN172" s="5">
        <f>BH172*BL172*CM172</f>
        <v>0</v>
      </c>
      <c r="CO172" s="3">
        <f>'[1]Detailed Budget'!$AD$191</f>
        <v>2684962805.4134097</v>
      </c>
      <c r="CP172" s="2">
        <f>BH172*AN172*CO172</f>
        <v>0</v>
      </c>
      <c r="CQ172" s="2">
        <f>CN172+CP172</f>
        <v>0</v>
      </c>
      <c r="CR172" s="6">
        <f>'[1]Detailed Budget'!$AD$195</f>
        <v>18734176418</v>
      </c>
      <c r="CS172" s="5">
        <f>BN172*CR172</f>
        <v>7339805.1182877868</v>
      </c>
      <c r="CW172" s="4"/>
      <c r="DH172" s="3">
        <f>'[1]Detailed Budget'!$AD$163</f>
        <v>4928560000</v>
      </c>
      <c r="DI172" s="2">
        <f>AP172*DH172</f>
        <v>5600000</v>
      </c>
    </row>
    <row r="173" spans="1:118" ht="29" x14ac:dyDescent="0.35">
      <c r="A173" s="23" t="s">
        <v>1341</v>
      </c>
      <c r="B173" s="22" t="s">
        <v>1340</v>
      </c>
      <c r="C173" s="21" t="s">
        <v>1</v>
      </c>
      <c r="D173" s="67"/>
      <c r="E173" s="21"/>
      <c r="F173" s="21"/>
      <c r="G173" s="21"/>
      <c r="H173" s="21" t="s">
        <v>1</v>
      </c>
      <c r="I173" s="21" t="s">
        <v>1</v>
      </c>
      <c r="J173" s="21"/>
      <c r="K173" s="21" t="s">
        <v>1</v>
      </c>
      <c r="L173" s="21"/>
      <c r="M173" s="21"/>
      <c r="N173" s="21"/>
      <c r="O173" s="21"/>
      <c r="P173" s="21"/>
      <c r="Q173" s="21"/>
      <c r="R173" s="21" t="s">
        <v>1</v>
      </c>
      <c r="S173" s="21"/>
      <c r="T173" s="21"/>
      <c r="U173" s="20">
        <f>COUNTA(C173:T173)</f>
        <v>5</v>
      </c>
      <c r="V173" s="19" t="s">
        <v>0</v>
      </c>
      <c r="W173" s="18">
        <v>199674</v>
      </c>
      <c r="X173" s="17">
        <v>2.89</v>
      </c>
      <c r="Y173" s="16">
        <f>1+X173/100</f>
        <v>1.0288999999999999</v>
      </c>
      <c r="Z173" s="6">
        <v>19</v>
      </c>
      <c r="AA173" s="16">
        <f>POWER(Y173,Z173)</f>
        <v>1.7182651319612778</v>
      </c>
      <c r="AB173" s="6">
        <f>W173*AA173</f>
        <v>343092.87195923622</v>
      </c>
      <c r="AC173" s="1">
        <v>17.600000000000001</v>
      </c>
      <c r="AD173" s="6">
        <f>AB173*AC173/100</f>
        <v>60384.345464825587</v>
      </c>
      <c r="AE173" s="6">
        <f>AD173*0.95</f>
        <v>57365.128191584306</v>
      </c>
      <c r="AF173" s="6">
        <f>AE173*BB173</f>
        <v>0</v>
      </c>
      <c r="AG173" s="15">
        <f>AE173/21628351</f>
        <v>2.6523116899473428E-3</v>
      </c>
      <c r="AH173" s="6">
        <f>AB173*0.05</f>
        <v>17154.643597961811</v>
      </c>
      <c r="AI173" s="12">
        <f>AH173/12908475</f>
        <v>1.3289442477102686E-3</v>
      </c>
      <c r="AJ173" s="6">
        <f>AD173+AH173</f>
        <v>77538.989062787397</v>
      </c>
      <c r="AK173" s="6">
        <f>AB173*0.04</f>
        <v>13723.714878369448</v>
      </c>
      <c r="AL173" s="6">
        <f>AB173*0.04</f>
        <v>13723.714878369448</v>
      </c>
      <c r="AM173" s="6">
        <f>AK173+AL173</f>
        <v>27447.429756738897</v>
      </c>
      <c r="AN173" s="14">
        <f>AM173/20653560</f>
        <v>1.3289442477102686E-3</v>
      </c>
      <c r="AO173" s="6">
        <v>11</v>
      </c>
      <c r="AP173" s="13">
        <f>AO173/8801</f>
        <v>1.2498579706851495E-3</v>
      </c>
      <c r="AQ173" s="6">
        <v>11</v>
      </c>
      <c r="AR173" s="6"/>
      <c r="AS173" s="6"/>
      <c r="AT173" s="6"/>
      <c r="AU173" s="6">
        <v>0</v>
      </c>
      <c r="AV173" s="6"/>
      <c r="AW173" s="13">
        <f>AV173/34743979</f>
        <v>0</v>
      </c>
      <c r="AX173" s="6">
        <v>1</v>
      </c>
      <c r="AY173" s="6">
        <f>AJ173/1234475*414857</f>
        <v>26057.710675081144</v>
      </c>
      <c r="AZ173" s="6">
        <f>AX173*AY173</f>
        <v>26057.710675081144</v>
      </c>
      <c r="BA173" s="12">
        <f>AZ173/12721596</f>
        <v>2.0483051556645206E-3</v>
      </c>
      <c r="BB173" s="11">
        <v>0</v>
      </c>
      <c r="BC173" s="6">
        <f>AD173*BB173*0.18*4</f>
        <v>0</v>
      </c>
      <c r="BD173" s="10">
        <f>BC173/11104067</f>
        <v>0</v>
      </c>
      <c r="BE173" s="6">
        <f>AD173*BB173*0.77*4</f>
        <v>0</v>
      </c>
      <c r="BF173" s="8">
        <f>BE173/47500730</f>
        <v>0</v>
      </c>
      <c r="BG173" s="27">
        <f>BC173+BE173</f>
        <v>0</v>
      </c>
      <c r="BH173" s="9">
        <v>0</v>
      </c>
      <c r="BI173" s="6">
        <f>AK173*0.85*0.75*12</f>
        <v>104986.41881952627</v>
      </c>
      <c r="BJ173" s="6">
        <f>AL173*0.85*0.75*2*12</f>
        <v>209972.83763905254</v>
      </c>
      <c r="BK173" s="6">
        <f>BI173+BJ173</f>
        <v>314959.25645857881</v>
      </c>
      <c r="BL173" s="8">
        <f>BK173/236999601</f>
        <v>1.3289442477102686E-3</v>
      </c>
      <c r="BM173" s="6">
        <f>AH173/273114*552744</f>
        <v>34718.565584011812</v>
      </c>
      <c r="BN173" s="8">
        <f>BM173/23157202</f>
        <v>1.4992556347702029E-3</v>
      </c>
      <c r="BT173" s="6">
        <f>'[1]Detailed Budget'!$AD$12</f>
        <v>194045122715</v>
      </c>
      <c r="BU173" s="6">
        <f>'[1]Detailed Budget'!$AD$24</f>
        <v>194045122715</v>
      </c>
      <c r="BV173" s="7">
        <f>AV173/34743979</f>
        <v>0</v>
      </c>
      <c r="BW173" s="4"/>
      <c r="BX173" s="5">
        <f>BT173*BV173</f>
        <v>0</v>
      </c>
      <c r="BY173" s="5">
        <f>BU173*BV173</f>
        <v>0</v>
      </c>
      <c r="CA173" s="6">
        <f>'[1]Detailed Budget'!$AD$96</f>
        <v>71050111380.677719</v>
      </c>
      <c r="CB173" s="5">
        <f>BA173*CA173</f>
        <v>145532309.45158061</v>
      </c>
      <c r="CE173" s="6">
        <f>'[1]Detailed Budget'!$AD$175</f>
        <v>4330586076.5988197</v>
      </c>
      <c r="CF173" s="5">
        <f>BB173*BD173*CE173</f>
        <v>0</v>
      </c>
      <c r="CG173" s="6">
        <f>'[1]Detailed Budget'!$AD$176</f>
        <v>20662817754.37001</v>
      </c>
      <c r="CH173" s="5">
        <f>BB173*BF173*CG173</f>
        <v>0</v>
      </c>
      <c r="CI173" s="5">
        <f>CF173+CH173</f>
        <v>0</v>
      </c>
      <c r="CJ173" s="5">
        <f>'[1]Detailed Budget'!$AD$178</f>
        <v>46025131033.061455</v>
      </c>
      <c r="CK173" s="5">
        <f>BB173*AG173*CJ173</f>
        <v>0</v>
      </c>
      <c r="CL173" s="5">
        <f>CI173+CK173</f>
        <v>0</v>
      </c>
      <c r="CM173" s="4">
        <f>'[1]Detailed Budget'!$AD$189</f>
        <v>77498869683.252869</v>
      </c>
      <c r="CN173" s="5">
        <f>BH173*BL173*CM173</f>
        <v>0</v>
      </c>
      <c r="CO173" s="3">
        <f>'[1]Detailed Budget'!$AD$191</f>
        <v>2684962805.4134097</v>
      </c>
      <c r="CP173" s="2">
        <f>BH173*AN173*CO173</f>
        <v>0</v>
      </c>
      <c r="CQ173" s="2">
        <f>CN173+CP173</f>
        <v>0</v>
      </c>
      <c r="CR173" s="6">
        <f>'[1]Detailed Budget'!$AD$195</f>
        <v>18734176418</v>
      </c>
      <c r="CS173" s="5">
        <f>BN173*CR173</f>
        <v>28087319.557465557</v>
      </c>
      <c r="CW173" s="4"/>
      <c r="DH173" s="3">
        <f>'[1]Detailed Budget'!$AD$163</f>
        <v>4928560000</v>
      </c>
      <c r="DI173" s="2">
        <f>AP173*DH173</f>
        <v>6160000</v>
      </c>
    </row>
    <row r="174" spans="1:118" ht="29" x14ac:dyDescent="0.35">
      <c r="A174" s="23" t="s">
        <v>1339</v>
      </c>
      <c r="B174" s="22" t="s">
        <v>1338</v>
      </c>
      <c r="C174" s="21" t="s">
        <v>1</v>
      </c>
      <c r="D174" s="67"/>
      <c r="E174" s="21"/>
      <c r="F174" s="21"/>
      <c r="G174" s="21"/>
      <c r="H174" s="21" t="s">
        <v>1</v>
      </c>
      <c r="I174" s="21" t="s">
        <v>1</v>
      </c>
      <c r="J174" s="21"/>
      <c r="K174" s="21" t="s">
        <v>1</v>
      </c>
      <c r="L174" s="21"/>
      <c r="M174" s="21"/>
      <c r="N174" s="21"/>
      <c r="O174" s="21"/>
      <c r="P174" s="21"/>
      <c r="Q174" s="21"/>
      <c r="R174" s="21" t="s">
        <v>1</v>
      </c>
      <c r="S174" s="21"/>
      <c r="T174" s="21"/>
      <c r="U174" s="20">
        <f>COUNTA(C174:T174)</f>
        <v>5</v>
      </c>
      <c r="V174" s="19" t="s">
        <v>0</v>
      </c>
      <c r="W174" s="18">
        <v>196197</v>
      </c>
      <c r="X174" s="17">
        <v>2.89</v>
      </c>
      <c r="Y174" s="16">
        <f>1+X174/100</f>
        <v>1.0288999999999999</v>
      </c>
      <c r="Z174" s="6">
        <v>19</v>
      </c>
      <c r="AA174" s="16">
        <f>POWER(Y174,Z174)</f>
        <v>1.7182651319612778</v>
      </c>
      <c r="AB174" s="6">
        <f>W174*AA174</f>
        <v>337118.46409540682</v>
      </c>
      <c r="AC174" s="1">
        <v>17.600000000000001</v>
      </c>
      <c r="AD174" s="6">
        <f>AB174*AC174/100</f>
        <v>59332.849680791609</v>
      </c>
      <c r="AE174" s="6">
        <f>AD174*0.95</f>
        <v>56366.207196752024</v>
      </c>
      <c r="AF174" s="6">
        <f>AE174*BB174</f>
        <v>0</v>
      </c>
      <c r="AG174" s="15">
        <f>AE174/21628351</f>
        <v>2.6061259684916349E-3</v>
      </c>
      <c r="AH174" s="6">
        <f>AB174*0.05</f>
        <v>16855.923204770341</v>
      </c>
      <c r="AI174" s="12">
        <f>AH174/12908475</f>
        <v>1.3058028314553299E-3</v>
      </c>
      <c r="AJ174" s="6">
        <f>AD174+AH174</f>
        <v>76188.77288556195</v>
      </c>
      <c r="AK174" s="6">
        <f>AB174*0.04</f>
        <v>13484.738563816272</v>
      </c>
      <c r="AL174" s="6">
        <f>AB174*0.04</f>
        <v>13484.738563816272</v>
      </c>
      <c r="AM174" s="6">
        <f>AK174+AL174</f>
        <v>26969.477127632545</v>
      </c>
      <c r="AN174" s="14">
        <f>AM174/20653560</f>
        <v>1.3058028314553299E-3</v>
      </c>
      <c r="AO174" s="6">
        <v>11</v>
      </c>
      <c r="AP174" s="13">
        <f>AO174/8801</f>
        <v>1.2498579706851495E-3</v>
      </c>
      <c r="AQ174" s="6">
        <v>11</v>
      </c>
      <c r="AR174" s="6"/>
      <c r="AS174" s="6"/>
      <c r="AT174" s="6"/>
      <c r="AU174" s="6">
        <v>0</v>
      </c>
      <c r="AV174" s="6"/>
      <c r="AW174" s="13">
        <f>AV174/34743979</f>
        <v>0</v>
      </c>
      <c r="AX174" s="6">
        <v>1</v>
      </c>
      <c r="AY174" s="6">
        <f>AJ174/1234475*414857</f>
        <v>25603.957757739587</v>
      </c>
      <c r="AZ174" s="6">
        <f>AX174*AY174</f>
        <v>25603.957757739587</v>
      </c>
      <c r="BA174" s="12">
        <f>AZ174/12721596</f>
        <v>2.0126372318174219E-3</v>
      </c>
      <c r="BB174" s="11">
        <v>0</v>
      </c>
      <c r="BC174" s="6">
        <f>AD174*BB174*0.18*4</f>
        <v>0</v>
      </c>
      <c r="BD174" s="10">
        <f>BC174/11104067</f>
        <v>0</v>
      </c>
      <c r="BE174" s="6">
        <f>AD174*BB174*0.77*4</f>
        <v>0</v>
      </c>
      <c r="BF174" s="8">
        <f>BE174/47500730</f>
        <v>0</v>
      </c>
      <c r="BG174" s="27">
        <f>BC174+BE174</f>
        <v>0</v>
      </c>
      <c r="BH174" s="9">
        <v>0</v>
      </c>
      <c r="BI174" s="6">
        <f>AK174*0.85*0.75*12</f>
        <v>103158.2500131945</v>
      </c>
      <c r="BJ174" s="6">
        <f>AL174*0.85*0.75*2*12</f>
        <v>206316.500026389</v>
      </c>
      <c r="BK174" s="6">
        <f>BI174+BJ174</f>
        <v>309474.75003958348</v>
      </c>
      <c r="BL174" s="8">
        <f>BK174/236999601</f>
        <v>1.3058028314553302E-3</v>
      </c>
      <c r="BM174" s="6">
        <f>AH174/273114*552744</f>
        <v>34113.997875969661</v>
      </c>
      <c r="BN174" s="8">
        <f>BM174/23157202</f>
        <v>1.4731485209642193E-3</v>
      </c>
      <c r="BT174" s="6">
        <f>'[1]Detailed Budget'!$AD$12</f>
        <v>194045122715</v>
      </c>
      <c r="BU174" s="6">
        <f>'[1]Detailed Budget'!$AD$24</f>
        <v>194045122715</v>
      </c>
      <c r="BV174" s="7">
        <f>AV174/34743979</f>
        <v>0</v>
      </c>
      <c r="BW174" s="4"/>
      <c r="BX174" s="5">
        <f>BT174*BV174</f>
        <v>0</v>
      </c>
      <c r="BY174" s="5">
        <f>BU174*BV174</f>
        <v>0</v>
      </c>
      <c r="CA174" s="6">
        <f>'[1]Detailed Budget'!$AD$96</f>
        <v>71050111380.677719</v>
      </c>
      <c r="CB174" s="5">
        <f>BA174*CA174</f>
        <v>142998099.48952672</v>
      </c>
      <c r="CE174" s="6">
        <f>'[1]Detailed Budget'!$AD$175</f>
        <v>4330586076.5988197</v>
      </c>
      <c r="CF174" s="5">
        <f>BB174*BD174*CE174</f>
        <v>0</v>
      </c>
      <c r="CG174" s="6">
        <f>'[1]Detailed Budget'!$AD$176</f>
        <v>20662817754.37001</v>
      </c>
      <c r="CH174" s="5">
        <f>BB174*BF174*CG174</f>
        <v>0</v>
      </c>
      <c r="CI174" s="5">
        <f>CF174+CH174</f>
        <v>0</v>
      </c>
      <c r="CJ174" s="5">
        <f>'[1]Detailed Budget'!$AD$178</f>
        <v>46025131033.061455</v>
      </c>
      <c r="CK174" s="5">
        <f>BB174*AG174*CJ174</f>
        <v>0</v>
      </c>
      <c r="CL174" s="5">
        <f>CI174+CK174</f>
        <v>0</v>
      </c>
      <c r="CM174" s="4">
        <f>'[1]Detailed Budget'!$AD$189</f>
        <v>77498869683.252869</v>
      </c>
      <c r="CN174" s="5">
        <f>BH174*BL174*CM174</f>
        <v>0</v>
      </c>
      <c r="CO174" s="3">
        <f>'[1]Detailed Budget'!$AD$191</f>
        <v>2684962805.4134097</v>
      </c>
      <c r="CP174" s="2">
        <f>BH174*AN174*CO174</f>
        <v>0</v>
      </c>
      <c r="CQ174" s="2">
        <f>CN174+CP174</f>
        <v>0</v>
      </c>
      <c r="CR174" s="6">
        <f>'[1]Detailed Budget'!$AD$195</f>
        <v>18734176418</v>
      </c>
      <c r="CS174" s="5">
        <f>BN174*CR174</f>
        <v>27598224.281659458</v>
      </c>
      <c r="CW174" s="4"/>
      <c r="DH174" s="3">
        <f>'[1]Detailed Budget'!$AD$163</f>
        <v>4928560000</v>
      </c>
      <c r="DI174" s="2">
        <f>AP174*DH174</f>
        <v>6160000</v>
      </c>
    </row>
    <row r="175" spans="1:118" x14ac:dyDescent="0.35">
      <c r="A175" s="23"/>
      <c r="B175" s="22"/>
      <c r="C175" s="21"/>
      <c r="D175" s="67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0"/>
      <c r="V175" s="19"/>
      <c r="W175" s="18"/>
      <c r="X175" s="17"/>
      <c r="Y175" s="16"/>
      <c r="Z175" s="6"/>
      <c r="AA175" s="16"/>
      <c r="AB175" s="6"/>
      <c r="AD175" s="6"/>
      <c r="AE175" s="6"/>
      <c r="AF175" s="6">
        <f>AE175*BB175</f>
        <v>0</v>
      </c>
      <c r="AG175" s="15">
        <f>AE175/21628351</f>
        <v>0</v>
      </c>
      <c r="AH175" s="6"/>
      <c r="AI175" s="12"/>
      <c r="AJ175" s="6"/>
      <c r="AK175" s="6">
        <f>AB175*0.04</f>
        <v>0</v>
      </c>
      <c r="AL175" s="6">
        <f>AB175*0.04</f>
        <v>0</v>
      </c>
      <c r="AM175" s="6">
        <f>AK175+AL175</f>
        <v>0</v>
      </c>
      <c r="AN175" s="14">
        <f>AM175/20653560</f>
        <v>0</v>
      </c>
      <c r="AO175" s="6"/>
      <c r="AP175" s="13">
        <f>AO175/8801</f>
        <v>0</v>
      </c>
      <c r="AQ175" s="6"/>
      <c r="AR175" s="6"/>
      <c r="AS175" s="6"/>
      <c r="AT175" s="6"/>
      <c r="AU175" s="6"/>
      <c r="AV175" s="6"/>
      <c r="AW175" s="13">
        <f>AV175/34743979</f>
        <v>0</v>
      </c>
      <c r="AX175" s="6"/>
      <c r="AY175" s="6"/>
      <c r="AZ175" s="6"/>
      <c r="BA175" s="12">
        <f>AZ175/12721596</f>
        <v>0</v>
      </c>
      <c r="BB175" s="11"/>
      <c r="BC175" s="6"/>
      <c r="BD175" s="10"/>
      <c r="BE175" s="6"/>
      <c r="BF175" s="8"/>
      <c r="BG175" s="27"/>
      <c r="BH175" s="9"/>
      <c r="BI175" s="6">
        <f>AK175*0.85*0.75*12</f>
        <v>0</v>
      </c>
      <c r="BJ175" s="6">
        <f>AL175*0.85*0.75*2*12</f>
        <v>0</v>
      </c>
      <c r="BK175" s="6">
        <f>BI175+BJ175</f>
        <v>0</v>
      </c>
      <c r="BL175" s="8">
        <f>BK175/236999601</f>
        <v>0</v>
      </c>
      <c r="BM175" s="6"/>
      <c r="BN175" s="8">
        <f>BM175/23157202</f>
        <v>0</v>
      </c>
      <c r="BT175" s="6"/>
      <c r="BU175" s="6"/>
      <c r="BV175" s="7"/>
      <c r="BW175" s="4"/>
      <c r="BX175" s="5"/>
      <c r="BY175" s="5"/>
      <c r="CA175" s="6">
        <f>'[1]Detailed Budget'!$AD$96</f>
        <v>71050111380.677719</v>
      </c>
      <c r="CB175" s="5">
        <f>BA175*CA175</f>
        <v>0</v>
      </c>
      <c r="CE175" s="6"/>
      <c r="CF175" s="5"/>
      <c r="CG175" s="6"/>
      <c r="CH175" s="5"/>
      <c r="CI175" s="5"/>
      <c r="CJ175" s="5"/>
      <c r="CK175" s="5"/>
      <c r="CL175" s="5"/>
      <c r="CM175" s="4">
        <f>'[1]Detailed Budget'!$AD$189</f>
        <v>77498869683.252869</v>
      </c>
      <c r="CN175" s="5">
        <f>BH175*BL175*CM175</f>
        <v>0</v>
      </c>
      <c r="CO175" s="3">
        <f>'[1]Detailed Budget'!$AD$191</f>
        <v>2684962805.4134097</v>
      </c>
      <c r="CP175" s="2">
        <f>BH175*AN175*CO175</f>
        <v>0</v>
      </c>
      <c r="CQ175" s="2">
        <f>CN175+CP175</f>
        <v>0</v>
      </c>
      <c r="CR175" s="6"/>
      <c r="CS175" s="5"/>
      <c r="CW175" s="4"/>
      <c r="DH175" s="3">
        <f>'[1]Detailed Budget'!$AD$163</f>
        <v>4928560000</v>
      </c>
      <c r="DI175" s="2">
        <f>AP175*DH175</f>
        <v>0</v>
      </c>
    </row>
    <row r="176" spans="1:118" x14ac:dyDescent="0.35">
      <c r="A176" s="38">
        <v>2.2000000000000002</v>
      </c>
      <c r="B176" s="37" t="s">
        <v>1333</v>
      </c>
      <c r="C176" s="34">
        <f>COUNTA(C178:C197)</f>
        <v>20</v>
      </c>
      <c r="D176" s="34">
        <f>COUNTA(D178:D197)</f>
        <v>20</v>
      </c>
      <c r="E176" s="34">
        <f>COUNTA(E178:E197)</f>
        <v>0</v>
      </c>
      <c r="F176" s="34">
        <f>COUNTA(F178:F197)</f>
        <v>0</v>
      </c>
      <c r="G176" s="34">
        <f>COUNTA(G178:G197)</f>
        <v>0</v>
      </c>
      <c r="H176" s="34">
        <f>COUNTA(H178:H197)</f>
        <v>20</v>
      </c>
      <c r="I176" s="34">
        <f>COUNTA(I178:I197)</f>
        <v>20</v>
      </c>
      <c r="J176" s="34">
        <f>COUNTA(J178:J197)</f>
        <v>0</v>
      </c>
      <c r="K176" s="34">
        <f>COUNTA(K178:K197)</f>
        <v>20</v>
      </c>
      <c r="L176" s="34">
        <f>COUNTA(L178:L197)</f>
        <v>0</v>
      </c>
      <c r="M176" s="34">
        <f>COUNTA(M178:M197)</f>
        <v>0</v>
      </c>
      <c r="N176" s="34">
        <f>COUNTA(N178:N197)</f>
        <v>0</v>
      </c>
      <c r="O176" s="34">
        <f>COUNTA(O178:O197)</f>
        <v>0</v>
      </c>
      <c r="P176" s="34">
        <f>COUNTA(P178:P197)</f>
        <v>0</v>
      </c>
      <c r="Q176" s="34">
        <f>COUNTA(Q178:Q197)</f>
        <v>1</v>
      </c>
      <c r="R176" s="34">
        <f>COUNTA(R178:R197)</f>
        <v>19</v>
      </c>
      <c r="S176" s="34">
        <f>COUNTA(S178:S197)</f>
        <v>2</v>
      </c>
      <c r="T176" s="34">
        <f>COUNTA(T178:T197)</f>
        <v>0</v>
      </c>
      <c r="U176" s="33">
        <f>SUM(C176:T176)</f>
        <v>122</v>
      </c>
      <c r="V176" s="32"/>
      <c r="W176" s="25">
        <f>SUM(W178:W197)</f>
        <v>4653066</v>
      </c>
      <c r="X176" s="31">
        <v>3.39</v>
      </c>
      <c r="Y176" s="30">
        <f>1+X176/100</f>
        <v>1.0339</v>
      </c>
      <c r="Z176" s="25">
        <v>19</v>
      </c>
      <c r="AA176" s="30">
        <f>POWER(Y176,Z176)</f>
        <v>1.8840489025780363</v>
      </c>
      <c r="AB176" s="25">
        <f>W176*AA176</f>
        <v>8766603.8909231722</v>
      </c>
      <c r="AC176" s="69">
        <v>20</v>
      </c>
      <c r="AD176" s="25">
        <f>AB176*AC176/100</f>
        <v>1753320.7781846344</v>
      </c>
      <c r="AE176" s="25">
        <f>AD176*0.95</f>
        <v>1665654.7392754026</v>
      </c>
      <c r="AF176" s="25">
        <f>SUM(AF178:AF197)</f>
        <v>1665654.7392754031</v>
      </c>
      <c r="AG176" s="15">
        <f>AE176/21628351</f>
        <v>7.7012562782775379E-2</v>
      </c>
      <c r="AH176" s="25">
        <f>SUM(AH178:AH197)</f>
        <v>438330.1945461586</v>
      </c>
      <c r="AI176" s="12">
        <f>AH176/12908475</f>
        <v>3.3956776036375994E-2</v>
      </c>
      <c r="AJ176" s="25">
        <f>SUM(AJ178:AJ197)</f>
        <v>2191650.9727307931</v>
      </c>
      <c r="AK176" s="6">
        <f>AB176*0.04</f>
        <v>350664.15563692688</v>
      </c>
      <c r="AL176" s="6">
        <f>AB176*0.04</f>
        <v>350664.15563692688</v>
      </c>
      <c r="AM176" s="6">
        <f>AK176+AL176</f>
        <v>701328.31127385376</v>
      </c>
      <c r="AN176" s="14">
        <f>AM176/20653560</f>
        <v>3.3956776036375994E-2</v>
      </c>
      <c r="AO176" s="25">
        <f>SUM(AO178:AO197)</f>
        <v>212</v>
      </c>
      <c r="AP176" s="13">
        <f>AO176/8801</f>
        <v>2.4088171798659245E-2</v>
      </c>
      <c r="AQ176" s="25">
        <f>SUM(AQ178:AQ197)</f>
        <v>212</v>
      </c>
      <c r="AR176" s="25"/>
      <c r="AS176" s="25"/>
      <c r="AT176" s="25"/>
      <c r="AU176" s="6"/>
      <c r="AV176" s="6"/>
      <c r="AW176" s="13">
        <f>AV176/34743979</f>
        <v>0</v>
      </c>
      <c r="AX176" s="6"/>
      <c r="AY176" s="25">
        <v>663102</v>
      </c>
      <c r="AZ176" s="25">
        <f>SUM(AZ178:AZ197)</f>
        <v>663101.99174947769</v>
      </c>
      <c r="BA176" s="12">
        <f>AZ176/12721596</f>
        <v>5.2124119626930275E-2</v>
      </c>
      <c r="BB176" s="11"/>
      <c r="BC176" s="25">
        <f>SUM(BC178:BC197)</f>
        <v>1262390.9602929368</v>
      </c>
      <c r="BD176" s="10">
        <f>BC176/11104067</f>
        <v>0.11368726073905505</v>
      </c>
      <c r="BE176" s="25">
        <f>SUM(BE178:BE197)</f>
        <v>5400227.9968086742</v>
      </c>
      <c r="BF176" s="8">
        <f>BE176/47500730</f>
        <v>0.1136872632653998</v>
      </c>
      <c r="BG176" s="25">
        <f>SUM(BG178:BG197)</f>
        <v>6662618.9571016124</v>
      </c>
      <c r="BI176" s="6">
        <f>AK176*0.85*0.75*12</f>
        <v>2682580.7906224905</v>
      </c>
      <c r="BJ176" s="6">
        <f>AL176*0.85*0.75*2*12</f>
        <v>5365161.5812449809</v>
      </c>
      <c r="BK176" s="6">
        <f>BI176+BJ176</f>
        <v>8047742.3718674714</v>
      </c>
      <c r="BL176" s="8">
        <f>BK176/236999601</f>
        <v>3.3956776036375994E-2</v>
      </c>
      <c r="BM176" s="25">
        <v>609621</v>
      </c>
      <c r="BN176" s="8">
        <f>BM176/23157202</f>
        <v>2.6325330668186941E-2</v>
      </c>
      <c r="BO176" s="24"/>
      <c r="BP176" s="24"/>
      <c r="BQ176" s="24"/>
      <c r="BR176" s="24"/>
      <c r="BS176" s="24"/>
      <c r="BT176" s="25">
        <f>'[1]Detailed Budget'!$AD$12</f>
        <v>194045122715</v>
      </c>
      <c r="BU176" s="25">
        <f>'[1]Detailed Budget'!$AD$24</f>
        <v>194045122715</v>
      </c>
      <c r="BV176" s="7">
        <f>AV176/34743979</f>
        <v>0</v>
      </c>
      <c r="BW176" s="4"/>
      <c r="BX176" s="35">
        <f>BT176*BV176</f>
        <v>0</v>
      </c>
      <c r="BY176" s="35">
        <f>BU176*BV176</f>
        <v>0</v>
      </c>
      <c r="BZ176" s="24"/>
      <c r="CA176" s="25">
        <f>'[1]Detailed Budget'!$AD$96</f>
        <v>71050111380.677719</v>
      </c>
      <c r="CB176" s="35">
        <f>BA176*CA176</f>
        <v>3703424505.1131654</v>
      </c>
      <c r="CC176" s="24"/>
      <c r="CD176" s="24"/>
      <c r="CE176" s="25">
        <f>'[1]Detailed Budget'!$AD$175</f>
        <v>4330586076.5988197</v>
      </c>
      <c r="CF176" s="35">
        <f>SUM(CF178:CF197)</f>
        <v>492332468.4432115</v>
      </c>
      <c r="CG176" s="36">
        <f>'[1]Detailed Budget'!$AD$176</f>
        <v>20662817754.37001</v>
      </c>
      <c r="CH176" s="35">
        <f>SUM(CH178:CH197)</f>
        <v>2349099201.8460402</v>
      </c>
      <c r="CI176" s="35">
        <f>SUM(CI178:CI197)</f>
        <v>2841431670.2892518</v>
      </c>
      <c r="CJ176" s="5">
        <f>'[1]Detailed Budget'!$AD$178</f>
        <v>46025131033.061455</v>
      </c>
      <c r="CK176" s="35">
        <f>SUM(CK178:CK197)</f>
        <v>3544513293.2691088</v>
      </c>
      <c r="CL176" s="35">
        <f>SUM(CL178:CL197)</f>
        <v>6385944963.5583611</v>
      </c>
      <c r="CM176" s="4">
        <f>'[1]Detailed Budget'!$AD$189</f>
        <v>77498869683.252869</v>
      </c>
      <c r="CN176" s="5">
        <f>BH176*BL176*CM176</f>
        <v>0</v>
      </c>
      <c r="CO176" s="3">
        <f>'[1]Detailed Budget'!$AD$191</f>
        <v>2684962805.4134097</v>
      </c>
      <c r="CP176" s="2">
        <f>BH176*AN176*CO176</f>
        <v>0</v>
      </c>
      <c r="CQ176" s="2">
        <f>CN176+CP176</f>
        <v>0</v>
      </c>
      <c r="CR176" s="25">
        <f>'[1]Detailed Budget'!$AD$195</f>
        <v>18734176418</v>
      </c>
      <c r="CS176" s="5">
        <f>BN176*CR176</f>
        <v>493183388.99999994</v>
      </c>
      <c r="CT176" s="24"/>
      <c r="CU176" s="24"/>
      <c r="CV176" s="24"/>
      <c r="CW176" s="4"/>
      <c r="CX176" s="24"/>
      <c r="CY176" s="24"/>
      <c r="CZ176" s="24"/>
      <c r="DA176" s="24"/>
      <c r="DB176" s="24"/>
      <c r="DC176" s="24"/>
      <c r="DD176" s="24"/>
      <c r="DE176" s="24"/>
      <c r="DF176" s="24"/>
      <c r="DG176" s="24"/>
      <c r="DH176" s="3">
        <f>'[1]Detailed Budget'!$AD$163</f>
        <v>4928560000</v>
      </c>
      <c r="DI176" s="2">
        <f>AP176*DH176</f>
        <v>118720000.00000001</v>
      </c>
      <c r="DJ176" s="24"/>
      <c r="DK176" s="24"/>
      <c r="DL176" s="24"/>
      <c r="DM176" s="24"/>
      <c r="DN176" s="24"/>
    </row>
    <row r="177" spans="1:118" x14ac:dyDescent="0.35">
      <c r="A177" s="23" t="s">
        <v>1337</v>
      </c>
      <c r="B177" s="22" t="s">
        <v>72</v>
      </c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3"/>
      <c r="V177" s="32"/>
      <c r="W177" s="25"/>
      <c r="X177" s="31"/>
      <c r="Y177" s="30"/>
      <c r="Z177" s="25"/>
      <c r="AA177" s="30"/>
      <c r="AB177" s="25"/>
      <c r="AC177" s="69"/>
      <c r="AD177" s="25"/>
      <c r="AE177" s="6"/>
      <c r="AF177" s="6"/>
      <c r="AG177" s="15">
        <f>AE177/21628351</f>
        <v>0</v>
      </c>
      <c r="AH177" s="25"/>
      <c r="AI177" s="12"/>
      <c r="AJ177" s="6"/>
      <c r="AK177" s="6">
        <f>AB177*0.04</f>
        <v>0</v>
      </c>
      <c r="AL177" s="6">
        <f>AB177*0.04</f>
        <v>0</v>
      </c>
      <c r="AM177" s="6">
        <f>AK177+AL177</f>
        <v>0</v>
      </c>
      <c r="AN177" s="14">
        <f>AM177/20653560</f>
        <v>0</v>
      </c>
      <c r="AO177" s="25"/>
      <c r="AP177" s="13"/>
      <c r="AQ177" s="25"/>
      <c r="AR177" s="25"/>
      <c r="AS177" s="25"/>
      <c r="AT177" s="25"/>
      <c r="AU177" s="6"/>
      <c r="AV177" s="6"/>
      <c r="AW177" s="13">
        <f>AV177/34743979</f>
        <v>0</v>
      </c>
      <c r="AX177" s="6"/>
      <c r="AY177" s="25"/>
      <c r="AZ177" s="6"/>
      <c r="BA177" s="12">
        <f>AZ177/12721596</f>
        <v>0</v>
      </c>
      <c r="BB177" s="11"/>
      <c r="BC177" s="28"/>
      <c r="BD177" s="10">
        <f>BC177/11104067</f>
        <v>0</v>
      </c>
      <c r="BE177" s="28"/>
      <c r="BF177" s="8">
        <f>BE177/47500730</f>
        <v>0</v>
      </c>
      <c r="BG177" s="27"/>
      <c r="BI177" s="6">
        <f>AK177*0.85*0.75*12</f>
        <v>0</v>
      </c>
      <c r="BJ177" s="6">
        <f>AL177*0.85*0.75*2*12</f>
        <v>0</v>
      </c>
      <c r="BK177" s="6">
        <f>BI177+BJ177</f>
        <v>0</v>
      </c>
      <c r="BL177" s="8">
        <f>BK177/236999601</f>
        <v>0</v>
      </c>
      <c r="BM177" s="25"/>
      <c r="BN177" s="8">
        <f>BM177/23157202</f>
        <v>0</v>
      </c>
      <c r="BO177" s="24"/>
      <c r="BP177" s="24"/>
      <c r="BQ177" s="24"/>
      <c r="BR177" s="24"/>
      <c r="BS177" s="24"/>
      <c r="BT177" s="25"/>
      <c r="BU177" s="25">
        <f>'[1]Detailed Budget'!$AD$24</f>
        <v>194045122715</v>
      </c>
      <c r="BV177" s="7"/>
      <c r="BW177" s="4"/>
      <c r="BX177" s="5"/>
      <c r="BY177" s="5"/>
      <c r="BZ177" s="24"/>
      <c r="CA177" s="25">
        <f>'[1]Detailed Budget'!$AD$96</f>
        <v>71050111380.677719</v>
      </c>
      <c r="CB177" s="5"/>
      <c r="CC177" s="24"/>
      <c r="CD177" s="24"/>
      <c r="CE177" s="25"/>
      <c r="CF177" s="5"/>
      <c r="CG177" s="26"/>
      <c r="CH177" s="5"/>
      <c r="CI177" s="5"/>
      <c r="CJ177" s="5"/>
      <c r="CK177" s="5"/>
      <c r="CL177" s="5"/>
      <c r="CM177" s="4">
        <f>'[1]Detailed Budget'!$AD$189</f>
        <v>77498869683.252869</v>
      </c>
      <c r="CN177" s="5">
        <f>BH177*BL177*CM177</f>
        <v>0</v>
      </c>
      <c r="CO177" s="3">
        <f>'[1]Detailed Budget'!$AD$191</f>
        <v>2684962805.4134097</v>
      </c>
      <c r="CP177" s="2">
        <f>BH177*AN177*CO177</f>
        <v>0</v>
      </c>
      <c r="CQ177" s="2">
        <f>CN177+CP177</f>
        <v>0</v>
      </c>
      <c r="CR177" s="25"/>
      <c r="CS177" s="5"/>
      <c r="CT177" s="24"/>
      <c r="CU177" s="24"/>
      <c r="CV177" s="24"/>
      <c r="CW177" s="4"/>
      <c r="CX177" s="24"/>
      <c r="CY177" s="24"/>
      <c r="CZ177" s="24"/>
      <c r="DA177" s="24"/>
      <c r="DB177" s="24"/>
      <c r="DC177" s="24"/>
      <c r="DD177" s="24"/>
      <c r="DE177" s="24"/>
      <c r="DF177" s="24"/>
      <c r="DG177" s="24"/>
      <c r="DH177" s="3"/>
      <c r="DI177" s="2"/>
      <c r="DJ177" s="24"/>
      <c r="DK177" s="24"/>
      <c r="DL177" s="24"/>
      <c r="DM177" s="24"/>
      <c r="DN177" s="24"/>
    </row>
    <row r="178" spans="1:118" ht="43.5" x14ac:dyDescent="0.35">
      <c r="A178" s="23" t="s">
        <v>1336</v>
      </c>
      <c r="B178" s="22" t="s">
        <v>1335</v>
      </c>
      <c r="C178" s="21" t="s">
        <v>1</v>
      </c>
      <c r="D178" s="67" t="s">
        <v>1</v>
      </c>
      <c r="E178" s="21"/>
      <c r="F178" s="21"/>
      <c r="G178" s="21"/>
      <c r="H178" s="21" t="s">
        <v>1</v>
      </c>
      <c r="I178" s="21" t="s">
        <v>1</v>
      </c>
      <c r="J178" s="21"/>
      <c r="K178" s="21" t="s">
        <v>1</v>
      </c>
      <c r="L178" s="21"/>
      <c r="M178" s="21"/>
      <c r="N178" s="21"/>
      <c r="O178" s="21"/>
      <c r="P178" s="21"/>
      <c r="Q178" s="21"/>
      <c r="R178" s="21" t="s">
        <v>1</v>
      </c>
      <c r="S178" s="21"/>
      <c r="T178" s="21"/>
      <c r="U178" s="20">
        <f>COUNTA(C178:T178)</f>
        <v>6</v>
      </c>
      <c r="V178" s="19" t="s">
        <v>4</v>
      </c>
      <c r="W178" s="18">
        <v>328284</v>
      </c>
      <c r="X178" s="17">
        <v>3.39</v>
      </c>
      <c r="Y178" s="16">
        <f>1+X178/100</f>
        <v>1.0339</v>
      </c>
      <c r="Z178" s="6">
        <v>19</v>
      </c>
      <c r="AA178" s="16">
        <f>POWER(Y178,Z178)</f>
        <v>1.8840489025780363</v>
      </c>
      <c r="AB178" s="6">
        <f>W178*AA178</f>
        <v>618503.109933928</v>
      </c>
      <c r="AC178" s="68">
        <v>20</v>
      </c>
      <c r="AD178" s="6">
        <f>AB178*AC178/100</f>
        <v>123700.62198678561</v>
      </c>
      <c r="AE178" s="6">
        <f>AD178*0.95</f>
        <v>117515.59088744632</v>
      </c>
      <c r="AF178" s="6">
        <f>AE178*BB178</f>
        <v>117515.59088744632</v>
      </c>
      <c r="AG178" s="15">
        <f>AE178/21628351</f>
        <v>5.433405019524897E-3</v>
      </c>
      <c r="AH178" s="6">
        <f>AB178*0.05</f>
        <v>30925.155496696403</v>
      </c>
      <c r="AI178" s="12">
        <f>AH178/12908475</f>
        <v>2.3957249401417597E-3</v>
      </c>
      <c r="AJ178" s="6">
        <f>AD178+AH178</f>
        <v>154625.77748348203</v>
      </c>
      <c r="AK178" s="6">
        <f>AB178*0.04</f>
        <v>24740.124397357122</v>
      </c>
      <c r="AL178" s="6">
        <f>AB178*0.04</f>
        <v>24740.124397357122</v>
      </c>
      <c r="AM178" s="6">
        <f>AK178+AL178</f>
        <v>49480.248794714244</v>
      </c>
      <c r="AN178" s="14">
        <f>AM178/20653560</f>
        <v>2.3957249401417597E-3</v>
      </c>
      <c r="AO178" s="6">
        <v>11</v>
      </c>
      <c r="AP178" s="13">
        <f>AO178/8801</f>
        <v>1.2498579706851495E-3</v>
      </c>
      <c r="AQ178" s="6">
        <v>11</v>
      </c>
      <c r="AR178" s="6"/>
      <c r="AS178" s="6"/>
      <c r="AT178" s="6"/>
      <c r="AU178" s="6">
        <v>0</v>
      </c>
      <c r="AV178" s="6"/>
      <c r="AW178" s="13">
        <f>AV178/34743979</f>
        <v>0</v>
      </c>
      <c r="AX178" s="6">
        <v>1</v>
      </c>
      <c r="AY178" s="6">
        <f>AJ178/2191651*663102</f>
        <v>46783.298207995664</v>
      </c>
      <c r="AZ178" s="6">
        <f>AX178*AY178</f>
        <v>46783.298207995664</v>
      </c>
      <c r="BA178" s="12">
        <f>AZ178/12721596</f>
        <v>3.6774708305463925E-3</v>
      </c>
      <c r="BB178" s="11">
        <v>1</v>
      </c>
      <c r="BC178" s="6">
        <f>AD178*BB178*0.18*4</f>
        <v>89064.447830485631</v>
      </c>
      <c r="BD178" s="10">
        <f>BC178/11104067</f>
        <v>8.0208853054007725E-3</v>
      </c>
      <c r="BE178" s="6">
        <f>AD178*BB178*0.77*4</f>
        <v>380997.91571929969</v>
      </c>
      <c r="BF178" s="8">
        <f>BE178/47500730</f>
        <v>8.0208854836399286E-3</v>
      </c>
      <c r="BG178" s="27">
        <f>BC178+BE178</f>
        <v>470062.36354978534</v>
      </c>
      <c r="BH178" s="9">
        <v>0</v>
      </c>
      <c r="BI178" s="6">
        <f>AK178*0.85*0.75*12</f>
        <v>189261.951639782</v>
      </c>
      <c r="BJ178" s="6">
        <f>AL178*0.85*0.75*2*12</f>
        <v>378523.90327956399</v>
      </c>
      <c r="BK178" s="6">
        <f>BI178+BJ178</f>
        <v>567785.85491934605</v>
      </c>
      <c r="BL178" s="8">
        <f>BK178/236999601</f>
        <v>2.3957249401417601E-3</v>
      </c>
      <c r="BM178" s="6">
        <f>AH178/438330*609621</f>
        <v>43010.116166020023</v>
      </c>
      <c r="BN178" s="8">
        <f>BM178/23157202</f>
        <v>1.8573105751731156E-3</v>
      </c>
      <c r="BT178" s="6">
        <f>'[1]Detailed Budget'!$AD$12</f>
        <v>194045122715</v>
      </c>
      <c r="BU178" s="6">
        <f>'[1]Detailed Budget'!$AD$24</f>
        <v>194045122715</v>
      </c>
      <c r="BV178" s="7">
        <f>AV178/34743979</f>
        <v>0</v>
      </c>
      <c r="BW178" s="4"/>
      <c r="BX178" s="5">
        <f>BT178*BV178</f>
        <v>0</v>
      </c>
      <c r="BY178" s="5">
        <f>BU178*BV178</f>
        <v>0</v>
      </c>
      <c r="CA178" s="6">
        <f>'[1]Detailed Budget'!$AD$96</f>
        <v>71050111380.677719</v>
      </c>
      <c r="CB178" s="5">
        <f>BA178*CA178</f>
        <v>261284712.10951459</v>
      </c>
      <c r="CE178" s="6">
        <f>'[1]Detailed Budget'!$AD$175</f>
        <v>4330586076.5988197</v>
      </c>
      <c r="CF178" s="5">
        <f>BB178*BD178*CE178</f>
        <v>34735134.225564659</v>
      </c>
      <c r="CG178" s="6">
        <f>'[1]Detailed Budget'!$AD$176</f>
        <v>20662817754.37001</v>
      </c>
      <c r="CH178" s="5">
        <f>BB178*BF178*CG178</f>
        <v>165734094.9771238</v>
      </c>
      <c r="CI178" s="5">
        <f>CF178+CH178</f>
        <v>200469229.20268846</v>
      </c>
      <c r="CJ178" s="5">
        <f>'[1]Detailed Budget'!$AD$178</f>
        <v>46025131033.061455</v>
      </c>
      <c r="CK178" s="5">
        <f>BB178*AG178*CJ178</f>
        <v>250073177.9793272</v>
      </c>
      <c r="CL178" s="5">
        <f>CI178+CK178</f>
        <v>450542407.18201566</v>
      </c>
      <c r="CM178" s="4">
        <f>'[1]Detailed Budget'!$AD$189</f>
        <v>77498869683.252869</v>
      </c>
      <c r="CN178" s="5">
        <f>BH178*BL178*CM178</f>
        <v>0</v>
      </c>
      <c r="CO178" s="3">
        <f>'[1]Detailed Budget'!$AD$191</f>
        <v>2684962805.4134097</v>
      </c>
      <c r="CP178" s="2">
        <f>BH178*AN178*CO178</f>
        <v>0</v>
      </c>
      <c r="CQ178" s="2">
        <f>CN178+CP178</f>
        <v>0</v>
      </c>
      <c r="CR178" s="6">
        <f>'[1]Detailed Budget'!$AD$195</f>
        <v>18734176418</v>
      </c>
      <c r="CS178" s="5">
        <f>BN178*CR178</f>
        <v>34795183.978310198</v>
      </c>
      <c r="CW178" s="4"/>
      <c r="DH178" s="3">
        <f>'[1]Detailed Budget'!$AD$163</f>
        <v>4928560000</v>
      </c>
      <c r="DI178" s="2">
        <f>AP178*DH178</f>
        <v>6160000</v>
      </c>
    </row>
    <row r="179" spans="1:118" ht="58" x14ac:dyDescent="0.35">
      <c r="A179" s="23" t="s">
        <v>1334</v>
      </c>
      <c r="B179" s="22" t="s">
        <v>1333</v>
      </c>
      <c r="C179" s="21" t="s">
        <v>1</v>
      </c>
      <c r="D179" s="67" t="s">
        <v>1</v>
      </c>
      <c r="E179" s="21"/>
      <c r="F179" s="21"/>
      <c r="G179" s="21"/>
      <c r="H179" s="21" t="s">
        <v>1</v>
      </c>
      <c r="I179" s="21" t="s">
        <v>1</v>
      </c>
      <c r="J179" s="21"/>
      <c r="K179" s="21" t="s">
        <v>1</v>
      </c>
      <c r="L179" s="21"/>
      <c r="M179" s="21"/>
      <c r="N179" s="21"/>
      <c r="O179" s="21"/>
      <c r="P179" s="21"/>
      <c r="Q179" s="21" t="s">
        <v>1</v>
      </c>
      <c r="R179" s="21"/>
      <c r="S179" s="21"/>
      <c r="T179" s="21"/>
      <c r="U179" s="20">
        <f>COUNTA(C179:T179)</f>
        <v>6</v>
      </c>
      <c r="V179" s="19" t="s">
        <v>29</v>
      </c>
      <c r="W179" s="18">
        <v>493730</v>
      </c>
      <c r="X179" s="17">
        <v>3.39</v>
      </c>
      <c r="Y179" s="16">
        <f>1+X179/100</f>
        <v>1.0339</v>
      </c>
      <c r="Z179" s="6">
        <v>19</v>
      </c>
      <c r="AA179" s="16">
        <f>POWER(Y179,Z179)</f>
        <v>1.8840489025780363</v>
      </c>
      <c r="AB179" s="6">
        <f>W179*AA179</f>
        <v>930211.4646698538</v>
      </c>
      <c r="AC179" s="68">
        <v>20</v>
      </c>
      <c r="AD179" s="6">
        <f>AB179*AC179/100</f>
        <v>186042.29293397078</v>
      </c>
      <c r="AE179" s="6">
        <f>AD179*0.95</f>
        <v>176740.17828727223</v>
      </c>
      <c r="AF179" s="6">
        <f>AE179*BB179</f>
        <v>176740.17828727223</v>
      </c>
      <c r="AG179" s="15">
        <f>AE179/21628351</f>
        <v>8.1716899400824505E-3</v>
      </c>
      <c r="AH179" s="6">
        <f>AB179*0.05</f>
        <v>46510.573233492694</v>
      </c>
      <c r="AI179" s="12">
        <f>AH179/12908475</f>
        <v>3.6031036379969511E-3</v>
      </c>
      <c r="AJ179" s="6">
        <f>AD179+AH179</f>
        <v>232552.86616746348</v>
      </c>
      <c r="AK179" s="6">
        <f>AB179*0.04</f>
        <v>37208.45858679415</v>
      </c>
      <c r="AL179" s="6">
        <f>AB179*0.04</f>
        <v>37208.45858679415</v>
      </c>
      <c r="AM179" s="6">
        <f>AK179+AL179</f>
        <v>74416.917173588299</v>
      </c>
      <c r="AN179" s="14">
        <f>AM179/20653560</f>
        <v>3.6031036379969507E-3</v>
      </c>
      <c r="AO179" s="6">
        <v>12</v>
      </c>
      <c r="AP179" s="13">
        <f>AO179/8801</f>
        <v>1.3634814225656176E-3</v>
      </c>
      <c r="AQ179" s="6">
        <v>12</v>
      </c>
      <c r="AR179" s="6"/>
      <c r="AS179" s="6"/>
      <c r="AT179" s="6"/>
      <c r="AU179" s="6">
        <v>0</v>
      </c>
      <c r="AV179" s="6"/>
      <c r="AW179" s="13">
        <f>AV179/34743979</f>
        <v>0</v>
      </c>
      <c r="AX179" s="6">
        <v>1</v>
      </c>
      <c r="AY179" s="6">
        <f>AJ179/2191651*663102</f>
        <v>70360.778546117683</v>
      </c>
      <c r="AZ179" s="6">
        <f>AX179*AY179</f>
        <v>70360.778546117683</v>
      </c>
      <c r="BA179" s="12">
        <f>AZ179/12721596</f>
        <v>5.5308137867385258E-3</v>
      </c>
      <c r="BB179" s="11">
        <v>1</v>
      </c>
      <c r="BC179" s="6">
        <f>AD179*BB179*0.18*4</f>
        <v>133950.45091245897</v>
      </c>
      <c r="BD179" s="10">
        <f>BC179/11104067</f>
        <v>1.206318828159619E-2</v>
      </c>
      <c r="BE179" s="6">
        <f>AD179*BB179*0.77*4</f>
        <v>573010.26223662996</v>
      </c>
      <c r="BF179" s="8">
        <f>BE179/47500730</f>
        <v>1.206318854966292E-2</v>
      </c>
      <c r="BG179" s="27">
        <f>BC179+BE179</f>
        <v>706960.7131490889</v>
      </c>
      <c r="BH179" s="9">
        <v>0</v>
      </c>
      <c r="BI179" s="6">
        <f>AK179*0.85*0.75*12</f>
        <v>284644.70818897523</v>
      </c>
      <c r="BJ179" s="6">
        <f>AL179*0.85*0.75*2*12</f>
        <v>569289.41637795046</v>
      </c>
      <c r="BK179" s="6">
        <f>BI179+BJ179</f>
        <v>853934.12456692569</v>
      </c>
      <c r="BL179" s="8">
        <f>BK179/236999601</f>
        <v>3.6031036379969503E-3</v>
      </c>
      <c r="BM179" s="6">
        <f>AH179/438330*609621</f>
        <v>64686.01776099069</v>
      </c>
      <c r="BN179" s="8">
        <f>BM179/23157202</f>
        <v>2.7933434169201739E-3</v>
      </c>
      <c r="BT179" s="6">
        <f>'[1]Detailed Budget'!$AD$12</f>
        <v>194045122715</v>
      </c>
      <c r="BU179" s="6">
        <f>'[1]Detailed Budget'!$AD$24</f>
        <v>194045122715</v>
      </c>
      <c r="BV179" s="7">
        <f>AV179/34743979</f>
        <v>0</v>
      </c>
      <c r="BW179" s="4"/>
      <c r="BX179" s="5">
        <f>BT179*BV179</f>
        <v>0</v>
      </c>
      <c r="BY179" s="5">
        <f>BU179*BV179</f>
        <v>0</v>
      </c>
      <c r="CA179" s="6">
        <f>'[1]Detailed Budget'!$AD$96</f>
        <v>71050111380.677719</v>
      </c>
      <c r="CB179" s="5">
        <f>BA179*CA179</f>
        <v>392964935.57356018</v>
      </c>
      <c r="CE179" s="6">
        <f>'[1]Detailed Budget'!$AD$175</f>
        <v>4330586076.5988197</v>
      </c>
      <c r="CF179" s="5">
        <f>BB179*BD179*CE179</f>
        <v>52240675.211670503</v>
      </c>
      <c r="CG179" s="6">
        <f>'[1]Detailed Budget'!$AD$176</f>
        <v>20662817754.37001</v>
      </c>
      <c r="CH179" s="5">
        <f>BB179*BF179*CG179</f>
        <v>249259466.538288</v>
      </c>
      <c r="CI179" s="5">
        <f>CF179+CH179</f>
        <v>301500141.74995852</v>
      </c>
      <c r="CJ179" s="5">
        <f>'[1]Detailed Budget'!$AD$178</f>
        <v>46025131033.061455</v>
      </c>
      <c r="CK179" s="5">
        <f>BB179*AG179*CJ179</f>
        <v>376103100.25384492</v>
      </c>
      <c r="CL179" s="5">
        <f>CI179+CK179</f>
        <v>677603242.00380349</v>
      </c>
      <c r="CM179" s="4">
        <f>'[1]Detailed Budget'!$AD$189</f>
        <v>77498869683.252869</v>
      </c>
      <c r="CN179" s="5">
        <f>BH179*BL179*CM179</f>
        <v>0</v>
      </c>
      <c r="CO179" s="3">
        <f>'[1]Detailed Budget'!$AD$191</f>
        <v>2684962805.4134097</v>
      </c>
      <c r="CP179" s="2">
        <f>BH179*AN179*CO179</f>
        <v>0</v>
      </c>
      <c r="CQ179" s="2">
        <f>CN179+CP179</f>
        <v>0</v>
      </c>
      <c r="CR179" s="6">
        <f>'[1]Detailed Budget'!$AD$195</f>
        <v>18734176418</v>
      </c>
      <c r="CS179" s="5">
        <f>BN179*CR179</f>
        <v>52330988.368641466</v>
      </c>
      <c r="CW179" s="4"/>
      <c r="DH179" s="3">
        <f>'[1]Detailed Budget'!$AD$163</f>
        <v>4928560000</v>
      </c>
      <c r="DI179" s="2">
        <f>AP179*DH179</f>
        <v>6720000</v>
      </c>
    </row>
    <row r="180" spans="1:118" ht="43.5" x14ac:dyDescent="0.35">
      <c r="A180" s="23" t="s">
        <v>1332</v>
      </c>
      <c r="B180" s="22" t="s">
        <v>1331</v>
      </c>
      <c r="C180" s="21" t="s">
        <v>1</v>
      </c>
      <c r="D180" s="67" t="s">
        <v>1</v>
      </c>
      <c r="E180" s="21"/>
      <c r="F180" s="21"/>
      <c r="G180" s="21"/>
      <c r="H180" s="21" t="s">
        <v>1</v>
      </c>
      <c r="I180" s="21" t="s">
        <v>1</v>
      </c>
      <c r="J180" s="21"/>
      <c r="K180" s="21" t="s">
        <v>1</v>
      </c>
      <c r="L180" s="21"/>
      <c r="M180" s="21"/>
      <c r="N180" s="21"/>
      <c r="O180" s="21"/>
      <c r="P180" s="21"/>
      <c r="Q180" s="21"/>
      <c r="R180" s="21" t="s">
        <v>1</v>
      </c>
      <c r="S180" s="21"/>
      <c r="T180" s="21"/>
      <c r="U180" s="20">
        <f>COUNTA(C180:T180)</f>
        <v>6</v>
      </c>
      <c r="V180" s="19" t="s">
        <v>4</v>
      </c>
      <c r="W180" s="18">
        <v>83809</v>
      </c>
      <c r="X180" s="17">
        <v>3.39</v>
      </c>
      <c r="Y180" s="16">
        <f>1+X180/100</f>
        <v>1.0339</v>
      </c>
      <c r="Z180" s="6">
        <v>19</v>
      </c>
      <c r="AA180" s="16">
        <f>POWER(Y180,Z180)</f>
        <v>1.8840489025780363</v>
      </c>
      <c r="AB180" s="6">
        <f>W180*AA180</f>
        <v>157900.25447616263</v>
      </c>
      <c r="AC180" s="68">
        <v>20</v>
      </c>
      <c r="AD180" s="6">
        <f>AB180*AC180/100</f>
        <v>31580.050895232525</v>
      </c>
      <c r="AE180" s="6">
        <f>AD180*0.95</f>
        <v>30001.048350470897</v>
      </c>
      <c r="AF180" s="6">
        <f>AE180*BB180</f>
        <v>30001.048350470897</v>
      </c>
      <c r="AG180" s="15">
        <f>AE180/21628351</f>
        <v>1.3871167686556824E-3</v>
      </c>
      <c r="AH180" s="6">
        <f>AB180*0.05</f>
        <v>7895.0127238081323</v>
      </c>
      <c r="AI180" s="12">
        <f>AH180/12908475</f>
        <v>6.116146736007261E-4</v>
      </c>
      <c r="AJ180" s="6">
        <f>AD180+AH180</f>
        <v>39475.063619040659</v>
      </c>
      <c r="AK180" s="6">
        <f>AB180*0.04</f>
        <v>6316.0101790465051</v>
      </c>
      <c r="AL180" s="6">
        <f>AB180*0.04</f>
        <v>6316.0101790465051</v>
      </c>
      <c r="AM180" s="6">
        <f>AK180+AL180</f>
        <v>12632.02035809301</v>
      </c>
      <c r="AN180" s="14">
        <f>AM180/20653560</f>
        <v>6.11614673600726E-4</v>
      </c>
      <c r="AO180" s="6">
        <v>10</v>
      </c>
      <c r="AP180" s="13">
        <f>AO180/8801</f>
        <v>1.1362345188046814E-3</v>
      </c>
      <c r="AQ180" s="6">
        <v>10</v>
      </c>
      <c r="AR180" s="6"/>
      <c r="AS180" s="6"/>
      <c r="AT180" s="6"/>
      <c r="AU180" s="6">
        <v>0</v>
      </c>
      <c r="AV180" s="6"/>
      <c r="AW180" s="13">
        <f>AV180/34743979</f>
        <v>0</v>
      </c>
      <c r="AX180" s="6">
        <v>1</v>
      </c>
      <c r="AY180" s="6">
        <f>AJ180/2191651*663102</f>
        <v>11943.504525087752</v>
      </c>
      <c r="AZ180" s="6">
        <f>AX180*AY180</f>
        <v>11943.504525087752</v>
      </c>
      <c r="BA180" s="12">
        <f>AZ180/12721596</f>
        <v>9.3883696079389341E-4</v>
      </c>
      <c r="BB180" s="11">
        <v>1</v>
      </c>
      <c r="BC180" s="6">
        <f>AD180*BB180*0.18*4</f>
        <v>22737.636644567418</v>
      </c>
      <c r="BD180" s="10">
        <f>BC180/11104067</f>
        <v>2.0476854691679558E-3</v>
      </c>
      <c r="BE180" s="6">
        <f>AD180*BB180*0.77*4</f>
        <v>97266.556757316182</v>
      </c>
      <c r="BF180" s="8">
        <f>BE180/47500730</f>
        <v>2.0476855146713785E-3</v>
      </c>
      <c r="BG180" s="27">
        <f>BC180+BE180</f>
        <v>120004.1934018836</v>
      </c>
      <c r="BH180" s="9">
        <v>0</v>
      </c>
      <c r="BI180" s="6">
        <f>AK180*0.85*0.75*12</f>
        <v>48317.477869705763</v>
      </c>
      <c r="BJ180" s="6">
        <f>AL180*0.85*0.75*2*12</f>
        <v>96634.955739411525</v>
      </c>
      <c r="BK180" s="6">
        <f>BI180+BJ180</f>
        <v>144952.43360911729</v>
      </c>
      <c r="BL180" s="8">
        <f>BK180/236999601</f>
        <v>6.11614673600726E-4</v>
      </c>
      <c r="BM180" s="6">
        <f>AH180/438330*609621</f>
        <v>10980.233047477101</v>
      </c>
      <c r="BN180" s="8">
        <f>BM180/23157202</f>
        <v>4.7416061091824048E-4</v>
      </c>
      <c r="BT180" s="6">
        <f>'[1]Detailed Budget'!$AD$12</f>
        <v>194045122715</v>
      </c>
      <c r="BU180" s="6">
        <f>'[1]Detailed Budget'!$AD$24</f>
        <v>194045122715</v>
      </c>
      <c r="BV180" s="7">
        <f>AV180/34743979</f>
        <v>0</v>
      </c>
      <c r="BW180" s="4"/>
      <c r="BX180" s="5">
        <f>BT180*BV180</f>
        <v>0</v>
      </c>
      <c r="BY180" s="5">
        <f>BU180*BV180</f>
        <v>0</v>
      </c>
      <c r="CA180" s="6">
        <f>'[1]Detailed Budget'!$AD$96</f>
        <v>71050111380.677719</v>
      </c>
      <c r="CB180" s="5">
        <f>BA180*CA180</f>
        <v>66704470.632703088</v>
      </c>
      <c r="CE180" s="6">
        <f>'[1]Detailed Budget'!$AD$175</f>
        <v>4330586076.5988197</v>
      </c>
      <c r="CF180" s="5">
        <f>BB180*BD180*CE180</f>
        <v>8867678.1820324715</v>
      </c>
      <c r="CG180" s="6">
        <f>'[1]Detailed Budget'!$AD$176</f>
        <v>20662817754.37001</v>
      </c>
      <c r="CH180" s="5">
        <f>BB180*BF180*CG180</f>
        <v>42310952.607918054</v>
      </c>
      <c r="CI180" s="5">
        <f>CF180+CH180</f>
        <v>51178630.789950527</v>
      </c>
      <c r="CJ180" s="5">
        <f>'[1]Detailed Budget'!$AD$178</f>
        <v>46025131033.061455</v>
      </c>
      <c r="CK180" s="5">
        <f>BB180*AG180*CJ180</f>
        <v>63842231.035534576</v>
      </c>
      <c r="CL180" s="5">
        <f>CI180+CK180</f>
        <v>115020861.82548511</v>
      </c>
      <c r="CM180" s="4">
        <f>'[1]Detailed Budget'!$AD$189</f>
        <v>77498869683.252869</v>
      </c>
      <c r="CN180" s="5">
        <f>BH180*BL180*CM180</f>
        <v>0</v>
      </c>
      <c r="CO180" s="3">
        <f>'[1]Detailed Budget'!$AD$191</f>
        <v>2684962805.4134097</v>
      </c>
      <c r="CP180" s="2">
        <f>BH180*AN180*CO180</f>
        <v>0</v>
      </c>
      <c r="CQ180" s="2">
        <f>CN180+CP180</f>
        <v>0</v>
      </c>
      <c r="CR180" s="6">
        <f>'[1]Detailed Budget'!$AD$195</f>
        <v>18734176418</v>
      </c>
      <c r="CS180" s="5">
        <f>BN180*CR180</f>
        <v>8883008.5354089737</v>
      </c>
      <c r="CW180" s="4"/>
      <c r="DH180" s="3">
        <f>'[1]Detailed Budget'!$AD$163</f>
        <v>4928560000</v>
      </c>
      <c r="DI180" s="2">
        <f>AP180*DH180</f>
        <v>5600000</v>
      </c>
    </row>
    <row r="181" spans="1:118" ht="43.5" x14ac:dyDescent="0.35">
      <c r="A181" s="23" t="s">
        <v>1330</v>
      </c>
      <c r="B181" s="22" t="s">
        <v>1329</v>
      </c>
      <c r="C181" s="21" t="s">
        <v>1</v>
      </c>
      <c r="D181" s="67" t="s">
        <v>1</v>
      </c>
      <c r="E181" s="21"/>
      <c r="F181" s="21"/>
      <c r="G181" s="21"/>
      <c r="H181" s="21" t="s">
        <v>1</v>
      </c>
      <c r="I181" s="21" t="s">
        <v>1</v>
      </c>
      <c r="J181" s="21"/>
      <c r="K181" s="21" t="s">
        <v>1</v>
      </c>
      <c r="L181" s="21"/>
      <c r="M181" s="21"/>
      <c r="N181" s="21"/>
      <c r="O181" s="21"/>
      <c r="P181" s="21"/>
      <c r="Q181" s="21"/>
      <c r="R181" s="21" t="s">
        <v>1</v>
      </c>
      <c r="S181" s="21"/>
      <c r="T181" s="21"/>
      <c r="U181" s="20">
        <f>COUNTA(C181:T181)</f>
        <v>6</v>
      </c>
      <c r="V181" s="19" t="s">
        <v>4</v>
      </c>
      <c r="W181" s="18">
        <v>150212</v>
      </c>
      <c r="X181" s="17">
        <v>3.39</v>
      </c>
      <c r="Y181" s="16">
        <f>1+X181/100</f>
        <v>1.0339</v>
      </c>
      <c r="Z181" s="6">
        <v>19</v>
      </c>
      <c r="AA181" s="16">
        <f>POWER(Y181,Z181)</f>
        <v>1.8840489025780363</v>
      </c>
      <c r="AB181" s="6">
        <f>W181*AA181</f>
        <v>283006.75375405198</v>
      </c>
      <c r="AC181" s="68">
        <v>20</v>
      </c>
      <c r="AD181" s="6">
        <f>AB181*AC181/100</f>
        <v>56601.350750810394</v>
      </c>
      <c r="AE181" s="6">
        <f>AD181*0.95</f>
        <v>53771.283213269875</v>
      </c>
      <c r="AF181" s="6">
        <f>AE181*BB181</f>
        <v>53771.283213269875</v>
      </c>
      <c r="AG181" s="15">
        <f>AE181/21628351</f>
        <v>2.4861480754251619E-3</v>
      </c>
      <c r="AH181" s="6">
        <f>AB181*0.05</f>
        <v>14150.3376877026</v>
      </c>
      <c r="AI181" s="12">
        <f>AH181/12908475</f>
        <v>1.0962052208105604E-3</v>
      </c>
      <c r="AJ181" s="6">
        <f>AD181+AH181</f>
        <v>70751.688438512996</v>
      </c>
      <c r="AK181" s="6">
        <f>AB181*0.04</f>
        <v>11320.27015016208</v>
      </c>
      <c r="AL181" s="6">
        <f>AB181*0.04</f>
        <v>11320.27015016208</v>
      </c>
      <c r="AM181" s="6">
        <f>AK181+AL181</f>
        <v>22640.540300324159</v>
      </c>
      <c r="AN181" s="14">
        <f>AM181/20653560</f>
        <v>1.0962052208105604E-3</v>
      </c>
      <c r="AO181" s="6">
        <v>10</v>
      </c>
      <c r="AP181" s="13">
        <f>AO181/8801</f>
        <v>1.1362345188046814E-3</v>
      </c>
      <c r="AQ181" s="6">
        <v>10</v>
      </c>
      <c r="AR181" s="6"/>
      <c r="AS181" s="6"/>
      <c r="AT181" s="6"/>
      <c r="AU181" s="6">
        <v>0</v>
      </c>
      <c r="AV181" s="6"/>
      <c r="AW181" s="13">
        <f>AV181/34743979</f>
        <v>0</v>
      </c>
      <c r="AX181" s="6">
        <v>1</v>
      </c>
      <c r="AY181" s="6">
        <f>AJ181/2191651*663102</f>
        <v>21406.504095293843</v>
      </c>
      <c r="AZ181" s="6">
        <f>AX181*AY181</f>
        <v>21406.504095293843</v>
      </c>
      <c r="BA181" s="12">
        <f>AZ181/12721596</f>
        <v>1.682690135364607E-3</v>
      </c>
      <c r="BB181" s="11">
        <v>1</v>
      </c>
      <c r="BC181" s="6">
        <f>AD181*BB181*0.18*4</f>
        <v>40752.972540583483</v>
      </c>
      <c r="BD181" s="10">
        <f>BC181/11104067</f>
        <v>3.6700942583094537E-3</v>
      </c>
      <c r="BE181" s="6">
        <f>AD181*BB181*0.77*4</f>
        <v>174332.16031249601</v>
      </c>
      <c r="BF181" s="8">
        <f>BE181/47500730</f>
        <v>3.6700943398658508E-3</v>
      </c>
      <c r="BG181" s="27">
        <f>BC181+BE181</f>
        <v>215085.1328530795</v>
      </c>
      <c r="BH181" s="9">
        <v>0</v>
      </c>
      <c r="BI181" s="6">
        <f>AK181*0.85*0.75*12</f>
        <v>86600.066648739914</v>
      </c>
      <c r="BJ181" s="6">
        <f>AL181*0.85*0.75*2*12</f>
        <v>173200.13329747983</v>
      </c>
      <c r="BK181" s="6">
        <f>BI181+BJ181</f>
        <v>259800.19994621974</v>
      </c>
      <c r="BL181" s="8">
        <f>BK181/236999601</f>
        <v>1.0962052208105604E-3</v>
      </c>
      <c r="BM181" s="6">
        <f>AH181/438330*609621</f>
        <v>19680.019646191104</v>
      </c>
      <c r="BN181" s="8">
        <f>BM181/23157202</f>
        <v>8.4984445211434021E-4</v>
      </c>
      <c r="BT181" s="6">
        <f>'[1]Detailed Budget'!$AD$12</f>
        <v>194045122715</v>
      </c>
      <c r="BU181" s="6">
        <f>'[1]Detailed Budget'!$AD$24</f>
        <v>194045122715</v>
      </c>
      <c r="BV181" s="7">
        <f>AV181/34743979</f>
        <v>0</v>
      </c>
      <c r="BW181" s="4"/>
      <c r="BX181" s="5">
        <f>BT181*BV181</f>
        <v>0</v>
      </c>
      <c r="BY181" s="5">
        <f>BU181*BV181</f>
        <v>0</v>
      </c>
      <c r="CA181" s="6">
        <f>'[1]Detailed Budget'!$AD$96</f>
        <v>71050111380.677719</v>
      </c>
      <c r="CB181" s="5">
        <f>BA181*CA181</f>
        <v>119555321.536823</v>
      </c>
      <c r="CE181" s="6">
        <f>'[1]Detailed Budget'!$AD$175</f>
        <v>4330586076.5988197</v>
      </c>
      <c r="CF181" s="5">
        <f>BB181*BD181*CE181</f>
        <v>15893659.094840193</v>
      </c>
      <c r="CG181" s="6">
        <f>'[1]Detailed Budget'!$AD$176</f>
        <v>20662817754.37001</v>
      </c>
      <c r="CH181" s="5">
        <f>BB181*BF181*CG181</f>
        <v>75834490.485992983</v>
      </c>
      <c r="CI181" s="5">
        <f>CF181+CH181</f>
        <v>91728149.580833182</v>
      </c>
      <c r="CJ181" s="5">
        <f>'[1]Detailed Budget'!$AD$178</f>
        <v>46025131033.061455</v>
      </c>
      <c r="CK181" s="5">
        <f>BB181*AG181*CJ181</f>
        <v>114425290.93903662</v>
      </c>
      <c r="CL181" s="5">
        <f>CI181+CK181</f>
        <v>206153440.5198698</v>
      </c>
      <c r="CM181" s="4">
        <f>'[1]Detailed Budget'!$AD$189</f>
        <v>77498869683.252869</v>
      </c>
      <c r="CN181" s="5">
        <f>BH181*BL181*CM181</f>
        <v>0</v>
      </c>
      <c r="CO181" s="3">
        <f>'[1]Detailed Budget'!$AD$191</f>
        <v>2684962805.4134097</v>
      </c>
      <c r="CP181" s="2">
        <f>BH181*AN181*CO181</f>
        <v>0</v>
      </c>
      <c r="CQ181" s="2">
        <f>CN181+CP181</f>
        <v>0</v>
      </c>
      <c r="CR181" s="6">
        <f>'[1]Detailed Budget'!$AD$195</f>
        <v>18734176418</v>
      </c>
      <c r="CS181" s="5">
        <f>BN181*CR181</f>
        <v>15921135.893768603</v>
      </c>
      <c r="CW181" s="4"/>
      <c r="DH181" s="3">
        <f>'[1]Detailed Budget'!$AD$163</f>
        <v>4928560000</v>
      </c>
      <c r="DI181" s="2">
        <f>AP181*DH181</f>
        <v>5600000</v>
      </c>
    </row>
    <row r="182" spans="1:118" ht="43.5" x14ac:dyDescent="0.35">
      <c r="A182" s="23" t="s">
        <v>1328</v>
      </c>
      <c r="B182" s="22" t="s">
        <v>1327</v>
      </c>
      <c r="C182" s="21" t="s">
        <v>1</v>
      </c>
      <c r="D182" s="67" t="s">
        <v>1</v>
      </c>
      <c r="E182" s="21"/>
      <c r="F182" s="21"/>
      <c r="G182" s="21"/>
      <c r="H182" s="21" t="s">
        <v>1</v>
      </c>
      <c r="I182" s="21" t="s">
        <v>1</v>
      </c>
      <c r="J182" s="21"/>
      <c r="K182" s="21" t="s">
        <v>1</v>
      </c>
      <c r="L182" s="21"/>
      <c r="M182" s="21"/>
      <c r="N182" s="21"/>
      <c r="O182" s="21"/>
      <c r="P182" s="21"/>
      <c r="Q182" s="21"/>
      <c r="R182" s="21" t="s">
        <v>1</v>
      </c>
      <c r="S182" s="21"/>
      <c r="T182" s="21"/>
      <c r="U182" s="20">
        <f>COUNTA(C182:T182)</f>
        <v>6</v>
      </c>
      <c r="V182" s="19" t="s">
        <v>4</v>
      </c>
      <c r="W182" s="18">
        <v>249946</v>
      </c>
      <c r="X182" s="17">
        <v>3.39</v>
      </c>
      <c r="Y182" s="16">
        <f>1+X182/100</f>
        <v>1.0339</v>
      </c>
      <c r="Z182" s="6">
        <v>19</v>
      </c>
      <c r="AA182" s="16">
        <f>POWER(Y182,Z182)</f>
        <v>1.8840489025780363</v>
      </c>
      <c r="AB182" s="6">
        <f>W182*AA182</f>
        <v>470910.48700376984</v>
      </c>
      <c r="AC182" s="68">
        <v>20</v>
      </c>
      <c r="AD182" s="6">
        <f>AB182*AC182/100</f>
        <v>94182.097400753963</v>
      </c>
      <c r="AE182" s="6">
        <f>AD182*0.95</f>
        <v>89472.992530716263</v>
      </c>
      <c r="AF182" s="6">
        <f>AE182*BB182</f>
        <v>89472.992530716263</v>
      </c>
      <c r="AG182" s="15">
        <f>AE182/21628351</f>
        <v>4.1368383808232196E-3</v>
      </c>
      <c r="AH182" s="6">
        <f>AB182*0.05</f>
        <v>23545.524350188494</v>
      </c>
      <c r="AI182" s="12">
        <f>AH182/12908475</f>
        <v>1.8240360964551191E-3</v>
      </c>
      <c r="AJ182" s="6">
        <f>AD182+AH182</f>
        <v>117727.62175094246</v>
      </c>
      <c r="AK182" s="6">
        <f>AB182*0.04</f>
        <v>18836.419480150795</v>
      </c>
      <c r="AL182" s="6">
        <f>AB182*0.04</f>
        <v>18836.419480150795</v>
      </c>
      <c r="AM182" s="6">
        <f>AK182+AL182</f>
        <v>37672.838960301589</v>
      </c>
      <c r="AN182" s="14">
        <f>AM182/20653560</f>
        <v>1.8240360964551191E-3</v>
      </c>
      <c r="AO182" s="6">
        <v>11</v>
      </c>
      <c r="AP182" s="13">
        <f>AO182/8801</f>
        <v>1.2498579706851495E-3</v>
      </c>
      <c r="AQ182" s="6">
        <v>11</v>
      </c>
      <c r="AR182" s="6"/>
      <c r="AS182" s="6"/>
      <c r="AT182" s="6"/>
      <c r="AU182" s="6">
        <v>0</v>
      </c>
      <c r="AV182" s="6"/>
      <c r="AW182" s="13">
        <f>AV182/34743979</f>
        <v>0</v>
      </c>
      <c r="AX182" s="6">
        <v>1</v>
      </c>
      <c r="AY182" s="6">
        <f>AJ182/2191651*663102</f>
        <v>35619.458316261778</v>
      </c>
      <c r="AZ182" s="6">
        <f>AX182*AY182</f>
        <v>35619.458316261778</v>
      </c>
      <c r="BA182" s="12">
        <f>AZ182/12721596</f>
        <v>2.7999205694208321E-3</v>
      </c>
      <c r="BB182" s="11">
        <v>1</v>
      </c>
      <c r="BC182" s="6">
        <f>AD182*BB182*0.18*4</f>
        <v>67811.110128542845</v>
      </c>
      <c r="BD182" s="10">
        <f>BC182/11104067</f>
        <v>6.1068714848841283E-3</v>
      </c>
      <c r="BE182" s="6">
        <f>AD182*BB182*0.77*4</f>
        <v>290080.85999432224</v>
      </c>
      <c r="BF182" s="8">
        <f>BE182/47500730</f>
        <v>6.1068716205902995E-3</v>
      </c>
      <c r="BG182" s="27">
        <f>BC182+BE182</f>
        <v>357891.97012286505</v>
      </c>
      <c r="BH182" s="9">
        <v>0</v>
      </c>
      <c r="BI182" s="6">
        <f>AK182*0.85*0.75*12</f>
        <v>144098.60902315355</v>
      </c>
      <c r="BJ182" s="6">
        <f>AL182*0.85*0.75*2*12</f>
        <v>288197.2180463071</v>
      </c>
      <c r="BK182" s="6">
        <f>BI182+BJ182</f>
        <v>432295.82706946065</v>
      </c>
      <c r="BL182" s="8">
        <f>BK182/236999601</f>
        <v>1.8240360964551186E-3</v>
      </c>
      <c r="BM182" s="6">
        <f>AH182/438330*609621</f>
        <v>32746.665981991333</v>
      </c>
      <c r="BN182" s="8">
        <f>BM182/23157202</f>
        <v>1.4141028774543373E-3</v>
      </c>
      <c r="BT182" s="6">
        <f>'[1]Detailed Budget'!$AD$12</f>
        <v>194045122715</v>
      </c>
      <c r="BU182" s="6">
        <f>'[1]Detailed Budget'!$AD$24</f>
        <v>194045122715</v>
      </c>
      <c r="BV182" s="7">
        <f>AV182/34743979</f>
        <v>0</v>
      </c>
      <c r="BW182" s="4"/>
      <c r="BX182" s="5">
        <f>BT182*BV182</f>
        <v>0</v>
      </c>
      <c r="BY182" s="5">
        <f>BU182*BV182</f>
        <v>0</v>
      </c>
      <c r="CA182" s="6">
        <f>'[1]Detailed Budget'!$AD$96</f>
        <v>71050111380.677719</v>
      </c>
      <c r="CB182" s="5">
        <f>BA182*CA182</f>
        <v>198934668.3144007</v>
      </c>
      <c r="CE182" s="6">
        <f>'[1]Detailed Budget'!$AD$175</f>
        <v>4330586076.5988197</v>
      </c>
      <c r="CF182" s="5">
        <f>BB182*BD182*CE182</f>
        <v>26446332.624017566</v>
      </c>
      <c r="CG182" s="6">
        <f>'[1]Detailed Budget'!$AD$176</f>
        <v>20662817754.37001</v>
      </c>
      <c r="CH182" s="5">
        <f>BB182*BF182*CG182</f>
        <v>126185175.3455916</v>
      </c>
      <c r="CI182" s="5">
        <f>CF182+CH182</f>
        <v>152631507.96960917</v>
      </c>
      <c r="CJ182" s="5">
        <f>'[1]Detailed Budget'!$AD$178</f>
        <v>46025131033.061455</v>
      </c>
      <c r="CK182" s="5">
        <f>BB182*AG182*CJ182</f>
        <v>190398528.53998646</v>
      </c>
      <c r="CL182" s="5">
        <f>CI182+CK182</f>
        <v>343030036.50959563</v>
      </c>
      <c r="CM182" s="4">
        <f>'[1]Detailed Budget'!$AD$189</f>
        <v>77498869683.252869</v>
      </c>
      <c r="CN182" s="5">
        <f>BH182*BL182*CM182</f>
        <v>0</v>
      </c>
      <c r="CO182" s="3">
        <f>'[1]Detailed Budget'!$AD$191</f>
        <v>2684962805.4134097</v>
      </c>
      <c r="CP182" s="2">
        <f>BH182*AN182*CO182</f>
        <v>0</v>
      </c>
      <c r="CQ182" s="2">
        <f>CN182+CP182</f>
        <v>0</v>
      </c>
      <c r="CR182" s="6">
        <f>'[1]Detailed Budget'!$AD$195</f>
        <v>18734176418</v>
      </c>
      <c r="CS182" s="5">
        <f>BN182*CR182</f>
        <v>26492052.779430989</v>
      </c>
      <c r="CW182" s="4"/>
      <c r="DH182" s="3">
        <f>'[1]Detailed Budget'!$AD$163</f>
        <v>4928560000</v>
      </c>
      <c r="DI182" s="2">
        <f>AP182*DH182</f>
        <v>6160000</v>
      </c>
    </row>
    <row r="183" spans="1:118" ht="43.5" x14ac:dyDescent="0.35">
      <c r="A183" s="23" t="s">
        <v>1326</v>
      </c>
      <c r="B183" s="22" t="s">
        <v>1325</v>
      </c>
      <c r="C183" s="21" t="s">
        <v>1</v>
      </c>
      <c r="D183" s="67" t="s">
        <v>1</v>
      </c>
      <c r="E183" s="21"/>
      <c r="F183" s="21"/>
      <c r="G183" s="21"/>
      <c r="H183" s="21" t="s">
        <v>1</v>
      </c>
      <c r="I183" s="21" t="s">
        <v>1</v>
      </c>
      <c r="J183" s="21"/>
      <c r="K183" s="21" t="s">
        <v>1</v>
      </c>
      <c r="L183" s="21"/>
      <c r="M183" s="21"/>
      <c r="N183" s="21"/>
      <c r="O183" s="21"/>
      <c r="P183" s="21"/>
      <c r="Q183" s="21"/>
      <c r="R183" s="21" t="s">
        <v>1</v>
      </c>
      <c r="S183" s="21"/>
      <c r="T183" s="21"/>
      <c r="U183" s="20">
        <f>COUNTA(C183:T183)</f>
        <v>6</v>
      </c>
      <c r="V183" s="19" t="s">
        <v>4</v>
      </c>
      <c r="W183" s="18">
        <v>90114</v>
      </c>
      <c r="X183" s="17">
        <v>3.39</v>
      </c>
      <c r="Y183" s="16">
        <f>1+X183/100</f>
        <v>1.0339</v>
      </c>
      <c r="Z183" s="6">
        <v>19</v>
      </c>
      <c r="AA183" s="16">
        <f>POWER(Y183,Z183)</f>
        <v>1.8840489025780363</v>
      </c>
      <c r="AB183" s="6">
        <f>W183*AA183</f>
        <v>169779.18280691715</v>
      </c>
      <c r="AC183" s="68">
        <v>20</v>
      </c>
      <c r="AD183" s="6">
        <f>AB183*AC183/100</f>
        <v>33955.836561383425</v>
      </c>
      <c r="AE183" s="6">
        <f>AD183*0.95</f>
        <v>32258.044733314251</v>
      </c>
      <c r="AF183" s="6">
        <f>AE183*BB183</f>
        <v>32258.044733314251</v>
      </c>
      <c r="AG183" s="15">
        <f>AE183/21628351</f>
        <v>1.4914703729985818E-3</v>
      </c>
      <c r="AH183" s="6">
        <f>AB183*0.05</f>
        <v>8488.959140345858</v>
      </c>
      <c r="AI183" s="12">
        <f>AH183/12908475</f>
        <v>6.576268025731822E-4</v>
      </c>
      <c r="AJ183" s="6">
        <f>AD183+AH183</f>
        <v>42444.795701729279</v>
      </c>
      <c r="AK183" s="6">
        <f>AB183*0.04</f>
        <v>6791.1673122766861</v>
      </c>
      <c r="AL183" s="6">
        <f>AB183*0.04</f>
        <v>6791.1673122766861</v>
      </c>
      <c r="AM183" s="6">
        <f>AK183+AL183</f>
        <v>13582.334624553372</v>
      </c>
      <c r="AN183" s="14">
        <f>AM183/20653560</f>
        <v>6.576268025731822E-4</v>
      </c>
      <c r="AO183" s="6">
        <v>10</v>
      </c>
      <c r="AP183" s="13">
        <f>AO183/8801</f>
        <v>1.1362345188046814E-3</v>
      </c>
      <c r="AQ183" s="6">
        <v>10</v>
      </c>
      <c r="AR183" s="6"/>
      <c r="AS183" s="6"/>
      <c r="AT183" s="6"/>
      <c r="AU183" s="6">
        <v>0</v>
      </c>
      <c r="AV183" s="6"/>
      <c r="AW183" s="13">
        <f>AV183/34743979</f>
        <v>0</v>
      </c>
      <c r="AX183" s="6">
        <v>1</v>
      </c>
      <c r="AY183" s="6">
        <f>AJ183/2191651*663102</f>
        <v>12842.021343456639</v>
      </c>
      <c r="AZ183" s="6">
        <f>AX183*AY183</f>
        <v>12842.021343456639</v>
      </c>
      <c r="BA183" s="12">
        <f>AZ183/12721596</f>
        <v>1.0094662134732654E-3</v>
      </c>
      <c r="BB183" s="11">
        <v>1</v>
      </c>
      <c r="BC183" s="6">
        <f>AD183*BB183*0.18*4</f>
        <v>24448.202324196063</v>
      </c>
      <c r="BD183" s="10">
        <f>BC183/11104067</f>
        <v>2.2017340425085747E-3</v>
      </c>
      <c r="BE183" s="6">
        <f>AD183*BB183*0.77*4</f>
        <v>104583.97660906095</v>
      </c>
      <c r="BF183" s="8">
        <f>BE183/47500730</f>
        <v>2.2017340914352464E-3</v>
      </c>
      <c r="BG183" s="27">
        <f>BC183+BE183</f>
        <v>129032.178933257</v>
      </c>
      <c r="BH183" s="9">
        <v>0</v>
      </c>
      <c r="BI183" s="6">
        <f>AK183*0.85*0.75*12</f>
        <v>51952.429938916648</v>
      </c>
      <c r="BJ183" s="6">
        <f>AL183*0.85*0.75*2*12</f>
        <v>103904.8598778333</v>
      </c>
      <c r="BK183" s="6">
        <f>BI183+BJ183</f>
        <v>155857.28981674995</v>
      </c>
      <c r="BL183" s="8">
        <f>BK183/236999601</f>
        <v>6.576268025731822E-4</v>
      </c>
      <c r="BM183" s="6">
        <f>AH183/438330*609621</f>
        <v>11806.28239020095</v>
      </c>
      <c r="BN183" s="8">
        <f>BM183/23157202</f>
        <v>5.0983199050562975E-4</v>
      </c>
      <c r="BT183" s="6">
        <f>'[1]Detailed Budget'!$AD$12</f>
        <v>194045122715</v>
      </c>
      <c r="BU183" s="6">
        <f>'[1]Detailed Budget'!$AD$24</f>
        <v>194045122715</v>
      </c>
      <c r="BV183" s="7">
        <f>AV183/34743979</f>
        <v>0</v>
      </c>
      <c r="BW183" s="4"/>
      <c r="BX183" s="5">
        <f>BT183*BV183</f>
        <v>0</v>
      </c>
      <c r="BY183" s="5">
        <f>BU183*BV183</f>
        <v>0</v>
      </c>
      <c r="CA183" s="6">
        <f>'[1]Detailed Budget'!$AD$96</f>
        <v>71050111380.677719</v>
      </c>
      <c r="CB183" s="5">
        <f>BA183*CA183</f>
        <v>71722686.902306497</v>
      </c>
      <c r="CE183" s="6">
        <f>'[1]Detailed Budget'!$AD$175</f>
        <v>4330586076.5988197</v>
      </c>
      <c r="CF183" s="5">
        <f>BB183*BD183*CE183</f>
        <v>9534798.7888612673</v>
      </c>
      <c r="CG183" s="6">
        <f>'[1]Detailed Budget'!$AD$176</f>
        <v>20662817754.37001</v>
      </c>
      <c r="CH183" s="5">
        <f>BB183*BF183*CG183</f>
        <v>45494030.274909936</v>
      </c>
      <c r="CI183" s="5">
        <f>CF183+CH183</f>
        <v>55028829.063771203</v>
      </c>
      <c r="CJ183" s="5">
        <f>'[1]Detailed Budget'!$AD$178</f>
        <v>46025131033.061455</v>
      </c>
      <c r="CK183" s="5">
        <f>BB183*AG183*CJ183</f>
        <v>68645119.349188775</v>
      </c>
      <c r="CL183" s="5">
        <f>CI183+CK183</f>
        <v>123673948.41295998</v>
      </c>
      <c r="CM183" s="4">
        <f>'[1]Detailed Budget'!$AD$189</f>
        <v>77498869683.252869</v>
      </c>
      <c r="CN183" s="5">
        <f>BH183*BL183*CM183</f>
        <v>0</v>
      </c>
      <c r="CO183" s="3">
        <f>'[1]Detailed Budget'!$AD$191</f>
        <v>2684962805.4134097</v>
      </c>
      <c r="CP183" s="2">
        <f>BH183*AN183*CO183</f>
        <v>0</v>
      </c>
      <c r="CQ183" s="2">
        <f>CN183+CP183</f>
        <v>0</v>
      </c>
      <c r="CR183" s="6">
        <f>'[1]Detailed Budget'!$AD$195</f>
        <v>18734176418</v>
      </c>
      <c r="CS183" s="5">
        <f>BN183*CR183</f>
        <v>9551282.4536725692</v>
      </c>
      <c r="CW183" s="4"/>
      <c r="DH183" s="3">
        <f>'[1]Detailed Budget'!$AD$163</f>
        <v>4928560000</v>
      </c>
      <c r="DI183" s="2">
        <f>AP183*DH183</f>
        <v>5600000</v>
      </c>
    </row>
    <row r="184" spans="1:118" ht="43.5" x14ac:dyDescent="0.35">
      <c r="A184" s="23" t="s">
        <v>1324</v>
      </c>
      <c r="B184" s="22" t="s">
        <v>1323</v>
      </c>
      <c r="C184" s="21" t="s">
        <v>1</v>
      </c>
      <c r="D184" s="67" t="s">
        <v>1</v>
      </c>
      <c r="E184" s="21"/>
      <c r="F184" s="21"/>
      <c r="G184" s="21"/>
      <c r="H184" s="21" t="s">
        <v>1</v>
      </c>
      <c r="I184" s="21" t="s">
        <v>1</v>
      </c>
      <c r="J184" s="21"/>
      <c r="K184" s="21" t="s">
        <v>1</v>
      </c>
      <c r="L184" s="21"/>
      <c r="M184" s="21"/>
      <c r="N184" s="21"/>
      <c r="O184" s="21"/>
      <c r="P184" s="21"/>
      <c r="Q184" s="21"/>
      <c r="R184" s="21" t="s">
        <v>1</v>
      </c>
      <c r="S184" s="21"/>
      <c r="T184" s="21"/>
      <c r="U184" s="20">
        <f>COUNTA(C184:T184)</f>
        <v>6</v>
      </c>
      <c r="V184" s="19" t="s">
        <v>4</v>
      </c>
      <c r="W184" s="18">
        <v>284411</v>
      </c>
      <c r="X184" s="17">
        <v>3.39</v>
      </c>
      <c r="Y184" s="16">
        <f>1+X184/100</f>
        <v>1.0339</v>
      </c>
      <c r="Z184" s="6">
        <v>19</v>
      </c>
      <c r="AA184" s="16">
        <f>POWER(Y184,Z184)</f>
        <v>1.8840489025780363</v>
      </c>
      <c r="AB184" s="6">
        <f>W184*AA184</f>
        <v>535844.23243112187</v>
      </c>
      <c r="AC184" s="68">
        <v>20</v>
      </c>
      <c r="AD184" s="6">
        <f>AB184*AC184/100</f>
        <v>107168.84648622439</v>
      </c>
      <c r="AE184" s="6">
        <f>AD184*0.95</f>
        <v>101810.40416191316</v>
      </c>
      <c r="AF184" s="6">
        <f>AE184*BB184</f>
        <v>101810.40416191316</v>
      </c>
      <c r="AG184" s="15">
        <f>AE184/21628351</f>
        <v>4.7072661323978495E-3</v>
      </c>
      <c r="AH184" s="6">
        <f>AB184*0.05</f>
        <v>26792.211621556096</v>
      </c>
      <c r="AI184" s="12">
        <f>AH184/12908475</f>
        <v>2.0755520401562616E-3</v>
      </c>
      <c r="AJ184" s="6">
        <f>AD184+AH184</f>
        <v>133961.05810778047</v>
      </c>
      <c r="AK184" s="6">
        <f>AB184*0.04</f>
        <v>21433.769297244875</v>
      </c>
      <c r="AL184" s="6">
        <f>AB184*0.04</f>
        <v>21433.769297244875</v>
      </c>
      <c r="AM184" s="6">
        <f>AK184+AL184</f>
        <v>42867.53859448975</v>
      </c>
      <c r="AN184" s="14">
        <f>AM184/20653560</f>
        <v>2.0755520401562612E-3</v>
      </c>
      <c r="AO184" s="6">
        <v>11</v>
      </c>
      <c r="AP184" s="13">
        <f>AO184/8801</f>
        <v>1.2498579706851495E-3</v>
      </c>
      <c r="AQ184" s="6">
        <v>11</v>
      </c>
      <c r="AR184" s="6"/>
      <c r="AS184" s="6"/>
      <c r="AT184" s="6"/>
      <c r="AU184" s="6">
        <v>0</v>
      </c>
      <c r="AV184" s="6"/>
      <c r="AW184" s="13">
        <f>AV184/34743979</f>
        <v>0</v>
      </c>
      <c r="AX184" s="6">
        <v>1</v>
      </c>
      <c r="AY184" s="6">
        <f>AJ184/2191651*663102</f>
        <v>40531.017736576418</v>
      </c>
      <c r="AZ184" s="6">
        <f>AX184*AY184</f>
        <v>40531.017736576418</v>
      </c>
      <c r="BA184" s="12">
        <f>AZ184/12721596</f>
        <v>3.1860010124968923E-3</v>
      </c>
      <c r="BB184" s="11">
        <v>1</v>
      </c>
      <c r="BC184" s="6">
        <f>AD184*BB184*0.18*4</f>
        <v>77161.569470081551</v>
      </c>
      <c r="BD184" s="10">
        <f>BC184/11104067</f>
        <v>6.9489466760315434E-3</v>
      </c>
      <c r="BE184" s="6">
        <f>AD184*BB184*0.77*4</f>
        <v>330080.0471775711</v>
      </c>
      <c r="BF184" s="8">
        <f>BE184/47500730</f>
        <v>6.9489468304502078E-3</v>
      </c>
      <c r="BG184" s="27">
        <f>BC184+BE184</f>
        <v>407241.61664765264</v>
      </c>
      <c r="BH184" s="9">
        <v>0</v>
      </c>
      <c r="BI184" s="6">
        <f>AK184*0.85*0.75*12</f>
        <v>163968.33512392329</v>
      </c>
      <c r="BJ184" s="6">
        <f>AL184*0.85*0.75*2*12</f>
        <v>327936.67024784657</v>
      </c>
      <c r="BK184" s="6">
        <f>BI184+BJ184</f>
        <v>491905.00537176989</v>
      </c>
      <c r="BL184" s="8">
        <f>BK184/236999601</f>
        <v>2.0755520401562612E-3</v>
      </c>
      <c r="BM184" s="6">
        <f>AH184/438330*609621</f>
        <v>37262.096687301004</v>
      </c>
      <c r="BN184" s="8">
        <f>BM184/23157202</f>
        <v>1.6090932180537615E-3</v>
      </c>
      <c r="BT184" s="6">
        <f>'[1]Detailed Budget'!$AD$12</f>
        <v>194045122715</v>
      </c>
      <c r="BU184" s="6">
        <f>'[1]Detailed Budget'!$AD$24</f>
        <v>194045122715</v>
      </c>
      <c r="BV184" s="7">
        <f>AV184/34743979</f>
        <v>0</v>
      </c>
      <c r="BW184" s="4"/>
      <c r="BX184" s="5">
        <f>BT184*BV184</f>
        <v>0</v>
      </c>
      <c r="BY184" s="5">
        <f>BU184*BV184</f>
        <v>0</v>
      </c>
      <c r="CA184" s="6">
        <f>'[1]Detailed Budget'!$AD$96</f>
        <v>71050111380.677719</v>
      </c>
      <c r="CB184" s="5">
        <f>BA184*CA184</f>
        <v>226365726.79685619</v>
      </c>
      <c r="CE184" s="6">
        <f>'[1]Detailed Budget'!$AD$175</f>
        <v>4330586076.5988197</v>
      </c>
      <c r="CF184" s="5">
        <f>BB184*BD184*CE184</f>
        <v>30093011.722249851</v>
      </c>
      <c r="CG184" s="6">
        <f>'[1]Detailed Budget'!$AD$176</f>
        <v>20662817754.37001</v>
      </c>
      <c r="CH184" s="5">
        <f>BB184*BF184*CG184</f>
        <v>143584821.94239977</v>
      </c>
      <c r="CI184" s="5">
        <f>CF184+CH184</f>
        <v>173677833.66464961</v>
      </c>
      <c r="CJ184" s="5">
        <f>'[1]Detailed Budget'!$AD$178</f>
        <v>46025131033.061455</v>
      </c>
      <c r="CK184" s="5">
        <f>BB184*AG184*CJ184</f>
        <v>216652540.55110344</v>
      </c>
      <c r="CL184" s="5">
        <f>CI184+CK184</f>
        <v>390330374.21575308</v>
      </c>
      <c r="CM184" s="4">
        <f>'[1]Detailed Budget'!$AD$189</f>
        <v>77498869683.252869</v>
      </c>
      <c r="CN184" s="5">
        <f>BH184*BL184*CM184</f>
        <v>0</v>
      </c>
      <c r="CO184" s="3">
        <f>'[1]Detailed Budget'!$AD$191</f>
        <v>2684962805.4134097</v>
      </c>
      <c r="CP184" s="2">
        <f>BH184*AN184*CO184</f>
        <v>0</v>
      </c>
      <c r="CQ184" s="2">
        <f>CN184+CP184</f>
        <v>0</v>
      </c>
      <c r="CR184" s="6">
        <f>'[1]Detailed Budget'!$AD$195</f>
        <v>18734176418</v>
      </c>
      <c r="CS184" s="5">
        <f>BN184*CR184</f>
        <v>30145036.220026512</v>
      </c>
      <c r="CW184" s="4"/>
      <c r="DH184" s="3">
        <f>'[1]Detailed Budget'!$AD$163</f>
        <v>4928560000</v>
      </c>
      <c r="DI184" s="2">
        <f>AP184*DH184</f>
        <v>6160000</v>
      </c>
    </row>
    <row r="185" spans="1:118" ht="43.5" x14ac:dyDescent="0.35">
      <c r="A185" s="23" t="s">
        <v>1322</v>
      </c>
      <c r="B185" s="22" t="s">
        <v>1321</v>
      </c>
      <c r="C185" s="21" t="s">
        <v>1</v>
      </c>
      <c r="D185" s="67" t="s">
        <v>1</v>
      </c>
      <c r="E185" s="21"/>
      <c r="F185" s="21"/>
      <c r="G185" s="21"/>
      <c r="H185" s="21" t="s">
        <v>1</v>
      </c>
      <c r="I185" s="21" t="s">
        <v>1</v>
      </c>
      <c r="J185" s="21"/>
      <c r="K185" s="21" t="s">
        <v>1</v>
      </c>
      <c r="L185" s="21"/>
      <c r="M185" s="21"/>
      <c r="N185" s="21"/>
      <c r="O185" s="21"/>
      <c r="P185" s="21"/>
      <c r="Q185" s="21"/>
      <c r="R185" s="21" t="s">
        <v>1</v>
      </c>
      <c r="S185" s="21" t="s">
        <v>1</v>
      </c>
      <c r="T185" s="21"/>
      <c r="U185" s="20">
        <f>COUNTA(C185:T185)</f>
        <v>7</v>
      </c>
      <c r="V185" s="19" t="s">
        <v>791</v>
      </c>
      <c r="W185" s="18">
        <v>278471</v>
      </c>
      <c r="X185" s="17">
        <v>3.39</v>
      </c>
      <c r="Y185" s="16">
        <f>1+X185/100</f>
        <v>1.0339</v>
      </c>
      <c r="Z185" s="6">
        <v>19</v>
      </c>
      <c r="AA185" s="16">
        <f>POWER(Y185,Z185)</f>
        <v>1.8840489025780363</v>
      </c>
      <c r="AB185" s="6">
        <f>W185*AA185</f>
        <v>524652.98194980831</v>
      </c>
      <c r="AC185" s="68">
        <v>20</v>
      </c>
      <c r="AD185" s="6">
        <f>AB185*AC185/100</f>
        <v>104930.59638996165</v>
      </c>
      <c r="AE185" s="6">
        <f>AD185*0.95</f>
        <v>99684.066570463561</v>
      </c>
      <c r="AF185" s="6">
        <f>AE185*BB185</f>
        <v>99684.066570463561</v>
      </c>
      <c r="AG185" s="15">
        <f>AE185/21628351</f>
        <v>4.6089536169661551E-3</v>
      </c>
      <c r="AH185" s="6">
        <f>AB185*0.05</f>
        <v>26232.649097490415</v>
      </c>
      <c r="AI185" s="12">
        <f>AH185/12908475</f>
        <v>2.032203579236929E-3</v>
      </c>
      <c r="AJ185" s="6">
        <f>AD185+AH185</f>
        <v>131163.24548745208</v>
      </c>
      <c r="AK185" s="6">
        <f>AB185*0.04</f>
        <v>20986.119277992333</v>
      </c>
      <c r="AL185" s="6">
        <f>AB185*0.04</f>
        <v>20986.119277992333</v>
      </c>
      <c r="AM185" s="6">
        <f>AK185+AL185</f>
        <v>41972.238555984666</v>
      </c>
      <c r="AN185" s="14">
        <f>AM185/20653560</f>
        <v>2.032203579236929E-3</v>
      </c>
      <c r="AO185" s="6">
        <v>11</v>
      </c>
      <c r="AP185" s="13">
        <f>AO185/8801</f>
        <v>1.2498579706851495E-3</v>
      </c>
      <c r="AQ185" s="6">
        <v>11</v>
      </c>
      <c r="AR185" s="6"/>
      <c r="AS185" s="6"/>
      <c r="AT185" s="6"/>
      <c r="AU185" s="6">
        <v>0</v>
      </c>
      <c r="AV185" s="6"/>
      <c r="AW185" s="13">
        <f>AV185/34743979</f>
        <v>0</v>
      </c>
      <c r="AX185" s="6">
        <v>1</v>
      </c>
      <c r="AY185" s="6">
        <f>AJ185/2191651*663102</f>
        <v>39684.516562728488</v>
      </c>
      <c r="AZ185" s="6">
        <f>AX185*AY185</f>
        <v>39684.516562728488</v>
      </c>
      <c r="BA185" s="12">
        <f>AZ185/12721596</f>
        <v>3.119460527022591E-3</v>
      </c>
      <c r="BB185" s="11">
        <v>1</v>
      </c>
      <c r="BC185" s="6">
        <f>AD185*BB185*0.18*4</f>
        <v>75550.029400772386</v>
      </c>
      <c r="BD185" s="10">
        <f>BC185/11104067</f>
        <v>6.8038160613379207E-3</v>
      </c>
      <c r="BE185" s="6">
        <f>AD185*BB185*0.77*4</f>
        <v>323186.23688108189</v>
      </c>
      <c r="BF185" s="8">
        <f>BE185/47500730</f>
        <v>6.8038162125315105E-3</v>
      </c>
      <c r="BG185" s="27">
        <f>BC185+BE185</f>
        <v>398736.26628185424</v>
      </c>
      <c r="BH185" s="9">
        <v>0</v>
      </c>
      <c r="BI185" s="6">
        <f>AK185*0.85*0.75*12</f>
        <v>160543.81247664135</v>
      </c>
      <c r="BJ185" s="6">
        <f>AL185*0.85*0.75*2*12</f>
        <v>321087.62495328271</v>
      </c>
      <c r="BK185" s="6">
        <f>BI185+BJ185</f>
        <v>481631.43742992403</v>
      </c>
      <c r="BL185" s="8">
        <f>BK185/236999601</f>
        <v>2.032203579236929E-3</v>
      </c>
      <c r="BM185" s="6">
        <f>AH185/438330*609621</f>
        <v>36483.867806130555</v>
      </c>
      <c r="BN185" s="8">
        <f>BM185/23157202</f>
        <v>1.5754868747152853E-3</v>
      </c>
      <c r="BT185" s="6">
        <f>'[1]Detailed Budget'!$AD$12</f>
        <v>194045122715</v>
      </c>
      <c r="BU185" s="6">
        <f>'[1]Detailed Budget'!$AD$24</f>
        <v>194045122715</v>
      </c>
      <c r="BV185" s="7">
        <f>AV185/34743979</f>
        <v>0</v>
      </c>
      <c r="BW185" s="4"/>
      <c r="BX185" s="5">
        <f>BT185*BV185</f>
        <v>0</v>
      </c>
      <c r="BY185" s="5">
        <f>BU185*BV185</f>
        <v>0</v>
      </c>
      <c r="CA185" s="6">
        <f>'[1]Detailed Budget'!$AD$96</f>
        <v>71050111380.677719</v>
      </c>
      <c r="CB185" s="5">
        <f>BA185*CA185</f>
        <v>221638017.89258271</v>
      </c>
      <c r="CE185" s="6">
        <f>'[1]Detailed Budget'!$AD$175</f>
        <v>4330586076.5988197</v>
      </c>
      <c r="CF185" s="5">
        <f>BB185*BD185*CE185</f>
        <v>29464511.102969419</v>
      </c>
      <c r="CG185" s="6">
        <f>'[1]Detailed Budget'!$AD$176</f>
        <v>20662817754.37001</v>
      </c>
      <c r="CH185" s="5">
        <f>BB185*BF185*CG185</f>
        <v>140586014.4337666</v>
      </c>
      <c r="CI185" s="5">
        <f>CF185+CH185</f>
        <v>170050525.53673601</v>
      </c>
      <c r="CJ185" s="5">
        <f>'[1]Detailed Budget'!$AD$178</f>
        <v>46025131033.061455</v>
      </c>
      <c r="CK185" s="5">
        <f>BB185*AG185*CJ185</f>
        <v>212127694.14616981</v>
      </c>
      <c r="CL185" s="5">
        <f>CI185+CK185</f>
        <v>382178219.68290579</v>
      </c>
      <c r="CM185" s="4">
        <f>'[1]Detailed Budget'!$AD$189</f>
        <v>77498869683.252869</v>
      </c>
      <c r="CN185" s="5">
        <f>BH185*BL185*CM185</f>
        <v>0</v>
      </c>
      <c r="CO185" s="3">
        <f>'[1]Detailed Budget'!$AD$191</f>
        <v>2684962805.4134097</v>
      </c>
      <c r="CP185" s="2">
        <f>BH185*AN185*CO185</f>
        <v>0</v>
      </c>
      <c r="CQ185" s="2">
        <f>CN185+CP185</f>
        <v>0</v>
      </c>
      <c r="CR185" s="6">
        <f>'[1]Detailed Budget'!$AD$195</f>
        <v>18734176418</v>
      </c>
      <c r="CS185" s="5">
        <f>BN185*CR185</f>
        <v>29515449.055159617</v>
      </c>
      <c r="CW185" s="4"/>
      <c r="DH185" s="3">
        <f>'[1]Detailed Budget'!$AD$163</f>
        <v>4928560000</v>
      </c>
      <c r="DI185" s="2">
        <f>AP185*DH185</f>
        <v>6160000</v>
      </c>
    </row>
    <row r="186" spans="1:118" ht="43.5" x14ac:dyDescent="0.35">
      <c r="A186" s="23" t="s">
        <v>1320</v>
      </c>
      <c r="B186" s="22" t="s">
        <v>1319</v>
      </c>
      <c r="C186" s="21" t="s">
        <v>1</v>
      </c>
      <c r="D186" s="67" t="s">
        <v>1</v>
      </c>
      <c r="E186" s="21"/>
      <c r="F186" s="21"/>
      <c r="G186" s="21"/>
      <c r="H186" s="21" t="s">
        <v>1</v>
      </c>
      <c r="I186" s="21" t="s">
        <v>1</v>
      </c>
      <c r="J186" s="21"/>
      <c r="K186" s="21" t="s">
        <v>1</v>
      </c>
      <c r="L186" s="21"/>
      <c r="M186" s="21"/>
      <c r="N186" s="21"/>
      <c r="O186" s="21"/>
      <c r="P186" s="21"/>
      <c r="Q186" s="21"/>
      <c r="R186" s="21" t="s">
        <v>1</v>
      </c>
      <c r="S186" s="21"/>
      <c r="T186" s="21"/>
      <c r="U186" s="20">
        <f>COUNTA(C186:T186)</f>
        <v>6</v>
      </c>
      <c r="V186" s="19" t="s">
        <v>4</v>
      </c>
      <c r="W186" s="18">
        <v>156022</v>
      </c>
      <c r="X186" s="17">
        <v>3.39</v>
      </c>
      <c r="Y186" s="16">
        <f>1+X186/100</f>
        <v>1.0339</v>
      </c>
      <c r="Z186" s="6">
        <v>19</v>
      </c>
      <c r="AA186" s="16">
        <f>POWER(Y186,Z186)</f>
        <v>1.8840489025780363</v>
      </c>
      <c r="AB186" s="6">
        <f>W186*AA186</f>
        <v>293953.07787803037</v>
      </c>
      <c r="AC186" s="68">
        <v>20</v>
      </c>
      <c r="AD186" s="6">
        <f>AB186*AC186/100</f>
        <v>58790.615575606076</v>
      </c>
      <c r="AE186" s="6">
        <f>AD186*0.95</f>
        <v>55851.084796825773</v>
      </c>
      <c r="AF186" s="6">
        <f>AE186*BB186</f>
        <v>55851.084796825773</v>
      </c>
      <c r="AG186" s="15">
        <f>AE186/21628351</f>
        <v>2.582308970148754E-3</v>
      </c>
      <c r="AH186" s="6">
        <f>AB186*0.05</f>
        <v>14697.653893901519</v>
      </c>
      <c r="AI186" s="12">
        <f>AH186/12908475</f>
        <v>1.1386049780397389E-3</v>
      </c>
      <c r="AJ186" s="6">
        <f>AD186+AH186</f>
        <v>73488.269469507592</v>
      </c>
      <c r="AK186" s="6">
        <f>AB186*0.04</f>
        <v>11758.123115121214</v>
      </c>
      <c r="AL186" s="6">
        <f>AB186*0.04</f>
        <v>11758.123115121214</v>
      </c>
      <c r="AM186" s="6">
        <f>AK186+AL186</f>
        <v>23516.246230242428</v>
      </c>
      <c r="AN186" s="14">
        <f>AM186/20653560</f>
        <v>1.1386049780397389E-3</v>
      </c>
      <c r="AO186" s="6">
        <v>10</v>
      </c>
      <c r="AP186" s="13">
        <f>AO186/8801</f>
        <v>1.1362345188046814E-3</v>
      </c>
      <c r="AQ186" s="6">
        <v>10</v>
      </c>
      <c r="AR186" s="6"/>
      <c r="AS186" s="6"/>
      <c r="AT186" s="6"/>
      <c r="AU186" s="6">
        <v>0</v>
      </c>
      <c r="AV186" s="6"/>
      <c r="AW186" s="13">
        <f>AV186/34743979</f>
        <v>0</v>
      </c>
      <c r="AX186" s="6">
        <v>1</v>
      </c>
      <c r="AY186" s="6">
        <f>AJ186/2191651*663102</f>
        <v>22234.479149175404</v>
      </c>
      <c r="AZ186" s="6">
        <f>AX186*AY186</f>
        <v>22234.479149175404</v>
      </c>
      <c r="BA186" s="12">
        <f>AZ186/12721596</f>
        <v>1.7477743475877872E-3</v>
      </c>
      <c r="BB186" s="11">
        <v>1</v>
      </c>
      <c r="BC186" s="6">
        <f>AD186*BB186*0.18*4</f>
        <v>42329.24321443637</v>
      </c>
      <c r="BD186" s="10">
        <f>BC186/11104067</f>
        <v>3.8120486137589379E-3</v>
      </c>
      <c r="BE186" s="6">
        <f>AD186*BB186*0.77*4</f>
        <v>181075.09597286672</v>
      </c>
      <c r="BF186" s="8">
        <f>BE186/47500730</f>
        <v>3.8120486984698282E-3</v>
      </c>
      <c r="BG186" s="27">
        <f>BC186+BE186</f>
        <v>223404.33918730309</v>
      </c>
      <c r="BH186" s="9">
        <v>0</v>
      </c>
      <c r="BI186" s="6">
        <f>AK186*0.85*0.75*12</f>
        <v>89949.641830677298</v>
      </c>
      <c r="BJ186" s="6">
        <f>AL186*0.85*0.75*2*12</f>
        <v>179899.2836613546</v>
      </c>
      <c r="BK186" s="6">
        <f>BI186+BJ186</f>
        <v>269848.92549203191</v>
      </c>
      <c r="BL186" s="8">
        <f>BK186/236999601</f>
        <v>1.1386049780397389E-3</v>
      </c>
      <c r="BM186" s="6">
        <f>AH186/438330*609621</f>
        <v>20441.216582150748</v>
      </c>
      <c r="BN186" s="8">
        <f>BM186/23157202</f>
        <v>8.8271530309018973E-4</v>
      </c>
      <c r="BT186" s="6">
        <f>'[1]Detailed Budget'!$AD$12</f>
        <v>194045122715</v>
      </c>
      <c r="BU186" s="6">
        <f>'[1]Detailed Budget'!$AD$24</f>
        <v>194045122715</v>
      </c>
      <c r="BV186" s="7">
        <f>AV186/34743979</f>
        <v>0</v>
      </c>
      <c r="BW186" s="4"/>
      <c r="BX186" s="5">
        <f>BT186*BV186</f>
        <v>0</v>
      </c>
      <c r="BY186" s="5">
        <f>BU186*BV186</f>
        <v>0</v>
      </c>
      <c r="CA186" s="6">
        <f>'[1]Detailed Budget'!$AD$96</f>
        <v>71050111380.677719</v>
      </c>
      <c r="CB186" s="5">
        <f>BA186*CA186</f>
        <v>124179562.06440362</v>
      </c>
      <c r="CE186" s="6">
        <f>'[1]Detailed Budget'!$AD$175</f>
        <v>4330586076.5988197</v>
      </c>
      <c r="CF186" s="5">
        <f>BB186*BD186*CE186</f>
        <v>16508404.650062289</v>
      </c>
      <c r="CG186" s="6">
        <f>'[1]Detailed Budget'!$AD$176</f>
        <v>20662817754.37001</v>
      </c>
      <c r="CH186" s="5">
        <f>BB186*BF186*CG186</f>
        <v>78767667.527265459</v>
      </c>
      <c r="CI186" s="5">
        <f>CF186+CH186</f>
        <v>95276072.177327752</v>
      </c>
      <c r="CJ186" s="5">
        <f>'[1]Detailed Budget'!$AD$178</f>
        <v>46025131033.061455</v>
      </c>
      <c r="CK186" s="5">
        <f>BB186*AG186*CJ186</f>
        <v>118851108.71894638</v>
      </c>
      <c r="CL186" s="5">
        <f>CI186+CK186</f>
        <v>214127180.89627415</v>
      </c>
      <c r="CM186" s="4">
        <f>'[1]Detailed Budget'!$AD$189</f>
        <v>77498869683.252869</v>
      </c>
      <c r="CN186" s="5">
        <f>BH186*BL186*CM186</f>
        <v>0</v>
      </c>
      <c r="CO186" s="3">
        <f>'[1]Detailed Budget'!$AD$191</f>
        <v>2684962805.4134097</v>
      </c>
      <c r="CP186" s="2">
        <f>BH186*AN186*CO186</f>
        <v>0</v>
      </c>
      <c r="CQ186" s="2">
        <f>CN186+CP186</f>
        <v>0</v>
      </c>
      <c r="CR186" s="6">
        <f>'[1]Detailed Budget'!$AD$195</f>
        <v>18734176418</v>
      </c>
      <c r="CS186" s="5">
        <f>BN186*CR186</f>
        <v>16536944.214959955</v>
      </c>
      <c r="CW186" s="4"/>
      <c r="DH186" s="3">
        <f>'[1]Detailed Budget'!$AD$163</f>
        <v>4928560000</v>
      </c>
      <c r="DI186" s="2">
        <f>AP186*DH186</f>
        <v>5600000</v>
      </c>
    </row>
    <row r="187" spans="1:118" ht="43.5" x14ac:dyDescent="0.35">
      <c r="A187" s="23" t="s">
        <v>1318</v>
      </c>
      <c r="B187" s="22" t="s">
        <v>1317</v>
      </c>
      <c r="C187" s="21" t="s">
        <v>1</v>
      </c>
      <c r="D187" s="67" t="s">
        <v>1</v>
      </c>
      <c r="E187" s="21"/>
      <c r="F187" s="21"/>
      <c r="G187" s="21"/>
      <c r="H187" s="21" t="s">
        <v>1</v>
      </c>
      <c r="I187" s="21" t="s">
        <v>1</v>
      </c>
      <c r="J187" s="21"/>
      <c r="K187" s="21" t="s">
        <v>1</v>
      </c>
      <c r="L187" s="21"/>
      <c r="M187" s="21"/>
      <c r="N187" s="21"/>
      <c r="O187" s="21"/>
      <c r="P187" s="21"/>
      <c r="Q187" s="21"/>
      <c r="R187" s="21" t="s">
        <v>1</v>
      </c>
      <c r="S187" s="21"/>
      <c r="T187" s="21"/>
      <c r="U187" s="20">
        <f>COUNTA(C187:T187)</f>
        <v>6</v>
      </c>
      <c r="V187" s="19" t="s">
        <v>4</v>
      </c>
      <c r="W187" s="18">
        <v>228527</v>
      </c>
      <c r="X187" s="17">
        <v>3.39</v>
      </c>
      <c r="Y187" s="16">
        <f>1+X187/100</f>
        <v>1.0339</v>
      </c>
      <c r="Z187" s="6">
        <v>19</v>
      </c>
      <c r="AA187" s="16">
        <f>POWER(Y187,Z187)</f>
        <v>1.8840489025780363</v>
      </c>
      <c r="AB187" s="6">
        <f>W187*AA187</f>
        <v>430556.04355945089</v>
      </c>
      <c r="AC187" s="68">
        <v>20</v>
      </c>
      <c r="AD187" s="6">
        <f>AB187*AC187/100</f>
        <v>86111.208711890169</v>
      </c>
      <c r="AE187" s="6">
        <f>AD187*0.95</f>
        <v>81805.648276295658</v>
      </c>
      <c r="AF187" s="6">
        <f>AE187*BB187</f>
        <v>81805.648276295658</v>
      </c>
      <c r="AG187" s="15">
        <f>AE187/21628351</f>
        <v>3.78233404277079E-3</v>
      </c>
      <c r="AH187" s="6">
        <f>AB187*0.05</f>
        <v>21527.802177972546</v>
      </c>
      <c r="AI187" s="12">
        <f>AH187/12908475</f>
        <v>1.6677262169212509E-3</v>
      </c>
      <c r="AJ187" s="6">
        <f>AD187+AH187</f>
        <v>107639.01088986272</v>
      </c>
      <c r="AK187" s="6">
        <f>AB187*0.04</f>
        <v>17222.241742378035</v>
      </c>
      <c r="AL187" s="6">
        <f>AB187*0.04</f>
        <v>17222.241742378035</v>
      </c>
      <c r="AM187" s="6">
        <f>AK187+AL187</f>
        <v>34444.483484756071</v>
      </c>
      <c r="AN187" s="14">
        <f>AM187/20653560</f>
        <v>1.6677262169212509E-3</v>
      </c>
      <c r="AO187" s="6">
        <v>10</v>
      </c>
      <c r="AP187" s="13">
        <f>AO187/8801</f>
        <v>1.1362345188046814E-3</v>
      </c>
      <c r="AQ187" s="6">
        <v>10</v>
      </c>
      <c r="AR187" s="6"/>
      <c r="AS187" s="6"/>
      <c r="AT187" s="6"/>
      <c r="AU187" s="6">
        <v>0</v>
      </c>
      <c r="AV187" s="6"/>
      <c r="AW187" s="13">
        <f>AV187/34743979</f>
        <v>0</v>
      </c>
      <c r="AX187" s="6">
        <v>1</v>
      </c>
      <c r="AY187" s="6">
        <f>AJ187/2191651*663102</f>
        <v>32567.066288879822</v>
      </c>
      <c r="AZ187" s="6">
        <f>AX187*AY187</f>
        <v>32567.066288879822</v>
      </c>
      <c r="BA187" s="12">
        <f>AZ187/12721596</f>
        <v>2.5599827481457373E-3</v>
      </c>
      <c r="BB187" s="11">
        <v>1</v>
      </c>
      <c r="BC187" s="6">
        <f>AD187*BB187*0.18*4</f>
        <v>62000.070272560923</v>
      </c>
      <c r="BD187" s="10">
        <f>BC187/11104067</f>
        <v>5.5835461252675186E-3</v>
      </c>
      <c r="BE187" s="6">
        <f>AD187*BB187*0.77*4</f>
        <v>265222.5228326217</v>
      </c>
      <c r="BF187" s="8">
        <f>BE187/47500730</f>
        <v>5.583546249344414E-3</v>
      </c>
      <c r="BG187" s="27">
        <f>BC187+BE187</f>
        <v>327222.59310518263</v>
      </c>
      <c r="BH187" s="9">
        <v>0</v>
      </c>
      <c r="BI187" s="6">
        <f>AK187*0.85*0.75*12</f>
        <v>131750.14932919198</v>
      </c>
      <c r="BJ187" s="6">
        <f>AL187*0.85*0.75*2*12</f>
        <v>263500.29865838395</v>
      </c>
      <c r="BK187" s="6">
        <f>BI187+BJ187</f>
        <v>395250.4479875759</v>
      </c>
      <c r="BL187" s="8">
        <f>BK187/236999601</f>
        <v>1.6677262169212509E-3</v>
      </c>
      <c r="BM187" s="6">
        <f>AH187/438330*609621</f>
        <v>29940.45648606712</v>
      </c>
      <c r="BN187" s="8">
        <f>BM187/23157202</f>
        <v>1.2929220242612696E-3</v>
      </c>
      <c r="BT187" s="6">
        <f>'[1]Detailed Budget'!$AD$12</f>
        <v>194045122715</v>
      </c>
      <c r="BU187" s="6">
        <f>'[1]Detailed Budget'!$AD$24</f>
        <v>194045122715</v>
      </c>
      <c r="BV187" s="7">
        <f>AV187/34743979</f>
        <v>0</v>
      </c>
      <c r="BW187" s="4"/>
      <c r="BX187" s="5">
        <f>BT187*BV187</f>
        <v>0</v>
      </c>
      <c r="BY187" s="5">
        <f>BU187*BV187</f>
        <v>0</v>
      </c>
      <c r="CA187" s="6">
        <f>'[1]Detailed Budget'!$AD$96</f>
        <v>71050111380.677719</v>
      </c>
      <c r="CB187" s="5">
        <f>BA187*CA187</f>
        <v>181887059.38836807</v>
      </c>
      <c r="CE187" s="6">
        <f>'[1]Detailed Budget'!$AD$175</f>
        <v>4330586076.5988197</v>
      </c>
      <c r="CF187" s="5">
        <f>BB187*BD187*CE187</f>
        <v>24180027.108130805</v>
      </c>
      <c r="CG187" s="6">
        <f>'[1]Detailed Budget'!$AD$176</f>
        <v>20662817754.37001</v>
      </c>
      <c r="CH187" s="5">
        <f>BB187*BF187*CG187</f>
        <v>115371798.57329984</v>
      </c>
      <c r="CI187" s="5">
        <f>CF187+CH187</f>
        <v>139551825.68143064</v>
      </c>
      <c r="CJ187" s="5">
        <f>'[1]Detailed Budget'!$AD$178</f>
        <v>46025131033.061455</v>
      </c>
      <c r="CK187" s="5">
        <f>BB187*AG187*CJ187</f>
        <v>174082419.92933467</v>
      </c>
      <c r="CL187" s="5">
        <f>CI187+CK187</f>
        <v>313634245.61076534</v>
      </c>
      <c r="CM187" s="4">
        <f>'[1]Detailed Budget'!$AD$189</f>
        <v>77498869683.252869</v>
      </c>
      <c r="CN187" s="5">
        <f>BH187*BL187*CM187</f>
        <v>0</v>
      </c>
      <c r="CO187" s="3">
        <f>'[1]Detailed Budget'!$AD$191</f>
        <v>2684962805.4134097</v>
      </c>
      <c r="CP187" s="2">
        <f>BH187*AN187*CO187</f>
        <v>0</v>
      </c>
      <c r="CQ187" s="2">
        <f>CN187+CP187</f>
        <v>0</v>
      </c>
      <c r="CR187" s="6">
        <f>'[1]Detailed Budget'!$AD$195</f>
        <v>18734176418</v>
      </c>
      <c r="CS187" s="5">
        <f>BN187*CR187</f>
        <v>24221829.297228299</v>
      </c>
      <c r="CW187" s="4"/>
      <c r="DH187" s="3">
        <f>'[1]Detailed Budget'!$AD$163</f>
        <v>4928560000</v>
      </c>
      <c r="DI187" s="2">
        <f>AP187*DH187</f>
        <v>5600000</v>
      </c>
    </row>
    <row r="188" spans="1:118" ht="43.5" x14ac:dyDescent="0.35">
      <c r="A188" s="23" t="s">
        <v>1316</v>
      </c>
      <c r="B188" s="22" t="s">
        <v>1315</v>
      </c>
      <c r="C188" s="21" t="s">
        <v>1</v>
      </c>
      <c r="D188" s="67" t="s">
        <v>1</v>
      </c>
      <c r="E188" s="21"/>
      <c r="F188" s="21"/>
      <c r="G188" s="21"/>
      <c r="H188" s="21" t="s">
        <v>1</v>
      </c>
      <c r="I188" s="21" t="s">
        <v>1</v>
      </c>
      <c r="J188" s="21"/>
      <c r="K188" s="21" t="s">
        <v>1</v>
      </c>
      <c r="L188" s="21"/>
      <c r="M188" s="21"/>
      <c r="N188" s="21"/>
      <c r="O188" s="21"/>
      <c r="P188" s="21"/>
      <c r="Q188" s="21"/>
      <c r="R188" s="21" t="s">
        <v>1</v>
      </c>
      <c r="S188" s="21"/>
      <c r="T188" s="21"/>
      <c r="U188" s="20">
        <f>COUNTA(C188:T188)</f>
        <v>6</v>
      </c>
      <c r="V188" s="19" t="s">
        <v>4</v>
      </c>
      <c r="W188" s="18">
        <v>117482</v>
      </c>
      <c r="X188" s="17">
        <v>3.39</v>
      </c>
      <c r="Y188" s="16">
        <f>1+X188/100</f>
        <v>1.0339</v>
      </c>
      <c r="Z188" s="6">
        <v>19</v>
      </c>
      <c r="AA188" s="16">
        <f>POWER(Y188,Z188)</f>
        <v>1.8840489025780363</v>
      </c>
      <c r="AB188" s="6">
        <f>W188*AA188</f>
        <v>221341.83317267286</v>
      </c>
      <c r="AC188" s="68">
        <v>20</v>
      </c>
      <c r="AD188" s="6">
        <f>AB188*AC188/100</f>
        <v>44268.36663453457</v>
      </c>
      <c r="AE188" s="6">
        <f>AD188*0.95</f>
        <v>42054.948302807839</v>
      </c>
      <c r="AF188" s="6">
        <f>AE188*BB188</f>
        <v>42054.948302807839</v>
      </c>
      <c r="AG188" s="15">
        <f>AE188/21628351</f>
        <v>1.9444361848394193E-3</v>
      </c>
      <c r="AH188" s="6">
        <f>AB188*0.05</f>
        <v>11067.091658633644</v>
      </c>
      <c r="AI188" s="12">
        <f>AH188/12908475</f>
        <v>8.5735082251262398E-4</v>
      </c>
      <c r="AJ188" s="6">
        <f>AD188+AH188</f>
        <v>55335.458293168216</v>
      </c>
      <c r="AK188" s="6">
        <f>AB188*0.04</f>
        <v>8853.6733269069155</v>
      </c>
      <c r="AL188" s="6">
        <f>AB188*0.04</f>
        <v>8853.6733269069155</v>
      </c>
      <c r="AM188" s="6">
        <f>AK188+AL188</f>
        <v>17707.346653813831</v>
      </c>
      <c r="AN188" s="14">
        <f>AM188/20653560</f>
        <v>8.5735082251262398E-4</v>
      </c>
      <c r="AO188" s="6">
        <v>10</v>
      </c>
      <c r="AP188" s="13">
        <f>AO188/8801</f>
        <v>1.1362345188046814E-3</v>
      </c>
      <c r="AQ188" s="6">
        <v>10</v>
      </c>
      <c r="AR188" s="6"/>
      <c r="AS188" s="6"/>
      <c r="AT188" s="6"/>
      <c r="AU188" s="6">
        <v>0</v>
      </c>
      <c r="AV188" s="6"/>
      <c r="AW188" s="13">
        <f>AV188/34743979</f>
        <v>0</v>
      </c>
      <c r="AX188" s="6">
        <v>1</v>
      </c>
      <c r="AY188" s="6">
        <f>AJ188/2191651*663102</f>
        <v>16742.197122222668</v>
      </c>
      <c r="AZ188" s="6">
        <f>AX188*AY188</f>
        <v>16742.197122222668</v>
      </c>
      <c r="BA188" s="12">
        <f>AZ188/12721596</f>
        <v>1.3160453391400473E-3</v>
      </c>
      <c r="BB188" s="11">
        <v>1</v>
      </c>
      <c r="BC188" s="6">
        <f>AD188*BB188*0.18*4</f>
        <v>31873.223976864891</v>
      </c>
      <c r="BD188" s="10">
        <f>BC188/11104067</f>
        <v>2.8704099116895541E-3</v>
      </c>
      <c r="BE188" s="6">
        <f>AD188*BB188*0.77*4</f>
        <v>136346.56923436647</v>
      </c>
      <c r="BF188" s="8">
        <f>BE188/47500730</f>
        <v>2.8704099754754604E-3</v>
      </c>
      <c r="BG188" s="27">
        <f>BC188+BE188</f>
        <v>168219.79321123136</v>
      </c>
      <c r="BH188" s="9">
        <v>0</v>
      </c>
      <c r="BI188" s="6">
        <f>AK188*0.85*0.75*12</f>
        <v>67730.600950837892</v>
      </c>
      <c r="BJ188" s="6">
        <f>AL188*0.85*0.75*2*12</f>
        <v>135461.20190167578</v>
      </c>
      <c r="BK188" s="6">
        <f>BI188+BJ188</f>
        <v>203191.80285251368</v>
      </c>
      <c r="BL188" s="8">
        <f>BK188/236999601</f>
        <v>8.5735082251262387E-4</v>
      </c>
      <c r="BM188" s="6">
        <f>AH188/438330*609621</f>
        <v>15391.899901964047</v>
      </c>
      <c r="BN188" s="8">
        <f>BM188/23157202</f>
        <v>6.6467010573920148E-4</v>
      </c>
      <c r="BT188" s="6">
        <f>'[1]Detailed Budget'!$AD$12</f>
        <v>194045122715</v>
      </c>
      <c r="BU188" s="6">
        <f>'[1]Detailed Budget'!$AD$24</f>
        <v>194045122715</v>
      </c>
      <c r="BV188" s="7">
        <f>AV188/34743979</f>
        <v>0</v>
      </c>
      <c r="BW188" s="4"/>
      <c r="BX188" s="5">
        <f>BT188*BV188</f>
        <v>0</v>
      </c>
      <c r="BY188" s="5">
        <f>BU188*BV188</f>
        <v>0</v>
      </c>
      <c r="CA188" s="6">
        <f>'[1]Detailed Budget'!$AD$96</f>
        <v>71050111380.677719</v>
      </c>
      <c r="CB188" s="5">
        <f>BA188*CA188</f>
        <v>93505167.927922145</v>
      </c>
      <c r="CE188" s="6">
        <f>'[1]Detailed Budget'!$AD$175</f>
        <v>4330586076.5988197</v>
      </c>
      <c r="CF188" s="5">
        <f>BB188*BD188*CE188</f>
        <v>12430557.197694032</v>
      </c>
      <c r="CG188" s="6">
        <f>'[1]Detailed Budget'!$AD$176</f>
        <v>20662817754.37001</v>
      </c>
      <c r="CH188" s="5">
        <f>BB188*BF188*CG188</f>
        <v>59310758.203575127</v>
      </c>
      <c r="CI188" s="5">
        <f>CF188+CH188</f>
        <v>71741315.401269153</v>
      </c>
      <c r="CJ188" s="5">
        <f>'[1]Detailed Budget'!$AD$178</f>
        <v>46025131033.061455</v>
      </c>
      <c r="CK188" s="5">
        <f>BB188*AG188*CJ188</f>
        <v>89492930.192660376</v>
      </c>
      <c r="CL188" s="5">
        <f>CI188+CK188</f>
        <v>161234245.59392953</v>
      </c>
      <c r="CM188" s="4">
        <f>'[1]Detailed Budget'!$AD$189</f>
        <v>77498869683.252869</v>
      </c>
      <c r="CN188" s="5">
        <f>BH188*BL188*CM188</f>
        <v>0</v>
      </c>
      <c r="CO188" s="3">
        <f>'[1]Detailed Budget'!$AD$191</f>
        <v>2684962805.4134097</v>
      </c>
      <c r="CP188" s="2">
        <f>BH188*AN188*CO188</f>
        <v>0</v>
      </c>
      <c r="CQ188" s="2">
        <f>CN188+CP188</f>
        <v>0</v>
      </c>
      <c r="CR188" s="6">
        <f>'[1]Detailed Budget'!$AD$195</f>
        <v>18734176418</v>
      </c>
      <c r="CS188" s="5">
        <f>BN188*CR188</f>
        <v>12452047.020688916</v>
      </c>
      <c r="CW188" s="4"/>
      <c r="DH188" s="3">
        <f>'[1]Detailed Budget'!$AD$163</f>
        <v>4928560000</v>
      </c>
      <c r="DI188" s="2">
        <f>AP188*DH188</f>
        <v>5600000</v>
      </c>
    </row>
    <row r="189" spans="1:118" ht="43.5" x14ac:dyDescent="0.35">
      <c r="A189" s="23" t="s">
        <v>1314</v>
      </c>
      <c r="B189" s="22" t="s">
        <v>1313</v>
      </c>
      <c r="C189" s="21" t="s">
        <v>1</v>
      </c>
      <c r="D189" s="67" t="s">
        <v>1</v>
      </c>
      <c r="E189" s="21"/>
      <c r="F189" s="21"/>
      <c r="G189" s="21"/>
      <c r="H189" s="21" t="s">
        <v>1</v>
      </c>
      <c r="I189" s="21" t="s">
        <v>1</v>
      </c>
      <c r="J189" s="21"/>
      <c r="K189" s="21" t="s">
        <v>1</v>
      </c>
      <c r="L189" s="21"/>
      <c r="M189" s="21"/>
      <c r="N189" s="21"/>
      <c r="O189" s="21"/>
      <c r="P189" s="21"/>
      <c r="Q189" s="21"/>
      <c r="R189" s="21" t="s">
        <v>1</v>
      </c>
      <c r="S189" s="21"/>
      <c r="T189" s="21"/>
      <c r="U189" s="20">
        <f>COUNTA(C189:T189)</f>
        <v>6</v>
      </c>
      <c r="V189" s="19" t="s">
        <v>4</v>
      </c>
      <c r="W189" s="18">
        <v>293020</v>
      </c>
      <c r="X189" s="17">
        <v>3.39</v>
      </c>
      <c r="Y189" s="16">
        <f>1+X189/100</f>
        <v>1.0339</v>
      </c>
      <c r="Z189" s="6">
        <v>19</v>
      </c>
      <c r="AA189" s="16">
        <f>POWER(Y189,Z189)</f>
        <v>1.8840489025780363</v>
      </c>
      <c r="AB189" s="6">
        <f>W189*AA189</f>
        <v>552064.00943341618</v>
      </c>
      <c r="AC189" s="68">
        <v>20</v>
      </c>
      <c r="AD189" s="6">
        <f>AB189*AC189/100</f>
        <v>110412.80188668324</v>
      </c>
      <c r="AE189" s="6">
        <f>AD189*0.95</f>
        <v>104892.16179234907</v>
      </c>
      <c r="AF189" s="6">
        <f>AE189*BB189</f>
        <v>104892.16179234907</v>
      </c>
      <c r="AG189" s="15">
        <f>AE189/21628351</f>
        <v>4.8497530760597081E-3</v>
      </c>
      <c r="AH189" s="6">
        <f>AB189*0.05</f>
        <v>27603.200471670811</v>
      </c>
      <c r="AI189" s="12">
        <f>AH189/12908475</f>
        <v>2.1383781176065189E-3</v>
      </c>
      <c r="AJ189" s="6">
        <f>AD189+AH189</f>
        <v>138016.00235835405</v>
      </c>
      <c r="AK189" s="6">
        <f>AB189*0.04</f>
        <v>22082.560377336649</v>
      </c>
      <c r="AL189" s="6">
        <f>AB189*0.04</f>
        <v>22082.560377336649</v>
      </c>
      <c r="AM189" s="6">
        <f>AK189+AL189</f>
        <v>44165.120754673299</v>
      </c>
      <c r="AN189" s="14">
        <f>AM189/20653560</f>
        <v>2.1383781176065189E-3</v>
      </c>
      <c r="AO189" s="6">
        <v>11</v>
      </c>
      <c r="AP189" s="13">
        <f>AO189/8801</f>
        <v>1.2498579706851495E-3</v>
      </c>
      <c r="AQ189" s="6">
        <v>11</v>
      </c>
      <c r="AR189" s="6"/>
      <c r="AS189" s="6"/>
      <c r="AT189" s="6"/>
      <c r="AU189" s="6">
        <v>0</v>
      </c>
      <c r="AV189" s="6"/>
      <c r="AW189" s="13">
        <f>AV189/34743979</f>
        <v>0</v>
      </c>
      <c r="AX189" s="6">
        <v>1</v>
      </c>
      <c r="AY189" s="6">
        <f>AJ189/2191651*663102</f>
        <v>41757.874404195412</v>
      </c>
      <c r="AZ189" s="6">
        <f>AX189*AY189</f>
        <v>41757.874404195412</v>
      </c>
      <c r="BA189" s="12">
        <f>AZ189/12721596</f>
        <v>3.2824399080269026E-3</v>
      </c>
      <c r="BB189" s="11">
        <v>1</v>
      </c>
      <c r="BC189" s="6">
        <f>AD189*BB189*0.18*4</f>
        <v>79497.21735841193</v>
      </c>
      <c r="BD189" s="10">
        <f>BC189/11104067</f>
        <v>7.1592883362836274E-3</v>
      </c>
      <c r="BE189" s="6">
        <f>AD189*BB189*0.77*4</f>
        <v>340071.42981098441</v>
      </c>
      <c r="BF189" s="8">
        <f>BE189/47500730</f>
        <v>7.1592884953764801E-3</v>
      </c>
      <c r="BG189" s="27">
        <f>BC189+BE189</f>
        <v>419568.64716939634</v>
      </c>
      <c r="BH189" s="9">
        <v>0</v>
      </c>
      <c r="BI189" s="6">
        <f>AK189*0.85*0.75*12</f>
        <v>168931.58688662536</v>
      </c>
      <c r="BJ189" s="6">
        <f>AL189*0.85*0.75*2*12</f>
        <v>337863.17377325072</v>
      </c>
      <c r="BK189" s="6">
        <f>BI189+BJ189</f>
        <v>506794.76065987605</v>
      </c>
      <c r="BL189" s="8">
        <f>BK189/236999601</f>
        <v>2.1383781176065189E-3</v>
      </c>
      <c r="BM189" s="6">
        <f>AH189/438330*609621</f>
        <v>38390.004505145509</v>
      </c>
      <c r="BN189" s="8">
        <f>BM189/23157202</f>
        <v>1.6577997853603173E-3</v>
      </c>
      <c r="BT189" s="6">
        <f>'[1]Detailed Budget'!$AD$12</f>
        <v>194045122715</v>
      </c>
      <c r="BU189" s="6">
        <f>'[1]Detailed Budget'!$AD$24</f>
        <v>194045122715</v>
      </c>
      <c r="BV189" s="7">
        <f>AV189/34743979</f>
        <v>0</v>
      </c>
      <c r="BW189" s="4"/>
      <c r="BX189" s="5">
        <f>BT189*BV189</f>
        <v>0</v>
      </c>
      <c r="BY189" s="5">
        <f>BU189*BV189</f>
        <v>0</v>
      </c>
      <c r="CA189" s="6">
        <f>'[1]Detailed Budget'!$AD$96</f>
        <v>71050111380.677719</v>
      </c>
      <c r="CB189" s="5">
        <f>BA189*CA189</f>
        <v>233217721.06569296</v>
      </c>
      <c r="CE189" s="6">
        <f>'[1]Detailed Budget'!$AD$175</f>
        <v>4330586076.5988197</v>
      </c>
      <c r="CF189" s="5">
        <f>BB189*BD189*CE189</f>
        <v>31003914.387466207</v>
      </c>
      <c r="CG189" s="6">
        <f>'[1]Detailed Budget'!$AD$176</f>
        <v>20662817754.37001</v>
      </c>
      <c r="CH189" s="5">
        <f>BB189*BF189*CG189</f>
        <v>147931073.43092209</v>
      </c>
      <c r="CI189" s="5">
        <f>CF189+CH189</f>
        <v>178934987.81838828</v>
      </c>
      <c r="CJ189" s="5">
        <f>'[1]Detailed Budget'!$AD$178</f>
        <v>46025131033.061455</v>
      </c>
      <c r="CK189" s="5">
        <f>BB189*AG189*CJ189</f>
        <v>223210520.80364093</v>
      </c>
      <c r="CL189" s="5">
        <f>CI189+CK189</f>
        <v>402145508.62202919</v>
      </c>
      <c r="CM189" s="4">
        <f>'[1]Detailed Budget'!$AD$189</f>
        <v>77498869683.252869</v>
      </c>
      <c r="CN189" s="5">
        <f>BH189*BL189*CM189</f>
        <v>0</v>
      </c>
      <c r="CO189" s="3">
        <f>'[1]Detailed Budget'!$AD$191</f>
        <v>2684962805.4134097</v>
      </c>
      <c r="CP189" s="2">
        <f>BH189*AN189*CO189</f>
        <v>0</v>
      </c>
      <c r="CQ189" s="2">
        <f>CN189+CP189</f>
        <v>0</v>
      </c>
      <c r="CR189" s="6">
        <f>'[1]Detailed Budget'!$AD$195</f>
        <v>18734176418</v>
      </c>
      <c r="CS189" s="5">
        <f>BN189*CR189</f>
        <v>31057513.644662719</v>
      </c>
      <c r="CW189" s="4"/>
      <c r="DH189" s="3">
        <f>'[1]Detailed Budget'!$AD$163</f>
        <v>4928560000</v>
      </c>
      <c r="DI189" s="2">
        <f>AP189*DH189</f>
        <v>6160000</v>
      </c>
    </row>
    <row r="190" spans="1:118" ht="43.5" x14ac:dyDescent="0.35">
      <c r="A190" s="23" t="s">
        <v>1312</v>
      </c>
      <c r="B190" s="22" t="s">
        <v>1311</v>
      </c>
      <c r="C190" s="21" t="s">
        <v>1</v>
      </c>
      <c r="D190" s="67" t="s">
        <v>1</v>
      </c>
      <c r="E190" s="21"/>
      <c r="F190" s="21"/>
      <c r="G190" s="21"/>
      <c r="H190" s="21" t="s">
        <v>1</v>
      </c>
      <c r="I190" s="21" t="s">
        <v>1</v>
      </c>
      <c r="J190" s="21"/>
      <c r="K190" s="21" t="s">
        <v>1</v>
      </c>
      <c r="L190" s="21"/>
      <c r="M190" s="21"/>
      <c r="N190" s="21"/>
      <c r="O190" s="21"/>
      <c r="P190" s="21"/>
      <c r="Q190" s="21"/>
      <c r="R190" s="21" t="s">
        <v>1</v>
      </c>
      <c r="S190" s="21"/>
      <c r="T190" s="21"/>
      <c r="U190" s="20">
        <f>COUNTA(C190:T190)</f>
        <v>6</v>
      </c>
      <c r="V190" s="19" t="s">
        <v>4</v>
      </c>
      <c r="W190" s="18">
        <v>145636</v>
      </c>
      <c r="X190" s="17">
        <v>3.39</v>
      </c>
      <c r="Y190" s="16">
        <f>1+X190/100</f>
        <v>1.0339</v>
      </c>
      <c r="Z190" s="6">
        <v>19</v>
      </c>
      <c r="AA190" s="16">
        <f>POWER(Y190,Z190)</f>
        <v>1.8840489025780363</v>
      </c>
      <c r="AB190" s="6">
        <f>W190*AA190</f>
        <v>274385.3459758549</v>
      </c>
      <c r="AC190" s="68">
        <v>20</v>
      </c>
      <c r="AD190" s="6">
        <f>AB190*AC190/100</f>
        <v>54877.069195170981</v>
      </c>
      <c r="AE190" s="6">
        <f>AD190*0.95</f>
        <v>52133.215735412428</v>
      </c>
      <c r="AF190" s="6">
        <f>AE190*BB190</f>
        <v>52133.215735412428</v>
      </c>
      <c r="AG190" s="15">
        <f>AE190/21628351</f>
        <v>2.4104110265000061E-3</v>
      </c>
      <c r="AH190" s="6">
        <f>AB190*0.05</f>
        <v>13719.267298792745</v>
      </c>
      <c r="AI190" s="12">
        <f>AH190/12908475</f>
        <v>1.062810850917149E-3</v>
      </c>
      <c r="AJ190" s="6">
        <f>AD190+AH190</f>
        <v>68596.336493963725</v>
      </c>
      <c r="AK190" s="6">
        <f>AB190*0.04</f>
        <v>10975.413839034196</v>
      </c>
      <c r="AL190" s="6">
        <f>AB190*0.04</f>
        <v>10975.413839034196</v>
      </c>
      <c r="AM190" s="6">
        <f>AK190+AL190</f>
        <v>21950.827678068392</v>
      </c>
      <c r="AN190" s="14">
        <f>AM190/20653560</f>
        <v>1.062810850917149E-3</v>
      </c>
      <c r="AO190" s="6">
        <v>10</v>
      </c>
      <c r="AP190" s="13">
        <f>AO190/8801</f>
        <v>1.1362345188046814E-3</v>
      </c>
      <c r="AQ190" s="6">
        <v>10</v>
      </c>
      <c r="AR190" s="6"/>
      <c r="AS190" s="6"/>
      <c r="AT190" s="6"/>
      <c r="AU190" s="6">
        <v>0</v>
      </c>
      <c r="AV190" s="6"/>
      <c r="AW190" s="13">
        <f>AV190/34743979</f>
        <v>0</v>
      </c>
      <c r="AX190" s="6">
        <v>1</v>
      </c>
      <c r="AY190" s="6">
        <f>AJ190/2191651*663102</f>
        <v>20754.384672477656</v>
      </c>
      <c r="AZ190" s="6">
        <f>AX190*AY190</f>
        <v>20754.384672477656</v>
      </c>
      <c r="BA190" s="12">
        <f>AZ190/12721596</f>
        <v>1.631429316925145E-3</v>
      </c>
      <c r="BB190" s="11">
        <v>1</v>
      </c>
      <c r="BC190" s="6">
        <f>AD190*BB190*0.18*4</f>
        <v>39511.489820523107</v>
      </c>
      <c r="BD190" s="10">
        <f>BC190/11104067</f>
        <v>3.5582899329158505E-3</v>
      </c>
      <c r="BE190" s="6">
        <f>AD190*BB190*0.77*4</f>
        <v>169021.37312112661</v>
      </c>
      <c r="BF190" s="8">
        <f>BE190/47500730</f>
        <v>3.5582900119877445E-3</v>
      </c>
      <c r="BG190" s="27">
        <f>BC190+BE190</f>
        <v>208532.86294164971</v>
      </c>
      <c r="BH190" s="9">
        <v>0</v>
      </c>
      <c r="BI190" s="6">
        <f>AK190*0.85*0.75*12</f>
        <v>83961.915868611584</v>
      </c>
      <c r="BJ190" s="6">
        <f>AL190*0.85*0.75*2*12</f>
        <v>167923.83173722317</v>
      </c>
      <c r="BK190" s="6">
        <f>BI190+BJ190</f>
        <v>251885.74760583474</v>
      </c>
      <c r="BL190" s="8">
        <f>BK190/236999601</f>
        <v>1.0628108509171488E-3</v>
      </c>
      <c r="BM190" s="6">
        <f>AH190/438330*609621</f>
        <v>19080.495174770909</v>
      </c>
      <c r="BN190" s="8">
        <f>BM190/23157202</f>
        <v>8.2395512094988457E-4</v>
      </c>
      <c r="BT190" s="6">
        <f>'[1]Detailed Budget'!$AD$12</f>
        <v>194045122715</v>
      </c>
      <c r="BU190" s="6">
        <f>'[1]Detailed Budget'!$AD$24</f>
        <v>194045122715</v>
      </c>
      <c r="BV190" s="7">
        <f>AV190/34743979</f>
        <v>0</v>
      </c>
      <c r="BW190" s="4"/>
      <c r="BX190" s="5">
        <f>BT190*BV190</f>
        <v>0</v>
      </c>
      <c r="BY190" s="5">
        <f>BU190*BV190</f>
        <v>0</v>
      </c>
      <c r="CA190" s="6">
        <f>'[1]Detailed Budget'!$AD$96</f>
        <v>71050111380.677719</v>
      </c>
      <c r="CB190" s="5">
        <f>BA190*CA190</f>
        <v>115913234.67723452</v>
      </c>
      <c r="CE190" s="6">
        <f>'[1]Detailed Budget'!$AD$175</f>
        <v>4330586076.5988197</v>
      </c>
      <c r="CF190" s="5">
        <f>BB190*BD190*CE190</f>
        <v>15409480.839987131</v>
      </c>
      <c r="CG190" s="6">
        <f>'[1]Detailed Budget'!$AD$176</f>
        <v>20662817754.37001</v>
      </c>
      <c r="CH190" s="5">
        <f>BB190*BF190*CG190</f>
        <v>73524298.034897849</v>
      </c>
      <c r="CI190" s="5">
        <f>CF190+CH190</f>
        <v>88933778.874884978</v>
      </c>
      <c r="CJ190" s="5">
        <f>'[1]Detailed Budget'!$AD$178</f>
        <v>46025131033.061455</v>
      </c>
      <c r="CK190" s="5">
        <f>BB190*AG190*CJ190</f>
        <v>110939483.33819894</v>
      </c>
      <c r="CL190" s="5">
        <f>CI190+CK190</f>
        <v>199873262.21308392</v>
      </c>
      <c r="CM190" s="4">
        <f>'[1]Detailed Budget'!$AD$189</f>
        <v>77498869683.252869</v>
      </c>
      <c r="CN190" s="5">
        <f>BH190*BL190*CM190</f>
        <v>0</v>
      </c>
      <c r="CO190" s="3">
        <f>'[1]Detailed Budget'!$AD$191</f>
        <v>2684962805.4134097</v>
      </c>
      <c r="CP190" s="2">
        <f>BH190*AN190*CO190</f>
        <v>0</v>
      </c>
      <c r="CQ190" s="2">
        <f>CN190+CP190</f>
        <v>0</v>
      </c>
      <c r="CR190" s="6">
        <f>'[1]Detailed Budget'!$AD$195</f>
        <v>18734176418</v>
      </c>
      <c r="CS190" s="5">
        <f>BN190*CR190</f>
        <v>15436120.596389664</v>
      </c>
      <c r="CW190" s="4"/>
      <c r="DH190" s="3">
        <f>'[1]Detailed Budget'!$AD$163</f>
        <v>4928560000</v>
      </c>
      <c r="DI190" s="2">
        <f>AP190*DH190</f>
        <v>5600000</v>
      </c>
    </row>
    <row r="191" spans="1:118" ht="43.5" x14ac:dyDescent="0.35">
      <c r="A191" s="23" t="s">
        <v>1310</v>
      </c>
      <c r="B191" s="22" t="s">
        <v>1309</v>
      </c>
      <c r="C191" s="21" t="s">
        <v>1</v>
      </c>
      <c r="D191" s="67" t="s">
        <v>1</v>
      </c>
      <c r="E191" s="21"/>
      <c r="F191" s="21"/>
      <c r="G191" s="21"/>
      <c r="H191" s="21" t="s">
        <v>1</v>
      </c>
      <c r="I191" s="21" t="s">
        <v>1</v>
      </c>
      <c r="J191" s="21"/>
      <c r="K191" s="21" t="s">
        <v>1</v>
      </c>
      <c r="L191" s="21"/>
      <c r="M191" s="21"/>
      <c r="N191" s="21"/>
      <c r="O191" s="21"/>
      <c r="P191" s="21"/>
      <c r="Q191" s="21"/>
      <c r="R191" s="21" t="s">
        <v>1</v>
      </c>
      <c r="S191" s="21"/>
      <c r="T191" s="21"/>
      <c r="U191" s="20">
        <f>COUNTA(C191:T191)</f>
        <v>6</v>
      </c>
      <c r="V191" s="19" t="s">
        <v>4</v>
      </c>
      <c r="W191" s="18">
        <v>261410</v>
      </c>
      <c r="X191" s="17">
        <v>3.39</v>
      </c>
      <c r="Y191" s="16">
        <f>1+X191/100</f>
        <v>1.0339</v>
      </c>
      <c r="Z191" s="6">
        <v>19</v>
      </c>
      <c r="AA191" s="16">
        <f>POWER(Y191,Z191)</f>
        <v>1.8840489025780363</v>
      </c>
      <c r="AB191" s="6">
        <f>W191*AA191</f>
        <v>492509.22362292447</v>
      </c>
      <c r="AC191" s="68">
        <v>20</v>
      </c>
      <c r="AD191" s="6">
        <f>AB191*AC191/100</f>
        <v>98501.844724584895</v>
      </c>
      <c r="AE191" s="6">
        <f>AD191*0.95</f>
        <v>93576.752488355647</v>
      </c>
      <c r="AF191" s="6">
        <f>AE191*BB191</f>
        <v>93576.752488355647</v>
      </c>
      <c r="AG191" s="15">
        <f>AE191/21628351</f>
        <v>4.3265782254206823E-3</v>
      </c>
      <c r="AH191" s="6">
        <f>AB191*0.05</f>
        <v>24625.461181146224</v>
      </c>
      <c r="AI191" s="12">
        <f>AH191/12908475</f>
        <v>1.9076971664852916E-3</v>
      </c>
      <c r="AJ191" s="6">
        <f>AD191+AH191</f>
        <v>123127.30590573112</v>
      </c>
      <c r="AK191" s="6">
        <f>AB191*0.04</f>
        <v>19700.36894491698</v>
      </c>
      <c r="AL191" s="6">
        <f>AB191*0.04</f>
        <v>19700.36894491698</v>
      </c>
      <c r="AM191" s="6">
        <f>AK191+AL191</f>
        <v>39400.737889833959</v>
      </c>
      <c r="AN191" s="14">
        <f>AM191/20653560</f>
        <v>1.9076971664852916E-3</v>
      </c>
      <c r="AO191" s="6">
        <v>10</v>
      </c>
      <c r="AP191" s="13">
        <f>AO191/8801</f>
        <v>1.1362345188046814E-3</v>
      </c>
      <c r="AQ191" s="6">
        <v>10</v>
      </c>
      <c r="AR191" s="6"/>
      <c r="AS191" s="6"/>
      <c r="AT191" s="6"/>
      <c r="AU191" s="6">
        <v>0</v>
      </c>
      <c r="AV191" s="6"/>
      <c r="AW191" s="13">
        <f>AV191/34743979</f>
        <v>0</v>
      </c>
      <c r="AX191" s="6">
        <v>1</v>
      </c>
      <c r="AY191" s="6">
        <f>AJ191/2191651*663102</f>
        <v>37253.177080065267</v>
      </c>
      <c r="AZ191" s="6">
        <f>AX191*AY191</f>
        <v>37253.177080065267</v>
      </c>
      <c r="BA191" s="12">
        <f>AZ191/12721596</f>
        <v>2.928341465965848E-3</v>
      </c>
      <c r="BB191" s="11">
        <v>1</v>
      </c>
      <c r="BC191" s="6">
        <f>AD191*BB191*0.18*4</f>
        <v>70921.328201701122</v>
      </c>
      <c r="BD191" s="10">
        <f>BC191/11104067</f>
        <v>6.3869686846901343E-3</v>
      </c>
      <c r="BE191" s="6">
        <f>AD191*BB191*0.77*4</f>
        <v>303385.68175172148</v>
      </c>
      <c r="BF191" s="8">
        <f>BE191/47500730</f>
        <v>6.3869688266205904E-3</v>
      </c>
      <c r="BG191" s="27">
        <f>BC191+BE191</f>
        <v>374307.00995342259</v>
      </c>
      <c r="BH191" s="9">
        <v>0</v>
      </c>
      <c r="BI191" s="6">
        <f>AK191*0.85*0.75*12</f>
        <v>150707.82242861489</v>
      </c>
      <c r="BJ191" s="6">
        <f>AL191*0.85*0.75*2*12</f>
        <v>301415.64485722978</v>
      </c>
      <c r="BK191" s="6">
        <f>BI191+BJ191</f>
        <v>452123.46728584467</v>
      </c>
      <c r="BL191" s="8">
        <f>BK191/236999601</f>
        <v>1.9076971664852916E-3</v>
      </c>
      <c r="BM191" s="6">
        <f>AH191/438330*609621</f>
        <v>34248.62151965766</v>
      </c>
      <c r="BN191" s="8">
        <f>BM191/23157202</f>
        <v>1.4789619885708842E-3</v>
      </c>
      <c r="BT191" s="6">
        <f>'[1]Detailed Budget'!$AD$12</f>
        <v>194045122715</v>
      </c>
      <c r="BU191" s="6">
        <f>'[1]Detailed Budget'!$AD$24</f>
        <v>194045122715</v>
      </c>
      <c r="BV191" s="7">
        <f>AV191/34743979</f>
        <v>0</v>
      </c>
      <c r="BW191" s="4"/>
      <c r="BX191" s="5">
        <f>BT191*BV191</f>
        <v>0</v>
      </c>
      <c r="BY191" s="5">
        <f>BU191*BV191</f>
        <v>0</v>
      </c>
      <c r="CA191" s="6">
        <f>'[1]Detailed Budget'!$AD$96</f>
        <v>71050111380.677719</v>
      </c>
      <c r="CB191" s="5">
        <f>BA191*CA191</f>
        <v>208058987.31753057</v>
      </c>
      <c r="CE191" s="6">
        <f>'[1]Detailed Budget'!$AD$175</f>
        <v>4330586076.5988197</v>
      </c>
      <c r="CF191" s="5">
        <f>BB191*BD191*CE191</f>
        <v>27659317.657591771</v>
      </c>
      <c r="CG191" s="6">
        <f>'[1]Detailed Budget'!$AD$176</f>
        <v>20662817754.37001</v>
      </c>
      <c r="CH191" s="5">
        <f>BB191*BF191*CG191</f>
        <v>131972772.86730373</v>
      </c>
      <c r="CI191" s="5">
        <f>CF191+CH191</f>
        <v>159632090.52489549</v>
      </c>
      <c r="CJ191" s="5">
        <f>'[1]Detailed Budget'!$AD$178</f>
        <v>46025131033.061455</v>
      </c>
      <c r="CK191" s="5">
        <f>BB191*AG191*CJ191</f>
        <v>199131329.74977741</v>
      </c>
      <c r="CL191" s="5">
        <f>CI191+CK191</f>
        <v>358763420.27467287</v>
      </c>
      <c r="CM191" s="4">
        <f>'[1]Detailed Budget'!$AD$189</f>
        <v>77498869683.252869</v>
      </c>
      <c r="CN191" s="5">
        <f>BH191*BL191*CM191</f>
        <v>0</v>
      </c>
      <c r="CO191" s="3">
        <f>'[1]Detailed Budget'!$AD$191</f>
        <v>2684962805.4134097</v>
      </c>
      <c r="CP191" s="2">
        <f>BH191*AN191*CO191</f>
        <v>0</v>
      </c>
      <c r="CQ191" s="2">
        <f>CN191+CP191</f>
        <v>0</v>
      </c>
      <c r="CR191" s="6">
        <f>'[1]Detailed Budget'!$AD$195</f>
        <v>18734176418</v>
      </c>
      <c r="CS191" s="5">
        <f>BN191*CR191</f>
        <v>27707134.809403043</v>
      </c>
      <c r="CW191" s="4"/>
      <c r="DH191" s="3">
        <f>'[1]Detailed Budget'!$AD$163</f>
        <v>4928560000</v>
      </c>
      <c r="DI191" s="2">
        <f>AP191*DH191</f>
        <v>5600000</v>
      </c>
    </row>
    <row r="192" spans="1:118" ht="43.5" x14ac:dyDescent="0.35">
      <c r="A192" s="23" t="s">
        <v>1308</v>
      </c>
      <c r="B192" s="22" t="s">
        <v>1307</v>
      </c>
      <c r="C192" s="21" t="s">
        <v>1</v>
      </c>
      <c r="D192" s="67" t="s">
        <v>1</v>
      </c>
      <c r="E192" s="21"/>
      <c r="F192" s="21"/>
      <c r="G192" s="21"/>
      <c r="H192" s="21" t="s">
        <v>1</v>
      </c>
      <c r="I192" s="21" t="s">
        <v>1</v>
      </c>
      <c r="J192" s="21"/>
      <c r="K192" s="21" t="s">
        <v>1</v>
      </c>
      <c r="L192" s="21"/>
      <c r="M192" s="21"/>
      <c r="N192" s="21"/>
      <c r="O192" s="21"/>
      <c r="P192" s="21"/>
      <c r="Q192" s="21"/>
      <c r="R192" s="21" t="s">
        <v>1</v>
      </c>
      <c r="S192" s="21"/>
      <c r="T192" s="21"/>
      <c r="U192" s="20">
        <f>COUNTA(C192:T192)</f>
        <v>6</v>
      </c>
      <c r="V192" s="19" t="s">
        <v>4</v>
      </c>
      <c r="W192" s="18">
        <v>385997</v>
      </c>
      <c r="X192" s="17">
        <v>3.39</v>
      </c>
      <c r="Y192" s="16">
        <f>1+X192/100</f>
        <v>1.0339</v>
      </c>
      <c r="Z192" s="6">
        <v>19</v>
      </c>
      <c r="AA192" s="16">
        <f>POWER(Y192,Z192)</f>
        <v>1.8840489025780363</v>
      </c>
      <c r="AB192" s="6">
        <f>W192*AA192</f>
        <v>727237.22424841428</v>
      </c>
      <c r="AC192" s="68">
        <v>20</v>
      </c>
      <c r="AD192" s="6">
        <f>AB192*AC192/100</f>
        <v>145447.44484968286</v>
      </c>
      <c r="AE192" s="6">
        <f>AD192*0.95</f>
        <v>138175.0726071987</v>
      </c>
      <c r="AF192" s="6">
        <f>AE192*BB192</f>
        <v>138175.0726071987</v>
      </c>
      <c r="AG192" s="15">
        <f>AE192/21628351</f>
        <v>6.3886087574220847E-3</v>
      </c>
      <c r="AH192" s="6">
        <f>AB192*0.05</f>
        <v>36361.861212420714</v>
      </c>
      <c r="AI192" s="12">
        <f>AH192/12908475</f>
        <v>2.8168982945251638E-3</v>
      </c>
      <c r="AJ192" s="6">
        <f>AD192+AH192</f>
        <v>181809.30606210357</v>
      </c>
      <c r="AK192" s="6">
        <f>AB192*0.04</f>
        <v>29089.48896993657</v>
      </c>
      <c r="AL192" s="6">
        <f>AB192*0.04</f>
        <v>29089.48896993657</v>
      </c>
      <c r="AM192" s="6">
        <f>AK192+AL192</f>
        <v>58178.977939873141</v>
      </c>
      <c r="AN192" s="14">
        <f>AM192/20653560</f>
        <v>2.8168982945251638E-3</v>
      </c>
      <c r="AO192" s="6">
        <v>11</v>
      </c>
      <c r="AP192" s="13">
        <f>AO192/8801</f>
        <v>1.2498579706851495E-3</v>
      </c>
      <c r="AQ192" s="6">
        <v>11</v>
      </c>
      <c r="AR192" s="6"/>
      <c r="AS192" s="6"/>
      <c r="AT192" s="6"/>
      <c r="AU192" s="6">
        <v>0</v>
      </c>
      <c r="AV192" s="6"/>
      <c r="AW192" s="13">
        <f>AV192/34743979</f>
        <v>0</v>
      </c>
      <c r="AX192" s="6">
        <v>1</v>
      </c>
      <c r="AY192" s="6">
        <f>AJ192/2191651*663102</f>
        <v>55007.897912757559</v>
      </c>
      <c r="AZ192" s="6">
        <f>AX192*AY192</f>
        <v>55007.897912757559</v>
      </c>
      <c r="BA192" s="12">
        <f>AZ192/12721596</f>
        <v>4.3239777393306277E-3</v>
      </c>
      <c r="BB192" s="11">
        <v>1</v>
      </c>
      <c r="BC192" s="6">
        <f>AD192*BB192*0.18*4</f>
        <v>104722.16029177165</v>
      </c>
      <c r="BD192" s="10">
        <f>BC192/11104067</f>
        <v>9.4309733804534539E-3</v>
      </c>
      <c r="BE192" s="6">
        <f>AD192*BB192*0.77*4</f>
        <v>447978.13013702322</v>
      </c>
      <c r="BF192" s="8">
        <f>BE192/47500730</f>
        <v>9.4309735900274215E-3</v>
      </c>
      <c r="BG192" s="27">
        <f>BC192+BE192</f>
        <v>552700.29042879492</v>
      </c>
      <c r="BH192" s="9">
        <v>0</v>
      </c>
      <c r="BI192" s="6">
        <f>AK192*0.85*0.75*12</f>
        <v>222534.59062001476</v>
      </c>
      <c r="BJ192" s="6">
        <f>AL192*0.85*0.75*2*12</f>
        <v>445069.18124002952</v>
      </c>
      <c r="BK192" s="6">
        <f>BI192+BJ192</f>
        <v>667603.77186004422</v>
      </c>
      <c r="BL192" s="8">
        <f>BK192/236999601</f>
        <v>2.8168982945251633E-3</v>
      </c>
      <c r="BM192" s="6">
        <f>AH192/438330*609621</f>
        <v>50571.382734873565</v>
      </c>
      <c r="BN192" s="8">
        <f>BM192/23157202</f>
        <v>2.1838295807444078E-3</v>
      </c>
      <c r="BT192" s="6">
        <f>'[1]Detailed Budget'!$AD$12</f>
        <v>194045122715</v>
      </c>
      <c r="BU192" s="6">
        <f>'[1]Detailed Budget'!$AD$24</f>
        <v>194045122715</v>
      </c>
      <c r="BV192" s="7">
        <f>AV192/34743979</f>
        <v>0</v>
      </c>
      <c r="BW192" s="4"/>
      <c r="BX192" s="5">
        <f>BT192*BV192</f>
        <v>0</v>
      </c>
      <c r="BY192" s="5">
        <f>BU192*BV192</f>
        <v>0</v>
      </c>
      <c r="CA192" s="6">
        <f>'[1]Detailed Budget'!$AD$96</f>
        <v>71050111380.677719</v>
      </c>
      <c r="CB192" s="5">
        <f>BA192*CA192</f>
        <v>307219099.98701215</v>
      </c>
      <c r="CE192" s="6">
        <f>'[1]Detailed Budget'!$AD$175</f>
        <v>4330586076.5988197</v>
      </c>
      <c r="CF192" s="5">
        <f>BB192*BD192*CE192</f>
        <v>40841642.010165833</v>
      </c>
      <c r="CG192" s="6">
        <f>'[1]Detailed Budget'!$AD$176</f>
        <v>20662817754.37001</v>
      </c>
      <c r="CH192" s="5">
        <f>BB192*BF192*CG192</f>
        <v>194870488.53701329</v>
      </c>
      <c r="CI192" s="5">
        <f>CF192+CH192</f>
        <v>235712130.54717913</v>
      </c>
      <c r="CJ192" s="5">
        <f>'[1]Detailed Budget'!$AD$178</f>
        <v>46025131033.061455</v>
      </c>
      <c r="CK192" s="5">
        <f>BB192*AG192*CJ192</f>
        <v>294036555.17931539</v>
      </c>
      <c r="CL192" s="5">
        <f>CI192+CK192</f>
        <v>529748685.72649455</v>
      </c>
      <c r="CM192" s="4">
        <f>'[1]Detailed Budget'!$AD$189</f>
        <v>77498869683.252869</v>
      </c>
      <c r="CN192" s="5">
        <f>BH192*BL192*CM192</f>
        <v>0</v>
      </c>
      <c r="CO192" s="3">
        <f>'[1]Detailed Budget'!$AD$191</f>
        <v>2684962805.4134097</v>
      </c>
      <c r="CP192" s="2">
        <f>BH192*AN192*CO192</f>
        <v>0</v>
      </c>
      <c r="CQ192" s="2">
        <f>CN192+CP192</f>
        <v>0</v>
      </c>
      <c r="CR192" s="6">
        <f>'[1]Detailed Budget'!$AD$195</f>
        <v>18734176418</v>
      </c>
      <c r="CS192" s="5">
        <f>BN192*CR192</f>
        <v>40912248.632512711</v>
      </c>
      <c r="CW192" s="4"/>
      <c r="DH192" s="3">
        <f>'[1]Detailed Budget'!$AD$163</f>
        <v>4928560000</v>
      </c>
      <c r="DI192" s="2">
        <f>AP192*DH192</f>
        <v>6160000</v>
      </c>
    </row>
    <row r="193" spans="1:118" ht="43.5" x14ac:dyDescent="0.35">
      <c r="A193" s="23" t="s">
        <v>1306</v>
      </c>
      <c r="B193" s="22" t="s">
        <v>1305</v>
      </c>
      <c r="C193" s="21" t="s">
        <v>1</v>
      </c>
      <c r="D193" s="67" t="s">
        <v>1</v>
      </c>
      <c r="E193" s="21"/>
      <c r="F193" s="21"/>
      <c r="G193" s="21"/>
      <c r="H193" s="21" t="s">
        <v>1</v>
      </c>
      <c r="I193" s="21" t="s">
        <v>1</v>
      </c>
      <c r="J193" s="21"/>
      <c r="K193" s="21" t="s">
        <v>1</v>
      </c>
      <c r="L193" s="21"/>
      <c r="M193" s="21"/>
      <c r="N193" s="21"/>
      <c r="O193" s="21"/>
      <c r="P193" s="21"/>
      <c r="Q193" s="21"/>
      <c r="R193" s="21" t="s">
        <v>1</v>
      </c>
      <c r="S193" s="21"/>
      <c r="T193" s="21"/>
      <c r="U193" s="20">
        <f>COUNTA(C193:T193)</f>
        <v>6</v>
      </c>
      <c r="V193" s="19" t="s">
        <v>4</v>
      </c>
      <c r="W193" s="18">
        <v>233999</v>
      </c>
      <c r="X193" s="17">
        <v>3.39</v>
      </c>
      <c r="Y193" s="16">
        <f>1+X193/100</f>
        <v>1.0339</v>
      </c>
      <c r="Z193" s="6">
        <v>19</v>
      </c>
      <c r="AA193" s="16">
        <f>POWER(Y193,Z193)</f>
        <v>1.8840489025780363</v>
      </c>
      <c r="AB193" s="6">
        <f>W193*AA193</f>
        <v>440865.55915435788</v>
      </c>
      <c r="AC193" s="68">
        <v>20</v>
      </c>
      <c r="AD193" s="6">
        <f>AB193*AC193/100</f>
        <v>88173.111830871567</v>
      </c>
      <c r="AE193" s="6">
        <f>AD193*0.95</f>
        <v>83764.456239327978</v>
      </c>
      <c r="AF193" s="6">
        <f>AE193*BB193</f>
        <v>83764.456239327978</v>
      </c>
      <c r="AG193" s="15">
        <f>AE193/21628351</f>
        <v>3.8729007236533186E-3</v>
      </c>
      <c r="AH193" s="6">
        <f>AB193*0.05</f>
        <v>22043.277957717895</v>
      </c>
      <c r="AI193" s="12">
        <f>AH193/12908475</f>
        <v>1.7076593445560296E-3</v>
      </c>
      <c r="AJ193" s="6">
        <f>AD193+AH193</f>
        <v>110216.38978858947</v>
      </c>
      <c r="AK193" s="6">
        <f>AB193*0.04</f>
        <v>17634.622366174317</v>
      </c>
      <c r="AL193" s="6">
        <f>AB193*0.04</f>
        <v>17634.622366174317</v>
      </c>
      <c r="AM193" s="6">
        <f>AK193+AL193</f>
        <v>35269.244732348634</v>
      </c>
      <c r="AN193" s="14">
        <f>AM193/20653560</f>
        <v>1.7076593445560298E-3</v>
      </c>
      <c r="AO193" s="6">
        <v>11</v>
      </c>
      <c r="AP193" s="13">
        <f>AO193/8801</f>
        <v>1.2498579706851495E-3</v>
      </c>
      <c r="AQ193" s="6">
        <v>11</v>
      </c>
      <c r="AR193" s="6"/>
      <c r="AS193" s="6"/>
      <c r="AT193" s="6"/>
      <c r="AU193" s="6">
        <v>0</v>
      </c>
      <c r="AV193" s="6"/>
      <c r="AW193" s="13">
        <f>AV193/34743979</f>
        <v>0</v>
      </c>
      <c r="AX193" s="6">
        <v>1</v>
      </c>
      <c r="AY193" s="6">
        <f>AJ193/2191651*663102</f>
        <v>33346.87343084882</v>
      </c>
      <c r="AZ193" s="6">
        <f>AX193*AY193</f>
        <v>33346.87343084882</v>
      </c>
      <c r="BA193" s="12">
        <f>AZ193/12721596</f>
        <v>2.6212806499160027E-3</v>
      </c>
      <c r="BB193" s="11">
        <v>1</v>
      </c>
      <c r="BC193" s="6">
        <f>AD193*BB193*0.18*4</f>
        <v>63484.640518227527</v>
      </c>
      <c r="BD193" s="10">
        <f>BC193/11104067</f>
        <v>5.7172422066822477E-3</v>
      </c>
      <c r="BE193" s="6">
        <f>AD193*BB193*0.77*4</f>
        <v>271573.18443908443</v>
      </c>
      <c r="BF193" s="8">
        <f>BE193/47500730</f>
        <v>5.7172423337301225E-3</v>
      </c>
      <c r="BG193" s="27">
        <f>BC193+BE193</f>
        <v>335057.82495731197</v>
      </c>
      <c r="BH193" s="9">
        <v>0</v>
      </c>
      <c r="BI193" s="6">
        <f>AK193*0.85*0.75*12</f>
        <v>134904.86110123352</v>
      </c>
      <c r="BJ193" s="6">
        <f>AL193*0.85*0.75*2*12</f>
        <v>269809.72220246703</v>
      </c>
      <c r="BK193" s="6">
        <f>BI193+BJ193</f>
        <v>404714.58330370055</v>
      </c>
      <c r="BL193" s="8">
        <f>BK193/236999601</f>
        <v>1.7076593445560296E-3</v>
      </c>
      <c r="BM193" s="6">
        <f>AH193/438330*609621</f>
        <v>30657.370364478684</v>
      </c>
      <c r="BN193" s="8">
        <f>BM193/23157202</f>
        <v>1.32388059509429E-3</v>
      </c>
      <c r="BT193" s="6">
        <f>'[1]Detailed Budget'!$AD$12</f>
        <v>194045122715</v>
      </c>
      <c r="BU193" s="6">
        <f>'[1]Detailed Budget'!$AD$24</f>
        <v>194045122715</v>
      </c>
      <c r="BV193" s="7">
        <f>AV193/34743979</f>
        <v>0</v>
      </c>
      <c r="BW193" s="4"/>
      <c r="BX193" s="5">
        <f>BT193*BV193</f>
        <v>0</v>
      </c>
      <c r="BY193" s="5">
        <f>BU193*BV193</f>
        <v>0</v>
      </c>
      <c r="CA193" s="6">
        <f>'[1]Detailed Budget'!$AD$96</f>
        <v>71050111380.677719</v>
      </c>
      <c r="CB193" s="5">
        <f>BA193*CA193</f>
        <v>186242282.13654727</v>
      </c>
      <c r="CE193" s="6">
        <f>'[1]Detailed Budget'!$AD$175</f>
        <v>4330586076.5988197</v>
      </c>
      <c r="CF193" s="5">
        <f>BB193*BD193*CE193</f>
        <v>24759009.496801253</v>
      </c>
      <c r="CG193" s="6">
        <f>'[1]Detailed Budget'!$AD$176</f>
        <v>20662817754.37001</v>
      </c>
      <c r="CH193" s="5">
        <f>BB193*BF193*CG193</f>
        <v>118134336.39943461</v>
      </c>
      <c r="CI193" s="5">
        <f>CF193+CH193</f>
        <v>142893345.89623585</v>
      </c>
      <c r="CJ193" s="5">
        <f>'[1]Detailed Budget'!$AD$178</f>
        <v>46025131033.061455</v>
      </c>
      <c r="CK193" s="5">
        <f>BB193*AG193*CJ193</f>
        <v>178250763.28418252</v>
      </c>
      <c r="CL193" s="5">
        <f>CI193+CK193</f>
        <v>321144109.18041837</v>
      </c>
      <c r="CM193" s="4">
        <f>'[1]Detailed Budget'!$AD$189</f>
        <v>77498869683.252869</v>
      </c>
      <c r="CN193" s="5">
        <f>BH193*BL193*CM193</f>
        <v>0</v>
      </c>
      <c r="CO193" s="3">
        <f>'[1]Detailed Budget'!$AD$191</f>
        <v>2684962805.4134097</v>
      </c>
      <c r="CP193" s="2">
        <f>BH193*AN193*CO193</f>
        <v>0</v>
      </c>
      <c r="CQ193" s="2">
        <f>CN193+CP193</f>
        <v>0</v>
      </c>
      <c r="CR193" s="6">
        <f>'[1]Detailed Budget'!$AD$195</f>
        <v>18734176418</v>
      </c>
      <c r="CS193" s="5">
        <f>BN193*CR193</f>
        <v>24801812.624863252</v>
      </c>
      <c r="CW193" s="4"/>
      <c r="DH193" s="3">
        <f>'[1]Detailed Budget'!$AD$163</f>
        <v>4928560000</v>
      </c>
      <c r="DI193" s="2">
        <f>AP193*DH193</f>
        <v>6160000</v>
      </c>
    </row>
    <row r="194" spans="1:118" ht="43.5" x14ac:dyDescent="0.35">
      <c r="A194" s="23" t="s">
        <v>1304</v>
      </c>
      <c r="B194" s="22" t="s">
        <v>1303</v>
      </c>
      <c r="C194" s="21" t="s">
        <v>1</v>
      </c>
      <c r="D194" s="67" t="s">
        <v>1</v>
      </c>
      <c r="E194" s="21"/>
      <c r="F194" s="21"/>
      <c r="G194" s="21"/>
      <c r="H194" s="21" t="s">
        <v>1</v>
      </c>
      <c r="I194" s="21" t="s">
        <v>1</v>
      </c>
      <c r="J194" s="21"/>
      <c r="K194" s="21" t="s">
        <v>1</v>
      </c>
      <c r="L194" s="21"/>
      <c r="M194" s="21"/>
      <c r="N194" s="21"/>
      <c r="O194" s="21"/>
      <c r="P194" s="21"/>
      <c r="Q194" s="21"/>
      <c r="R194" s="21" t="s">
        <v>1</v>
      </c>
      <c r="S194" s="21"/>
      <c r="T194" s="21"/>
      <c r="U194" s="20">
        <f>COUNTA(C194:T194)</f>
        <v>6</v>
      </c>
      <c r="V194" s="19" t="s">
        <v>4</v>
      </c>
      <c r="W194" s="18">
        <v>221310</v>
      </c>
      <c r="X194" s="17">
        <v>3.39</v>
      </c>
      <c r="Y194" s="16">
        <f>1+X194/100</f>
        <v>1.0339</v>
      </c>
      <c r="Z194" s="6">
        <v>19</v>
      </c>
      <c r="AA194" s="16">
        <f>POWER(Y194,Z194)</f>
        <v>1.8840489025780363</v>
      </c>
      <c r="AB194" s="6">
        <f>W194*AA194</f>
        <v>416958.86262954521</v>
      </c>
      <c r="AC194" s="68">
        <v>20</v>
      </c>
      <c r="AD194" s="6">
        <f>AB194*AC194/100</f>
        <v>83391.772525909037</v>
      </c>
      <c r="AE194" s="6">
        <f>AD194*0.95</f>
        <v>79222.183899613578</v>
      </c>
      <c r="AF194" s="6">
        <f>AE194*BB194</f>
        <v>79222.183899613578</v>
      </c>
      <c r="AG194" s="15">
        <f>AE194/21628351</f>
        <v>3.6628859916141353E-3</v>
      </c>
      <c r="AH194" s="6">
        <f>AB194*0.05</f>
        <v>20847.943131477263</v>
      </c>
      <c r="AI194" s="12">
        <f>AH194/12908475</f>
        <v>1.6150585666763319E-3</v>
      </c>
      <c r="AJ194" s="6">
        <f>AD194+AH194</f>
        <v>104239.7156573863</v>
      </c>
      <c r="AK194" s="6">
        <f>AB194*0.04</f>
        <v>16678.354505181807</v>
      </c>
      <c r="AL194" s="6">
        <f>AB194*0.04</f>
        <v>16678.354505181807</v>
      </c>
      <c r="AM194" s="6">
        <f>AK194+AL194</f>
        <v>33356.709010363615</v>
      </c>
      <c r="AN194" s="14">
        <f>AM194/20653560</f>
        <v>1.6150585666763317E-3</v>
      </c>
      <c r="AO194" s="6">
        <v>11</v>
      </c>
      <c r="AP194" s="13">
        <f>AO194/8801</f>
        <v>1.2498579706851495E-3</v>
      </c>
      <c r="AQ194" s="6">
        <v>11</v>
      </c>
      <c r="AR194" s="6"/>
      <c r="AS194" s="6"/>
      <c r="AT194" s="6"/>
      <c r="AU194" s="6">
        <v>0</v>
      </c>
      <c r="AV194" s="6"/>
      <c r="AW194" s="13">
        <f>AV194/34743979</f>
        <v>0</v>
      </c>
      <c r="AX194" s="6">
        <v>1</v>
      </c>
      <c r="AY194" s="6">
        <f>AJ194/2191651*663102</f>
        <v>31538.5816135161</v>
      </c>
      <c r="AZ194" s="6">
        <f>AX194*AY194</f>
        <v>31538.5816135161</v>
      </c>
      <c r="BA194" s="12">
        <f>AZ194/12721596</f>
        <v>2.4791371785046548E-3</v>
      </c>
      <c r="BB194" s="11">
        <v>1</v>
      </c>
      <c r="BC194" s="6">
        <f>AD194*BB194*0.18*4</f>
        <v>60042.076218654503</v>
      </c>
      <c r="BD194" s="10">
        <f>BC194/11104067</f>
        <v>5.4072148716911113E-3</v>
      </c>
      <c r="BE194" s="6">
        <f>AD194*BB194*0.77*4</f>
        <v>256846.65937979985</v>
      </c>
      <c r="BF194" s="8">
        <f>BE194/47500730</f>
        <v>5.407214991849596E-3</v>
      </c>
      <c r="BG194" s="27">
        <f>BC194+BE194</f>
        <v>316888.73559845437</v>
      </c>
      <c r="BH194" s="9">
        <v>0</v>
      </c>
      <c r="BI194" s="6">
        <f>AK194*0.85*0.75*12</f>
        <v>127589.41196464082</v>
      </c>
      <c r="BJ194" s="6">
        <f>AL194*0.85*0.75*2*12</f>
        <v>255178.82392928164</v>
      </c>
      <c r="BK194" s="6">
        <f>BI194+BJ194</f>
        <v>382768.23589392245</v>
      </c>
      <c r="BL194" s="8">
        <f>BK194/236999601</f>
        <v>1.6150585666763315E-3</v>
      </c>
      <c r="BM194" s="6">
        <f>AH194/438330*609621</f>
        <v>28994.921496941348</v>
      </c>
      <c r="BN194" s="8">
        <f>BM194/23157202</f>
        <v>1.2520908828683771E-3</v>
      </c>
      <c r="BT194" s="6">
        <f>'[1]Detailed Budget'!$AD$12</f>
        <v>194045122715</v>
      </c>
      <c r="BU194" s="6">
        <f>'[1]Detailed Budget'!$AD$24</f>
        <v>194045122715</v>
      </c>
      <c r="BV194" s="7">
        <f>AV194/34743979</f>
        <v>0</v>
      </c>
      <c r="BW194" s="4"/>
      <c r="BX194" s="5">
        <f>BT194*BV194</f>
        <v>0</v>
      </c>
      <c r="BY194" s="5">
        <f>BU194*BV194</f>
        <v>0</v>
      </c>
      <c r="CA194" s="6">
        <f>'[1]Detailed Budget'!$AD$96</f>
        <v>71050111380.677719</v>
      </c>
      <c r="CB194" s="5">
        <f>BA194*CA194</f>
        <v>176142972.66073483</v>
      </c>
      <c r="CE194" s="6">
        <f>'[1]Detailed Budget'!$AD$175</f>
        <v>4330586076.5988197</v>
      </c>
      <c r="CF194" s="5">
        <f>BB194*BD194*CE194</f>
        <v>23416409.436523601</v>
      </c>
      <c r="CG194" s="6">
        <f>'[1]Detailed Budget'!$AD$176</f>
        <v>20662817754.37001</v>
      </c>
      <c r="CH194" s="5">
        <f>BB194*BF194*CG194</f>
        <v>111728297.93528552</v>
      </c>
      <c r="CI194" s="5">
        <f>CF194+CH194</f>
        <v>135144707.37180912</v>
      </c>
      <c r="CJ194" s="5">
        <f>'[1]Detailed Budget'!$AD$178</f>
        <v>46025131033.061455</v>
      </c>
      <c r="CK194" s="5">
        <f>BB194*AG194*CJ194</f>
        <v>168584807.7232058</v>
      </c>
      <c r="CL194" s="5">
        <f>CI194+CK194</f>
        <v>303729515.09501493</v>
      </c>
      <c r="CM194" s="4">
        <f>'[1]Detailed Budget'!$AD$189</f>
        <v>77498869683.252869</v>
      </c>
      <c r="CN194" s="5">
        <f>BH194*BL194*CM194</f>
        <v>0</v>
      </c>
      <c r="CO194" s="3">
        <f>'[1]Detailed Budget'!$AD$191</f>
        <v>2684962805.4134097</v>
      </c>
      <c r="CP194" s="2">
        <f>BH194*AN194*CO194</f>
        <v>0</v>
      </c>
      <c r="CQ194" s="2">
        <f>CN194+CP194</f>
        <v>0</v>
      </c>
      <c r="CR194" s="6">
        <f>'[1]Detailed Budget'!$AD$195</f>
        <v>18734176418</v>
      </c>
      <c r="CS194" s="5">
        <f>BN194*CR194</f>
        <v>23456891.491025552</v>
      </c>
      <c r="CW194" s="4"/>
      <c r="DH194" s="3">
        <f>'[1]Detailed Budget'!$AD$163</f>
        <v>4928560000</v>
      </c>
      <c r="DI194" s="2">
        <f>AP194*DH194</f>
        <v>6160000</v>
      </c>
    </row>
    <row r="195" spans="1:118" ht="43.5" x14ac:dyDescent="0.35">
      <c r="A195" s="23" t="s">
        <v>1302</v>
      </c>
      <c r="B195" s="22" t="s">
        <v>1301</v>
      </c>
      <c r="C195" s="21" t="s">
        <v>1</v>
      </c>
      <c r="D195" s="67" t="s">
        <v>1</v>
      </c>
      <c r="E195" s="21"/>
      <c r="F195" s="21"/>
      <c r="G195" s="21"/>
      <c r="H195" s="21" t="s">
        <v>1</v>
      </c>
      <c r="I195" s="21" t="s">
        <v>1</v>
      </c>
      <c r="J195" s="21"/>
      <c r="K195" s="21" t="s">
        <v>1</v>
      </c>
      <c r="L195" s="21"/>
      <c r="M195" s="21"/>
      <c r="N195" s="21"/>
      <c r="O195" s="21"/>
      <c r="P195" s="21"/>
      <c r="Q195" s="21"/>
      <c r="R195" s="21" t="s">
        <v>1</v>
      </c>
      <c r="S195" s="21"/>
      <c r="T195" s="21"/>
      <c r="U195" s="20">
        <f>COUNTA(C195:T195)</f>
        <v>6</v>
      </c>
      <c r="V195" s="19" t="s">
        <v>4</v>
      </c>
      <c r="W195" s="18">
        <v>346000</v>
      </c>
      <c r="X195" s="17">
        <v>3.39</v>
      </c>
      <c r="Y195" s="16">
        <f>1+X195/100</f>
        <v>1.0339</v>
      </c>
      <c r="Z195" s="6">
        <v>19</v>
      </c>
      <c r="AA195" s="16">
        <f>POWER(Y195,Z195)</f>
        <v>1.8840489025780363</v>
      </c>
      <c r="AB195" s="6">
        <f>W195*AA195</f>
        <v>651880.92029200052</v>
      </c>
      <c r="AC195" s="68">
        <v>20</v>
      </c>
      <c r="AD195" s="6">
        <f>AB195*AC195/100</f>
        <v>130376.18405840009</v>
      </c>
      <c r="AE195" s="6">
        <f>AD195*0.95</f>
        <v>123857.37485548008</v>
      </c>
      <c r="AF195" s="6">
        <f>AE195*BB195</f>
        <v>123857.37485548008</v>
      </c>
      <c r="AG195" s="15">
        <f>AE195/21628351</f>
        <v>5.7266212692534939E-3</v>
      </c>
      <c r="AH195" s="6">
        <f>AB195*0.05</f>
        <v>32594.046014600026</v>
      </c>
      <c r="AI195" s="12">
        <f>AH195/12908475</f>
        <v>2.5250113599476335E-3</v>
      </c>
      <c r="AJ195" s="6">
        <f>AD195+AH195</f>
        <v>162970.23007300013</v>
      </c>
      <c r="AK195" s="6">
        <f>AB195*0.04</f>
        <v>26075.236811680021</v>
      </c>
      <c r="AL195" s="6">
        <f>AB195*0.04</f>
        <v>26075.236811680021</v>
      </c>
      <c r="AM195" s="6">
        <f>AK195+AL195</f>
        <v>52150.473623360042</v>
      </c>
      <c r="AN195" s="14">
        <f>AM195/20653560</f>
        <v>2.5250113599476335E-3</v>
      </c>
      <c r="AO195" s="6">
        <v>11</v>
      </c>
      <c r="AP195" s="13">
        <f>AO195/8801</f>
        <v>1.2498579706851495E-3</v>
      </c>
      <c r="AQ195" s="6">
        <v>11</v>
      </c>
      <c r="AR195" s="6"/>
      <c r="AS195" s="6"/>
      <c r="AT195" s="6"/>
      <c r="AU195" s="6">
        <v>0</v>
      </c>
      <c r="AV195" s="6"/>
      <c r="AW195" s="13">
        <f>AV195/34743979</f>
        <v>0</v>
      </c>
      <c r="AX195" s="6">
        <v>1</v>
      </c>
      <c r="AY195" s="6">
        <f>AJ195/2191651*663102</f>
        <v>49307.980833566355</v>
      </c>
      <c r="AZ195" s="6">
        <f>AX195*AY195</f>
        <v>49307.980833566355</v>
      </c>
      <c r="BA195" s="12">
        <f>AZ195/12721596</f>
        <v>3.8759272683683995E-3</v>
      </c>
      <c r="BB195" s="11">
        <v>1</v>
      </c>
      <c r="BC195" s="6">
        <f>AD195*BB195*0.18*4</f>
        <v>93870.852522048066</v>
      </c>
      <c r="BD195" s="10">
        <f>BC195/11104067</f>
        <v>8.4537361420863252E-3</v>
      </c>
      <c r="BE195" s="6">
        <f>AD195*BB195*0.77*4</f>
        <v>401558.64689987228</v>
      </c>
      <c r="BF195" s="8">
        <f>BE195/47500730</f>
        <v>8.4537363299442402E-3</v>
      </c>
      <c r="BG195" s="27">
        <f>BC195+BE195</f>
        <v>495429.49942192034</v>
      </c>
      <c r="BH195" s="9">
        <v>0</v>
      </c>
      <c r="BI195" s="6">
        <f>AK195*0.85*0.75*12</f>
        <v>199475.56160935212</v>
      </c>
      <c r="BJ195" s="6">
        <f>AL195*0.85*0.75*2*12</f>
        <v>398951.12321870425</v>
      </c>
      <c r="BK195" s="6">
        <f>BI195+BJ195</f>
        <v>598426.68482805637</v>
      </c>
      <c r="BL195" s="8">
        <f>BK195/236999601</f>
        <v>2.5250113599476331E-3</v>
      </c>
      <c r="BM195" s="6">
        <f>AH195/438330*609621</f>
        <v>45331.17725336273</v>
      </c>
      <c r="BN195" s="8">
        <f>BM195/23157202</f>
        <v>1.9575412112984433E-3</v>
      </c>
      <c r="BT195" s="6">
        <f>'[1]Detailed Budget'!$AD$12</f>
        <v>194045122715</v>
      </c>
      <c r="BU195" s="6">
        <f>'[1]Detailed Budget'!$AD$24</f>
        <v>194045122715</v>
      </c>
      <c r="BV195" s="7">
        <f>AV195/34743979</f>
        <v>0</v>
      </c>
      <c r="BW195" s="4"/>
      <c r="BX195" s="5">
        <f>BT195*BV195</f>
        <v>0</v>
      </c>
      <c r="BY195" s="5">
        <f>BU195*BV195</f>
        <v>0</v>
      </c>
      <c r="CA195" s="6">
        <f>'[1]Detailed Budget'!$AD$96</f>
        <v>71050111380.677719</v>
      </c>
      <c r="CB195" s="5">
        <f>BA195*CA195</f>
        <v>275385064.12098074</v>
      </c>
      <c r="CE195" s="6">
        <f>'[1]Detailed Budget'!$AD$175</f>
        <v>4330586076.5988197</v>
      </c>
      <c r="CF195" s="5">
        <f>BB195*BD195*CE195</f>
        <v>36609632.032159261</v>
      </c>
      <c r="CG195" s="6">
        <f>'[1]Detailed Budget'!$AD$176</f>
        <v>20662817754.37001</v>
      </c>
      <c r="CH195" s="5">
        <f>BB195*BF195*CG195</f>
        <v>174678013.12913463</v>
      </c>
      <c r="CI195" s="5">
        <f>CF195+CH195</f>
        <v>211287645.16129389</v>
      </c>
      <c r="CJ195" s="5">
        <f>'[1]Detailed Budget'!$AD$178</f>
        <v>46025131033.061455</v>
      </c>
      <c r="CK195" s="5">
        <f>BB195*AG195*CJ195</f>
        <v>263568494.29410875</v>
      </c>
      <c r="CL195" s="5">
        <f>CI195+CK195</f>
        <v>474856139.45540261</v>
      </c>
      <c r="CM195" s="4">
        <f>'[1]Detailed Budget'!$AD$189</f>
        <v>77498869683.252869</v>
      </c>
      <c r="CN195" s="5">
        <f>BH195*BL195*CM195</f>
        <v>0</v>
      </c>
      <c r="CO195" s="3">
        <f>'[1]Detailed Budget'!$AD$191</f>
        <v>2684962805.4134097</v>
      </c>
      <c r="CP195" s="2">
        <f>BH195*AN195*CO195</f>
        <v>0</v>
      </c>
      <c r="CQ195" s="2">
        <f>CN195+CP195</f>
        <v>0</v>
      </c>
      <c r="CR195" s="6">
        <f>'[1]Detailed Budget'!$AD$195</f>
        <v>18734176418</v>
      </c>
      <c r="CS195" s="5">
        <f>BN195*CR195</f>
        <v>36672922.397970453</v>
      </c>
      <c r="CW195" s="4"/>
      <c r="DH195" s="3">
        <f>'[1]Detailed Budget'!$AD$163</f>
        <v>4928560000</v>
      </c>
      <c r="DI195" s="2">
        <f>AP195*DH195</f>
        <v>6160000</v>
      </c>
    </row>
    <row r="196" spans="1:118" ht="43.5" x14ac:dyDescent="0.35">
      <c r="A196" s="23" t="s">
        <v>1300</v>
      </c>
      <c r="B196" s="22" t="s">
        <v>1299</v>
      </c>
      <c r="C196" s="21" t="s">
        <v>1</v>
      </c>
      <c r="D196" s="67" t="s">
        <v>1</v>
      </c>
      <c r="E196" s="21"/>
      <c r="F196" s="21"/>
      <c r="G196" s="21"/>
      <c r="H196" s="21" t="s">
        <v>1</v>
      </c>
      <c r="I196" s="21" t="s">
        <v>1</v>
      </c>
      <c r="J196" s="21"/>
      <c r="K196" s="21" t="s">
        <v>1</v>
      </c>
      <c r="L196" s="21"/>
      <c r="M196" s="21"/>
      <c r="N196" s="21"/>
      <c r="O196" s="21"/>
      <c r="P196" s="21"/>
      <c r="Q196" s="21"/>
      <c r="R196" s="21" t="s">
        <v>1</v>
      </c>
      <c r="S196" s="21" t="s">
        <v>1</v>
      </c>
      <c r="T196" s="21"/>
      <c r="U196" s="20">
        <f>COUNTA(C196:T196)</f>
        <v>7</v>
      </c>
      <c r="V196" s="19" t="s">
        <v>791</v>
      </c>
      <c r="W196" s="18">
        <v>114983</v>
      </c>
      <c r="X196" s="17">
        <v>3.39</v>
      </c>
      <c r="Y196" s="16">
        <f>1+X196/100</f>
        <v>1.0339</v>
      </c>
      <c r="Z196" s="6">
        <v>19</v>
      </c>
      <c r="AA196" s="16">
        <f>POWER(Y196,Z196)</f>
        <v>1.8840489025780363</v>
      </c>
      <c r="AB196" s="6">
        <f>W196*AA196</f>
        <v>216633.59496513035</v>
      </c>
      <c r="AC196" s="68">
        <v>20</v>
      </c>
      <c r="AD196" s="6">
        <f>AB196*AC196/100</f>
        <v>43326.718993026072</v>
      </c>
      <c r="AE196" s="6">
        <f>AD196*0.95</f>
        <v>41160.383043374764</v>
      </c>
      <c r="AF196" s="6">
        <f>AE196*BB196</f>
        <v>41160.383043374764</v>
      </c>
      <c r="AG196" s="15">
        <f>AE196/21628351</f>
        <v>1.9030754144583081E-3</v>
      </c>
      <c r="AH196" s="6">
        <f>AB196*0.05</f>
        <v>10831.679748256518</v>
      </c>
      <c r="AI196" s="12">
        <f>AH196/12908475</f>
        <v>8.3911381849959173E-4</v>
      </c>
      <c r="AJ196" s="6">
        <f>AD196+AH196</f>
        <v>54158.398741282588</v>
      </c>
      <c r="AK196" s="6">
        <f>AB196*0.04</f>
        <v>8665.343798605214</v>
      </c>
      <c r="AL196" s="6">
        <f>AB196*0.04</f>
        <v>8665.343798605214</v>
      </c>
      <c r="AM196" s="6">
        <f>AK196+AL196</f>
        <v>17330.687597210428</v>
      </c>
      <c r="AN196" s="14">
        <f>AM196/20653560</f>
        <v>8.3911381849959173E-4</v>
      </c>
      <c r="AO196" s="6">
        <v>10</v>
      </c>
      <c r="AP196" s="13">
        <f>AO196/8801</f>
        <v>1.1362345188046814E-3</v>
      </c>
      <c r="AQ196" s="6">
        <v>10</v>
      </c>
      <c r="AR196" s="6"/>
      <c r="AS196" s="6"/>
      <c r="AT196" s="6"/>
      <c r="AU196" s="6">
        <v>0</v>
      </c>
      <c r="AV196" s="6"/>
      <c r="AW196" s="13">
        <f>AV196/34743979</f>
        <v>0</v>
      </c>
      <c r="AX196" s="6">
        <v>1</v>
      </c>
      <c r="AY196" s="6">
        <f>AJ196/2191651*663102</f>
        <v>16386.068093023008</v>
      </c>
      <c r="AZ196" s="6">
        <f>AX196*AY196</f>
        <v>16386.068093023008</v>
      </c>
      <c r="BA196" s="12">
        <f>AZ196/12721596</f>
        <v>1.2880512864127274E-3</v>
      </c>
      <c r="BB196" s="11">
        <v>1</v>
      </c>
      <c r="BC196" s="6">
        <f>AD196*BB196*0.18*4</f>
        <v>31195.237674978769</v>
      </c>
      <c r="BD196" s="10">
        <f>BC196/11104067</f>
        <v>2.8093524359118845E-3</v>
      </c>
      <c r="BE196" s="6">
        <f>AD196*BB196*0.77*4</f>
        <v>133446.29449852029</v>
      </c>
      <c r="BF196" s="8">
        <f>BE196/47500730</f>
        <v>2.8093524983409789E-3</v>
      </c>
      <c r="BG196" s="27">
        <f>BC196+BE196</f>
        <v>164641.53217349906</v>
      </c>
      <c r="BH196" s="9">
        <v>0</v>
      </c>
      <c r="BI196" s="6">
        <f>AK196*0.85*0.75*12</f>
        <v>66289.88005932988</v>
      </c>
      <c r="BJ196" s="6">
        <f>AL196*0.85*0.75*2*12</f>
        <v>132579.76011865976</v>
      </c>
      <c r="BK196" s="6">
        <f>BI196+BJ196</f>
        <v>198869.64017798964</v>
      </c>
      <c r="BL196" s="8">
        <f>BK196/236999601</f>
        <v>8.3911381849959162E-4</v>
      </c>
      <c r="BM196" s="6">
        <f>AH196/438330*609621</f>
        <v>15064.493509027187</v>
      </c>
      <c r="BN196" s="8">
        <f>BM196/23157202</f>
        <v>6.5053167947609505E-4</v>
      </c>
      <c r="BT196" s="6">
        <f>'[1]Detailed Budget'!$AD$12</f>
        <v>194045122715</v>
      </c>
      <c r="BU196" s="6">
        <f>'[1]Detailed Budget'!$AD$24</f>
        <v>194045122715</v>
      </c>
      <c r="BV196" s="7">
        <f>AV196/34743979</f>
        <v>0</v>
      </c>
      <c r="BW196" s="4"/>
      <c r="BX196" s="5">
        <f>BT196*BV196</f>
        <v>0</v>
      </c>
      <c r="BY196" s="5">
        <f>BU196*BV196</f>
        <v>0</v>
      </c>
      <c r="CA196" s="6">
        <f>'[1]Detailed Budget'!$AD$96</f>
        <v>71050111380.677719</v>
      </c>
      <c r="CB196" s="5">
        <f>BA196*CA196</f>
        <v>91516187.363649502</v>
      </c>
      <c r="CE196" s="6">
        <f>'[1]Detailed Budget'!$AD$175</f>
        <v>4330586076.5988197</v>
      </c>
      <c r="CF196" s="5">
        <f>BB196*BD196*CE196</f>
        <v>12166142.543218985</v>
      </c>
      <c r="CG196" s="6">
        <f>'[1]Detailed Budget'!$AD$176</f>
        <v>20662817754.37001</v>
      </c>
      <c r="CH196" s="5">
        <f>BB196*BF196*CG196</f>
        <v>58049138.681003727</v>
      </c>
      <c r="CI196" s="5">
        <f>CF196+CH196</f>
        <v>70215281.22422272</v>
      </c>
      <c r="CJ196" s="5">
        <f>'[1]Detailed Budget'!$AD$178</f>
        <v>46025131033.061455</v>
      </c>
      <c r="CK196" s="5">
        <f>BB196*AG196*CJ196</f>
        <v>87589295.316241369</v>
      </c>
      <c r="CL196" s="5">
        <f>CI196+CK196</f>
        <v>157804576.5404641</v>
      </c>
      <c r="CM196" s="4">
        <f>'[1]Detailed Budget'!$AD$189</f>
        <v>77498869683.252869</v>
      </c>
      <c r="CN196" s="5">
        <f>BH196*BL196*CM196</f>
        <v>0</v>
      </c>
      <c r="CO196" s="3">
        <f>'[1]Detailed Budget'!$AD$191</f>
        <v>2684962805.4134097</v>
      </c>
      <c r="CP196" s="2">
        <f>BH196*AN196*CO196</f>
        <v>0</v>
      </c>
      <c r="CQ196" s="2">
        <f>CN196+CP196</f>
        <v>0</v>
      </c>
      <c r="CR196" s="6">
        <f>'[1]Detailed Budget'!$AD$195</f>
        <v>18734176418</v>
      </c>
      <c r="CS196" s="5">
        <f>BN196*CR196</f>
        <v>12187175.248802995</v>
      </c>
      <c r="CW196" s="4"/>
      <c r="DH196" s="3">
        <f>'[1]Detailed Budget'!$AD$163</f>
        <v>4928560000</v>
      </c>
      <c r="DI196" s="2">
        <f>AP196*DH196</f>
        <v>5600000</v>
      </c>
    </row>
    <row r="197" spans="1:118" ht="43.5" x14ac:dyDescent="0.35">
      <c r="A197" s="23" t="s">
        <v>1298</v>
      </c>
      <c r="B197" s="22" t="s">
        <v>1297</v>
      </c>
      <c r="C197" s="21" t="s">
        <v>1</v>
      </c>
      <c r="D197" s="67" t="s">
        <v>1</v>
      </c>
      <c r="E197" s="21"/>
      <c r="F197" s="21"/>
      <c r="G197" s="21"/>
      <c r="H197" s="21" t="s">
        <v>1</v>
      </c>
      <c r="I197" s="21" t="s">
        <v>1</v>
      </c>
      <c r="J197" s="21"/>
      <c r="K197" s="21" t="s">
        <v>1</v>
      </c>
      <c r="L197" s="21"/>
      <c r="M197" s="21"/>
      <c r="N197" s="21"/>
      <c r="O197" s="21"/>
      <c r="P197" s="21"/>
      <c r="Q197" s="21"/>
      <c r="R197" s="21" t="s">
        <v>1</v>
      </c>
      <c r="S197" s="21"/>
      <c r="T197" s="21"/>
      <c r="U197" s="20">
        <f>COUNTA(C197:T197)</f>
        <v>6</v>
      </c>
      <c r="V197" s="19" t="s">
        <v>4</v>
      </c>
      <c r="W197" s="18">
        <v>189703</v>
      </c>
      <c r="X197" s="17">
        <v>3.39</v>
      </c>
      <c r="Y197" s="16">
        <f>1+X197/100</f>
        <v>1.0339</v>
      </c>
      <c r="Z197" s="6">
        <v>19</v>
      </c>
      <c r="AA197" s="16">
        <f>POWER(Y197,Z197)</f>
        <v>1.8840489025780363</v>
      </c>
      <c r="AB197" s="6">
        <f>W197*AA197</f>
        <v>357409.7289657612</v>
      </c>
      <c r="AC197" s="68">
        <v>20</v>
      </c>
      <c r="AD197" s="6">
        <f>AB197*AC197/100</f>
        <v>71481.945793152234</v>
      </c>
      <c r="AE197" s="6">
        <f>AD197*0.95</f>
        <v>67907.848503494621</v>
      </c>
      <c r="AF197" s="6">
        <f>AE197*BB197</f>
        <v>67907.848503494621</v>
      </c>
      <c r="AG197" s="15">
        <f>AE197/21628351</f>
        <v>3.139760793760681E-3</v>
      </c>
      <c r="AH197" s="6">
        <f>AB197*0.05</f>
        <v>17870.486448288062</v>
      </c>
      <c r="AI197" s="12">
        <f>AH197/12908475</f>
        <v>1.3843995087171848E-3</v>
      </c>
      <c r="AJ197" s="6">
        <f>AD197+AH197</f>
        <v>89352.4322414403</v>
      </c>
      <c r="AK197" s="6">
        <f>AB197*0.04</f>
        <v>14296.389158630449</v>
      </c>
      <c r="AL197" s="6">
        <f>AB197*0.04</f>
        <v>14296.389158630449</v>
      </c>
      <c r="AM197" s="6">
        <f>AK197+AL197</f>
        <v>28592.778317260898</v>
      </c>
      <c r="AN197" s="14">
        <f>AM197/20653560</f>
        <v>1.3843995087171848E-3</v>
      </c>
      <c r="AO197" s="6">
        <v>11</v>
      </c>
      <c r="AP197" s="13">
        <f>AO197/8801</f>
        <v>1.2498579706851495E-3</v>
      </c>
      <c r="AQ197" s="6">
        <v>11</v>
      </c>
      <c r="AR197" s="6"/>
      <c r="AS197" s="6"/>
      <c r="AT197" s="6"/>
      <c r="AU197" s="6">
        <v>0</v>
      </c>
      <c r="AV197" s="6"/>
      <c r="AW197" s="13">
        <f>AV197/34743979</f>
        <v>0</v>
      </c>
      <c r="AX197" s="6">
        <v>1</v>
      </c>
      <c r="AY197" s="6">
        <f>AJ197/2191651*663102</f>
        <v>27034.311815231322</v>
      </c>
      <c r="AZ197" s="6">
        <f>AX197*AY197</f>
        <v>27034.311815231322</v>
      </c>
      <c r="BA197" s="12">
        <f>AZ197/12721596</f>
        <v>2.125072342749394E-3</v>
      </c>
      <c r="BB197" s="11">
        <v>1</v>
      </c>
      <c r="BC197" s="6">
        <f>AD197*BB197*0.18*4</f>
        <v>51467.000971069603</v>
      </c>
      <c r="BD197" s="10">
        <f>BC197/11104067</f>
        <v>4.6349685183878662E-3</v>
      </c>
      <c r="BE197" s="6">
        <f>AD197*BB197*0.77*4</f>
        <v>220164.39304290889</v>
      </c>
      <c r="BF197" s="8">
        <f>BE197/47500730</f>
        <v>4.6349686213855851E-3</v>
      </c>
      <c r="BG197" s="27">
        <f>BC197+BE197</f>
        <v>271631.39401397848</v>
      </c>
      <c r="BH197" s="9">
        <v>0</v>
      </c>
      <c r="BI197" s="6">
        <f>AK197*0.85*0.75*12</f>
        <v>109367.37706352294</v>
      </c>
      <c r="BJ197" s="6">
        <f>AL197*0.85*0.75*2*12</f>
        <v>218734.75412704589</v>
      </c>
      <c r="BK197" s="6">
        <f>BI197+BJ197</f>
        <v>328102.13119056885</v>
      </c>
      <c r="BL197" s="8">
        <f>BK197/236999601</f>
        <v>1.3843995087171848E-3</v>
      </c>
      <c r="BM197" s="6">
        <f>AH197/438330*609621</f>
        <v>24853.931556342974</v>
      </c>
      <c r="BN197" s="8">
        <f>BM197/23157202</f>
        <v>1.0732700589796199E-3</v>
      </c>
      <c r="BT197" s="6">
        <f>'[1]Detailed Budget'!$AD$12</f>
        <v>194045122715</v>
      </c>
      <c r="BU197" s="6">
        <f>'[1]Detailed Budget'!$AD$24</f>
        <v>194045122715</v>
      </c>
      <c r="BV197" s="7">
        <f>AV197/34743979</f>
        <v>0</v>
      </c>
      <c r="BW197" s="4"/>
      <c r="BX197" s="5">
        <f>BT197*BV197</f>
        <v>0</v>
      </c>
      <c r="BY197" s="5">
        <f>BU197*BV197</f>
        <v>0</v>
      </c>
      <c r="CA197" s="6">
        <f>'[1]Detailed Budget'!$AD$96</f>
        <v>71050111380.677719</v>
      </c>
      <c r="CB197" s="5">
        <f>BA197*CA197</f>
        <v>150986626.64434218</v>
      </c>
      <c r="CE197" s="6">
        <f>'[1]Detailed Budget'!$AD$175</f>
        <v>4330586076.5988197</v>
      </c>
      <c r="CF197" s="5">
        <f>BB197*BD197*CE197</f>
        <v>20072130.131204356</v>
      </c>
      <c r="CG197" s="6">
        <f>'[1]Detailed Budget'!$AD$176</f>
        <v>20662817754.37001</v>
      </c>
      <c r="CH197" s="5">
        <f>BB197*BF197*CG197</f>
        <v>95771511.920913965</v>
      </c>
      <c r="CI197" s="5">
        <f>CF197+CH197</f>
        <v>115843642.05211832</v>
      </c>
      <c r="CJ197" s="5">
        <f>'[1]Detailed Budget'!$AD$178</f>
        <v>46025131033.061455</v>
      </c>
      <c r="CK197" s="5">
        <f>BB197*AG197*CJ197</f>
        <v>144507901.94530439</v>
      </c>
      <c r="CL197" s="5">
        <f>CI197+CK197</f>
        <v>260351543.9974227</v>
      </c>
      <c r="CM197" s="4">
        <f>'[1]Detailed Budget'!$AD$189</f>
        <v>77498869683.252869</v>
      </c>
      <c r="CN197" s="5">
        <f>BH197*BL197*CM197</f>
        <v>0</v>
      </c>
      <c r="CO197" s="3">
        <f>'[1]Detailed Budget'!$AD$191</f>
        <v>2684962805.4134097</v>
      </c>
      <c r="CP197" s="2">
        <f>BH197*AN197*CO197</f>
        <v>0</v>
      </c>
      <c r="CQ197" s="2">
        <f>CN197+CP197</f>
        <v>0</v>
      </c>
      <c r="CR197" s="6">
        <f>'[1]Detailed Budget'!$AD$195</f>
        <v>18734176418</v>
      </c>
      <c r="CS197" s="5">
        <f>BN197*CR197</f>
        <v>20106830.629081465</v>
      </c>
      <c r="CW197" s="4"/>
      <c r="DH197" s="3">
        <f>'[1]Detailed Budget'!$AD$163</f>
        <v>4928560000</v>
      </c>
      <c r="DI197" s="2">
        <f>AP197*DH197</f>
        <v>6160000</v>
      </c>
    </row>
    <row r="198" spans="1:118" x14ac:dyDescent="0.35">
      <c r="A198" s="23"/>
      <c r="B198" s="22"/>
      <c r="C198" s="21"/>
      <c r="D198" s="67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0"/>
      <c r="V198" s="19"/>
      <c r="W198" s="18"/>
      <c r="X198" s="17"/>
      <c r="Y198" s="16"/>
      <c r="Z198" s="6"/>
      <c r="AA198" s="16"/>
      <c r="AB198" s="6"/>
      <c r="AC198" s="68"/>
      <c r="AD198" s="6"/>
      <c r="AE198" s="6"/>
      <c r="AF198" s="6">
        <f>AE198*BB198</f>
        <v>0</v>
      </c>
      <c r="AG198" s="15">
        <f>AE198/21628351</f>
        <v>0</v>
      </c>
      <c r="AH198" s="6"/>
      <c r="AI198" s="12"/>
      <c r="AJ198" s="6"/>
      <c r="AK198" s="6">
        <f>AB198*0.04</f>
        <v>0</v>
      </c>
      <c r="AL198" s="6">
        <f>AB198*0.04</f>
        <v>0</v>
      </c>
      <c r="AM198" s="6">
        <f>AK198+AL198</f>
        <v>0</v>
      </c>
      <c r="AN198" s="14">
        <f>AM198/20653560</f>
        <v>0</v>
      </c>
      <c r="AO198" s="6"/>
      <c r="AP198" s="13">
        <f>AO198/8801</f>
        <v>0</v>
      </c>
      <c r="AQ198" s="6"/>
      <c r="AR198" s="6"/>
      <c r="AS198" s="6"/>
      <c r="AT198" s="6"/>
      <c r="AU198" s="6"/>
      <c r="AV198" s="6"/>
      <c r="AW198" s="13">
        <f>AV198/34743979</f>
        <v>0</v>
      </c>
      <c r="AX198" s="6"/>
      <c r="AY198" s="6"/>
      <c r="AZ198" s="6"/>
      <c r="BA198" s="12">
        <f>AZ198/12721596</f>
        <v>0</v>
      </c>
      <c r="BB198" s="11"/>
      <c r="BC198" s="6"/>
      <c r="BD198" s="10"/>
      <c r="BE198" s="6"/>
      <c r="BF198" s="8"/>
      <c r="BG198" s="27"/>
      <c r="BH198" s="9"/>
      <c r="BI198" s="6">
        <f>AK198*0.85*0.75*12</f>
        <v>0</v>
      </c>
      <c r="BJ198" s="6">
        <f>AL198*0.85*0.75*2*12</f>
        <v>0</v>
      </c>
      <c r="BK198" s="6">
        <f>BI198+BJ198</f>
        <v>0</v>
      </c>
      <c r="BL198" s="8">
        <f>BK198/236999601</f>
        <v>0</v>
      </c>
      <c r="BM198" s="6"/>
      <c r="BN198" s="8">
        <f>BM198/23157202</f>
        <v>0</v>
      </c>
      <c r="BT198" s="6"/>
      <c r="BU198" s="6"/>
      <c r="BV198" s="7"/>
      <c r="BW198" s="4"/>
      <c r="BX198" s="5"/>
      <c r="BY198" s="5"/>
      <c r="CA198" s="6">
        <f>'[1]Detailed Budget'!$AD$96</f>
        <v>71050111380.677719</v>
      </c>
      <c r="CB198" s="5">
        <f>BA198*CA198</f>
        <v>0</v>
      </c>
      <c r="CE198" s="6"/>
      <c r="CF198" s="5"/>
      <c r="CG198" s="6"/>
      <c r="CH198" s="5"/>
      <c r="CI198" s="5"/>
      <c r="CJ198" s="5"/>
      <c r="CK198" s="5"/>
      <c r="CL198" s="5"/>
      <c r="CM198" s="4">
        <f>'[1]Detailed Budget'!$AD$189</f>
        <v>77498869683.252869</v>
      </c>
      <c r="CN198" s="5">
        <f>BH198*BL198*CM198</f>
        <v>0</v>
      </c>
      <c r="CO198" s="3">
        <f>'[1]Detailed Budget'!$AD$191</f>
        <v>2684962805.4134097</v>
      </c>
      <c r="CP198" s="2">
        <f>BH198*AN198*CO198</f>
        <v>0</v>
      </c>
      <c r="CQ198" s="2">
        <f>CN198+CP198</f>
        <v>0</v>
      </c>
      <c r="CR198" s="6"/>
      <c r="CS198" s="5"/>
      <c r="CW198" s="4"/>
      <c r="DH198" s="3">
        <f>'[1]Detailed Budget'!$AD$163</f>
        <v>4928560000</v>
      </c>
      <c r="DI198" s="2">
        <f>AP198*DH198</f>
        <v>0</v>
      </c>
    </row>
    <row r="199" spans="1:118" x14ac:dyDescent="0.35">
      <c r="A199" s="38">
        <v>2.2999999999999998</v>
      </c>
      <c r="B199" s="37" t="s">
        <v>1296</v>
      </c>
      <c r="C199" s="34">
        <f>COUNTA(C201:C227)</f>
        <v>27</v>
      </c>
      <c r="D199" s="34">
        <f>COUNTA(D201:D227)</f>
        <v>27</v>
      </c>
      <c r="E199" s="34">
        <f>COUNTA(E201:E227)</f>
        <v>0</v>
      </c>
      <c r="F199" s="34">
        <f>COUNTA(F201:F227)</f>
        <v>0</v>
      </c>
      <c r="G199" s="34">
        <f>COUNTA(G201:G227)</f>
        <v>0</v>
      </c>
      <c r="H199" s="34">
        <f>COUNTA(H201:H227)</f>
        <v>27</v>
      </c>
      <c r="I199" s="34">
        <f>COUNTA(I201:I227)</f>
        <v>27</v>
      </c>
      <c r="J199" s="34">
        <f>COUNTA(J201:J227)</f>
        <v>0</v>
      </c>
      <c r="K199" s="34">
        <f>COUNTA(K201:K227)</f>
        <v>27</v>
      </c>
      <c r="L199" s="34">
        <f>COUNTA(L201:L227)</f>
        <v>0</v>
      </c>
      <c r="M199" s="34">
        <f>COUNTA(M201:M227)</f>
        <v>0</v>
      </c>
      <c r="N199" s="34">
        <f>COUNTA(N201:N227)</f>
        <v>0</v>
      </c>
      <c r="O199" s="34">
        <f>COUNTA(O201:O227)</f>
        <v>0</v>
      </c>
      <c r="P199" s="34">
        <f>COUNTA(P201:P227)</f>
        <v>0</v>
      </c>
      <c r="Q199" s="34">
        <f>COUNTA(Q201:Q227)</f>
        <v>1</v>
      </c>
      <c r="R199" s="34">
        <f>COUNTA(R201:R227)</f>
        <v>26</v>
      </c>
      <c r="S199" s="34">
        <f>COUNTA(S201:S227)</f>
        <v>0</v>
      </c>
      <c r="T199" s="34">
        <f>COUNTA(T201:T227)</f>
        <v>0</v>
      </c>
      <c r="U199" s="33">
        <f>SUM(C199:T199)</f>
        <v>162</v>
      </c>
      <c r="V199" s="32"/>
      <c r="W199" s="25">
        <f>SUM(W201:W227)</f>
        <v>4171104</v>
      </c>
      <c r="X199" s="31">
        <v>3.47</v>
      </c>
      <c r="Y199" s="30">
        <f>1+X199/100</f>
        <v>1.0347</v>
      </c>
      <c r="Z199" s="25">
        <v>19</v>
      </c>
      <c r="AA199" s="30">
        <f>POWER(Y199,Z199)</f>
        <v>1.9119412036868784</v>
      </c>
      <c r="AB199" s="25">
        <f>W199*AA199</f>
        <v>7974905.6024631532</v>
      </c>
      <c r="AC199" s="24">
        <v>19.100000000000001</v>
      </c>
      <c r="AD199" s="25">
        <f>AB199*AC199/100</f>
        <v>1523206.9700704622</v>
      </c>
      <c r="AE199" s="25">
        <f>AD199*0.95</f>
        <v>1447046.6215669389</v>
      </c>
      <c r="AF199" s="25">
        <f>SUM(AF201:AF227)</f>
        <v>1447046.6215669392</v>
      </c>
      <c r="AG199" s="15">
        <f>AE199/21628351</f>
        <v>6.6905083127555082E-2</v>
      </c>
      <c r="AH199" s="25">
        <f>SUM(AH201:AH227)</f>
        <v>398745.28012315766</v>
      </c>
      <c r="AI199" s="12">
        <f>AH199/12908475</f>
        <v>3.0890192693029787E-2</v>
      </c>
      <c r="AJ199" s="25">
        <f>SUM(AJ201:AJ227)</f>
        <v>1921952.2501936203</v>
      </c>
      <c r="AK199" s="6">
        <f>AB199*0.04</f>
        <v>318996.22409852612</v>
      </c>
      <c r="AL199" s="6">
        <f>AB199*0.04</f>
        <v>318996.22409852612</v>
      </c>
      <c r="AM199" s="6">
        <f>AK199+AL199</f>
        <v>637992.44819705223</v>
      </c>
      <c r="AN199" s="14">
        <f>AM199/20653560</f>
        <v>3.0890192693029783E-2</v>
      </c>
      <c r="AO199" s="25">
        <f>SUM(AO201:AO227)</f>
        <v>312</v>
      </c>
      <c r="AP199" s="13">
        <f>AO199/8801</f>
        <v>3.5450516986706058E-2</v>
      </c>
      <c r="AQ199" s="25">
        <f>SUM(AQ201:AQ227)</f>
        <v>312</v>
      </c>
      <c r="AR199" s="25"/>
      <c r="AS199" s="25"/>
      <c r="AT199" s="25"/>
      <c r="AU199" s="6"/>
      <c r="AV199" s="6"/>
      <c r="AW199" s="13">
        <f>AV199/34743979</f>
        <v>0</v>
      </c>
      <c r="AX199" s="6"/>
      <c r="AY199" s="25">
        <v>488691</v>
      </c>
      <c r="AZ199" s="25">
        <f>SUM(AZ201:AZ227)</f>
        <v>488691.06361624564</v>
      </c>
      <c r="BA199" s="12">
        <f>AZ199/12721596</f>
        <v>3.84142888688059E-2</v>
      </c>
      <c r="BB199" s="11"/>
      <c r="BC199" s="25">
        <f>SUM(BC201:BC227)</f>
        <v>1096709.018450733</v>
      </c>
      <c r="BD199" s="10">
        <f>BC199/11104067</f>
        <v>9.8766426612045211E-2</v>
      </c>
      <c r="BE199" s="25">
        <f>SUM(BE201:BE227)</f>
        <v>4691477.4678170234</v>
      </c>
      <c r="BF199" s="8">
        <f>BE199/47500730</f>
        <v>9.8766428806820933E-2</v>
      </c>
      <c r="BG199" s="25">
        <f>SUM(BG201:BG227)</f>
        <v>5788186.4862677567</v>
      </c>
      <c r="BI199" s="6">
        <f>AK199*0.85*0.75*12</f>
        <v>2440321.1143537248</v>
      </c>
      <c r="BJ199" s="6">
        <f>AL199*0.85*0.75*2*12</f>
        <v>4880642.2287074495</v>
      </c>
      <c r="BK199" s="6">
        <f>BI199+BJ199</f>
        <v>7320963.3430611743</v>
      </c>
      <c r="BL199" s="8">
        <f>BK199/236999601</f>
        <v>3.0890192693029783E-2</v>
      </c>
      <c r="BM199" s="25">
        <v>606682</v>
      </c>
      <c r="BN199" s="8">
        <f>BM199/23157202</f>
        <v>2.6198415508056631E-2</v>
      </c>
      <c r="BO199" s="24"/>
      <c r="BP199" s="24"/>
      <c r="BQ199" s="24"/>
      <c r="BR199" s="24"/>
      <c r="BS199" s="24"/>
      <c r="BT199" s="25">
        <f>'[1]Detailed Budget'!$AD$12</f>
        <v>194045122715</v>
      </c>
      <c r="BU199" s="25">
        <f>'[1]Detailed Budget'!$AD$24</f>
        <v>194045122715</v>
      </c>
      <c r="BV199" s="7">
        <f>AV199/34743979</f>
        <v>0</v>
      </c>
      <c r="BW199" s="4"/>
      <c r="BX199" s="35">
        <f>BT199*BV199</f>
        <v>0</v>
      </c>
      <c r="BY199" s="35">
        <f>BU199*BV199</f>
        <v>0</v>
      </c>
      <c r="BZ199" s="24"/>
      <c r="CA199" s="25">
        <f>'[1]Detailed Budget'!$AD$96</f>
        <v>71050111380.677719</v>
      </c>
      <c r="CB199" s="35">
        <f>BA199*CA199</f>
        <v>2729339502.7381873</v>
      </c>
      <c r="CC199" s="24"/>
      <c r="CD199" s="24"/>
      <c r="CE199" s="25">
        <f>'[1]Detailed Budget'!$AD$175</f>
        <v>4330586076.5988197</v>
      </c>
      <c r="CF199" s="35">
        <f>SUM(CF201:CF227)</f>
        <v>427716511.92154211</v>
      </c>
      <c r="CG199" s="36">
        <f>'[1]Detailed Budget'!$AD$176</f>
        <v>20662817754.37001</v>
      </c>
      <c r="CH199" s="35">
        <f>SUM(CH201:CH227)</f>
        <v>2040792718.6853023</v>
      </c>
      <c r="CI199" s="35">
        <f>SUM(CI201:CI227)</f>
        <v>2468509230.6068435</v>
      </c>
      <c r="CJ199" s="5">
        <f>'[1]Detailed Budget'!$AD$178</f>
        <v>46025131033.061455</v>
      </c>
      <c r="CK199" s="35">
        <f>SUM(CK201:CK227)</f>
        <v>3079315217.7235928</v>
      </c>
      <c r="CL199" s="35">
        <f>SUM(CL201:CL227)</f>
        <v>5547824448.3304358</v>
      </c>
      <c r="CM199" s="4">
        <f>'[1]Detailed Budget'!$AD$189</f>
        <v>77498869683.252869</v>
      </c>
      <c r="CN199" s="5">
        <f>BH199*BL199*CM199</f>
        <v>0</v>
      </c>
      <c r="CO199" s="3">
        <f>'[1]Detailed Budget'!$AD$191</f>
        <v>2684962805.4134097</v>
      </c>
      <c r="CP199" s="2">
        <f>BH199*AN199*CO199</f>
        <v>0</v>
      </c>
      <c r="CQ199" s="2">
        <f>CN199+CP199</f>
        <v>0</v>
      </c>
      <c r="CR199" s="25">
        <f>'[1]Detailed Budget'!$AD$195</f>
        <v>18734176418</v>
      </c>
      <c r="CS199" s="5">
        <f>BN199*CR199</f>
        <v>490805738</v>
      </c>
      <c r="CT199" s="24"/>
      <c r="CU199" s="24"/>
      <c r="CV199" s="24"/>
      <c r="CW199" s="4"/>
      <c r="CX199" s="24"/>
      <c r="CY199" s="24"/>
      <c r="CZ199" s="24"/>
      <c r="DA199" s="24"/>
      <c r="DB199" s="24"/>
      <c r="DC199" s="24"/>
      <c r="DD199" s="24"/>
      <c r="DE199" s="24"/>
      <c r="DF199" s="24"/>
      <c r="DG199" s="24"/>
      <c r="DH199" s="3">
        <f>'[1]Detailed Budget'!$AD$163</f>
        <v>4928560000</v>
      </c>
      <c r="DI199" s="2">
        <f>AP199*DH199</f>
        <v>174720000</v>
      </c>
      <c r="DJ199" s="24"/>
      <c r="DK199" s="24"/>
      <c r="DL199" s="24"/>
      <c r="DM199" s="24"/>
      <c r="DN199" s="24"/>
    </row>
    <row r="200" spans="1:118" x14ac:dyDescent="0.35">
      <c r="A200" s="23" t="s">
        <v>1295</v>
      </c>
      <c r="B200" s="22" t="s">
        <v>72</v>
      </c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3"/>
      <c r="V200" s="32"/>
      <c r="W200" s="25"/>
      <c r="X200" s="31"/>
      <c r="Y200" s="30"/>
      <c r="Z200" s="25"/>
      <c r="AA200" s="30"/>
      <c r="AB200" s="25"/>
      <c r="AC200" s="24"/>
      <c r="AD200" s="25"/>
      <c r="AE200" s="6"/>
      <c r="AF200" s="6"/>
      <c r="AG200" s="15">
        <f>AE200/21628351</f>
        <v>0</v>
      </c>
      <c r="AH200" s="25"/>
      <c r="AI200" s="12"/>
      <c r="AJ200" s="6"/>
      <c r="AK200" s="6">
        <f>AB200*0.04</f>
        <v>0</v>
      </c>
      <c r="AL200" s="6">
        <f>AB200*0.04</f>
        <v>0</v>
      </c>
      <c r="AM200" s="6">
        <f>AK200+AL200</f>
        <v>0</v>
      </c>
      <c r="AN200" s="14">
        <f>AM200/20653560</f>
        <v>0</v>
      </c>
      <c r="AO200" s="25"/>
      <c r="AP200" s="13"/>
      <c r="AQ200" s="25"/>
      <c r="AR200" s="25"/>
      <c r="AS200" s="25"/>
      <c r="AT200" s="25"/>
      <c r="AU200" s="6"/>
      <c r="AV200" s="6"/>
      <c r="AW200" s="13">
        <f>AV200/34743979</f>
        <v>0</v>
      </c>
      <c r="AX200" s="6"/>
      <c r="AY200" s="25"/>
      <c r="AZ200" s="6"/>
      <c r="BA200" s="12">
        <f>AZ200/12721596</f>
        <v>0</v>
      </c>
      <c r="BB200" s="11"/>
      <c r="BC200" s="28"/>
      <c r="BD200" s="10">
        <f>BC200/11104067</f>
        <v>0</v>
      </c>
      <c r="BE200" s="28"/>
      <c r="BF200" s="8">
        <f>BE200/47500730</f>
        <v>0</v>
      </c>
      <c r="BG200" s="27"/>
      <c r="BI200" s="6">
        <f>AK200*0.85*0.75*12</f>
        <v>0</v>
      </c>
      <c r="BJ200" s="6">
        <f>AL200*0.85*0.75*2*12</f>
        <v>0</v>
      </c>
      <c r="BK200" s="6">
        <f>BI200+BJ200</f>
        <v>0</v>
      </c>
      <c r="BL200" s="8">
        <f>BK200/236999601</f>
        <v>0</v>
      </c>
      <c r="BM200" s="25"/>
      <c r="BN200" s="8">
        <f>BM200/23157202</f>
        <v>0</v>
      </c>
      <c r="BO200" s="24"/>
      <c r="BP200" s="24"/>
      <c r="BQ200" s="24"/>
      <c r="BR200" s="24"/>
      <c r="BS200" s="24"/>
      <c r="BT200" s="25"/>
      <c r="BU200" s="25">
        <f>'[1]Detailed Budget'!$AD$24</f>
        <v>194045122715</v>
      </c>
      <c r="BV200" s="7"/>
      <c r="BW200" s="4"/>
      <c r="BX200" s="5"/>
      <c r="BY200" s="5"/>
      <c r="BZ200" s="24"/>
      <c r="CA200" s="25">
        <f>'[1]Detailed Budget'!$AD$96</f>
        <v>71050111380.677719</v>
      </c>
      <c r="CB200" s="5"/>
      <c r="CC200" s="24"/>
      <c r="CD200" s="24"/>
      <c r="CE200" s="25"/>
      <c r="CF200" s="5"/>
      <c r="CG200" s="26"/>
      <c r="CH200" s="5"/>
      <c r="CI200" s="5"/>
      <c r="CJ200" s="5"/>
      <c r="CK200" s="5"/>
      <c r="CL200" s="5"/>
      <c r="CM200" s="4">
        <f>'[1]Detailed Budget'!$AD$189</f>
        <v>77498869683.252869</v>
      </c>
      <c r="CN200" s="5">
        <f>BH200*BL200*CM200</f>
        <v>0</v>
      </c>
      <c r="CO200" s="3">
        <f>'[1]Detailed Budget'!$AD$191</f>
        <v>2684962805.4134097</v>
      </c>
      <c r="CP200" s="2">
        <f>BH200*AN200*CO200</f>
        <v>0</v>
      </c>
      <c r="CQ200" s="2">
        <f>CN200+CP200</f>
        <v>0</v>
      </c>
      <c r="CR200" s="25"/>
      <c r="CS200" s="5"/>
      <c r="CT200" s="24"/>
      <c r="CU200" s="24"/>
      <c r="CV200" s="24"/>
      <c r="CW200" s="4"/>
      <c r="CX200" s="24"/>
      <c r="CY200" s="24"/>
      <c r="CZ200" s="24"/>
      <c r="DA200" s="24"/>
      <c r="DB200" s="24"/>
      <c r="DC200" s="24"/>
      <c r="DD200" s="24"/>
      <c r="DE200" s="24"/>
      <c r="DF200" s="24"/>
      <c r="DG200" s="24"/>
      <c r="DH200" s="3"/>
      <c r="DI200" s="2"/>
      <c r="DJ200" s="24"/>
      <c r="DK200" s="24"/>
      <c r="DL200" s="24"/>
      <c r="DM200" s="24"/>
      <c r="DN200" s="24"/>
    </row>
    <row r="201" spans="1:118" ht="43.5" x14ac:dyDescent="0.35">
      <c r="A201" s="23" t="s">
        <v>1294</v>
      </c>
      <c r="B201" s="22" t="s">
        <v>1293</v>
      </c>
      <c r="C201" s="21" t="s">
        <v>1</v>
      </c>
      <c r="D201" s="67" t="s">
        <v>1</v>
      </c>
      <c r="E201" s="21"/>
      <c r="F201" s="21"/>
      <c r="G201" s="21"/>
      <c r="H201" s="21" t="s">
        <v>1</v>
      </c>
      <c r="I201" s="21" t="s">
        <v>1</v>
      </c>
      <c r="J201" s="21"/>
      <c r="K201" s="21" t="s">
        <v>1</v>
      </c>
      <c r="L201" s="21"/>
      <c r="M201" s="21"/>
      <c r="N201" s="21"/>
      <c r="O201" s="21"/>
      <c r="P201" s="21"/>
      <c r="Q201" s="21"/>
      <c r="R201" s="21" t="s">
        <v>1</v>
      </c>
      <c r="S201" s="21"/>
      <c r="T201" s="21"/>
      <c r="U201" s="20">
        <f>COUNTA(C201:T201)</f>
        <v>6</v>
      </c>
      <c r="V201" s="19" t="s">
        <v>4</v>
      </c>
      <c r="W201" s="18">
        <v>100065</v>
      </c>
      <c r="X201" s="17">
        <v>3.47</v>
      </c>
      <c r="Y201" s="16">
        <f>1+X201/100</f>
        <v>1.0347</v>
      </c>
      <c r="Z201" s="6">
        <v>19</v>
      </c>
      <c r="AA201" s="16">
        <f>POWER(Y201,Z201)</f>
        <v>1.9119412036868784</v>
      </c>
      <c r="AB201" s="6">
        <f>W201*AA201</f>
        <v>191318.39654692748</v>
      </c>
      <c r="AC201" s="1">
        <v>19.100000000000001</v>
      </c>
      <c r="AD201" s="6">
        <f>AB201*AC201/100</f>
        <v>36541.813740463156</v>
      </c>
      <c r="AE201" s="6">
        <f>AD201*0.95</f>
        <v>34714.723053439993</v>
      </c>
      <c r="AF201" s="6">
        <f>AE201*BB201</f>
        <v>34714.723053439993</v>
      </c>
      <c r="AG201" s="15">
        <f>AE201/21628351</f>
        <v>1.6050563935012887E-3</v>
      </c>
      <c r="AH201" s="6">
        <f>AB201*0.05</f>
        <v>9565.9198273463753</v>
      </c>
      <c r="AI201" s="12">
        <f>AH201/12908475</f>
        <v>7.4105731524028791E-4</v>
      </c>
      <c r="AJ201" s="6">
        <f>AD201+AH201</f>
        <v>46107.733567809533</v>
      </c>
      <c r="AK201" s="6">
        <f>AB201*0.04</f>
        <v>7652.7358618770995</v>
      </c>
      <c r="AL201" s="6">
        <f>AB201*0.04</f>
        <v>7652.7358618770995</v>
      </c>
      <c r="AM201" s="6">
        <f>AK201+AL201</f>
        <v>15305.471723754199</v>
      </c>
      <c r="AN201" s="14">
        <f>AM201/20653560</f>
        <v>7.410573152402878E-4</v>
      </c>
      <c r="AO201" s="6">
        <v>10</v>
      </c>
      <c r="AP201" s="13">
        <f>AO201/8801</f>
        <v>1.1362345188046814E-3</v>
      </c>
      <c r="AQ201" s="6">
        <v>10</v>
      </c>
      <c r="AR201" s="6"/>
      <c r="AS201" s="6"/>
      <c r="AT201" s="6"/>
      <c r="AU201" s="6">
        <v>0</v>
      </c>
      <c r="AV201" s="6"/>
      <c r="AW201" s="13">
        <f>AV201/34743979</f>
        <v>0</v>
      </c>
      <c r="AX201" s="6">
        <v>1</v>
      </c>
      <c r="AY201" s="6">
        <f>AJ201/1921952*488691</f>
        <v>11723.723810473108</v>
      </c>
      <c r="AZ201" s="6">
        <f>AX201*AY201</f>
        <v>11723.723810473108</v>
      </c>
      <c r="BA201" s="12">
        <f>AZ201/12721596</f>
        <v>9.2156077039965019E-4</v>
      </c>
      <c r="BB201" s="11">
        <v>1</v>
      </c>
      <c r="BC201" s="6">
        <f>AD201*BB201*0.18*4</f>
        <v>26310.10589313347</v>
      </c>
      <c r="BD201" s="10">
        <f>BC201/11104067</f>
        <v>2.3694116662960939E-3</v>
      </c>
      <c r="BE201" s="6">
        <f>AD201*BB201*0.77*4</f>
        <v>112548.78632062652</v>
      </c>
      <c r="BF201" s="8">
        <f>BE201/47500730</f>
        <v>2.3694117189488775E-3</v>
      </c>
      <c r="BG201" s="27">
        <f>BC201+BE201</f>
        <v>138858.89221376</v>
      </c>
      <c r="BH201" s="9">
        <v>0</v>
      </c>
      <c r="BI201" s="6">
        <f>AK201*0.85*0.75*12</f>
        <v>58543.429343359814</v>
      </c>
      <c r="BJ201" s="6">
        <f>AL201*0.85*0.75*2*12</f>
        <v>117086.85868671963</v>
      </c>
      <c r="BK201" s="6">
        <f>BI201+BJ201</f>
        <v>175630.28803007945</v>
      </c>
      <c r="BL201" s="8">
        <f>BK201/236999601</f>
        <v>7.4105731524028791E-4</v>
      </c>
      <c r="BM201" s="6">
        <f>AH201/398745*606682</f>
        <v>14554.342681899845</v>
      </c>
      <c r="BN201" s="8">
        <f>BM201/23157202</f>
        <v>6.2850178021938254E-4</v>
      </c>
      <c r="BT201" s="6">
        <f>'[1]Detailed Budget'!$AD$12</f>
        <v>194045122715</v>
      </c>
      <c r="BU201" s="6">
        <f>'[1]Detailed Budget'!$AD$24</f>
        <v>194045122715</v>
      </c>
      <c r="BV201" s="7">
        <f>AV201/34743979</f>
        <v>0</v>
      </c>
      <c r="BW201" s="4"/>
      <c r="BX201" s="5">
        <f>BT201*BV201</f>
        <v>0</v>
      </c>
      <c r="BY201" s="5">
        <f>BU201*BV201</f>
        <v>0</v>
      </c>
      <c r="CA201" s="6">
        <f>'[1]Detailed Budget'!$AD$96</f>
        <v>71050111380.677719</v>
      </c>
      <c r="CB201" s="5">
        <f>BA201*CA201</f>
        <v>65476995.380958311</v>
      </c>
      <c r="CE201" s="6">
        <f>'[1]Detailed Budget'!$AD$175</f>
        <v>4330586076.5988197</v>
      </c>
      <c r="CF201" s="5">
        <f>BB201*BD201*CE201</f>
        <v>10260941.171792673</v>
      </c>
      <c r="CG201" s="6">
        <f>'[1]Detailed Budget'!$AD$176</f>
        <v>20662817754.37001</v>
      </c>
      <c r="CH201" s="5">
        <f>BB201*BF201*CG201</f>
        <v>48958722.533709228</v>
      </c>
      <c r="CI201" s="5">
        <f>CF201+CH201</f>
        <v>59219663.705501899</v>
      </c>
      <c r="CJ201" s="5">
        <f>'[1]Detailed Budget'!$AD$178</f>
        <v>46025131033.061455</v>
      </c>
      <c r="CK201" s="5">
        <f>BB201*AG201*CJ201</f>
        <v>73872930.826349869</v>
      </c>
      <c r="CL201" s="5">
        <f>CI201+CK201</f>
        <v>133092594.53185177</v>
      </c>
      <c r="CM201" s="4">
        <f>'[1]Detailed Budget'!$AD$189</f>
        <v>77498869683.252869</v>
      </c>
      <c r="CN201" s="5">
        <f>BH201*BL201*CM201</f>
        <v>0</v>
      </c>
      <c r="CO201" s="3">
        <f>'[1]Detailed Budget'!$AD$191</f>
        <v>2684962805.4134097</v>
      </c>
      <c r="CP201" s="2">
        <f>BH201*AN201*CO201</f>
        <v>0</v>
      </c>
      <c r="CQ201" s="2">
        <f>CN201+CP201</f>
        <v>0</v>
      </c>
      <c r="CR201" s="6">
        <f>'[1]Detailed Budget'!$AD$195</f>
        <v>18734176418</v>
      </c>
      <c r="CS201" s="5">
        <f>BN201*CR201</f>
        <v>11774463.229656976</v>
      </c>
      <c r="CW201" s="4"/>
      <c r="DH201" s="3">
        <f>'[1]Detailed Budget'!$AD$163</f>
        <v>4928560000</v>
      </c>
      <c r="DI201" s="2">
        <f>AP201*DH201</f>
        <v>5600000</v>
      </c>
    </row>
    <row r="202" spans="1:118" ht="43.5" x14ac:dyDescent="0.35">
      <c r="A202" s="23" t="s">
        <v>1292</v>
      </c>
      <c r="B202" s="22" t="s">
        <v>1291</v>
      </c>
      <c r="C202" s="21" t="s">
        <v>1</v>
      </c>
      <c r="D202" s="67" t="s">
        <v>1</v>
      </c>
      <c r="E202" s="21"/>
      <c r="F202" s="21"/>
      <c r="G202" s="21"/>
      <c r="H202" s="21" t="s">
        <v>1</v>
      </c>
      <c r="I202" s="21" t="s">
        <v>1</v>
      </c>
      <c r="J202" s="21"/>
      <c r="K202" s="21" t="s">
        <v>1</v>
      </c>
      <c r="L202" s="21"/>
      <c r="M202" s="21"/>
      <c r="N202" s="21"/>
      <c r="O202" s="21"/>
      <c r="P202" s="21"/>
      <c r="Q202" s="21"/>
      <c r="R202" s="21" t="s">
        <v>1</v>
      </c>
      <c r="S202" s="21"/>
      <c r="T202" s="21"/>
      <c r="U202" s="20">
        <f>COUNTA(C202:T202)</f>
        <v>6</v>
      </c>
      <c r="V202" s="19" t="s">
        <v>4</v>
      </c>
      <c r="W202" s="18">
        <v>143313</v>
      </c>
      <c r="X202" s="17">
        <v>3.47</v>
      </c>
      <c r="Y202" s="16">
        <f>1+X202/100</f>
        <v>1.0347</v>
      </c>
      <c r="Z202" s="6">
        <v>19</v>
      </c>
      <c r="AA202" s="16">
        <f>POWER(Y202,Z202)</f>
        <v>1.9119412036868784</v>
      </c>
      <c r="AB202" s="6">
        <f>W202*AA202</f>
        <v>274006.02972397761</v>
      </c>
      <c r="AC202" s="1">
        <v>19.100000000000001</v>
      </c>
      <c r="AD202" s="6">
        <f>AB202*AC202/100</f>
        <v>52335.151677279726</v>
      </c>
      <c r="AE202" s="6">
        <f>AD202*0.95</f>
        <v>49718.394093415736</v>
      </c>
      <c r="AF202" s="6">
        <f>AE202*BB202</f>
        <v>49718.394093415736</v>
      </c>
      <c r="AG202" s="15">
        <f>AE202/21628351</f>
        <v>2.2987602750397262E-3</v>
      </c>
      <c r="AH202" s="6">
        <f>AB202*0.05</f>
        <v>13700.301486198881</v>
      </c>
      <c r="AI202" s="12">
        <f>AH202/12908475</f>
        <v>1.0613415981515152E-3</v>
      </c>
      <c r="AJ202" s="6">
        <f>AD202+AH202</f>
        <v>66035.453163478611</v>
      </c>
      <c r="AK202" s="6">
        <f>AB202*0.04</f>
        <v>10960.241188959104</v>
      </c>
      <c r="AL202" s="6">
        <f>AB202*0.04</f>
        <v>10960.241188959104</v>
      </c>
      <c r="AM202" s="6">
        <f>AK202+AL202</f>
        <v>21920.482377918208</v>
      </c>
      <c r="AN202" s="14">
        <f>AM202/20653560</f>
        <v>1.0613415981515152E-3</v>
      </c>
      <c r="AO202" s="6">
        <v>13</v>
      </c>
      <c r="AP202" s="13">
        <f>AO202/8801</f>
        <v>1.4771048744460858E-3</v>
      </c>
      <c r="AQ202" s="6">
        <v>13</v>
      </c>
      <c r="AR202" s="6"/>
      <c r="AS202" s="6"/>
      <c r="AT202" s="6"/>
      <c r="AU202" s="6">
        <v>0</v>
      </c>
      <c r="AV202" s="6"/>
      <c r="AW202" s="13">
        <f>AV202/34743979</f>
        <v>0</v>
      </c>
      <c r="AX202" s="6">
        <v>1</v>
      </c>
      <c r="AY202" s="6">
        <f>AJ202/1921952*488691</f>
        <v>16790.706345378829</v>
      </c>
      <c r="AZ202" s="6">
        <f>AX202*AY202</f>
        <v>16790.706345378829</v>
      </c>
      <c r="BA202" s="12">
        <f>AZ202/12721596</f>
        <v>1.319858478871584E-3</v>
      </c>
      <c r="BB202" s="11">
        <v>1</v>
      </c>
      <c r="BC202" s="6">
        <f>AD202*BB202*0.18*4</f>
        <v>37681.309207641403</v>
      </c>
      <c r="BD202" s="10">
        <f>BC202/11104067</f>
        <v>3.3934691863477954E-3</v>
      </c>
      <c r="BE202" s="6">
        <f>AD202*BB202*0.77*4</f>
        <v>161192.26716602157</v>
      </c>
      <c r="BF202" s="8">
        <f>BE202/47500730</f>
        <v>3.3934692617570627E-3</v>
      </c>
      <c r="BG202" s="27">
        <f>BC202+BE202</f>
        <v>198873.57637366297</v>
      </c>
      <c r="BH202" s="9">
        <v>0</v>
      </c>
      <c r="BI202" s="6">
        <f>AK202*0.85*0.75*12</f>
        <v>83845.845095537137</v>
      </c>
      <c r="BJ202" s="6">
        <f>AL202*0.85*0.75*2*12</f>
        <v>167691.69019107427</v>
      </c>
      <c r="BK202" s="6">
        <f>BI202+BJ202</f>
        <v>251537.53528661141</v>
      </c>
      <c r="BL202" s="8">
        <f>BK202/236999601</f>
        <v>1.061341598151515E-3</v>
      </c>
      <c r="BM202" s="6">
        <f>AH202/398745*606682</f>
        <v>20844.716062270651</v>
      </c>
      <c r="BN202" s="8">
        <f>BM202/23157202</f>
        <v>9.0013966550322663E-4</v>
      </c>
      <c r="BT202" s="6">
        <f>'[1]Detailed Budget'!$AD$12</f>
        <v>194045122715</v>
      </c>
      <c r="BU202" s="6">
        <f>'[1]Detailed Budget'!$AD$24</f>
        <v>194045122715</v>
      </c>
      <c r="BV202" s="7">
        <f>AV202/34743979</f>
        <v>0</v>
      </c>
      <c r="BW202" s="4"/>
      <c r="BX202" s="5">
        <f>BT202*BV202</f>
        <v>0</v>
      </c>
      <c r="BY202" s="5">
        <f>BU202*BV202</f>
        <v>0</v>
      </c>
      <c r="CA202" s="6">
        <f>'[1]Detailed Budget'!$AD$96</f>
        <v>71050111380.677719</v>
      </c>
      <c r="CB202" s="5">
        <f>BA202*CA202</f>
        <v>93776091.930557922</v>
      </c>
      <c r="CE202" s="6">
        <f>'[1]Detailed Budget'!$AD$175</f>
        <v>4330586076.5988197</v>
      </c>
      <c r="CF202" s="5">
        <f>BB202*BD202*CE202</f>
        <v>14695710.409764888</v>
      </c>
      <c r="CG202" s="6">
        <f>'[1]Detailed Budget'!$AD$176</f>
        <v>20662817754.37001</v>
      </c>
      <c r="CH202" s="5">
        <f>BB202*BF202*CG202</f>
        <v>70118636.91074273</v>
      </c>
      <c r="CI202" s="5">
        <f>CF202+CH202</f>
        <v>84814347.320507616</v>
      </c>
      <c r="CJ202" s="5">
        <f>'[1]Detailed Budget'!$AD$178</f>
        <v>46025131033.061455</v>
      </c>
      <c r="CK202" s="5">
        <f>BB202*AG202*CJ202</f>
        <v>105800742.87229979</v>
      </c>
      <c r="CL202" s="5">
        <f>CI202+CK202</f>
        <v>190615090.19280741</v>
      </c>
      <c r="CM202" s="4">
        <f>'[1]Detailed Budget'!$AD$189</f>
        <v>77498869683.252869</v>
      </c>
      <c r="CN202" s="5">
        <f>BH202*BL202*CM202</f>
        <v>0</v>
      </c>
      <c r="CO202" s="3">
        <f>'[1]Detailed Budget'!$AD$191</f>
        <v>2684962805.4134097</v>
      </c>
      <c r="CP202" s="2">
        <f>BH202*AN202*CO202</f>
        <v>0</v>
      </c>
      <c r="CQ202" s="2">
        <f>CN202+CP202</f>
        <v>0</v>
      </c>
      <c r="CR202" s="6">
        <f>'[1]Detailed Budget'!$AD$195</f>
        <v>18734176418</v>
      </c>
      <c r="CS202" s="5">
        <f>BN202*CR202</f>
        <v>16863375.294376958</v>
      </c>
      <c r="CW202" s="4"/>
      <c r="DH202" s="3">
        <f>'[1]Detailed Budget'!$AD$163</f>
        <v>4928560000</v>
      </c>
      <c r="DI202" s="2">
        <f>AP202*DH202</f>
        <v>7280000.0000000009</v>
      </c>
    </row>
    <row r="203" spans="1:118" ht="43.5" x14ac:dyDescent="0.35">
      <c r="A203" s="23" t="s">
        <v>1290</v>
      </c>
      <c r="B203" s="22" t="s">
        <v>1289</v>
      </c>
      <c r="C203" s="21" t="s">
        <v>1</v>
      </c>
      <c r="D203" s="67" t="s">
        <v>1</v>
      </c>
      <c r="E203" s="21"/>
      <c r="F203" s="21"/>
      <c r="G203" s="21"/>
      <c r="H203" s="21" t="s">
        <v>1</v>
      </c>
      <c r="I203" s="21" t="s">
        <v>1</v>
      </c>
      <c r="J203" s="21"/>
      <c r="K203" s="21" t="s">
        <v>1</v>
      </c>
      <c r="L203" s="21"/>
      <c r="M203" s="21"/>
      <c r="N203" s="21"/>
      <c r="O203" s="21"/>
      <c r="P203" s="21"/>
      <c r="Q203" s="21"/>
      <c r="R203" s="21" t="s">
        <v>1</v>
      </c>
      <c r="S203" s="21"/>
      <c r="T203" s="21"/>
      <c r="U203" s="20">
        <f>COUNTA(C203:T203)</f>
        <v>6</v>
      </c>
      <c r="V203" s="19" t="s">
        <v>4</v>
      </c>
      <c r="W203" s="18">
        <v>270119</v>
      </c>
      <c r="X203" s="17">
        <v>3.47</v>
      </c>
      <c r="Y203" s="16">
        <f>1+X203/100</f>
        <v>1.0347</v>
      </c>
      <c r="Z203" s="6">
        <v>19</v>
      </c>
      <c r="AA203" s="16">
        <f>POWER(Y203,Z203)</f>
        <v>1.9119412036868784</v>
      </c>
      <c r="AB203" s="6">
        <f>W203*AA203</f>
        <v>516451.64599869592</v>
      </c>
      <c r="AC203" s="1">
        <v>19.100000000000001</v>
      </c>
      <c r="AD203" s="6">
        <f>AB203*AC203/100</f>
        <v>98642.264385750925</v>
      </c>
      <c r="AE203" s="6">
        <f>AD203*0.95</f>
        <v>93710.151166463373</v>
      </c>
      <c r="AF203" s="6">
        <f>AE203*BB203</f>
        <v>93710.151166463373</v>
      </c>
      <c r="AG203" s="15">
        <f>AE203/21628351</f>
        <v>4.3327459946652137E-3</v>
      </c>
      <c r="AH203" s="6">
        <f>AB203*0.05</f>
        <v>25822.582299934798</v>
      </c>
      <c r="AI203" s="12">
        <f>AH203/12908475</f>
        <v>2.000436325742181E-3</v>
      </c>
      <c r="AJ203" s="6">
        <f>AD203+AH203</f>
        <v>124464.84668568573</v>
      </c>
      <c r="AK203" s="6">
        <f>AB203*0.04</f>
        <v>20658.065839947838</v>
      </c>
      <c r="AL203" s="6">
        <f>AB203*0.04</f>
        <v>20658.065839947838</v>
      </c>
      <c r="AM203" s="6">
        <f>AK203+AL203</f>
        <v>41316.131679895676</v>
      </c>
      <c r="AN203" s="14">
        <f>AM203/20653560</f>
        <v>2.000436325742181E-3</v>
      </c>
      <c r="AO203" s="6">
        <v>14</v>
      </c>
      <c r="AP203" s="13">
        <f>AO203/8801</f>
        <v>1.5907283263265539E-3</v>
      </c>
      <c r="AQ203" s="6">
        <v>14</v>
      </c>
      <c r="AR203" s="6"/>
      <c r="AS203" s="6"/>
      <c r="AT203" s="6"/>
      <c r="AU203" s="6">
        <v>0</v>
      </c>
      <c r="AV203" s="6"/>
      <c r="AW203" s="13">
        <f>AV203/34743979</f>
        <v>0</v>
      </c>
      <c r="AX203" s="6">
        <v>1</v>
      </c>
      <c r="AY203" s="6">
        <f>AJ203/1921952*488691</f>
        <v>31647.434687065259</v>
      </c>
      <c r="AZ203" s="6">
        <f>AX203*AY203</f>
        <v>31647.434687065259</v>
      </c>
      <c r="BA203" s="12">
        <f>AZ203/12721596</f>
        <v>2.4876937364671273E-3</v>
      </c>
      <c r="BB203" s="11">
        <v>1</v>
      </c>
      <c r="BC203" s="6">
        <f>AD203*BB203*0.18*4</f>
        <v>71022.430357740668</v>
      </c>
      <c r="BD203" s="10">
        <f>BC203/11104067</f>
        <v>6.3960736510091905E-3</v>
      </c>
      <c r="BE203" s="6">
        <f>AD203*BB203*0.77*4</f>
        <v>303818.17430811288</v>
      </c>
      <c r="BF203" s="8">
        <f>BE203/47500730</f>
        <v>6.396073793141977E-3</v>
      </c>
      <c r="BG203" s="27">
        <f>BC203+BE203</f>
        <v>374840.60466585355</v>
      </c>
      <c r="BH203" s="9">
        <v>0</v>
      </c>
      <c r="BI203" s="6">
        <f>AK203*0.85*0.75*12</f>
        <v>158034.20367560096</v>
      </c>
      <c r="BJ203" s="6">
        <f>AL203*0.85*0.75*2*12</f>
        <v>316068.40735120192</v>
      </c>
      <c r="BK203" s="6">
        <f>BI203+BJ203</f>
        <v>474102.61102680292</v>
      </c>
      <c r="BL203" s="8">
        <f>BK203/236999601</f>
        <v>2.000436325742181E-3</v>
      </c>
      <c r="BM203" s="6">
        <f>AH203/398745*606682</f>
        <v>39288.50737912461</v>
      </c>
      <c r="BN203" s="8">
        <f>BM203/23157202</f>
        <v>1.6965999337538538E-3</v>
      </c>
      <c r="BT203" s="6">
        <f>'[1]Detailed Budget'!$AD$12</f>
        <v>194045122715</v>
      </c>
      <c r="BU203" s="6">
        <f>'[1]Detailed Budget'!$AD$24</f>
        <v>194045122715</v>
      </c>
      <c r="BV203" s="7">
        <f>AV203/34743979</f>
        <v>0</v>
      </c>
      <c r="BW203" s="4"/>
      <c r="BX203" s="5">
        <f>BT203*BV203</f>
        <v>0</v>
      </c>
      <c r="BY203" s="5">
        <f>BU203*BV203</f>
        <v>0</v>
      </c>
      <c r="CA203" s="6">
        <f>'[1]Detailed Budget'!$AD$96</f>
        <v>71050111380.677719</v>
      </c>
      <c r="CB203" s="5">
        <f>BA203*CA203</f>
        <v>176750917.05700371</v>
      </c>
      <c r="CE203" s="6">
        <f>'[1]Detailed Budget'!$AD$175</f>
        <v>4330586076.5988197</v>
      </c>
      <c r="CF203" s="5">
        <f>BB203*BD203*CE203</f>
        <v>27698747.497960977</v>
      </c>
      <c r="CG203" s="6">
        <f>'[1]Detailed Budget'!$AD$176</f>
        <v>20662817754.37001</v>
      </c>
      <c r="CH203" s="5">
        <f>BB203*BF203*CG203</f>
        <v>132160907.13119479</v>
      </c>
      <c r="CI203" s="5">
        <f>CF203+CH203</f>
        <v>159859654.62915576</v>
      </c>
      <c r="CJ203" s="5">
        <f>'[1]Detailed Budget'!$AD$178</f>
        <v>46025131033.061455</v>
      </c>
      <c r="CK203" s="5">
        <f>BB203*AG203*CJ203</f>
        <v>199415202.13743865</v>
      </c>
      <c r="CL203" s="5">
        <f>CI203+CK203</f>
        <v>359274856.76659441</v>
      </c>
      <c r="CM203" s="4">
        <f>'[1]Detailed Budget'!$AD$189</f>
        <v>77498869683.252869</v>
      </c>
      <c r="CN203" s="5">
        <f>BH203*BL203*CM203</f>
        <v>0</v>
      </c>
      <c r="CO203" s="3">
        <f>'[1]Detailed Budget'!$AD$191</f>
        <v>2684962805.4134097</v>
      </c>
      <c r="CP203" s="2">
        <f>BH203*AN203*CO203</f>
        <v>0</v>
      </c>
      <c r="CQ203" s="2">
        <f>CN203+CP203</f>
        <v>0</v>
      </c>
      <c r="CR203" s="6">
        <f>'[1]Detailed Budget'!$AD$195</f>
        <v>18734176418</v>
      </c>
      <c r="CS203" s="5">
        <f>BN203*CR203</f>
        <v>31784402.46971181</v>
      </c>
      <c r="CW203" s="4"/>
      <c r="DH203" s="3">
        <f>'[1]Detailed Budget'!$AD$163</f>
        <v>4928560000</v>
      </c>
      <c r="DI203" s="2">
        <f>AP203*DH203</f>
        <v>7840000.0000000009</v>
      </c>
    </row>
    <row r="204" spans="1:118" ht="43.5" x14ac:dyDescent="0.35">
      <c r="A204" s="23" t="s">
        <v>1288</v>
      </c>
      <c r="B204" s="22" t="s">
        <v>1287</v>
      </c>
      <c r="C204" s="21" t="s">
        <v>1</v>
      </c>
      <c r="D204" s="67" t="s">
        <v>1</v>
      </c>
      <c r="E204" s="21"/>
      <c r="F204" s="21"/>
      <c r="G204" s="21"/>
      <c r="H204" s="21" t="s">
        <v>1</v>
      </c>
      <c r="I204" s="21" t="s">
        <v>1</v>
      </c>
      <c r="J204" s="21"/>
      <c r="K204" s="21" t="s">
        <v>1</v>
      </c>
      <c r="L204" s="21"/>
      <c r="M204" s="21"/>
      <c r="N204" s="21"/>
      <c r="O204" s="21"/>
      <c r="P204" s="21"/>
      <c r="Q204" s="21"/>
      <c r="R204" s="21" t="s">
        <v>1</v>
      </c>
      <c r="S204" s="21"/>
      <c r="T204" s="21"/>
      <c r="U204" s="20">
        <f>COUNTA(C204:T204)</f>
        <v>6</v>
      </c>
      <c r="V204" s="19" t="s">
        <v>4</v>
      </c>
      <c r="W204" s="18">
        <v>79078</v>
      </c>
      <c r="X204" s="17">
        <v>3.47</v>
      </c>
      <c r="Y204" s="16">
        <f>1+X204/100</f>
        <v>1.0347</v>
      </c>
      <c r="Z204" s="6">
        <v>19</v>
      </c>
      <c r="AA204" s="16">
        <f>POWER(Y204,Z204)</f>
        <v>1.9119412036868784</v>
      </c>
      <c r="AB204" s="6">
        <f>W204*AA204</f>
        <v>151192.48650515097</v>
      </c>
      <c r="AC204" s="1">
        <v>19.100000000000001</v>
      </c>
      <c r="AD204" s="6">
        <f>AB204*AC204/100</f>
        <v>28877.764922483839</v>
      </c>
      <c r="AE204" s="6">
        <f>AD204*0.95</f>
        <v>27433.876676359647</v>
      </c>
      <c r="AF204" s="6">
        <f>AE204*BB204</f>
        <v>27433.876676359647</v>
      </c>
      <c r="AG204" s="15">
        <f>AE204/21628351</f>
        <v>1.2684220205395986E-3</v>
      </c>
      <c r="AH204" s="6">
        <f>AB204*0.05</f>
        <v>7559.6243252575487</v>
      </c>
      <c r="AI204" s="12">
        <f>AH204/12908475</f>
        <v>5.8563264252807154E-4</v>
      </c>
      <c r="AJ204" s="6">
        <f>AD204+AH204</f>
        <v>36437.38924774139</v>
      </c>
      <c r="AK204" s="6">
        <f>AB204*0.04</f>
        <v>6047.6994602060386</v>
      </c>
      <c r="AL204" s="6">
        <f>AB204*0.04</f>
        <v>6047.6994602060386</v>
      </c>
      <c r="AM204" s="6">
        <f>AK204+AL204</f>
        <v>12095.398920412077</v>
      </c>
      <c r="AN204" s="14">
        <f>AM204/20653560</f>
        <v>5.8563264252807154E-4</v>
      </c>
      <c r="AO204" s="6">
        <v>10</v>
      </c>
      <c r="AP204" s="13">
        <f>AO204/8801</f>
        <v>1.1362345188046814E-3</v>
      </c>
      <c r="AQ204" s="6">
        <v>10</v>
      </c>
      <c r="AR204" s="6"/>
      <c r="AS204" s="6"/>
      <c r="AT204" s="6"/>
      <c r="AU204" s="6">
        <v>0</v>
      </c>
      <c r="AV204" s="6"/>
      <c r="AW204" s="13">
        <f>AV204/34743979</f>
        <v>0</v>
      </c>
      <c r="AX204" s="6">
        <v>1</v>
      </c>
      <c r="AY204" s="6">
        <f>AJ204/1921952*488691</f>
        <v>9264.8641531463782</v>
      </c>
      <c r="AZ204" s="6">
        <f>AX204*AY204</f>
        <v>9264.8641531463782</v>
      </c>
      <c r="BA204" s="12">
        <f>AZ204/12721596</f>
        <v>7.2827844502736745E-4</v>
      </c>
      <c r="BB204" s="11">
        <v>1</v>
      </c>
      <c r="BC204" s="6">
        <f>AD204*BB204*0.18*4</f>
        <v>20791.990744188362</v>
      </c>
      <c r="BD204" s="10">
        <f>BC204/11104067</f>
        <v>1.8724662544082598E-3</v>
      </c>
      <c r="BE204" s="6">
        <f>AD204*BB204*0.77*4</f>
        <v>88943.515961250232</v>
      </c>
      <c r="BF204" s="8">
        <f>BE204/47500730</f>
        <v>1.872466296017982E-3</v>
      </c>
      <c r="BG204" s="27">
        <f>BC204+BE204</f>
        <v>109735.5067054386</v>
      </c>
      <c r="BH204" s="9">
        <v>0</v>
      </c>
      <c r="BI204" s="6">
        <f>AK204*0.85*0.75*12</f>
        <v>46264.900870576195</v>
      </c>
      <c r="BJ204" s="6">
        <f>AL204*0.85*0.75*2*12</f>
        <v>92529.801741152391</v>
      </c>
      <c r="BK204" s="6">
        <f>BI204+BJ204</f>
        <v>138794.70261172857</v>
      </c>
      <c r="BL204" s="8">
        <f>BK204/236999601</f>
        <v>5.8563264252807143E-4</v>
      </c>
      <c r="BM204" s="6">
        <f>AH204/398745*606682</f>
        <v>11501.806931487292</v>
      </c>
      <c r="BN204" s="8">
        <f>BM204/23157202</f>
        <v>4.966837932962407E-4</v>
      </c>
      <c r="BT204" s="6">
        <f>'[1]Detailed Budget'!$AD$12</f>
        <v>194045122715</v>
      </c>
      <c r="BU204" s="6">
        <f>'[1]Detailed Budget'!$AD$24</f>
        <v>194045122715</v>
      </c>
      <c r="BV204" s="7">
        <f>AV204/34743979</f>
        <v>0</v>
      </c>
      <c r="BW204" s="4"/>
      <c r="BX204" s="5">
        <f>BT204*BV204</f>
        <v>0</v>
      </c>
      <c r="BY204" s="5">
        <f>BU204*BV204</f>
        <v>0</v>
      </c>
      <c r="CA204" s="6">
        <f>'[1]Detailed Budget'!$AD$96</f>
        <v>71050111380.677719</v>
      </c>
      <c r="CB204" s="5">
        <f>BA204*CA204</f>
        <v>51744264.635341235</v>
      </c>
      <c r="CE204" s="6">
        <f>'[1]Detailed Budget'!$AD$175</f>
        <v>4330586076.5988197</v>
      </c>
      <c r="CF204" s="5">
        <f>BB204*BD204*CE204</f>
        <v>8108876.2902415534</v>
      </c>
      <c r="CG204" s="6">
        <f>'[1]Detailed Budget'!$AD$176</f>
        <v>20662817754.37001</v>
      </c>
      <c r="CH204" s="5">
        <f>BB204*BF204*CG204</f>
        <v>38690429.825819813</v>
      </c>
      <c r="CI204" s="5">
        <f>CF204+CH204</f>
        <v>46799306.116061367</v>
      </c>
      <c r="CJ204" s="5">
        <f>'[1]Detailed Budget'!$AD$178</f>
        <v>46025131033.061455</v>
      </c>
      <c r="CK204" s="5">
        <f>BB204*AG204*CJ204</f>
        <v>58379289.700555593</v>
      </c>
      <c r="CL204" s="5">
        <f>CI204+CK204</f>
        <v>105178595.81661695</v>
      </c>
      <c r="CM204" s="4">
        <f>'[1]Detailed Budget'!$AD$189</f>
        <v>77498869683.252869</v>
      </c>
      <c r="CN204" s="5">
        <f>BH204*BL204*CM204</f>
        <v>0</v>
      </c>
      <c r="CO204" s="3">
        <f>'[1]Detailed Budget'!$AD$191</f>
        <v>2684962805.4134097</v>
      </c>
      <c r="CP204" s="2">
        <f>BH204*AN204*CO204</f>
        <v>0</v>
      </c>
      <c r="CQ204" s="2">
        <f>CN204+CP204</f>
        <v>0</v>
      </c>
      <c r="CR204" s="6">
        <f>'[1]Detailed Budget'!$AD$195</f>
        <v>18734176418</v>
      </c>
      <c r="CS204" s="5">
        <f>BN204*CR204</f>
        <v>9304961.8075732198</v>
      </c>
      <c r="CW204" s="4"/>
      <c r="DH204" s="3">
        <f>'[1]Detailed Budget'!$AD$163</f>
        <v>4928560000</v>
      </c>
      <c r="DI204" s="2">
        <f>AP204*DH204</f>
        <v>5600000</v>
      </c>
    </row>
    <row r="205" spans="1:118" ht="43.5" x14ac:dyDescent="0.35">
      <c r="A205" s="23" t="s">
        <v>1286</v>
      </c>
      <c r="B205" s="22" t="s">
        <v>1285</v>
      </c>
      <c r="C205" s="21" t="s">
        <v>1</v>
      </c>
      <c r="D205" s="67" t="s">
        <v>1</v>
      </c>
      <c r="E205" s="21"/>
      <c r="F205" s="21"/>
      <c r="G205" s="21"/>
      <c r="H205" s="21" t="s">
        <v>1</v>
      </c>
      <c r="I205" s="21" t="s">
        <v>1</v>
      </c>
      <c r="J205" s="21"/>
      <c r="K205" s="21" t="s">
        <v>1</v>
      </c>
      <c r="L205" s="21"/>
      <c r="M205" s="21"/>
      <c r="N205" s="21"/>
      <c r="O205" s="21"/>
      <c r="P205" s="21"/>
      <c r="Q205" s="21"/>
      <c r="R205" s="21" t="s">
        <v>1</v>
      </c>
      <c r="S205" s="21"/>
      <c r="T205" s="21"/>
      <c r="U205" s="20">
        <f>COUNTA(C205:T205)</f>
        <v>6</v>
      </c>
      <c r="V205" s="19" t="s">
        <v>4</v>
      </c>
      <c r="W205" s="18">
        <v>175760</v>
      </c>
      <c r="X205" s="17">
        <v>3.47</v>
      </c>
      <c r="Y205" s="16">
        <f>1+X205/100</f>
        <v>1.0347</v>
      </c>
      <c r="Z205" s="6">
        <v>19</v>
      </c>
      <c r="AA205" s="16">
        <f>POWER(Y205,Z205)</f>
        <v>1.9119412036868784</v>
      </c>
      <c r="AB205" s="6">
        <f>W205*AA205</f>
        <v>336042.78596000571</v>
      </c>
      <c r="AC205" s="1">
        <v>19.100000000000001</v>
      </c>
      <c r="AD205" s="6">
        <f>AB205*AC205/100</f>
        <v>64184.172118361101</v>
      </c>
      <c r="AE205" s="6">
        <f>AD205*0.95</f>
        <v>60974.963512443042</v>
      </c>
      <c r="AF205" s="6">
        <f>AE205*BB205</f>
        <v>60974.963512443042</v>
      </c>
      <c r="AG205" s="15">
        <f>AE205/21628351</f>
        <v>2.8192146277098537E-3</v>
      </c>
      <c r="AH205" s="6">
        <f>AB205*0.05</f>
        <v>16802.139298000286</v>
      </c>
      <c r="AI205" s="12">
        <f>AH205/12908475</f>
        <v>1.3016362736884323E-3</v>
      </c>
      <c r="AJ205" s="6">
        <f>AD205+AH205</f>
        <v>80986.311416361394</v>
      </c>
      <c r="AK205" s="6">
        <f>AB205*0.04</f>
        <v>13441.711438400229</v>
      </c>
      <c r="AL205" s="6">
        <f>AB205*0.04</f>
        <v>13441.711438400229</v>
      </c>
      <c r="AM205" s="6">
        <f>AK205+AL205</f>
        <v>26883.422876800458</v>
      </c>
      <c r="AN205" s="14">
        <f>AM205/20653560</f>
        <v>1.3016362736884323E-3</v>
      </c>
      <c r="AO205" s="6">
        <v>11</v>
      </c>
      <c r="AP205" s="13">
        <f>AO205/8801</f>
        <v>1.2498579706851495E-3</v>
      </c>
      <c r="AQ205" s="6">
        <v>11</v>
      </c>
      <c r="AR205" s="6"/>
      <c r="AS205" s="6"/>
      <c r="AT205" s="6"/>
      <c r="AU205" s="6">
        <v>0</v>
      </c>
      <c r="AV205" s="6"/>
      <c r="AW205" s="13">
        <f>AV205/34743979</f>
        <v>0</v>
      </c>
      <c r="AX205" s="6">
        <v>1</v>
      </c>
      <c r="AY205" s="6">
        <f>AJ205/1921952*488691</f>
        <v>20592.232018475519</v>
      </c>
      <c r="AZ205" s="6">
        <f>AX205*AY205</f>
        <v>20592.232018475519</v>
      </c>
      <c r="BA205" s="12">
        <f>AZ205/12721596</f>
        <v>1.6186830660614847E-3</v>
      </c>
      <c r="BB205" s="11">
        <v>1</v>
      </c>
      <c r="BC205" s="6">
        <f>AD205*BB205*0.18*4</f>
        <v>46212.603925219992</v>
      </c>
      <c r="BD205" s="10">
        <f>BC205/11104067</f>
        <v>4.1617727923669761E-3</v>
      </c>
      <c r="BE205" s="6">
        <f>AD205*BB205*0.77*4</f>
        <v>197687.2501245522</v>
      </c>
      <c r="BF205" s="8">
        <f>BE205/47500730</f>
        <v>4.1617728848493954E-3</v>
      </c>
      <c r="BG205" s="27">
        <f>BC205+BE205</f>
        <v>243899.8540497722</v>
      </c>
      <c r="BH205" s="9">
        <v>0</v>
      </c>
      <c r="BI205" s="6">
        <f>AK205*0.85*0.75*12</f>
        <v>102829.09250376176</v>
      </c>
      <c r="BJ205" s="6">
        <f>AL205*0.85*0.75*2*12</f>
        <v>205658.18500752351</v>
      </c>
      <c r="BK205" s="6">
        <f>BI205+BJ205</f>
        <v>308487.27751128527</v>
      </c>
      <c r="BL205" s="8">
        <f>BK205/236999601</f>
        <v>1.3016362736884323E-3</v>
      </c>
      <c r="BM205" s="6">
        <f>AH205/398745*606682</f>
        <v>25564.09603528423</v>
      </c>
      <c r="BN205" s="8">
        <f>BM205/23157202</f>
        <v>1.103937169753247E-3</v>
      </c>
      <c r="BT205" s="6">
        <f>'[1]Detailed Budget'!$AD$12</f>
        <v>194045122715</v>
      </c>
      <c r="BU205" s="6">
        <f>'[1]Detailed Budget'!$AD$24</f>
        <v>194045122715</v>
      </c>
      <c r="BV205" s="7">
        <f>AV205/34743979</f>
        <v>0</v>
      </c>
      <c r="BW205" s="4"/>
      <c r="BX205" s="5">
        <f>BT205*BV205</f>
        <v>0</v>
      </c>
      <c r="BY205" s="5">
        <f>BU205*BV205</f>
        <v>0</v>
      </c>
      <c r="CA205" s="6">
        <f>'[1]Detailed Budget'!$AD$96</f>
        <v>71050111380.677719</v>
      </c>
      <c r="CB205" s="5">
        <f>BA205*CA205</f>
        <v>115007612.1336854</v>
      </c>
      <c r="CE205" s="6">
        <f>'[1]Detailed Budget'!$AD$175</f>
        <v>4330586076.5988197</v>
      </c>
      <c r="CF205" s="5">
        <f>BB205*BD205*CE205</f>
        <v>18022915.308592219</v>
      </c>
      <c r="CG205" s="6">
        <f>'[1]Detailed Budget'!$AD$176</f>
        <v>20662817754.37001</v>
      </c>
      <c r="CH205" s="5">
        <f>BB205*BF205*CG205</f>
        <v>85993954.654721782</v>
      </c>
      <c r="CI205" s="5">
        <f>CF205+CH205</f>
        <v>104016869.963314</v>
      </c>
      <c r="CJ205" s="5">
        <f>'[1]Detailed Budget'!$AD$178</f>
        <v>46025131033.061455</v>
      </c>
      <c r="CK205" s="5">
        <f>BB205*AG205*CJ205</f>
        <v>129754722.65066959</v>
      </c>
      <c r="CL205" s="5">
        <f>CI205+CK205</f>
        <v>233771592.61398357</v>
      </c>
      <c r="CM205" s="4">
        <f>'[1]Detailed Budget'!$AD$189</f>
        <v>77498869683.252869</v>
      </c>
      <c r="CN205" s="5">
        <f>BH205*BL205*CM205</f>
        <v>0</v>
      </c>
      <c r="CO205" s="3">
        <f>'[1]Detailed Budget'!$AD$191</f>
        <v>2684962805.4134097</v>
      </c>
      <c r="CP205" s="2">
        <f>BH205*AN205*CO205</f>
        <v>0</v>
      </c>
      <c r="CQ205" s="2">
        <f>CN205+CP205</f>
        <v>0</v>
      </c>
      <c r="CR205" s="6">
        <f>'[1]Detailed Budget'!$AD$195</f>
        <v>18734176418</v>
      </c>
      <c r="CS205" s="5">
        <f>BN205*CR205</f>
        <v>20681353.692544941</v>
      </c>
      <c r="CW205" s="4"/>
      <c r="DH205" s="3">
        <f>'[1]Detailed Budget'!$AD$163</f>
        <v>4928560000</v>
      </c>
      <c r="DI205" s="2">
        <f>AP205*DH205</f>
        <v>6160000</v>
      </c>
    </row>
    <row r="206" spans="1:118" ht="43.5" x14ac:dyDescent="0.35">
      <c r="A206" s="23" t="s">
        <v>1284</v>
      </c>
      <c r="B206" s="22" t="s">
        <v>1283</v>
      </c>
      <c r="C206" s="21" t="s">
        <v>1</v>
      </c>
      <c r="D206" s="67" t="s">
        <v>1</v>
      </c>
      <c r="E206" s="21"/>
      <c r="F206" s="21"/>
      <c r="G206" s="21"/>
      <c r="H206" s="21" t="s">
        <v>1</v>
      </c>
      <c r="I206" s="21" t="s">
        <v>1</v>
      </c>
      <c r="J206" s="21"/>
      <c r="K206" s="21" t="s">
        <v>1</v>
      </c>
      <c r="L206" s="21"/>
      <c r="M206" s="21"/>
      <c r="N206" s="21"/>
      <c r="O206" s="21"/>
      <c r="P206" s="21"/>
      <c r="Q206" s="21"/>
      <c r="R206" s="21" t="s">
        <v>1</v>
      </c>
      <c r="S206" s="21"/>
      <c r="T206" s="21"/>
      <c r="U206" s="20">
        <f>COUNTA(C206:T206)</f>
        <v>6</v>
      </c>
      <c r="V206" s="19" t="s">
        <v>4</v>
      </c>
      <c r="W206" s="18">
        <v>66333</v>
      </c>
      <c r="X206" s="17">
        <v>3.47</v>
      </c>
      <c r="Y206" s="16">
        <f>1+X206/100</f>
        <v>1.0347</v>
      </c>
      <c r="Z206" s="6">
        <v>19</v>
      </c>
      <c r="AA206" s="16">
        <f>POWER(Y206,Z206)</f>
        <v>1.9119412036868784</v>
      </c>
      <c r="AB206" s="6">
        <f>W206*AA206</f>
        <v>126824.7958641617</v>
      </c>
      <c r="AC206" s="1">
        <v>19.100000000000001</v>
      </c>
      <c r="AD206" s="6">
        <f>AB206*AC206/100</f>
        <v>24223.536010054886</v>
      </c>
      <c r="AE206" s="6">
        <f>AD206*0.95</f>
        <v>23012.359209552142</v>
      </c>
      <c r="AF206" s="6">
        <f>AE206*BB206</f>
        <v>23012.359209552142</v>
      </c>
      <c r="AG206" s="15">
        <f>AE206/21628351</f>
        <v>1.063990463699805E-3</v>
      </c>
      <c r="AH206" s="6">
        <f>AB206*0.05</f>
        <v>6341.2397932080858</v>
      </c>
      <c r="AI206" s="12">
        <f>AH206/12908475</f>
        <v>4.9124623886307914E-4</v>
      </c>
      <c r="AJ206" s="6">
        <f>AD206+AH206</f>
        <v>30564.775803262972</v>
      </c>
      <c r="AK206" s="6">
        <f>AB206*0.04</f>
        <v>5072.9918345664682</v>
      </c>
      <c r="AL206" s="6">
        <f>AB206*0.04</f>
        <v>5072.9918345664682</v>
      </c>
      <c r="AM206" s="6">
        <f>AK206+AL206</f>
        <v>10145.983669132936</v>
      </c>
      <c r="AN206" s="14">
        <f>AM206/20653560</f>
        <v>4.9124623886307914E-4</v>
      </c>
      <c r="AO206" s="6">
        <v>11</v>
      </c>
      <c r="AP206" s="13">
        <f>AO206/8801</f>
        <v>1.2498579706851495E-3</v>
      </c>
      <c r="AQ206" s="6">
        <v>11</v>
      </c>
      <c r="AR206" s="6"/>
      <c r="AS206" s="6"/>
      <c r="AT206" s="6"/>
      <c r="AU206" s="6">
        <v>0</v>
      </c>
      <c r="AV206" s="6"/>
      <c r="AW206" s="13">
        <f>AV206/34743979</f>
        <v>0</v>
      </c>
      <c r="AX206" s="6">
        <v>1</v>
      </c>
      <c r="AY206" s="6">
        <f>AJ206/1921952*488691</f>
        <v>7771.6461452067397</v>
      </c>
      <c r="AZ206" s="6">
        <f>AX206*AY206</f>
        <v>7771.6461452067397</v>
      </c>
      <c r="BA206" s="12">
        <f>AZ206/12721596</f>
        <v>6.1090181964642957E-4</v>
      </c>
      <c r="BB206" s="11">
        <v>1</v>
      </c>
      <c r="BC206" s="6">
        <f>AD206*BB206*0.18*4</f>
        <v>17440.945927239518</v>
      </c>
      <c r="BD206" s="10">
        <f>BC206/11104067</f>
        <v>1.5706808980204747E-3</v>
      </c>
      <c r="BE206" s="6">
        <f>AD206*BB206*0.77*4</f>
        <v>74608.490910969049</v>
      </c>
      <c r="BF206" s="8">
        <f>BE206/47500730</f>
        <v>1.5706809329239582E-3</v>
      </c>
      <c r="BG206" s="27">
        <f>BC206+BE206</f>
        <v>92049.436838208567</v>
      </c>
      <c r="BH206" s="9">
        <v>0</v>
      </c>
      <c r="BI206" s="6">
        <f>AK206*0.85*0.75*12</f>
        <v>38808.387534433481</v>
      </c>
      <c r="BJ206" s="6">
        <f>AL206*0.85*0.75*2*12</f>
        <v>77616.775068866962</v>
      </c>
      <c r="BK206" s="6">
        <f>BI206+BJ206</f>
        <v>116425.16260330044</v>
      </c>
      <c r="BL206" s="8">
        <f>BK206/236999601</f>
        <v>4.9124623886307914E-4</v>
      </c>
      <c r="BM206" s="6">
        <f>AH206/398745*606682</f>
        <v>9648.0608916050805</v>
      </c>
      <c r="BN206" s="8">
        <f>BM206/23157202</f>
        <v>4.1663327424466395E-4</v>
      </c>
      <c r="BT206" s="6">
        <f>'[1]Detailed Budget'!$AD$12</f>
        <v>194045122715</v>
      </c>
      <c r="BU206" s="6">
        <f>'[1]Detailed Budget'!$AD$24</f>
        <v>194045122715</v>
      </c>
      <c r="BV206" s="7">
        <f>AV206/34743979</f>
        <v>0</v>
      </c>
      <c r="BW206" s="4"/>
      <c r="BX206" s="5">
        <f>BT206*BV206</f>
        <v>0</v>
      </c>
      <c r="BY206" s="5">
        <f>BU206*BV206</f>
        <v>0</v>
      </c>
      <c r="CA206" s="6">
        <f>'[1]Detailed Budget'!$AD$96</f>
        <v>71050111380.677719</v>
      </c>
      <c r="CB206" s="5">
        <f>BA206*CA206</f>
        <v>43404642.328537516</v>
      </c>
      <c r="CE206" s="6">
        <f>'[1]Detailed Budget'!$AD$175</f>
        <v>4330586076.5988197</v>
      </c>
      <c r="CF206" s="5">
        <f>BB206*BD206*CE206</f>
        <v>6801968.8277471988</v>
      </c>
      <c r="CG206" s="6">
        <f>'[1]Detailed Budget'!$AD$176</f>
        <v>20662817754.37001</v>
      </c>
      <c r="CH206" s="5">
        <f>BB206*BF206*CG206</f>
        <v>32454693.867271617</v>
      </c>
      <c r="CI206" s="5">
        <f>CF206+CH206</f>
        <v>39256662.695018813</v>
      </c>
      <c r="CJ206" s="5">
        <f>'[1]Detailed Budget'!$AD$178</f>
        <v>46025131033.061455</v>
      </c>
      <c r="CK206" s="5">
        <f>BB206*AG206*CJ206</f>
        <v>48970300.50971134</v>
      </c>
      <c r="CL206" s="5">
        <f>CI206+CK206</f>
        <v>88226963.204730153</v>
      </c>
      <c r="CM206" s="4">
        <f>'[1]Detailed Budget'!$AD$189</f>
        <v>77498869683.252869</v>
      </c>
      <c r="CN206" s="5">
        <f>BH206*BL206*CM206</f>
        <v>0</v>
      </c>
      <c r="CO206" s="3">
        <f>'[1]Detailed Budget'!$AD$191</f>
        <v>2684962805.4134097</v>
      </c>
      <c r="CP206" s="2">
        <f>BH206*AN206*CO206</f>
        <v>0</v>
      </c>
      <c r="CQ206" s="2">
        <f>CN206+CP206</f>
        <v>0</v>
      </c>
      <c r="CR206" s="6">
        <f>'[1]Detailed Budget'!$AD$195</f>
        <v>18734176418</v>
      </c>
      <c r="CS206" s="5">
        <f>BN206*CR206</f>
        <v>7805281.2613085099</v>
      </c>
      <c r="CW206" s="4"/>
      <c r="DH206" s="3">
        <f>'[1]Detailed Budget'!$AD$163</f>
        <v>4928560000</v>
      </c>
      <c r="DI206" s="2">
        <f>AP206*DH206</f>
        <v>6160000</v>
      </c>
    </row>
    <row r="207" spans="1:118" ht="43.5" x14ac:dyDescent="0.35">
      <c r="A207" s="23" t="s">
        <v>1282</v>
      </c>
      <c r="B207" s="22" t="s">
        <v>1281</v>
      </c>
      <c r="C207" s="21" t="s">
        <v>1</v>
      </c>
      <c r="D207" s="67" t="s">
        <v>1</v>
      </c>
      <c r="E207" s="21"/>
      <c r="F207" s="21"/>
      <c r="G207" s="21"/>
      <c r="H207" s="21" t="s">
        <v>1</v>
      </c>
      <c r="I207" s="21" t="s">
        <v>1</v>
      </c>
      <c r="J207" s="21"/>
      <c r="K207" s="21" t="s">
        <v>1</v>
      </c>
      <c r="L207" s="21"/>
      <c r="M207" s="21"/>
      <c r="N207" s="21"/>
      <c r="O207" s="21"/>
      <c r="P207" s="21"/>
      <c r="Q207" s="21"/>
      <c r="R207" s="21" t="s">
        <v>1</v>
      </c>
      <c r="S207" s="21"/>
      <c r="T207" s="21"/>
      <c r="U207" s="20">
        <f>COUNTA(C207:T207)</f>
        <v>6</v>
      </c>
      <c r="V207" s="19" t="s">
        <v>4</v>
      </c>
      <c r="W207" s="18">
        <v>233200</v>
      </c>
      <c r="X207" s="17">
        <v>3.47</v>
      </c>
      <c r="Y207" s="16">
        <f>1+X207/100</f>
        <v>1.0347</v>
      </c>
      <c r="Z207" s="6">
        <v>19</v>
      </c>
      <c r="AA207" s="16">
        <f>POWER(Y207,Z207)</f>
        <v>1.9119412036868784</v>
      </c>
      <c r="AB207" s="6">
        <f>W207*AA207</f>
        <v>445864.68869978003</v>
      </c>
      <c r="AC207" s="1">
        <v>19.100000000000001</v>
      </c>
      <c r="AD207" s="6">
        <f>AB207*AC207/100</f>
        <v>85160.155541657994</v>
      </c>
      <c r="AE207" s="6">
        <f>AD207*0.95</f>
        <v>80902.147764575086</v>
      </c>
      <c r="AF207" s="6">
        <f>AE207*BB207</f>
        <v>80902.147764575086</v>
      </c>
      <c r="AG207" s="15">
        <f>AE207/21628351</f>
        <v>3.7405601455503977E-3</v>
      </c>
      <c r="AH207" s="6">
        <f>AB207*0.05</f>
        <v>22293.234434989005</v>
      </c>
      <c r="AI207" s="12">
        <f>AH207/12908475</f>
        <v>1.7270230941291674E-3</v>
      </c>
      <c r="AJ207" s="6">
        <f>AD207+AH207</f>
        <v>107453.389976647</v>
      </c>
      <c r="AK207" s="6">
        <f>AB207*0.04</f>
        <v>17834.587547991203</v>
      </c>
      <c r="AL207" s="6">
        <f>AB207*0.04</f>
        <v>17834.587547991203</v>
      </c>
      <c r="AM207" s="6">
        <f>AK207+AL207</f>
        <v>35669.175095982406</v>
      </c>
      <c r="AN207" s="14">
        <f>AM207/20653560</f>
        <v>1.7270230941291674E-3</v>
      </c>
      <c r="AO207" s="6">
        <v>10</v>
      </c>
      <c r="AP207" s="13">
        <f>AO207/8801</f>
        <v>1.1362345188046814E-3</v>
      </c>
      <c r="AQ207" s="6">
        <v>10</v>
      </c>
      <c r="AR207" s="6"/>
      <c r="AS207" s="6"/>
      <c r="AT207" s="6"/>
      <c r="AU207" s="6">
        <v>0</v>
      </c>
      <c r="AV207" s="6"/>
      <c r="AW207" s="13">
        <f>AV207/34743979</f>
        <v>0</v>
      </c>
      <c r="AX207" s="6">
        <v>1</v>
      </c>
      <c r="AY207" s="6">
        <f>AJ207/1921952*488691</f>
        <v>27321.964649001431</v>
      </c>
      <c r="AZ207" s="6">
        <f>AX207*AY207</f>
        <v>27321.964649001431</v>
      </c>
      <c r="BA207" s="12">
        <f>AZ207/12721596</f>
        <v>2.1476837221525848E-3</v>
      </c>
      <c r="BB207" s="11">
        <v>1</v>
      </c>
      <c r="BC207" s="6">
        <f>AD207*BB207*0.18*4</f>
        <v>61315.311989993752</v>
      </c>
      <c r="BD207" s="10">
        <f>BC207/11104067</f>
        <v>5.5218787845925056E-3</v>
      </c>
      <c r="BE207" s="6">
        <f>AD207*BB207*0.77*4</f>
        <v>262293.27906830661</v>
      </c>
      <c r="BF207" s="8">
        <f>BE207/47500730</f>
        <v>5.5218789072990371E-3</v>
      </c>
      <c r="BG207" s="27">
        <f>BC207+BE207</f>
        <v>323608.59105830034</v>
      </c>
      <c r="BH207" s="9">
        <v>0</v>
      </c>
      <c r="BI207" s="6">
        <f>AK207*0.85*0.75*12</f>
        <v>136434.5947421327</v>
      </c>
      <c r="BJ207" s="6">
        <f>AL207*0.85*0.75*2*12</f>
        <v>272869.1894842654</v>
      </c>
      <c r="BK207" s="6">
        <f>BI207+BJ207</f>
        <v>409303.7842263981</v>
      </c>
      <c r="BL207" s="8">
        <f>BK207/236999601</f>
        <v>1.7270230941291674E-3</v>
      </c>
      <c r="BM207" s="6">
        <f>AH207/398745*606682</f>
        <v>33918.67999219551</v>
      </c>
      <c r="BN207" s="8">
        <f>BM207/23157202</f>
        <v>1.4647140873148452E-3</v>
      </c>
      <c r="BT207" s="6">
        <f>'[1]Detailed Budget'!$AD$12</f>
        <v>194045122715</v>
      </c>
      <c r="BU207" s="6">
        <f>'[1]Detailed Budget'!$AD$24</f>
        <v>194045122715</v>
      </c>
      <c r="BV207" s="7">
        <f>AV207/34743979</f>
        <v>0</v>
      </c>
      <c r="BW207" s="4"/>
      <c r="BX207" s="5">
        <f>BT207*BV207</f>
        <v>0</v>
      </c>
      <c r="BY207" s="5">
        <f>BU207*BV207</f>
        <v>0</v>
      </c>
      <c r="CA207" s="6">
        <f>'[1]Detailed Budget'!$AD$96</f>
        <v>71050111380.677719</v>
      </c>
      <c r="CB207" s="5">
        <f>BA207*CA207</f>
        <v>152593167.66940963</v>
      </c>
      <c r="CE207" s="6">
        <f>'[1]Detailed Budget'!$AD$175</f>
        <v>4330586076.5988197</v>
      </c>
      <c r="CF207" s="5">
        <f>BB207*BD207*CE207</f>
        <v>23912971.381222717</v>
      </c>
      <c r="CG207" s="6">
        <f>'[1]Detailed Budget'!$AD$176</f>
        <v>20662817754.37001</v>
      </c>
      <c r="CH207" s="5">
        <f>BB207*BF207*CG207</f>
        <v>114097577.52321982</v>
      </c>
      <c r="CI207" s="5">
        <f>CF207+CH207</f>
        <v>138010548.90444255</v>
      </c>
      <c r="CJ207" s="5">
        <f>'[1]Detailed Budget'!$AD$178</f>
        <v>46025131033.061455</v>
      </c>
      <c r="CK207" s="5">
        <f>BB207*AG207*CJ207</f>
        <v>172159770.83600447</v>
      </c>
      <c r="CL207" s="5">
        <f>CI207+CK207</f>
        <v>310170319.74044704</v>
      </c>
      <c r="CM207" s="4">
        <f>'[1]Detailed Budget'!$AD$189</f>
        <v>77498869683.252869</v>
      </c>
      <c r="CN207" s="5">
        <f>BH207*BL207*CM207</f>
        <v>0</v>
      </c>
      <c r="CO207" s="3">
        <f>'[1]Detailed Budget'!$AD$191</f>
        <v>2684962805.4134097</v>
      </c>
      <c r="CP207" s="2">
        <f>BH207*AN207*CO207</f>
        <v>0</v>
      </c>
      <c r="CQ207" s="2">
        <f>CN207+CP207</f>
        <v>0</v>
      </c>
      <c r="CR207" s="6">
        <f>'[1]Detailed Budget'!$AD$195</f>
        <v>18734176418</v>
      </c>
      <c r="CS207" s="5">
        <f>BN207*CR207</f>
        <v>27440212.113686167</v>
      </c>
      <c r="CW207" s="4"/>
      <c r="DH207" s="3">
        <f>'[1]Detailed Budget'!$AD$163</f>
        <v>4928560000</v>
      </c>
      <c r="DI207" s="2">
        <f>AP207*DH207</f>
        <v>5600000</v>
      </c>
    </row>
    <row r="208" spans="1:118" ht="43.5" x14ac:dyDescent="0.35">
      <c r="A208" s="23" t="s">
        <v>1280</v>
      </c>
      <c r="B208" s="22" t="s">
        <v>1279</v>
      </c>
      <c r="C208" s="21" t="s">
        <v>1</v>
      </c>
      <c r="D208" s="67" t="s">
        <v>1</v>
      </c>
      <c r="E208" s="21"/>
      <c r="F208" s="21"/>
      <c r="G208" s="21"/>
      <c r="H208" s="21" t="s">
        <v>1</v>
      </c>
      <c r="I208" s="21" t="s">
        <v>1</v>
      </c>
      <c r="J208" s="21"/>
      <c r="K208" s="21" t="s">
        <v>1</v>
      </c>
      <c r="L208" s="21"/>
      <c r="M208" s="21"/>
      <c r="N208" s="21"/>
      <c r="O208" s="21"/>
      <c r="P208" s="21"/>
      <c r="Q208" s="21"/>
      <c r="R208" s="21" t="s">
        <v>1</v>
      </c>
      <c r="S208" s="21"/>
      <c r="T208" s="21"/>
      <c r="U208" s="20">
        <f>COUNTA(C208:T208)</f>
        <v>6</v>
      </c>
      <c r="V208" s="19" t="s">
        <v>4</v>
      </c>
      <c r="W208" s="18">
        <v>105042</v>
      </c>
      <c r="X208" s="17">
        <v>3.47</v>
      </c>
      <c r="Y208" s="16">
        <f>1+X208/100</f>
        <v>1.0347</v>
      </c>
      <c r="Z208" s="6">
        <v>19</v>
      </c>
      <c r="AA208" s="16">
        <f>POWER(Y208,Z208)</f>
        <v>1.9119412036868784</v>
      </c>
      <c r="AB208" s="6">
        <f>W208*AA208</f>
        <v>200834.12791767708</v>
      </c>
      <c r="AC208" s="1">
        <v>19.100000000000001</v>
      </c>
      <c r="AD208" s="6">
        <f>AB208*AC208/100</f>
        <v>38359.318432276326</v>
      </c>
      <c r="AE208" s="6">
        <f>AD208*0.95</f>
        <v>36441.352510662509</v>
      </c>
      <c r="AF208" s="6">
        <f>AE208*BB208</f>
        <v>36441.352510662509</v>
      </c>
      <c r="AG208" s="15">
        <f>AE208/21628351</f>
        <v>1.6848881595579112E-3</v>
      </c>
      <c r="AH208" s="6">
        <f>AB208*0.05</f>
        <v>10041.706395883855</v>
      </c>
      <c r="AI208" s="12">
        <f>AH208/12908475</f>
        <v>7.7791577981782165E-4</v>
      </c>
      <c r="AJ208" s="6">
        <f>AD208+AH208</f>
        <v>48401.024828160182</v>
      </c>
      <c r="AK208" s="6">
        <f>AB208*0.04</f>
        <v>8033.365116707083</v>
      </c>
      <c r="AL208" s="6">
        <f>AB208*0.04</f>
        <v>8033.365116707083</v>
      </c>
      <c r="AM208" s="6">
        <f>AK208+AL208</f>
        <v>16066.730233414166</v>
      </c>
      <c r="AN208" s="14">
        <f>AM208/20653560</f>
        <v>7.7791577981782154E-4</v>
      </c>
      <c r="AO208" s="6">
        <v>10</v>
      </c>
      <c r="AP208" s="13">
        <f>AO208/8801</f>
        <v>1.1362345188046814E-3</v>
      </c>
      <c r="AQ208" s="6">
        <v>10</v>
      </c>
      <c r="AR208" s="6"/>
      <c r="AS208" s="6"/>
      <c r="AT208" s="6"/>
      <c r="AU208" s="6">
        <v>0</v>
      </c>
      <c r="AV208" s="6"/>
      <c r="AW208" s="13">
        <f>AV208/34743979</f>
        <v>0</v>
      </c>
      <c r="AX208" s="6">
        <v>1</v>
      </c>
      <c r="AY208" s="6">
        <f>AJ208/1921952*488691</f>
        <v>12306.834522557498</v>
      </c>
      <c r="AZ208" s="6">
        <f>AX208*AY208</f>
        <v>12306.834522557498</v>
      </c>
      <c r="BA208" s="12">
        <f>AZ208/12721596</f>
        <v>9.6739705635656855E-4</v>
      </c>
      <c r="BB208" s="11">
        <v>1</v>
      </c>
      <c r="BC208" s="6">
        <f>AD208*BB208*0.18*4</f>
        <v>27618.709271238953</v>
      </c>
      <c r="BD208" s="10">
        <f>BC208/11104067</f>
        <v>2.4872606830667497E-3</v>
      </c>
      <c r="BE208" s="6">
        <f>AD208*BB208*0.77*4</f>
        <v>118146.7007714111</v>
      </c>
      <c r="BF208" s="8">
        <f>BE208/47500730</f>
        <v>2.4872607383383603E-3</v>
      </c>
      <c r="BG208" s="27">
        <f>BC208+BE208</f>
        <v>145765.41004265004</v>
      </c>
      <c r="BH208" s="9">
        <v>0</v>
      </c>
      <c r="BI208" s="6">
        <f>AK208*0.85*0.75*12</f>
        <v>61455.24314280918</v>
      </c>
      <c r="BJ208" s="6">
        <f>AL208*0.85*0.75*2*12</f>
        <v>122910.48628561836</v>
      </c>
      <c r="BK208" s="6">
        <f>BI208+BJ208</f>
        <v>184365.72942842753</v>
      </c>
      <c r="BL208" s="8">
        <f>BK208/236999601</f>
        <v>7.7791577981782144E-4</v>
      </c>
      <c r="BM208" s="6">
        <f>AH208/398745*606682</f>
        <v>15278.241782762439</v>
      </c>
      <c r="BN208" s="8">
        <f>BM208/23157202</f>
        <v>6.5976199468150082E-4</v>
      </c>
      <c r="BT208" s="6">
        <f>'[1]Detailed Budget'!$AD$12</f>
        <v>194045122715</v>
      </c>
      <c r="BU208" s="6">
        <f>'[1]Detailed Budget'!$AD$24</f>
        <v>194045122715</v>
      </c>
      <c r="BV208" s="7">
        <f>AV208/34743979</f>
        <v>0</v>
      </c>
      <c r="BW208" s="4"/>
      <c r="BX208" s="5">
        <f>BT208*BV208</f>
        <v>0</v>
      </c>
      <c r="BY208" s="5">
        <f>BU208*BV208</f>
        <v>0</v>
      </c>
      <c r="CA208" s="6">
        <f>'[1]Detailed Budget'!$AD$96</f>
        <v>71050111380.677719</v>
      </c>
      <c r="CB208" s="5">
        <f>BA208*CA208</f>
        <v>68733668.603473961</v>
      </c>
      <c r="CE208" s="6">
        <f>'[1]Detailed Budget'!$AD$175</f>
        <v>4330586076.5988197</v>
      </c>
      <c r="CF208" s="5">
        <f>BB208*BD208*CE208</f>
        <v>10771296.482960535</v>
      </c>
      <c r="CG208" s="6">
        <f>'[1]Detailed Budget'!$AD$176</f>
        <v>20662817754.37001</v>
      </c>
      <c r="CH208" s="5">
        <f>BB208*BF208*CG208</f>
        <v>51393815.343885332</v>
      </c>
      <c r="CI208" s="5">
        <f>CF208+CH208</f>
        <v>62165111.826845869</v>
      </c>
      <c r="CJ208" s="5">
        <f>'[1]Detailed Budget'!$AD$178</f>
        <v>46025131033.061455</v>
      </c>
      <c r="CK208" s="5">
        <f>BB208*AG208*CJ208</f>
        <v>77547198.319706619</v>
      </c>
      <c r="CL208" s="5">
        <f>CI208+CK208</f>
        <v>139712310.1465525</v>
      </c>
      <c r="CM208" s="4">
        <f>'[1]Detailed Budget'!$AD$189</f>
        <v>77498869683.252869</v>
      </c>
      <c r="CN208" s="5">
        <f>BH208*BL208*CM208</f>
        <v>0</v>
      </c>
      <c r="CO208" s="3">
        <f>'[1]Detailed Budget'!$AD$191</f>
        <v>2684962805.4134097</v>
      </c>
      <c r="CP208" s="2">
        <f>BH208*AN208*CO208</f>
        <v>0</v>
      </c>
      <c r="CQ208" s="2">
        <f>CN208+CP208</f>
        <v>0</v>
      </c>
      <c r="CR208" s="6">
        <f>'[1]Detailed Budget'!$AD$195</f>
        <v>18734176418</v>
      </c>
      <c r="CS208" s="5">
        <f>BN208*CR208</f>
        <v>12360097.602254814</v>
      </c>
      <c r="CW208" s="4"/>
      <c r="DH208" s="3">
        <f>'[1]Detailed Budget'!$AD$163</f>
        <v>4928560000</v>
      </c>
      <c r="DI208" s="2">
        <f>AP208*DH208</f>
        <v>5600000</v>
      </c>
    </row>
    <row r="209" spans="1:113" ht="43.5" x14ac:dyDescent="0.35">
      <c r="A209" s="23" t="s">
        <v>1278</v>
      </c>
      <c r="B209" s="22" t="s">
        <v>1277</v>
      </c>
      <c r="C209" s="21" t="s">
        <v>1</v>
      </c>
      <c r="D209" s="67" t="s">
        <v>1</v>
      </c>
      <c r="E209" s="21"/>
      <c r="F209" s="21"/>
      <c r="G209" s="21"/>
      <c r="H209" s="21" t="s">
        <v>1</v>
      </c>
      <c r="I209" s="21" t="s">
        <v>1</v>
      </c>
      <c r="J209" s="21"/>
      <c r="K209" s="21" t="s">
        <v>1</v>
      </c>
      <c r="L209" s="21"/>
      <c r="M209" s="21"/>
      <c r="N209" s="21"/>
      <c r="O209" s="21"/>
      <c r="P209" s="21"/>
      <c r="Q209" s="21"/>
      <c r="R209" s="21" t="s">
        <v>1</v>
      </c>
      <c r="S209" s="21"/>
      <c r="T209" s="21"/>
      <c r="U209" s="20">
        <f>COUNTA(C209:T209)</f>
        <v>6</v>
      </c>
      <c r="V209" s="19" t="s">
        <v>4</v>
      </c>
      <c r="W209" s="18">
        <v>151286</v>
      </c>
      <c r="X209" s="17">
        <v>3.47</v>
      </c>
      <c r="Y209" s="16">
        <f>1+X209/100</f>
        <v>1.0347</v>
      </c>
      <c r="Z209" s="6">
        <v>19</v>
      </c>
      <c r="AA209" s="16">
        <f>POWER(Y209,Z209)</f>
        <v>1.9119412036868784</v>
      </c>
      <c r="AB209" s="6">
        <f>W209*AA209</f>
        <v>289249.9369409731</v>
      </c>
      <c r="AC209" s="1">
        <v>19.100000000000001</v>
      </c>
      <c r="AD209" s="6">
        <f>AB209*AC209/100</f>
        <v>55246.737955725861</v>
      </c>
      <c r="AE209" s="6">
        <f>AD209*0.95</f>
        <v>52484.401057939569</v>
      </c>
      <c r="AF209" s="6">
        <f>AE209*BB209</f>
        <v>52484.401057939569</v>
      </c>
      <c r="AG209" s="15">
        <f>AE209/21628351</f>
        <v>2.4266482940812069E-3</v>
      </c>
      <c r="AH209" s="6">
        <f>AB209*0.05</f>
        <v>14462.496847048656</v>
      </c>
      <c r="AI209" s="12">
        <f>AH209/12908475</f>
        <v>1.1203877179177754E-3</v>
      </c>
      <c r="AJ209" s="6">
        <f>AD209+AH209</f>
        <v>69709.234802774517</v>
      </c>
      <c r="AK209" s="6">
        <f>AB209*0.04</f>
        <v>11569.997477638924</v>
      </c>
      <c r="AL209" s="6">
        <f>AB209*0.04</f>
        <v>11569.997477638924</v>
      </c>
      <c r="AM209" s="6">
        <f>AK209+AL209</f>
        <v>23139.994955277849</v>
      </c>
      <c r="AN209" s="14">
        <f>AM209/20653560</f>
        <v>1.1203877179177754E-3</v>
      </c>
      <c r="AO209" s="6">
        <v>10</v>
      </c>
      <c r="AP209" s="13">
        <f>AO209/8801</f>
        <v>1.1362345188046814E-3</v>
      </c>
      <c r="AQ209" s="6">
        <v>10</v>
      </c>
      <c r="AR209" s="6"/>
      <c r="AS209" s="6"/>
      <c r="AT209" s="6"/>
      <c r="AU209" s="6">
        <v>0</v>
      </c>
      <c r="AV209" s="6"/>
      <c r="AW209" s="13">
        <f>AV209/34743979</f>
        <v>0</v>
      </c>
      <c r="AX209" s="6">
        <v>1</v>
      </c>
      <c r="AY209" s="6">
        <f>AJ209/1921952*488691</f>
        <v>17724.831663331177</v>
      </c>
      <c r="AZ209" s="6">
        <f>AX209*AY209</f>
        <v>17724.831663331177</v>
      </c>
      <c r="BA209" s="12">
        <f>AZ209/12721596</f>
        <v>1.3932867906928641E-3</v>
      </c>
      <c r="BB209" s="11">
        <v>1</v>
      </c>
      <c r="BC209" s="6">
        <f>AD209*BB209*0.18*4</f>
        <v>39777.651328122622</v>
      </c>
      <c r="BD209" s="10">
        <f>BC209/11104067</f>
        <v>3.5822596646906597E-3</v>
      </c>
      <c r="BE209" s="6">
        <f>AD209*BB209*0.77*4</f>
        <v>170159.95290363565</v>
      </c>
      <c r="BF209" s="8">
        <f>BE209/47500730</f>
        <v>3.5822597442952066E-3</v>
      </c>
      <c r="BG209" s="27">
        <f>BC209+BE209</f>
        <v>209937.60423175828</v>
      </c>
      <c r="BH209" s="9">
        <v>0</v>
      </c>
      <c r="BI209" s="6">
        <f>AK209*0.85*0.75*12</f>
        <v>88510.480703937777</v>
      </c>
      <c r="BJ209" s="6">
        <f>AL209*0.85*0.75*2*12</f>
        <v>177020.96140787555</v>
      </c>
      <c r="BK209" s="6">
        <f>BI209+BJ209</f>
        <v>265531.44211181335</v>
      </c>
      <c r="BL209" s="8">
        <f>BK209/236999601</f>
        <v>1.1203877179177756E-3</v>
      </c>
      <c r="BM209" s="6">
        <f>AH209/398745*606682</f>
        <v>22004.380022724232</v>
      </c>
      <c r="BN209" s="8">
        <f>BM209/23157202</f>
        <v>9.5021756180752026E-4</v>
      </c>
      <c r="BT209" s="6">
        <f>'[1]Detailed Budget'!$AD$12</f>
        <v>194045122715</v>
      </c>
      <c r="BU209" s="6">
        <f>'[1]Detailed Budget'!$AD$24</f>
        <v>194045122715</v>
      </c>
      <c r="BV209" s="7">
        <f>AV209/34743979</f>
        <v>0</v>
      </c>
      <c r="BW209" s="4"/>
      <c r="BX209" s="5">
        <f>BT209*BV209</f>
        <v>0</v>
      </c>
      <c r="BY209" s="5">
        <f>BU209*BV209</f>
        <v>0</v>
      </c>
      <c r="CA209" s="6">
        <f>'[1]Detailed Budget'!$AD$96</f>
        <v>71050111380.677719</v>
      </c>
      <c r="CB209" s="5">
        <f>BA209*CA209</f>
        <v>98993181.663955003</v>
      </c>
      <c r="CE209" s="6">
        <f>'[1]Detailed Budget'!$AD$175</f>
        <v>4330586076.5988197</v>
      </c>
      <c r="CF209" s="5">
        <f>BB209*BD209*CE209</f>
        <v>15513283.826670928</v>
      </c>
      <c r="CG209" s="6">
        <f>'[1]Detailed Budget'!$AD$176</f>
        <v>20662817754.37001</v>
      </c>
      <c r="CH209" s="5">
        <f>BB209*BF209*CG209</f>
        <v>74019580.245187968</v>
      </c>
      <c r="CI209" s="5">
        <f>CF209+CH209</f>
        <v>89532864.071858898</v>
      </c>
      <c r="CJ209" s="5">
        <f>'[1]Detailed Budget'!$AD$178</f>
        <v>46025131033.061455</v>
      </c>
      <c r="CK209" s="5">
        <f>BB209*AG209*CJ209</f>
        <v>111686805.70624259</v>
      </c>
      <c r="CL209" s="5">
        <f>CI209+CK209</f>
        <v>201219669.7781015</v>
      </c>
      <c r="CM209" s="4">
        <f>'[1]Detailed Budget'!$AD$189</f>
        <v>77498869683.252869</v>
      </c>
      <c r="CN209" s="5">
        <f>BH209*BL209*CM209</f>
        <v>0</v>
      </c>
      <c r="CO209" s="3">
        <f>'[1]Detailed Budget'!$AD$191</f>
        <v>2684962805.4134097</v>
      </c>
      <c r="CP209" s="2">
        <f>BH209*AN209*CO209</f>
        <v>0</v>
      </c>
      <c r="CQ209" s="2">
        <f>CN209+CP209</f>
        <v>0</v>
      </c>
      <c r="CR209" s="6">
        <f>'[1]Detailed Budget'!$AD$195</f>
        <v>18734176418</v>
      </c>
      <c r="CS209" s="5">
        <f>BN209*CR209</f>
        <v>17801543.438383903</v>
      </c>
      <c r="CW209" s="4"/>
      <c r="DH209" s="3">
        <f>'[1]Detailed Budget'!$AD$163</f>
        <v>4928560000</v>
      </c>
      <c r="DI209" s="2">
        <f>AP209*DH209</f>
        <v>5600000</v>
      </c>
    </row>
    <row r="210" spans="1:113" ht="43.5" x14ac:dyDescent="0.35">
      <c r="A210" s="23" t="s">
        <v>1276</v>
      </c>
      <c r="B210" s="22" t="s">
        <v>1275</v>
      </c>
      <c r="C210" s="21" t="s">
        <v>1</v>
      </c>
      <c r="D210" s="67" t="s">
        <v>1</v>
      </c>
      <c r="E210" s="21"/>
      <c r="F210" s="21"/>
      <c r="G210" s="21"/>
      <c r="H210" s="21" t="s">
        <v>1</v>
      </c>
      <c r="I210" s="21" t="s">
        <v>1</v>
      </c>
      <c r="J210" s="21"/>
      <c r="K210" s="21" t="s">
        <v>1</v>
      </c>
      <c r="L210" s="21"/>
      <c r="M210" s="21"/>
      <c r="N210" s="21"/>
      <c r="O210" s="21"/>
      <c r="P210" s="21"/>
      <c r="Q210" s="21"/>
      <c r="R210" s="21" t="s">
        <v>1</v>
      </c>
      <c r="S210" s="21"/>
      <c r="T210" s="21"/>
      <c r="U210" s="20">
        <f>COUNTA(C210:T210)</f>
        <v>6</v>
      </c>
      <c r="V210" s="19" t="s">
        <v>4</v>
      </c>
      <c r="W210" s="18">
        <v>95991</v>
      </c>
      <c r="X210" s="17">
        <v>3.47</v>
      </c>
      <c r="Y210" s="16">
        <f>1+X210/100</f>
        <v>1.0347</v>
      </c>
      <c r="Z210" s="6">
        <v>19</v>
      </c>
      <c r="AA210" s="16">
        <f>POWER(Y210,Z210)</f>
        <v>1.9119412036868784</v>
      </c>
      <c r="AB210" s="6">
        <f>W210*AA210</f>
        <v>183529.14808310714</v>
      </c>
      <c r="AC210" s="1">
        <v>19.100000000000001</v>
      </c>
      <c r="AD210" s="6">
        <f>AB210*AC210/100</f>
        <v>35054.067283873468</v>
      </c>
      <c r="AE210" s="6">
        <f>AD210*0.95</f>
        <v>33301.363919679796</v>
      </c>
      <c r="AF210" s="6">
        <f>AE210*BB210</f>
        <v>33301.363919679796</v>
      </c>
      <c r="AG210" s="15">
        <f>AE210/21628351</f>
        <v>1.539708871919075E-3</v>
      </c>
      <c r="AH210" s="6">
        <f>AB210*0.05</f>
        <v>9176.4574041553569</v>
      </c>
      <c r="AI210" s="12">
        <f>AH210/12908475</f>
        <v>7.1088625140888892E-4</v>
      </c>
      <c r="AJ210" s="6">
        <f>AD210+AH210</f>
        <v>44230.524688028825</v>
      </c>
      <c r="AK210" s="6">
        <f>AB210*0.04</f>
        <v>7341.1659233242854</v>
      </c>
      <c r="AL210" s="6">
        <f>AB210*0.04</f>
        <v>7341.1659233242854</v>
      </c>
      <c r="AM210" s="6">
        <f>AK210+AL210</f>
        <v>14682.331846648571</v>
      </c>
      <c r="AN210" s="14">
        <f>AM210/20653560</f>
        <v>7.1088625140888892E-4</v>
      </c>
      <c r="AO210" s="6">
        <v>10</v>
      </c>
      <c r="AP210" s="13">
        <f>AO210/8801</f>
        <v>1.1362345188046814E-3</v>
      </c>
      <c r="AQ210" s="6">
        <v>10</v>
      </c>
      <c r="AR210" s="6"/>
      <c r="AS210" s="6"/>
      <c r="AT210" s="6"/>
      <c r="AU210" s="6">
        <v>0</v>
      </c>
      <c r="AV210" s="6"/>
      <c r="AW210" s="13">
        <f>AV210/34743979</f>
        <v>0</v>
      </c>
      <c r="AX210" s="6">
        <v>1</v>
      </c>
      <c r="AY210" s="6">
        <f>AJ210/1921952*488691</f>
        <v>11246.409556699384</v>
      </c>
      <c r="AZ210" s="6">
        <f>AX210*AY210</f>
        <v>11246.409556699384</v>
      </c>
      <c r="BA210" s="12">
        <f>AZ210/12721596</f>
        <v>8.8404077261213009E-4</v>
      </c>
      <c r="BB210" s="11">
        <v>1</v>
      </c>
      <c r="BC210" s="6">
        <f>AD210*BB210*0.18*4</f>
        <v>25238.928444388897</v>
      </c>
      <c r="BD210" s="10">
        <f>BC210/11104067</f>
        <v>2.2729445386441651E-3</v>
      </c>
      <c r="BE210" s="6">
        <f>AD210*BB210*0.77*4</f>
        <v>107966.52723433028</v>
      </c>
      <c r="BF210" s="8">
        <f>BE210/47500730</f>
        <v>2.2729445891532672E-3</v>
      </c>
      <c r="BG210" s="27">
        <f>BC210+BE210</f>
        <v>133205.45567871918</v>
      </c>
      <c r="BH210" s="9">
        <v>0</v>
      </c>
      <c r="BI210" s="6">
        <f>AK210*0.85*0.75*12</f>
        <v>56159.919313430786</v>
      </c>
      <c r="BJ210" s="6">
        <f>AL210*0.85*0.75*2*12</f>
        <v>112319.83862686157</v>
      </c>
      <c r="BK210" s="6">
        <f>BI210+BJ210</f>
        <v>168479.75794029236</v>
      </c>
      <c r="BL210" s="8">
        <f>BK210/236999601</f>
        <v>7.1088625140888892E-4</v>
      </c>
      <c r="BM210" s="6">
        <f>AH210/398745*606682</f>
        <v>13961.783924231728</v>
      </c>
      <c r="BN210" s="8">
        <f>BM210/23157202</f>
        <v>6.0291325023773283E-4</v>
      </c>
      <c r="BT210" s="6">
        <f>'[1]Detailed Budget'!$AD$12</f>
        <v>194045122715</v>
      </c>
      <c r="BU210" s="6">
        <f>'[1]Detailed Budget'!$AD$24</f>
        <v>194045122715</v>
      </c>
      <c r="BV210" s="7">
        <f>AV210/34743979</f>
        <v>0</v>
      </c>
      <c r="BW210" s="4"/>
      <c r="BX210" s="5">
        <f>BT210*BV210</f>
        <v>0</v>
      </c>
      <c r="BY210" s="5">
        <f>BU210*BV210</f>
        <v>0</v>
      </c>
      <c r="CA210" s="6">
        <f>'[1]Detailed Budget'!$AD$96</f>
        <v>71050111380.677719</v>
      </c>
      <c r="CB210" s="5">
        <f>BA210*CA210</f>
        <v>62811195.359152228</v>
      </c>
      <c r="CE210" s="6">
        <f>'[1]Detailed Budget'!$AD$175</f>
        <v>4330586076.5988197</v>
      </c>
      <c r="CF210" s="5">
        <f>BB210*BD210*CE210</f>
        <v>9843181.9719337486</v>
      </c>
      <c r="CG210" s="6">
        <f>'[1]Detailed Budget'!$AD$176</f>
        <v>20662817754.37001</v>
      </c>
      <c r="CH210" s="5">
        <f>BB210*BF210*CG210</f>
        <v>46965439.811455376</v>
      </c>
      <c r="CI210" s="5">
        <f>CF210+CH210</f>
        <v>56808621.783389121</v>
      </c>
      <c r="CJ210" s="5">
        <f>'[1]Detailed Budget'!$AD$178</f>
        <v>46025131033.061455</v>
      </c>
      <c r="CK210" s="5">
        <f>BB210*AG210*CJ210</f>
        <v>70865302.582842663</v>
      </c>
      <c r="CL210" s="5">
        <f>CI210+CK210</f>
        <v>127673924.36623178</v>
      </c>
      <c r="CM210" s="4">
        <f>'[1]Detailed Budget'!$AD$189</f>
        <v>77498869683.252869</v>
      </c>
      <c r="CN210" s="5">
        <f>BH210*BL210*CM210</f>
        <v>0</v>
      </c>
      <c r="CO210" s="3">
        <f>'[1]Detailed Budget'!$AD$191</f>
        <v>2684962805.4134097</v>
      </c>
      <c r="CP210" s="2">
        <f>BH210*AN210*CO210</f>
        <v>0</v>
      </c>
      <c r="CQ210" s="2">
        <f>CN210+CP210</f>
        <v>0</v>
      </c>
      <c r="CR210" s="6">
        <f>'[1]Detailed Budget'!$AD$195</f>
        <v>18734176418</v>
      </c>
      <c r="CS210" s="5">
        <f>BN210*CR210</f>
        <v>11295083.194703467</v>
      </c>
      <c r="CW210" s="4"/>
      <c r="DH210" s="3">
        <f>'[1]Detailed Budget'!$AD$163</f>
        <v>4928560000</v>
      </c>
      <c r="DI210" s="2">
        <f>AP210*DH210</f>
        <v>5600000</v>
      </c>
    </row>
    <row r="211" spans="1:113" ht="43.5" x14ac:dyDescent="0.35">
      <c r="A211" s="23" t="s">
        <v>1274</v>
      </c>
      <c r="B211" s="22" t="s">
        <v>1273</v>
      </c>
      <c r="C211" s="21" t="s">
        <v>1</v>
      </c>
      <c r="D211" s="67" t="s">
        <v>1</v>
      </c>
      <c r="E211" s="21"/>
      <c r="F211" s="21"/>
      <c r="G211" s="21"/>
      <c r="H211" s="21" t="s">
        <v>1</v>
      </c>
      <c r="I211" s="21" t="s">
        <v>1</v>
      </c>
      <c r="J211" s="21"/>
      <c r="K211" s="21" t="s">
        <v>1</v>
      </c>
      <c r="L211" s="21"/>
      <c r="M211" s="21"/>
      <c r="N211" s="21"/>
      <c r="O211" s="21"/>
      <c r="P211" s="21"/>
      <c r="Q211" s="21"/>
      <c r="R211" s="21" t="s">
        <v>1</v>
      </c>
      <c r="S211" s="21"/>
      <c r="T211" s="21"/>
      <c r="U211" s="20">
        <f>COUNTA(C211:T211)</f>
        <v>6</v>
      </c>
      <c r="V211" s="19" t="s">
        <v>4</v>
      </c>
      <c r="W211" s="18">
        <v>276568</v>
      </c>
      <c r="X211" s="17">
        <v>3.47</v>
      </c>
      <c r="Y211" s="16">
        <f>1+X211/100</f>
        <v>1.0347</v>
      </c>
      <c r="Z211" s="6">
        <v>19</v>
      </c>
      <c r="AA211" s="16">
        <f>POWER(Y211,Z211)</f>
        <v>1.9119412036868784</v>
      </c>
      <c r="AB211" s="6">
        <f>W211*AA211</f>
        <v>528781.75482127257</v>
      </c>
      <c r="AC211" s="1">
        <v>19.100000000000001</v>
      </c>
      <c r="AD211" s="6">
        <f>AB211*AC211/100</f>
        <v>100997.31517086306</v>
      </c>
      <c r="AE211" s="6">
        <f>AD211*0.95</f>
        <v>95947.449412319897</v>
      </c>
      <c r="AF211" s="6">
        <f>AE211*BB211</f>
        <v>95947.449412319897</v>
      </c>
      <c r="AG211" s="15">
        <f>AE211/21628351</f>
        <v>4.4361888436302843E-3</v>
      </c>
      <c r="AH211" s="6">
        <f>AB211*0.05</f>
        <v>26439.087741063631</v>
      </c>
      <c r="AI211" s="12">
        <f>AH211/12908475</f>
        <v>2.0481960681694492E-3</v>
      </c>
      <c r="AJ211" s="6">
        <f>AD211+AH211</f>
        <v>127436.40291192669</v>
      </c>
      <c r="AK211" s="6">
        <f>AB211*0.04</f>
        <v>21151.270192850901</v>
      </c>
      <c r="AL211" s="6">
        <f>AB211*0.04</f>
        <v>21151.270192850901</v>
      </c>
      <c r="AM211" s="6">
        <f>AK211+AL211</f>
        <v>42302.540385701803</v>
      </c>
      <c r="AN211" s="14">
        <f>AM211/20653560</f>
        <v>2.0481960681694488E-3</v>
      </c>
      <c r="AO211" s="6">
        <v>13</v>
      </c>
      <c r="AP211" s="13">
        <f>AO211/8801</f>
        <v>1.4771048744460858E-3</v>
      </c>
      <c r="AQ211" s="6">
        <v>13</v>
      </c>
      <c r="AR211" s="6"/>
      <c r="AS211" s="6"/>
      <c r="AT211" s="6"/>
      <c r="AU211" s="6">
        <v>0</v>
      </c>
      <c r="AV211" s="6"/>
      <c r="AW211" s="13">
        <f>AV211/34743979</f>
        <v>0</v>
      </c>
      <c r="AX211" s="6">
        <v>1</v>
      </c>
      <c r="AY211" s="6">
        <f>AJ211/1921952*488691</f>
        <v>32403.006513915207</v>
      </c>
      <c r="AZ211" s="6">
        <f>AX211*AY211</f>
        <v>32403.006513915207</v>
      </c>
      <c r="BA211" s="12">
        <f>AZ211/12721596</f>
        <v>2.5470865851985242E-3</v>
      </c>
      <c r="BB211" s="11">
        <v>1</v>
      </c>
      <c r="BC211" s="6">
        <f>AD211*BB211*0.18*4</f>
        <v>72718.066923021397</v>
      </c>
      <c r="BD211" s="10">
        <f>BC211/11104067</f>
        <v>6.5487777517031732E-3</v>
      </c>
      <c r="BE211" s="6">
        <f>AD211*BB211*0.77*4</f>
        <v>311071.73072625825</v>
      </c>
      <c r="BF211" s="8">
        <f>BE211/47500730</f>
        <v>6.548777897229332E-3</v>
      </c>
      <c r="BG211" s="27">
        <f>BC211+BE211</f>
        <v>383789.79764927964</v>
      </c>
      <c r="BH211" s="9">
        <v>0</v>
      </c>
      <c r="BI211" s="6">
        <f>AK211*0.85*0.75*12</f>
        <v>161807.21697530939</v>
      </c>
      <c r="BJ211" s="6">
        <f>AL211*0.85*0.75*2*12</f>
        <v>323614.43395061878</v>
      </c>
      <c r="BK211" s="6">
        <f>BI211+BJ211</f>
        <v>485421.65092592814</v>
      </c>
      <c r="BL211" s="8">
        <f>BK211/236999601</f>
        <v>2.0481960681694488E-3</v>
      </c>
      <c r="BM211" s="6">
        <f>AH211/398745*606682</f>
        <v>40226.507238771563</v>
      </c>
      <c r="BN211" s="8">
        <f>BM211/23157202</f>
        <v>1.7371056848220076E-3</v>
      </c>
      <c r="BT211" s="6">
        <f>'[1]Detailed Budget'!$AD$12</f>
        <v>194045122715</v>
      </c>
      <c r="BU211" s="6">
        <f>'[1]Detailed Budget'!$AD$24</f>
        <v>194045122715</v>
      </c>
      <c r="BV211" s="7">
        <f>AV211/34743979</f>
        <v>0</v>
      </c>
      <c r="BW211" s="4"/>
      <c r="BX211" s="5">
        <f>BT211*BV211</f>
        <v>0</v>
      </c>
      <c r="BY211" s="5">
        <f>BU211*BV211</f>
        <v>0</v>
      </c>
      <c r="CA211" s="6">
        <f>'[1]Detailed Budget'!$AD$96</f>
        <v>71050111380.677719</v>
      </c>
      <c r="CB211" s="5">
        <f>BA211*CA211</f>
        <v>180970785.57458523</v>
      </c>
      <c r="CE211" s="6">
        <f>'[1]Detailed Budget'!$AD$175</f>
        <v>4330586076.5988197</v>
      </c>
      <c r="CF211" s="5">
        <f>BB211*BD211*CE211</f>
        <v>28360045.750265885</v>
      </c>
      <c r="CG211" s="6">
        <f>'[1]Detailed Budget'!$AD$176</f>
        <v>20662817754.37001</v>
      </c>
      <c r="CH211" s="5">
        <f>BB211*BF211*CG211</f>
        <v>135316204.20429614</v>
      </c>
      <c r="CI211" s="5">
        <f>CF211+CH211</f>
        <v>163676249.95456204</v>
      </c>
      <c r="CJ211" s="5">
        <f>'[1]Detailed Budget'!$AD$178</f>
        <v>46025131033.061455</v>
      </c>
      <c r="CK211" s="5">
        <f>BB211*AG211*CJ211</f>
        <v>204176172.8154892</v>
      </c>
      <c r="CL211" s="5">
        <f>CI211+CK211</f>
        <v>367852422.77005124</v>
      </c>
      <c r="CM211" s="4">
        <f>'[1]Detailed Budget'!$AD$189</f>
        <v>77498869683.252869</v>
      </c>
      <c r="CN211" s="5">
        <f>BH211*BL211*CM211</f>
        <v>0</v>
      </c>
      <c r="CO211" s="3">
        <f>'[1]Detailed Budget'!$AD$191</f>
        <v>2684962805.4134097</v>
      </c>
      <c r="CP211" s="2">
        <f>BH211*AN211*CO211</f>
        <v>0</v>
      </c>
      <c r="CQ211" s="2">
        <f>CN211+CP211</f>
        <v>0</v>
      </c>
      <c r="CR211" s="6">
        <f>'[1]Detailed Budget'!$AD$195</f>
        <v>18734176418</v>
      </c>
      <c r="CS211" s="5">
        <f>BN211*CR211</f>
        <v>32543244.356166195</v>
      </c>
      <c r="CW211" s="4"/>
      <c r="DH211" s="3">
        <f>'[1]Detailed Budget'!$AD$163</f>
        <v>4928560000</v>
      </c>
      <c r="DI211" s="2">
        <f>AP211*DH211</f>
        <v>7280000.0000000009</v>
      </c>
    </row>
    <row r="212" spans="1:113" ht="43.5" x14ac:dyDescent="0.35">
      <c r="A212" s="23" t="s">
        <v>1272</v>
      </c>
      <c r="B212" s="22" t="s">
        <v>1271</v>
      </c>
      <c r="C212" s="21" t="s">
        <v>1</v>
      </c>
      <c r="D212" s="67" t="s">
        <v>1</v>
      </c>
      <c r="E212" s="21"/>
      <c r="F212" s="21"/>
      <c r="G212" s="21"/>
      <c r="H212" s="21" t="s">
        <v>1</v>
      </c>
      <c r="I212" s="21" t="s">
        <v>1</v>
      </c>
      <c r="J212" s="21"/>
      <c r="K212" s="21" t="s">
        <v>1</v>
      </c>
      <c r="L212" s="21"/>
      <c r="M212" s="21"/>
      <c r="N212" s="21"/>
      <c r="O212" s="21"/>
      <c r="P212" s="21"/>
      <c r="Q212" s="21"/>
      <c r="R212" s="21" t="s">
        <v>1</v>
      </c>
      <c r="S212" s="21"/>
      <c r="T212" s="21"/>
      <c r="U212" s="20">
        <f>COUNTA(C212:T212)</f>
        <v>6</v>
      </c>
      <c r="V212" s="19" t="s">
        <v>4</v>
      </c>
      <c r="W212" s="18">
        <v>120733</v>
      </c>
      <c r="X212" s="17">
        <v>3.47</v>
      </c>
      <c r="Y212" s="16">
        <f>1+X212/100</f>
        <v>1.0347</v>
      </c>
      <c r="Z212" s="6">
        <v>19</v>
      </c>
      <c r="AA212" s="16">
        <f>POWER(Y212,Z212)</f>
        <v>1.9119412036868784</v>
      </c>
      <c r="AB212" s="6">
        <f>W212*AA212</f>
        <v>230834.39734472788</v>
      </c>
      <c r="AC212" s="1">
        <v>19.100000000000001</v>
      </c>
      <c r="AD212" s="6">
        <f>AB212*AC212/100</f>
        <v>44089.369892843031</v>
      </c>
      <c r="AE212" s="6">
        <f>AD212*0.95</f>
        <v>41884.901398200876</v>
      </c>
      <c r="AF212" s="6">
        <f>AE212*BB212</f>
        <v>41884.901398200876</v>
      </c>
      <c r="AG212" s="15">
        <f>AE212/21628351</f>
        <v>1.9365739624902924E-3</v>
      </c>
      <c r="AH212" s="6">
        <f>AB212*0.05</f>
        <v>11541.719867236396</v>
      </c>
      <c r="AI212" s="12">
        <f>AH212/12908475</f>
        <v>8.9411955070110112E-4</v>
      </c>
      <c r="AJ212" s="6">
        <f>AD212+AH212</f>
        <v>55631.089760079427</v>
      </c>
      <c r="AK212" s="6">
        <f>AB212*0.04</f>
        <v>9233.3758937891162</v>
      </c>
      <c r="AL212" s="6">
        <f>AB212*0.04</f>
        <v>9233.3758937891162</v>
      </c>
      <c r="AM212" s="6">
        <f>AK212+AL212</f>
        <v>18466.751787578232</v>
      </c>
      <c r="AN212" s="14">
        <f>AM212/20653560</f>
        <v>8.9411955070110101E-4</v>
      </c>
      <c r="AO212" s="6">
        <v>12</v>
      </c>
      <c r="AP212" s="13">
        <f>AO212/8801</f>
        <v>1.3634814225656176E-3</v>
      </c>
      <c r="AQ212" s="6">
        <v>12</v>
      </c>
      <c r="AR212" s="6"/>
      <c r="AS212" s="6"/>
      <c r="AT212" s="6"/>
      <c r="AU212" s="6">
        <v>0</v>
      </c>
      <c r="AV212" s="6"/>
      <c r="AW212" s="13">
        <f>AV212/34743979</f>
        <v>0</v>
      </c>
      <c r="AX212" s="6">
        <v>1</v>
      </c>
      <c r="AY212" s="6">
        <f>AJ212/1921952*488691</f>
        <v>14145.209082195068</v>
      </c>
      <c r="AZ212" s="6">
        <f>AX212*AY212</f>
        <v>14145.209082195068</v>
      </c>
      <c r="BA212" s="12">
        <f>AZ212/12721596</f>
        <v>1.1119052265293654E-3</v>
      </c>
      <c r="BB212" s="11">
        <v>1</v>
      </c>
      <c r="BC212" s="6">
        <f>AD212*BB212*0.18*4</f>
        <v>31744.346322846981</v>
      </c>
      <c r="BD212" s="10">
        <f>BC212/11104067</f>
        <v>2.8588035647521743E-3</v>
      </c>
      <c r="BE212" s="6">
        <f>AD212*BB212*0.77*4</f>
        <v>135795.25926995653</v>
      </c>
      <c r="BF212" s="8">
        <f>BE212/47500730</f>
        <v>2.8588036282801658E-3</v>
      </c>
      <c r="BG212" s="27">
        <f>BC212+BE212</f>
        <v>167539.60559280351</v>
      </c>
      <c r="BH212" s="9">
        <v>0</v>
      </c>
      <c r="BI212" s="6">
        <f>AK212*0.85*0.75*12</f>
        <v>70635.325587486732</v>
      </c>
      <c r="BJ212" s="6">
        <f>AL212*0.85*0.75*2*12</f>
        <v>141270.65117497346</v>
      </c>
      <c r="BK212" s="6">
        <f>BI212+BJ212</f>
        <v>211905.9767624602</v>
      </c>
      <c r="BL212" s="8">
        <f>BK212/236999601</f>
        <v>8.941195507011009E-4</v>
      </c>
      <c r="BM212" s="6">
        <f>AH212/398745*606682</f>
        <v>17560.480237983451</v>
      </c>
      <c r="BN212" s="8">
        <f>BM212/23157202</f>
        <v>7.5831614881553702E-4</v>
      </c>
      <c r="BT212" s="6">
        <f>'[1]Detailed Budget'!$AD$12</f>
        <v>194045122715</v>
      </c>
      <c r="BU212" s="6">
        <f>'[1]Detailed Budget'!$AD$24</f>
        <v>194045122715</v>
      </c>
      <c r="BV212" s="7">
        <f>AV212/34743979</f>
        <v>0</v>
      </c>
      <c r="BW212" s="4"/>
      <c r="BX212" s="5">
        <f>BT212*BV212</f>
        <v>0</v>
      </c>
      <c r="BY212" s="5">
        <f>BU212*BV212</f>
        <v>0</v>
      </c>
      <c r="CA212" s="6">
        <f>'[1]Detailed Budget'!$AD$96</f>
        <v>71050111380.677719</v>
      </c>
      <c r="CB212" s="5">
        <f>BA212*CA212</f>
        <v>79000990.189669102</v>
      </c>
      <c r="CE212" s="6">
        <f>'[1]Detailed Budget'!$AD$175</f>
        <v>4330586076.5988197</v>
      </c>
      <c r="CF212" s="5">
        <f>BB212*BD212*CE212</f>
        <v>12380294.913246838</v>
      </c>
      <c r="CG212" s="6">
        <f>'[1]Detailed Budget'!$AD$176</f>
        <v>20662817754.37001</v>
      </c>
      <c r="CH212" s="5">
        <f>BB212*BF212*CG212</f>
        <v>59070938.366684809</v>
      </c>
      <c r="CI212" s="5">
        <f>CF212+CH212</f>
        <v>71451233.27993165</v>
      </c>
      <c r="CJ212" s="5">
        <f>'[1]Detailed Budget'!$AD$178</f>
        <v>46025131033.061455</v>
      </c>
      <c r="CK212" s="5">
        <f>BB212*AG212*CJ212</f>
        <v>89131070.378830746</v>
      </c>
      <c r="CL212" s="5">
        <f>CI212+CK212</f>
        <v>160582303.6587624</v>
      </c>
      <c r="CM212" s="4">
        <f>'[1]Detailed Budget'!$AD$189</f>
        <v>77498869683.252869</v>
      </c>
      <c r="CN212" s="5">
        <f>BH212*BL212*CM212</f>
        <v>0</v>
      </c>
      <c r="CO212" s="3">
        <f>'[1]Detailed Budget'!$AD$191</f>
        <v>2684962805.4134097</v>
      </c>
      <c r="CP212" s="2">
        <f>BH212*AN212*CO212</f>
        <v>0</v>
      </c>
      <c r="CQ212" s="2">
        <f>CN212+CP212</f>
        <v>0</v>
      </c>
      <c r="CR212" s="6">
        <f>'[1]Detailed Budget'!$AD$195</f>
        <v>18734176418</v>
      </c>
      <c r="CS212" s="5">
        <f>BN212*CR212</f>
        <v>14206428.512528613</v>
      </c>
      <c r="CW212" s="4"/>
      <c r="DH212" s="3">
        <f>'[1]Detailed Budget'!$AD$163</f>
        <v>4928560000</v>
      </c>
      <c r="DI212" s="2">
        <f>AP212*DH212</f>
        <v>6720000</v>
      </c>
    </row>
    <row r="213" spans="1:113" ht="43.5" x14ac:dyDescent="0.35">
      <c r="A213" s="23" t="s">
        <v>1270</v>
      </c>
      <c r="B213" s="22" t="s">
        <v>1269</v>
      </c>
      <c r="C213" s="21" t="s">
        <v>1</v>
      </c>
      <c r="D213" s="67" t="s">
        <v>1</v>
      </c>
      <c r="E213" s="21"/>
      <c r="F213" s="21"/>
      <c r="G213" s="21"/>
      <c r="H213" s="21" t="s">
        <v>1</v>
      </c>
      <c r="I213" s="21" t="s">
        <v>1</v>
      </c>
      <c r="J213" s="21"/>
      <c r="K213" s="21" t="s">
        <v>1</v>
      </c>
      <c r="L213" s="21"/>
      <c r="M213" s="21"/>
      <c r="N213" s="21"/>
      <c r="O213" s="21"/>
      <c r="P213" s="21"/>
      <c r="Q213" s="21"/>
      <c r="R213" s="21" t="s">
        <v>1</v>
      </c>
      <c r="S213" s="21"/>
      <c r="T213" s="21"/>
      <c r="U213" s="20">
        <f>COUNTA(C213:T213)</f>
        <v>6</v>
      </c>
      <c r="V213" s="19" t="s">
        <v>4</v>
      </c>
      <c r="W213" s="18">
        <v>209107</v>
      </c>
      <c r="X213" s="17">
        <v>3.47</v>
      </c>
      <c r="Y213" s="16">
        <f>1+X213/100</f>
        <v>1.0347</v>
      </c>
      <c r="Z213" s="6">
        <v>19</v>
      </c>
      <c r="AA213" s="16">
        <f>POWER(Y213,Z213)</f>
        <v>1.9119412036868784</v>
      </c>
      <c r="AB213" s="6">
        <f>W213*AA213</f>
        <v>399800.28927935206</v>
      </c>
      <c r="AC213" s="1">
        <v>19.100000000000001</v>
      </c>
      <c r="AD213" s="6">
        <f>AB213*AC213/100</f>
        <v>76361.855252356254</v>
      </c>
      <c r="AE213" s="6">
        <f>AD213*0.95</f>
        <v>72543.762489738438</v>
      </c>
      <c r="AF213" s="6">
        <f>AE213*BB213</f>
        <v>72543.762489738438</v>
      </c>
      <c r="AG213" s="15">
        <f>AE213/21628351</f>
        <v>3.3541051044408536E-3</v>
      </c>
      <c r="AH213" s="6">
        <f>AB213*0.05</f>
        <v>19990.014463967604</v>
      </c>
      <c r="AI213" s="12">
        <f>AH213/12908475</f>
        <v>1.548596132693258E-3</v>
      </c>
      <c r="AJ213" s="6">
        <f>AD213+AH213</f>
        <v>96351.869716323854</v>
      </c>
      <c r="AK213" s="6">
        <f>AB213*0.04</f>
        <v>15992.011571174082</v>
      </c>
      <c r="AL213" s="6">
        <f>AB213*0.04</f>
        <v>15992.011571174082</v>
      </c>
      <c r="AM213" s="6">
        <f>AK213+AL213</f>
        <v>31984.023142348164</v>
      </c>
      <c r="AN213" s="14">
        <f>AM213/20653560</f>
        <v>1.5485961326932578E-3</v>
      </c>
      <c r="AO213" s="6">
        <v>12</v>
      </c>
      <c r="AP213" s="13">
        <f>AO213/8801</f>
        <v>1.3634814225656176E-3</v>
      </c>
      <c r="AQ213" s="6">
        <v>12</v>
      </c>
      <c r="AR213" s="6"/>
      <c r="AS213" s="6"/>
      <c r="AT213" s="6"/>
      <c r="AU213" s="6">
        <v>0</v>
      </c>
      <c r="AV213" s="6"/>
      <c r="AW213" s="13">
        <f>AV213/34743979</f>
        <v>0</v>
      </c>
      <c r="AX213" s="6">
        <v>1</v>
      </c>
      <c r="AY213" s="6">
        <f>AJ213/1921952*488691</f>
        <v>24499.202666632682</v>
      </c>
      <c r="AZ213" s="6">
        <f>AX213*AY213</f>
        <v>24499.202666632682</v>
      </c>
      <c r="BA213" s="12">
        <f>AZ213/12721596</f>
        <v>1.9257963125564341E-3</v>
      </c>
      <c r="BB213" s="11">
        <v>1</v>
      </c>
      <c r="BC213" s="6">
        <f>AD213*BB213*0.18*4</f>
        <v>54980.535781696504</v>
      </c>
      <c r="BD213" s="10">
        <f>BC213/11104067</f>
        <v>4.9513872513284101E-3</v>
      </c>
      <c r="BE213" s="6">
        <f>AD213*BB213*0.77*4</f>
        <v>235194.51417725725</v>
      </c>
      <c r="BF213" s="8">
        <f>BE213/47500730</f>
        <v>4.951387361357547E-3</v>
      </c>
      <c r="BG213" s="27">
        <f>BC213+BE213</f>
        <v>290175.04995895375</v>
      </c>
      <c r="BH213" s="9">
        <v>0</v>
      </c>
      <c r="BI213" s="6">
        <f>AK213*0.85*0.75*12</f>
        <v>122338.88851948173</v>
      </c>
      <c r="BJ213" s="6">
        <f>AL213*0.85*0.75*2*12</f>
        <v>244677.77703896345</v>
      </c>
      <c r="BK213" s="6">
        <f>BI213+BJ213</f>
        <v>367016.66555844515</v>
      </c>
      <c r="BL213" s="8">
        <f>BK213/236999601</f>
        <v>1.5485961326932578E-3</v>
      </c>
      <c r="BM213" s="6">
        <f>AH213/398745*606682</f>
        <v>30414.38000483716</v>
      </c>
      <c r="BN213" s="8">
        <f>BM213/23157202</f>
        <v>1.3133875156781532E-3</v>
      </c>
      <c r="BT213" s="6">
        <f>'[1]Detailed Budget'!$AD$12</f>
        <v>194045122715</v>
      </c>
      <c r="BU213" s="6">
        <f>'[1]Detailed Budget'!$AD$24</f>
        <v>194045122715</v>
      </c>
      <c r="BV213" s="7">
        <f>AV213/34743979</f>
        <v>0</v>
      </c>
      <c r="BW213" s="4"/>
      <c r="BX213" s="5">
        <f>BT213*BV213</f>
        <v>0</v>
      </c>
      <c r="BY213" s="5">
        <f>BU213*BV213</f>
        <v>0</v>
      </c>
      <c r="CA213" s="6">
        <f>'[1]Detailed Budget'!$AD$96</f>
        <v>71050111380.677719</v>
      </c>
      <c r="CB213" s="5">
        <f>BA213*CA213</f>
        <v>136828042.50363308</v>
      </c>
      <c r="CE213" s="6">
        <f>'[1]Detailed Budget'!$AD$175</f>
        <v>4330586076.5988197</v>
      </c>
      <c r="CF213" s="5">
        <f>BB213*BD213*CE213</f>
        <v>21442408.690451715</v>
      </c>
      <c r="CG213" s="6">
        <f>'[1]Detailed Budget'!$AD$176</f>
        <v>20662817754.37001</v>
      </c>
      <c r="CH213" s="5">
        <f>BB213*BF213*CG213</f>
        <v>102309614.679022</v>
      </c>
      <c r="CI213" s="5">
        <f>CF213+CH213</f>
        <v>123752023.36947371</v>
      </c>
      <c r="CJ213" s="5">
        <f>'[1]Detailed Budget'!$AD$178</f>
        <v>46025131033.061455</v>
      </c>
      <c r="CK213" s="5">
        <f>BB213*AG213*CJ213</f>
        <v>154373126.93055058</v>
      </c>
      <c r="CL213" s="5">
        <f>CI213+CK213</f>
        <v>278125150.30002427</v>
      </c>
      <c r="CM213" s="4">
        <f>'[1]Detailed Budget'!$AD$189</f>
        <v>77498869683.252869</v>
      </c>
      <c r="CN213" s="5">
        <f>BH213*BL213*CM213</f>
        <v>0</v>
      </c>
      <c r="CO213" s="3">
        <f>'[1]Detailed Budget'!$AD$191</f>
        <v>2684962805.4134097</v>
      </c>
      <c r="CP213" s="2">
        <f>BH213*AN213*CO213</f>
        <v>0</v>
      </c>
      <c r="CQ213" s="2">
        <f>CN213+CP213</f>
        <v>0</v>
      </c>
      <c r="CR213" s="6">
        <f>'[1]Detailed Budget'!$AD$195</f>
        <v>18734176418</v>
      </c>
      <c r="CS213" s="5">
        <f>BN213*CR213</f>
        <v>24605233.423913263</v>
      </c>
      <c r="CW213" s="4"/>
      <c r="DH213" s="3">
        <f>'[1]Detailed Budget'!$AD$163</f>
        <v>4928560000</v>
      </c>
      <c r="DI213" s="2">
        <f>AP213*DH213</f>
        <v>6720000</v>
      </c>
    </row>
    <row r="214" spans="1:113" ht="43.5" x14ac:dyDescent="0.35">
      <c r="A214" s="23" t="s">
        <v>1268</v>
      </c>
      <c r="B214" s="22" t="s">
        <v>1267</v>
      </c>
      <c r="C214" s="21" t="s">
        <v>1</v>
      </c>
      <c r="D214" s="67" t="s">
        <v>1</v>
      </c>
      <c r="E214" s="21"/>
      <c r="F214" s="21"/>
      <c r="G214" s="21"/>
      <c r="H214" s="21" t="s">
        <v>1</v>
      </c>
      <c r="I214" s="21" t="s">
        <v>1</v>
      </c>
      <c r="J214" s="21"/>
      <c r="K214" s="21" t="s">
        <v>1</v>
      </c>
      <c r="L214" s="21"/>
      <c r="M214" s="21"/>
      <c r="N214" s="21"/>
      <c r="O214" s="21"/>
      <c r="P214" s="21"/>
      <c r="Q214" s="21"/>
      <c r="R214" s="21" t="s">
        <v>1</v>
      </c>
      <c r="S214" s="21"/>
      <c r="T214" s="21"/>
      <c r="U214" s="20">
        <f>COUNTA(C214:T214)</f>
        <v>6</v>
      </c>
      <c r="V214" s="19" t="s">
        <v>4</v>
      </c>
      <c r="W214" s="18">
        <v>89996</v>
      </c>
      <c r="X214" s="17">
        <v>3.47</v>
      </c>
      <c r="Y214" s="16">
        <f>1+X214/100</f>
        <v>1.0347</v>
      </c>
      <c r="Z214" s="6">
        <v>19</v>
      </c>
      <c r="AA214" s="16">
        <f>POWER(Y214,Z214)</f>
        <v>1.9119412036868784</v>
      </c>
      <c r="AB214" s="6">
        <f>W214*AA214</f>
        <v>172067.06056700432</v>
      </c>
      <c r="AC214" s="1">
        <v>19.100000000000001</v>
      </c>
      <c r="AD214" s="6">
        <f>AB214*AC214/100</f>
        <v>32864.808568297827</v>
      </c>
      <c r="AE214" s="6">
        <f>AD214*0.95</f>
        <v>31221.568139882933</v>
      </c>
      <c r="AF214" s="6">
        <f>AE214*BB214</f>
        <v>31221.568139882933</v>
      </c>
      <c r="AG214" s="15">
        <f>AE214/21628351</f>
        <v>1.4435482455358217E-3</v>
      </c>
      <c r="AH214" s="6">
        <f>AB214*0.05</f>
        <v>8603.3530283502168</v>
      </c>
      <c r="AI214" s="12">
        <f>AH214/12908475</f>
        <v>6.6648872375320994E-4</v>
      </c>
      <c r="AJ214" s="6">
        <f>AD214+AH214</f>
        <v>41468.161596648046</v>
      </c>
      <c r="AK214" s="6">
        <f>AB214*0.04</f>
        <v>6882.6824226801727</v>
      </c>
      <c r="AL214" s="6">
        <f>AB214*0.04</f>
        <v>6882.6824226801727</v>
      </c>
      <c r="AM214" s="6">
        <f>AK214+AL214</f>
        <v>13765.364845360345</v>
      </c>
      <c r="AN214" s="14">
        <f>AM214/20653560</f>
        <v>6.6648872375320984E-4</v>
      </c>
      <c r="AO214" s="6">
        <v>15</v>
      </c>
      <c r="AP214" s="13">
        <f>AO214/8801</f>
        <v>1.7043517782070218E-3</v>
      </c>
      <c r="AQ214" s="6">
        <v>15</v>
      </c>
      <c r="AR214" s="6"/>
      <c r="AS214" s="6"/>
      <c r="AT214" s="6"/>
      <c r="AU214" s="6">
        <v>0</v>
      </c>
      <c r="AV214" s="6"/>
      <c r="AW214" s="13">
        <f>AV214/34743979</f>
        <v>0</v>
      </c>
      <c r="AX214" s="6">
        <v>1</v>
      </c>
      <c r="AY214" s="6">
        <f>AJ214/1921952*488691</f>
        <v>10544.028861713263</v>
      </c>
      <c r="AZ214" s="6">
        <f>AX214*AY214</f>
        <v>10544.028861713263</v>
      </c>
      <c r="BA214" s="12">
        <f>AZ214/12721596</f>
        <v>8.2882909201905666E-4</v>
      </c>
      <c r="BB214" s="11">
        <v>1</v>
      </c>
      <c r="BC214" s="6">
        <f>AD214*BB214*0.18*4</f>
        <v>23662.662169174433</v>
      </c>
      <c r="BD214" s="10">
        <f>BC214/11104067</f>
        <v>2.1309905793232727E-3</v>
      </c>
      <c r="BE214" s="6">
        <f>AD214*BB214*0.77*4</f>
        <v>101223.61039035731</v>
      </c>
      <c r="BF214" s="8">
        <f>BE214/47500730</f>
        <v>2.1309906266778911E-3</v>
      </c>
      <c r="BG214" s="27">
        <f>BC214+BE214</f>
        <v>124886.27255953175</v>
      </c>
      <c r="BH214" s="9">
        <v>0</v>
      </c>
      <c r="BI214" s="6">
        <f>AK214*0.85*0.75*12</f>
        <v>52652.520533503324</v>
      </c>
      <c r="BJ214" s="6">
        <f>AL214*0.85*0.75*2*12</f>
        <v>105305.04106700665</v>
      </c>
      <c r="BK214" s="6">
        <f>BI214+BJ214</f>
        <v>157957.56160050997</v>
      </c>
      <c r="BL214" s="8">
        <f>BK214/236999601</f>
        <v>6.6648872375320994E-4</v>
      </c>
      <c r="BM214" s="6">
        <f>AH214/398745*606682</f>
        <v>13089.817858394628</v>
      </c>
      <c r="BN214" s="8">
        <f>BM214/23157202</f>
        <v>5.6525904374779947E-4</v>
      </c>
      <c r="BT214" s="6">
        <f>'[1]Detailed Budget'!$AD$12</f>
        <v>194045122715</v>
      </c>
      <c r="BU214" s="6">
        <f>'[1]Detailed Budget'!$AD$24</f>
        <v>194045122715</v>
      </c>
      <c r="BV214" s="7">
        <f>AV214/34743979</f>
        <v>0</v>
      </c>
      <c r="BW214" s="4"/>
      <c r="BX214" s="5">
        <f>BT214*BV214</f>
        <v>0</v>
      </c>
      <c r="BY214" s="5">
        <f>BU214*BV214</f>
        <v>0</v>
      </c>
      <c r="CA214" s="6">
        <f>'[1]Detailed Budget'!$AD$96</f>
        <v>71050111380.677719</v>
      </c>
      <c r="CB214" s="5">
        <f>BA214*CA214</f>
        <v>58888399.303499959</v>
      </c>
      <c r="CE214" s="6">
        <f>'[1]Detailed Budget'!$AD$175</f>
        <v>4330586076.5988197</v>
      </c>
      <c r="CF214" s="5">
        <f>BB214*BD214*CE214</f>
        <v>9228438.1321806181</v>
      </c>
      <c r="CG214" s="6">
        <f>'[1]Detailed Budget'!$AD$176</f>
        <v>20662817754.37001</v>
      </c>
      <c r="CH214" s="5">
        <f>BB214*BF214*CG214</f>
        <v>44032270.955316007</v>
      </c>
      <c r="CI214" s="5">
        <f>CF214+CH214</f>
        <v>53260709.087496623</v>
      </c>
      <c r="CJ214" s="5">
        <f>'[1]Detailed Budget'!$AD$178</f>
        <v>46025131033.061455</v>
      </c>
      <c r="CK214" s="5">
        <f>BB214*AG214*CJ214</f>
        <v>66439497.153332166</v>
      </c>
      <c r="CL214" s="5">
        <f>CI214+CK214</f>
        <v>119700206.24082878</v>
      </c>
      <c r="CM214" s="4">
        <f>'[1]Detailed Budget'!$AD$189</f>
        <v>77498869683.252869</v>
      </c>
      <c r="CN214" s="5">
        <f>BH214*BL214*CM214</f>
        <v>0</v>
      </c>
      <c r="CO214" s="3">
        <f>'[1]Detailed Budget'!$AD$191</f>
        <v>2684962805.4134097</v>
      </c>
      <c r="CP214" s="2">
        <f>BH214*AN214*CO214</f>
        <v>0</v>
      </c>
      <c r="CQ214" s="2">
        <f>CN214+CP214</f>
        <v>0</v>
      </c>
      <c r="CR214" s="6">
        <f>'[1]Detailed Budget'!$AD$195</f>
        <v>18734176418</v>
      </c>
      <c r="CS214" s="5">
        <f>BN214*CR214</f>
        <v>10589662.647441255</v>
      </c>
      <c r="CW214" s="4"/>
      <c r="DH214" s="3">
        <f>'[1]Detailed Budget'!$AD$163</f>
        <v>4928560000</v>
      </c>
      <c r="DI214" s="2">
        <f>AP214*DH214</f>
        <v>8400000</v>
      </c>
    </row>
    <row r="215" spans="1:113" ht="43.5" x14ac:dyDescent="0.35">
      <c r="A215" s="23" t="s">
        <v>1266</v>
      </c>
      <c r="B215" s="22" t="s">
        <v>1265</v>
      </c>
      <c r="C215" s="21" t="s">
        <v>1</v>
      </c>
      <c r="D215" s="67" t="s">
        <v>1</v>
      </c>
      <c r="E215" s="21"/>
      <c r="F215" s="21"/>
      <c r="G215" s="21"/>
      <c r="H215" s="21" t="s">
        <v>1</v>
      </c>
      <c r="I215" s="21" t="s">
        <v>1</v>
      </c>
      <c r="J215" s="21"/>
      <c r="K215" s="21" t="s">
        <v>1</v>
      </c>
      <c r="L215" s="21"/>
      <c r="M215" s="21"/>
      <c r="N215" s="21"/>
      <c r="O215" s="21"/>
      <c r="P215" s="21"/>
      <c r="Q215" s="21"/>
      <c r="R215" s="21" t="s">
        <v>1</v>
      </c>
      <c r="S215" s="21"/>
      <c r="T215" s="21"/>
      <c r="U215" s="20">
        <f>COUNTA(C215:T215)</f>
        <v>6</v>
      </c>
      <c r="V215" s="19" t="s">
        <v>4</v>
      </c>
      <c r="W215" s="18">
        <v>60834</v>
      </c>
      <c r="X215" s="17">
        <v>3.47</v>
      </c>
      <c r="Y215" s="16">
        <f>1+X215/100</f>
        <v>1.0347</v>
      </c>
      <c r="Z215" s="6">
        <v>19</v>
      </c>
      <c r="AA215" s="16">
        <f>POWER(Y215,Z215)</f>
        <v>1.9119412036868784</v>
      </c>
      <c r="AB215" s="6">
        <f>W215*AA215</f>
        <v>116311.03118508756</v>
      </c>
      <c r="AC215" s="1">
        <v>19.100000000000001</v>
      </c>
      <c r="AD215" s="6">
        <f>AB215*AC215/100</f>
        <v>22215.406956351726</v>
      </c>
      <c r="AE215" s="6">
        <f>AD215*0.95</f>
        <v>21104.63660853414</v>
      </c>
      <c r="AF215" s="6">
        <f>AE215*BB215</f>
        <v>21104.63660853414</v>
      </c>
      <c r="AG215" s="15">
        <f>AE215/21628351</f>
        <v>9.7578574568787696E-4</v>
      </c>
      <c r="AH215" s="6">
        <f>AB215*0.05</f>
        <v>5815.5515592543779</v>
      </c>
      <c r="AI215" s="12">
        <f>AH215/12908475</f>
        <v>4.5052196787415848E-4</v>
      </c>
      <c r="AJ215" s="6">
        <f>AD215+AH215</f>
        <v>28030.958515606104</v>
      </c>
      <c r="AK215" s="6">
        <f>AB215*0.04</f>
        <v>4652.4412474035025</v>
      </c>
      <c r="AL215" s="6">
        <f>AB215*0.04</f>
        <v>4652.4412474035025</v>
      </c>
      <c r="AM215" s="6">
        <f>AK215+AL215</f>
        <v>9304.8824948070051</v>
      </c>
      <c r="AN215" s="14">
        <f>AM215/20653560</f>
        <v>4.5052196787415848E-4</v>
      </c>
      <c r="AO215" s="6">
        <v>10</v>
      </c>
      <c r="AP215" s="13">
        <f>AO215/8801</f>
        <v>1.1362345188046814E-3</v>
      </c>
      <c r="AQ215" s="6">
        <v>10</v>
      </c>
      <c r="AR215" s="6"/>
      <c r="AS215" s="6"/>
      <c r="AT215" s="6"/>
      <c r="AU215" s="6">
        <v>0</v>
      </c>
      <c r="AV215" s="6"/>
      <c r="AW215" s="13">
        <f>AV215/34743979</f>
        <v>0</v>
      </c>
      <c r="AX215" s="6">
        <v>1</v>
      </c>
      <c r="AY215" s="6">
        <f>AJ215/1921952*488691</f>
        <v>7127.3773475872777</v>
      </c>
      <c r="AZ215" s="6">
        <f>AX215*AY215</f>
        <v>7127.3773475872777</v>
      </c>
      <c r="BA215" s="12">
        <f>AZ215/12721596</f>
        <v>5.602581112925829E-4</v>
      </c>
      <c r="BB215" s="11">
        <v>1</v>
      </c>
      <c r="BC215" s="6">
        <f>AD215*BB215*0.18*4</f>
        <v>15995.093008573242</v>
      </c>
      <c r="BD215" s="10">
        <f>BC215/11104067</f>
        <v>1.4404715865433126E-3</v>
      </c>
      <c r="BE215" s="6">
        <f>AD215*BB215*0.77*4</f>
        <v>68423.453425563319</v>
      </c>
      <c r="BF215" s="8">
        <f>BE215/47500730</f>
        <v>1.4404716185533006E-3</v>
      </c>
      <c r="BG215" s="27">
        <f>BC215+BE215</f>
        <v>84418.546434136559</v>
      </c>
      <c r="BH215" s="9">
        <v>0</v>
      </c>
      <c r="BI215" s="6">
        <f>AK215*0.85*0.75*12</f>
        <v>35591.175542636796</v>
      </c>
      <c r="BJ215" s="6">
        <f>AL215*0.85*0.75*2*12</f>
        <v>71182.351085273593</v>
      </c>
      <c r="BK215" s="6">
        <f>BI215+BJ215</f>
        <v>106773.52662791038</v>
      </c>
      <c r="BL215" s="8">
        <f>BK215/236999601</f>
        <v>4.5052196787415848E-4</v>
      </c>
      <c r="BM215" s="6">
        <f>AH215/398745*606682</f>
        <v>8848.2374727496644</v>
      </c>
      <c r="BN215" s="8">
        <f>BM215/23157202</f>
        <v>3.8209441161111193E-4</v>
      </c>
      <c r="BT215" s="6">
        <f>'[1]Detailed Budget'!$AD$12</f>
        <v>194045122715</v>
      </c>
      <c r="BU215" s="6">
        <f>'[1]Detailed Budget'!$AD$24</f>
        <v>194045122715</v>
      </c>
      <c r="BV215" s="7">
        <f>AV215/34743979</f>
        <v>0</v>
      </c>
      <c r="BW215" s="4"/>
      <c r="BX215" s="5">
        <f>BT215*BV215</f>
        <v>0</v>
      </c>
      <c r="BY215" s="5">
        <f>BU215*BV215</f>
        <v>0</v>
      </c>
      <c r="CA215" s="6">
        <f>'[1]Detailed Budget'!$AD$96</f>
        <v>71050111380.677719</v>
      </c>
      <c r="CB215" s="5">
        <f>BA215*CA215</f>
        <v>39806401.209266149</v>
      </c>
      <c r="CE215" s="6">
        <f>'[1]Detailed Budget'!$AD$175</f>
        <v>4330586076.5988197</v>
      </c>
      <c r="CF215" s="5">
        <f>BB215*BD215*CE215</f>
        <v>6238086.1964206817</v>
      </c>
      <c r="CG215" s="6">
        <f>'[1]Detailed Budget'!$AD$176</f>
        <v>20662817754.37001</v>
      </c>
      <c r="CH215" s="5">
        <f>BB215*BF215*CG215</f>
        <v>29764202.534509245</v>
      </c>
      <c r="CI215" s="5">
        <f>CF215+CH215</f>
        <v>36002288.730929926</v>
      </c>
      <c r="CJ215" s="5">
        <f>'[1]Detailed Budget'!$AD$178</f>
        <v>46025131033.061455</v>
      </c>
      <c r="CK215" s="5">
        <f>BB215*AG215*CJ215</f>
        <v>44910666.805478118</v>
      </c>
      <c r="CL215" s="5">
        <f>CI215+CK215</f>
        <v>80912955.536408037</v>
      </c>
      <c r="CM215" s="4">
        <f>'[1]Detailed Budget'!$AD$189</f>
        <v>77498869683.252869</v>
      </c>
      <c r="CN215" s="5">
        <f>BH215*BL215*CM215</f>
        <v>0</v>
      </c>
      <c r="CO215" s="3">
        <f>'[1]Detailed Budget'!$AD$191</f>
        <v>2684962805.4134097</v>
      </c>
      <c r="CP215" s="2">
        <f>BH215*AN215*CO215</f>
        <v>0</v>
      </c>
      <c r="CQ215" s="2">
        <f>CN215+CP215</f>
        <v>0</v>
      </c>
      <c r="CR215" s="6">
        <f>'[1]Detailed Budget'!$AD$195</f>
        <v>18734176418</v>
      </c>
      <c r="CS215" s="5">
        <f>BN215*CR215</f>
        <v>7158224.1154544782</v>
      </c>
      <c r="CW215" s="4"/>
      <c r="DH215" s="3">
        <f>'[1]Detailed Budget'!$AD$163</f>
        <v>4928560000</v>
      </c>
      <c r="DI215" s="2">
        <f>AP215*DH215</f>
        <v>5600000</v>
      </c>
    </row>
    <row r="216" spans="1:113" ht="43.5" x14ac:dyDescent="0.35">
      <c r="A216" s="23" t="s">
        <v>1264</v>
      </c>
      <c r="B216" s="22" t="s">
        <v>1263</v>
      </c>
      <c r="C216" s="21" t="s">
        <v>1</v>
      </c>
      <c r="D216" s="67" t="s">
        <v>1</v>
      </c>
      <c r="E216" s="21"/>
      <c r="F216" s="21"/>
      <c r="G216" s="21"/>
      <c r="H216" s="21" t="s">
        <v>1</v>
      </c>
      <c r="I216" s="21" t="s">
        <v>1</v>
      </c>
      <c r="J216" s="21"/>
      <c r="K216" s="21" t="s">
        <v>1</v>
      </c>
      <c r="L216" s="21"/>
      <c r="M216" s="21"/>
      <c r="N216" s="21"/>
      <c r="O216" s="21"/>
      <c r="P216" s="21"/>
      <c r="Q216" s="21"/>
      <c r="R216" s="21" t="s">
        <v>1</v>
      </c>
      <c r="S216" s="21"/>
      <c r="T216" s="21"/>
      <c r="U216" s="20">
        <f>COUNTA(C216:T216)</f>
        <v>6</v>
      </c>
      <c r="V216" s="19" t="s">
        <v>4</v>
      </c>
      <c r="W216" s="18">
        <v>157322</v>
      </c>
      <c r="X216" s="17">
        <v>3.47</v>
      </c>
      <c r="Y216" s="16">
        <f>1+X216/100</f>
        <v>1.0347</v>
      </c>
      <c r="Z216" s="6">
        <v>19</v>
      </c>
      <c r="AA216" s="16">
        <f>POWER(Y216,Z216)</f>
        <v>1.9119412036868784</v>
      </c>
      <c r="AB216" s="6">
        <f>W216*AA216</f>
        <v>300790.41404642706</v>
      </c>
      <c r="AC216" s="1">
        <v>19.100000000000001</v>
      </c>
      <c r="AD216" s="6">
        <f>AB216*AC216/100</f>
        <v>57450.969082867567</v>
      </c>
      <c r="AE216" s="6">
        <f>AD216*0.95</f>
        <v>54578.420628724183</v>
      </c>
      <c r="AF216" s="6">
        <f>AE216*BB216</f>
        <v>54578.420628724183</v>
      </c>
      <c r="AG216" s="15">
        <f>AE216/21628351</f>
        <v>2.5234665661161217E-3</v>
      </c>
      <c r="AH216" s="6">
        <f>AB216*0.05</f>
        <v>15039.520702321353</v>
      </c>
      <c r="AI216" s="12">
        <f>AH216/12908475</f>
        <v>1.1650888817092146E-3</v>
      </c>
      <c r="AJ216" s="6">
        <f>AD216+AH216</f>
        <v>72490.489785188925</v>
      </c>
      <c r="AK216" s="6">
        <f>AB216*0.04</f>
        <v>12031.616561857083</v>
      </c>
      <c r="AL216" s="6">
        <f>AB216*0.04</f>
        <v>12031.616561857083</v>
      </c>
      <c r="AM216" s="6">
        <f>AK216+AL216</f>
        <v>24063.233123714166</v>
      </c>
      <c r="AN216" s="14">
        <f>AM216/20653560</f>
        <v>1.1650888817092146E-3</v>
      </c>
      <c r="AO216" s="6">
        <v>11</v>
      </c>
      <c r="AP216" s="13">
        <f>AO216/8801</f>
        <v>1.2498579706851495E-3</v>
      </c>
      <c r="AQ216" s="6">
        <v>11</v>
      </c>
      <c r="AR216" s="6"/>
      <c r="AS216" s="6"/>
      <c r="AT216" s="6"/>
      <c r="AU216" s="6">
        <v>0</v>
      </c>
      <c r="AV216" s="6"/>
      <c r="AW216" s="13">
        <f>AV216/34743979</f>
        <v>0</v>
      </c>
      <c r="AX216" s="6">
        <v>1</v>
      </c>
      <c r="AY216" s="6">
        <f>AJ216/1921952*488691</f>
        <v>18432.015962736717</v>
      </c>
      <c r="AZ216" s="6">
        <f>AX216*AY216</f>
        <v>18432.015962736717</v>
      </c>
      <c r="BA216" s="12">
        <f>AZ216/12721596</f>
        <v>1.4488760657653896E-3</v>
      </c>
      <c r="BB216" s="11">
        <v>1</v>
      </c>
      <c r="BC216" s="6">
        <f>AD216*BB216*0.18*4</f>
        <v>41364.697739664647</v>
      </c>
      <c r="BD216" s="10">
        <f>BC216/11104067</f>
        <v>3.7251844517566983E-3</v>
      </c>
      <c r="BE216" s="6">
        <f>AD216*BB216*0.77*4</f>
        <v>176948.98477523212</v>
      </c>
      <c r="BF216" s="8">
        <f>BE216/47500730</f>
        <v>3.7251845345373032E-3</v>
      </c>
      <c r="BG216" s="27">
        <f>BC216+BE216</f>
        <v>218313.68251489676</v>
      </c>
      <c r="BH216" s="9">
        <v>0</v>
      </c>
      <c r="BI216" s="6">
        <f>AK216*0.85*0.75*12</f>
        <v>92041.866698206693</v>
      </c>
      <c r="BJ216" s="6">
        <f>AL216*0.85*0.75*2*12</f>
        <v>184083.73339641339</v>
      </c>
      <c r="BK216" s="6">
        <f>BI216+BJ216</f>
        <v>276125.60009462008</v>
      </c>
      <c r="BL216" s="8">
        <f>BK216/236999601</f>
        <v>1.1650888817092146E-3</v>
      </c>
      <c r="BM216" s="6">
        <f>AH216/398745*606682</f>
        <v>22882.309492848119</v>
      </c>
      <c r="BN216" s="8">
        <f>BM216/23157202</f>
        <v>9.8812928664042052E-4</v>
      </c>
      <c r="BT216" s="6">
        <f>'[1]Detailed Budget'!$AD$12</f>
        <v>194045122715</v>
      </c>
      <c r="BU216" s="6">
        <f>'[1]Detailed Budget'!$AD$24</f>
        <v>194045122715</v>
      </c>
      <c r="BV216" s="7">
        <f>AV216/34743979</f>
        <v>0</v>
      </c>
      <c r="BW216" s="4"/>
      <c r="BX216" s="5">
        <f>BT216*BV216</f>
        <v>0</v>
      </c>
      <c r="BY216" s="5">
        <f>BU216*BV216</f>
        <v>0</v>
      </c>
      <c r="CA216" s="6">
        <f>'[1]Detailed Budget'!$AD$96</f>
        <v>71050111380.677719</v>
      </c>
      <c r="CB216" s="5">
        <f>BA216*CA216</f>
        <v>102942805.84942907</v>
      </c>
      <c r="CE216" s="6">
        <f>'[1]Detailed Budget'!$AD$175</f>
        <v>4330586076.5988197</v>
      </c>
      <c r="CF216" s="5">
        <f>BB216*BD216*CE216</f>
        <v>16132231.919539966</v>
      </c>
      <c r="CG216" s="6">
        <f>'[1]Detailed Budget'!$AD$176</f>
        <v>20662817754.37001</v>
      </c>
      <c r="CH216" s="5">
        <f>BB216*BF216*CG216</f>
        <v>76972809.138541967</v>
      </c>
      <c r="CI216" s="5">
        <f>CF216+CH216</f>
        <v>93105041.058081925</v>
      </c>
      <c r="CJ216" s="5">
        <f>'[1]Detailed Budget'!$AD$178</f>
        <v>46025131033.061455</v>
      </c>
      <c r="CK216" s="5">
        <f>BB216*AG216*CJ216</f>
        <v>116142879.36304414</v>
      </c>
      <c r="CL216" s="5">
        <f>CI216+CK216</f>
        <v>209247920.42112607</v>
      </c>
      <c r="CM216" s="4">
        <f>'[1]Detailed Budget'!$AD$189</f>
        <v>77498869683.252869</v>
      </c>
      <c r="CN216" s="5">
        <f>BH216*BL216*CM216</f>
        <v>0</v>
      </c>
      <c r="CO216" s="3">
        <f>'[1]Detailed Budget'!$AD$191</f>
        <v>2684962805.4134097</v>
      </c>
      <c r="CP216" s="2">
        <f>BH216*AN216*CO216</f>
        <v>0</v>
      </c>
      <c r="CQ216" s="2">
        <f>CN216+CP216</f>
        <v>0</v>
      </c>
      <c r="CR216" s="6">
        <f>'[1]Detailed Budget'!$AD$195</f>
        <v>18734176418</v>
      </c>
      <c r="CS216" s="5">
        <f>BN216*CR216</f>
        <v>18511788.379714128</v>
      </c>
      <c r="CW216" s="4"/>
      <c r="DH216" s="3">
        <f>'[1]Detailed Budget'!$AD$163</f>
        <v>4928560000</v>
      </c>
      <c r="DI216" s="2">
        <f>AP216*DH216</f>
        <v>6160000</v>
      </c>
    </row>
    <row r="217" spans="1:113" ht="43.5" x14ac:dyDescent="0.35">
      <c r="A217" s="23" t="s">
        <v>1262</v>
      </c>
      <c r="B217" s="22" t="s">
        <v>1261</v>
      </c>
      <c r="C217" s="21" t="s">
        <v>1</v>
      </c>
      <c r="D217" s="67" t="s">
        <v>1</v>
      </c>
      <c r="E217" s="21"/>
      <c r="F217" s="21"/>
      <c r="G217" s="21"/>
      <c r="H217" s="21" t="s">
        <v>1</v>
      </c>
      <c r="I217" s="21" t="s">
        <v>1</v>
      </c>
      <c r="J217" s="21"/>
      <c r="K217" s="21" t="s">
        <v>1</v>
      </c>
      <c r="L217" s="21"/>
      <c r="M217" s="21"/>
      <c r="N217" s="21"/>
      <c r="O217" s="21"/>
      <c r="P217" s="21"/>
      <c r="Q217" s="21"/>
      <c r="R217" s="21" t="s">
        <v>1</v>
      </c>
      <c r="S217" s="21"/>
      <c r="T217" s="21"/>
      <c r="U217" s="20">
        <f>COUNTA(C217:T217)</f>
        <v>6</v>
      </c>
      <c r="V217" s="19" t="s">
        <v>4</v>
      </c>
      <c r="W217" s="18">
        <v>203343</v>
      </c>
      <c r="X217" s="17">
        <v>3.47</v>
      </c>
      <c r="Y217" s="16">
        <f>1+X217/100</f>
        <v>1.0347</v>
      </c>
      <c r="Z217" s="6">
        <v>19</v>
      </c>
      <c r="AA217" s="16">
        <f>POWER(Y217,Z217)</f>
        <v>1.9119412036868784</v>
      </c>
      <c r="AB217" s="6">
        <f>W217*AA217</f>
        <v>388779.8601813009</v>
      </c>
      <c r="AC217" s="1">
        <v>19.100000000000001</v>
      </c>
      <c r="AD217" s="6">
        <f>AB217*AC217/100</f>
        <v>74256.953294628474</v>
      </c>
      <c r="AE217" s="6">
        <f>AD217*0.95</f>
        <v>70544.105629897051</v>
      </c>
      <c r="AF217" s="6">
        <f>AE217*BB217</f>
        <v>70544.105629897051</v>
      </c>
      <c r="AG217" s="15">
        <f>AE217/21628351</f>
        <v>3.2616497498998906E-3</v>
      </c>
      <c r="AH217" s="6">
        <f>AB217*0.05</f>
        <v>19438.993009065045</v>
      </c>
      <c r="AI217" s="12">
        <f>AH217/12908475</f>
        <v>1.5059093354610087E-3</v>
      </c>
      <c r="AJ217" s="6">
        <f>AD217+AH217</f>
        <v>93695.946303693519</v>
      </c>
      <c r="AK217" s="6">
        <f>AB217*0.04</f>
        <v>15551.194407252036</v>
      </c>
      <c r="AL217" s="6">
        <f>AB217*0.04</f>
        <v>15551.194407252036</v>
      </c>
      <c r="AM217" s="6">
        <f>AK217+AL217</f>
        <v>31102.388814504073</v>
      </c>
      <c r="AN217" s="14">
        <f>AM217/20653560</f>
        <v>1.5059093354610087E-3</v>
      </c>
      <c r="AO217" s="6">
        <v>10</v>
      </c>
      <c r="AP217" s="13">
        <f>AO217/8801</f>
        <v>1.1362345188046814E-3</v>
      </c>
      <c r="AQ217" s="6">
        <v>10</v>
      </c>
      <c r="AR217" s="6"/>
      <c r="AS217" s="6"/>
      <c r="AT217" s="6"/>
      <c r="AU217" s="6">
        <v>0</v>
      </c>
      <c r="AV217" s="6"/>
      <c r="AW217" s="13">
        <f>AV217/34743979</f>
        <v>0</v>
      </c>
      <c r="AX217" s="6">
        <v>1</v>
      </c>
      <c r="AY217" s="6">
        <f>AJ217/1921952*488691</f>
        <v>23823.886181912083</v>
      </c>
      <c r="AZ217" s="6">
        <f>AX217*AY217</f>
        <v>23823.886181912083</v>
      </c>
      <c r="BA217" s="12">
        <f>AZ217/12721596</f>
        <v>1.8727120545183234E-3</v>
      </c>
      <c r="BB217" s="11">
        <v>1</v>
      </c>
      <c r="BC217" s="6">
        <f>AD217*BB217*0.18*4</f>
        <v>53465.006372132499</v>
      </c>
      <c r="BD217" s="10">
        <f>BC217/11104067</f>
        <v>4.8149030775960283E-3</v>
      </c>
      <c r="BE217" s="6">
        <f>AD217*BB217*0.77*4</f>
        <v>228711.41614745572</v>
      </c>
      <c r="BF217" s="8">
        <f>BE217/47500730</f>
        <v>4.814903184592231E-3</v>
      </c>
      <c r="BG217" s="27">
        <f>BC217+BE217</f>
        <v>282176.4225195882</v>
      </c>
      <c r="BH217" s="9">
        <v>0</v>
      </c>
      <c r="BI217" s="6">
        <f>AK217*0.85*0.75*12</f>
        <v>118966.63721547808</v>
      </c>
      <c r="BJ217" s="6">
        <f>AL217*0.85*0.75*2*12</f>
        <v>237933.27443095617</v>
      </c>
      <c r="BK217" s="6">
        <f>BI217+BJ217</f>
        <v>356899.91164643422</v>
      </c>
      <c r="BL217" s="8">
        <f>BK217/236999601</f>
        <v>1.5059093354610087E-3</v>
      </c>
      <c r="BM217" s="6">
        <f>AH217/398745*606682</f>
        <v>29576.012631445159</v>
      </c>
      <c r="BN217" s="8">
        <f>BM217/23157202</f>
        <v>1.277184205218107E-3</v>
      </c>
      <c r="BT217" s="6">
        <f>'[1]Detailed Budget'!$AD$12</f>
        <v>194045122715</v>
      </c>
      <c r="BU217" s="6">
        <f>'[1]Detailed Budget'!$AD$24</f>
        <v>194045122715</v>
      </c>
      <c r="BV217" s="7">
        <f>AV217/34743979</f>
        <v>0</v>
      </c>
      <c r="BW217" s="4"/>
      <c r="BX217" s="5">
        <f>BT217*BV217</f>
        <v>0</v>
      </c>
      <c r="BY217" s="5">
        <f>BU217*BV217</f>
        <v>0</v>
      </c>
      <c r="CA217" s="6">
        <f>'[1]Detailed Budget'!$AD$96</f>
        <v>71050111380.677719</v>
      </c>
      <c r="CB217" s="5">
        <f>BA217*CA217</f>
        <v>133056400.05746467</v>
      </c>
      <c r="CE217" s="6">
        <f>'[1]Detailed Budget'!$AD$175</f>
        <v>4330586076.5988197</v>
      </c>
      <c r="CF217" s="5">
        <f>BB217*BD217*CE217</f>
        <v>20851352.228010166</v>
      </c>
      <c r="CG217" s="6">
        <f>'[1]Detailed Budget'!$AD$176</f>
        <v>20662817754.37001</v>
      </c>
      <c r="CH217" s="5">
        <f>BB217*BF217*CG217</f>
        <v>99489467.008165047</v>
      </c>
      <c r="CI217" s="5">
        <f>CF217+CH217</f>
        <v>120340819.23617521</v>
      </c>
      <c r="CJ217" s="5">
        <f>'[1]Detailed Budget'!$AD$178</f>
        <v>46025131033.061455</v>
      </c>
      <c r="CK217" s="5">
        <f>BB217*AG217*CJ217</f>
        <v>150117857.12309459</v>
      </c>
      <c r="CL217" s="5">
        <f>CI217+CK217</f>
        <v>270458676.3592698</v>
      </c>
      <c r="CM217" s="4">
        <f>'[1]Detailed Budget'!$AD$189</f>
        <v>77498869683.252869</v>
      </c>
      <c r="CN217" s="5">
        <f>BH217*BL217*CM217</f>
        <v>0</v>
      </c>
      <c r="CO217" s="3">
        <f>'[1]Detailed Budget'!$AD$191</f>
        <v>2684962805.4134097</v>
      </c>
      <c r="CP217" s="2">
        <f>BH217*AN217*CO217</f>
        <v>0</v>
      </c>
      <c r="CQ217" s="2">
        <f>CN217+CP217</f>
        <v>0</v>
      </c>
      <c r="CR217" s="6">
        <f>'[1]Detailed Budget'!$AD$195</f>
        <v>18734176418</v>
      </c>
      <c r="CS217" s="5">
        <f>BN217*CR217</f>
        <v>23926994.218839135</v>
      </c>
      <c r="CW217" s="4"/>
      <c r="DH217" s="3">
        <f>'[1]Detailed Budget'!$AD$163</f>
        <v>4928560000</v>
      </c>
      <c r="DI217" s="2">
        <f>AP217*DH217</f>
        <v>5600000</v>
      </c>
    </row>
    <row r="218" spans="1:113" ht="43.5" x14ac:dyDescent="0.35">
      <c r="A218" s="23" t="s">
        <v>1260</v>
      </c>
      <c r="B218" s="22" t="s">
        <v>1259</v>
      </c>
      <c r="C218" s="21" t="s">
        <v>1</v>
      </c>
      <c r="D218" s="67" t="s">
        <v>1</v>
      </c>
      <c r="E218" s="21"/>
      <c r="F218" s="21"/>
      <c r="G218" s="21"/>
      <c r="H218" s="21" t="s">
        <v>1</v>
      </c>
      <c r="I218" s="21" t="s">
        <v>1</v>
      </c>
      <c r="J218" s="21"/>
      <c r="K218" s="21" t="s">
        <v>1</v>
      </c>
      <c r="L218" s="21"/>
      <c r="M218" s="21"/>
      <c r="N218" s="21"/>
      <c r="O218" s="21"/>
      <c r="P218" s="21"/>
      <c r="Q218" s="21"/>
      <c r="R218" s="21" t="s">
        <v>1</v>
      </c>
      <c r="S218" s="21"/>
      <c r="T218" s="21"/>
      <c r="U218" s="20">
        <f>COUNTA(C218:T218)</f>
        <v>6</v>
      </c>
      <c r="V218" s="19" t="s">
        <v>4</v>
      </c>
      <c r="W218" s="18">
        <v>56704</v>
      </c>
      <c r="X218" s="17">
        <v>3.47</v>
      </c>
      <c r="Y218" s="16">
        <f>1+X218/100</f>
        <v>1.0347</v>
      </c>
      <c r="Z218" s="6">
        <v>19</v>
      </c>
      <c r="AA218" s="16">
        <f>POWER(Y218,Z218)</f>
        <v>1.9119412036868784</v>
      </c>
      <c r="AB218" s="6">
        <f>W218*AA218</f>
        <v>108414.71401386075</v>
      </c>
      <c r="AC218" s="1">
        <v>19.100000000000001</v>
      </c>
      <c r="AD218" s="6">
        <f>AB218*AC218/100</f>
        <v>20707.210376647407</v>
      </c>
      <c r="AE218" s="6">
        <f>AD218*0.95</f>
        <v>19671.849857815036</v>
      </c>
      <c r="AF218" s="6">
        <f>AE218*BB218</f>
        <v>19671.849857815036</v>
      </c>
      <c r="AG218" s="15">
        <f>AE218/21628351</f>
        <v>9.0953997638631978E-4</v>
      </c>
      <c r="AH218" s="6">
        <f>AB218*0.05</f>
        <v>5420.7357006930379</v>
      </c>
      <c r="AI218" s="12">
        <f>AH218/12908475</f>
        <v>4.1993618151586753E-4</v>
      </c>
      <c r="AJ218" s="6">
        <f>AD218+AH218</f>
        <v>26127.946077340443</v>
      </c>
      <c r="AK218" s="6">
        <f>AB218*0.04</f>
        <v>4336.5885605544299</v>
      </c>
      <c r="AL218" s="6">
        <f>AB218*0.04</f>
        <v>4336.5885605544299</v>
      </c>
      <c r="AM218" s="6">
        <f>AK218+AL218</f>
        <v>8673.1771211088599</v>
      </c>
      <c r="AN218" s="14">
        <f>AM218/20653560</f>
        <v>4.1993618151586748E-4</v>
      </c>
      <c r="AO218" s="6">
        <v>10</v>
      </c>
      <c r="AP218" s="13">
        <f>AO218/8801</f>
        <v>1.1362345188046814E-3</v>
      </c>
      <c r="AQ218" s="6">
        <v>10</v>
      </c>
      <c r="AR218" s="6"/>
      <c r="AS218" s="6"/>
      <c r="AT218" s="6"/>
      <c r="AU218" s="6">
        <v>0</v>
      </c>
      <c r="AV218" s="6"/>
      <c r="AW218" s="13">
        <f>AV218/34743979</f>
        <v>0</v>
      </c>
      <c r="AX218" s="6">
        <v>1</v>
      </c>
      <c r="AY218" s="6">
        <f>AJ218/1921952*488691</f>
        <v>6643.5020731431259</v>
      </c>
      <c r="AZ218" s="6">
        <f>AX218*AY218</f>
        <v>6643.5020731431259</v>
      </c>
      <c r="BA218" s="12">
        <f>AZ218/12721596</f>
        <v>5.2222237470385998E-4</v>
      </c>
      <c r="BB218" s="11">
        <v>1</v>
      </c>
      <c r="BC218" s="6">
        <f>AD218*BB218*0.18*4</f>
        <v>14909.191471186132</v>
      </c>
      <c r="BD218" s="10">
        <f>BC218/11104067</f>
        <v>1.3426784502638656E-3</v>
      </c>
      <c r="BE218" s="6">
        <f>AD218*BB218*0.77*4</f>
        <v>63778.207960074011</v>
      </c>
      <c r="BF218" s="8">
        <f>BE218/47500730</f>
        <v>1.3426784801007061E-3</v>
      </c>
      <c r="BG218" s="27">
        <f>BC218+BE218</f>
        <v>78687.399431260143</v>
      </c>
      <c r="BH218" s="9">
        <v>0</v>
      </c>
      <c r="BI218" s="6">
        <f>AK218*0.85*0.75*12</f>
        <v>33174.902488241387</v>
      </c>
      <c r="BJ218" s="6">
        <f>AL218*0.85*0.75*2*12</f>
        <v>66349.804976482774</v>
      </c>
      <c r="BK218" s="6">
        <f>BI218+BJ218</f>
        <v>99524.707464724168</v>
      </c>
      <c r="BL218" s="8">
        <f>BK218/236999601</f>
        <v>4.1993618151586748E-4</v>
      </c>
      <c r="BM218" s="6">
        <f>AH218/398745*606682</f>
        <v>8247.5335775190997</v>
      </c>
      <c r="BN218" s="8">
        <f>BM218/23157202</f>
        <v>3.5615414925858056E-4</v>
      </c>
      <c r="BT218" s="6">
        <f>'[1]Detailed Budget'!$AD$12</f>
        <v>194045122715</v>
      </c>
      <c r="BU218" s="6">
        <f>'[1]Detailed Budget'!$AD$24</f>
        <v>194045122715</v>
      </c>
      <c r="BV218" s="7">
        <f>AV218/34743979</f>
        <v>0</v>
      </c>
      <c r="BW218" s="4"/>
      <c r="BX218" s="5">
        <f>BT218*BV218</f>
        <v>0</v>
      </c>
      <c r="BY218" s="5">
        <f>BU218*BV218</f>
        <v>0</v>
      </c>
      <c r="CA218" s="6">
        <f>'[1]Detailed Budget'!$AD$96</f>
        <v>71050111380.677719</v>
      </c>
      <c r="CB218" s="5">
        <f>BA218*CA218</f>
        <v>37103957.888191268</v>
      </c>
      <c r="CE218" s="6">
        <f>'[1]Detailed Budget'!$AD$175</f>
        <v>4330586076.5988197</v>
      </c>
      <c r="CF218" s="5">
        <f>BB218*BD218*CE218</f>
        <v>5814584.6020619776</v>
      </c>
      <c r="CG218" s="6">
        <f>'[1]Detailed Budget'!$AD$176</f>
        <v>20662817754.37001</v>
      </c>
      <c r="CH218" s="5">
        <f>BB218*BF218*CG218</f>
        <v>27743520.737035409</v>
      </c>
      <c r="CI218" s="5">
        <f>CF218+CH218</f>
        <v>33558105.339097388</v>
      </c>
      <c r="CJ218" s="5">
        <f>'[1]Detailed Budget'!$AD$178</f>
        <v>46025131033.061455</v>
      </c>
      <c r="CK218" s="5">
        <f>BB218*AG218*CJ218</f>
        <v>41861696.592987992</v>
      </c>
      <c r="CL218" s="5">
        <f>CI218+CK218</f>
        <v>75419801.93208538</v>
      </c>
      <c r="CM218" s="4">
        <f>'[1]Detailed Budget'!$AD$189</f>
        <v>77498869683.252869</v>
      </c>
      <c r="CN218" s="5">
        <f>BH218*BL218*CM218</f>
        <v>0</v>
      </c>
      <c r="CO218" s="3">
        <f>'[1]Detailed Budget'!$AD$191</f>
        <v>2684962805.4134097</v>
      </c>
      <c r="CP218" s="2">
        <f>BH218*AN218*CO218</f>
        <v>0</v>
      </c>
      <c r="CQ218" s="2">
        <f>CN218+CP218</f>
        <v>0</v>
      </c>
      <c r="CR218" s="6">
        <f>'[1]Detailed Budget'!$AD$195</f>
        <v>18734176418</v>
      </c>
      <c r="CS218" s="5">
        <f>BN218*CR218</f>
        <v>6672254.6642129524</v>
      </c>
      <c r="CW218" s="4"/>
      <c r="DH218" s="3">
        <f>'[1]Detailed Budget'!$AD$163</f>
        <v>4928560000</v>
      </c>
      <c r="DI218" s="2">
        <f>AP218*DH218</f>
        <v>5600000</v>
      </c>
    </row>
    <row r="219" spans="1:113" ht="43.5" x14ac:dyDescent="0.35">
      <c r="A219" s="23" t="s">
        <v>1258</v>
      </c>
      <c r="B219" s="22" t="s">
        <v>1257</v>
      </c>
      <c r="C219" s="21" t="s">
        <v>1</v>
      </c>
      <c r="D219" s="67" t="s">
        <v>1</v>
      </c>
      <c r="E219" s="21"/>
      <c r="F219" s="21"/>
      <c r="G219" s="21"/>
      <c r="H219" s="21" t="s">
        <v>1</v>
      </c>
      <c r="I219" s="21" t="s">
        <v>1</v>
      </c>
      <c r="J219" s="21"/>
      <c r="K219" s="21" t="s">
        <v>1</v>
      </c>
      <c r="L219" s="21"/>
      <c r="M219" s="21"/>
      <c r="N219" s="21"/>
      <c r="O219" s="21"/>
      <c r="P219" s="21"/>
      <c r="Q219" s="21"/>
      <c r="R219" s="21" t="s">
        <v>1</v>
      </c>
      <c r="S219" s="21"/>
      <c r="T219" s="21"/>
      <c r="U219" s="20">
        <f>COUNTA(C219:T219)</f>
        <v>6</v>
      </c>
      <c r="V219" s="19" t="s">
        <v>4</v>
      </c>
      <c r="W219" s="18">
        <v>103600</v>
      </c>
      <c r="X219" s="17">
        <v>3.47</v>
      </c>
      <c r="Y219" s="16">
        <f>1+X219/100</f>
        <v>1.0347</v>
      </c>
      <c r="Z219" s="6">
        <v>19</v>
      </c>
      <c r="AA219" s="16">
        <f>POWER(Y219,Z219)</f>
        <v>1.9119412036868784</v>
      </c>
      <c r="AB219" s="6">
        <f>W219*AA219</f>
        <v>198077.10870196059</v>
      </c>
      <c r="AC219" s="1">
        <v>19.100000000000001</v>
      </c>
      <c r="AD219" s="6">
        <f>AB219*AC219/100</f>
        <v>37832.727762074472</v>
      </c>
      <c r="AE219" s="6">
        <f>AD219*0.95</f>
        <v>35941.091373970747</v>
      </c>
      <c r="AF219" s="6">
        <f>AE219*BB219</f>
        <v>35941.091373970747</v>
      </c>
      <c r="AG219" s="15">
        <f>AE219/21628351</f>
        <v>1.6617582807848248E-3</v>
      </c>
      <c r="AH219" s="6">
        <f>AB219*0.05</f>
        <v>9903.8554350980303</v>
      </c>
      <c r="AI219" s="12">
        <f>AH219/12908475</f>
        <v>7.6723667475035045E-4</v>
      </c>
      <c r="AJ219" s="6">
        <f>AD219+AH219</f>
        <v>47736.583197172498</v>
      </c>
      <c r="AK219" s="6">
        <f>AB219*0.04</f>
        <v>7923.0843480784242</v>
      </c>
      <c r="AL219" s="6">
        <f>AB219*0.04</f>
        <v>7923.0843480784242</v>
      </c>
      <c r="AM219" s="6">
        <f>AK219+AL219</f>
        <v>15846.168696156848</v>
      </c>
      <c r="AN219" s="14">
        <f>AM219/20653560</f>
        <v>7.6723667475035045E-4</v>
      </c>
      <c r="AO219" s="6">
        <v>12</v>
      </c>
      <c r="AP219" s="13">
        <f>AO219/8801</f>
        <v>1.3634814225656176E-3</v>
      </c>
      <c r="AQ219" s="6">
        <v>12</v>
      </c>
      <c r="AR219" s="6"/>
      <c r="AS219" s="6"/>
      <c r="AT219" s="6"/>
      <c r="AU219" s="6">
        <v>0</v>
      </c>
      <c r="AV219" s="6"/>
      <c r="AW219" s="13">
        <f>AV219/34743979</f>
        <v>0</v>
      </c>
      <c r="AX219" s="6">
        <v>1</v>
      </c>
      <c r="AY219" s="6">
        <f>AJ219/1921952*488691</f>
        <v>12137.888240293943</v>
      </c>
      <c r="AZ219" s="6">
        <f>AX219*AY219</f>
        <v>12137.888240293943</v>
      </c>
      <c r="BA219" s="12">
        <f>AZ219/12721596</f>
        <v>9.5411678222559048E-4</v>
      </c>
      <c r="BB219" s="11">
        <v>1</v>
      </c>
      <c r="BC219" s="6">
        <f>AD219*BB219*0.18*4</f>
        <v>27239.563988693619</v>
      </c>
      <c r="BD219" s="10">
        <f>BC219/11104067</f>
        <v>2.4531159609081626E-3</v>
      </c>
      <c r="BE219" s="6">
        <f>AD219*BB219*0.77*4</f>
        <v>116524.80150718938</v>
      </c>
      <c r="BF219" s="8">
        <f>BE219/47500730</f>
        <v>2.453116015421013E-3</v>
      </c>
      <c r="BG219" s="27">
        <f>BC219+BE219</f>
        <v>143764.36549588299</v>
      </c>
      <c r="BH219" s="9">
        <v>0</v>
      </c>
      <c r="BI219" s="6">
        <f>AK219*0.85*0.75*12</f>
        <v>60611.595262799943</v>
      </c>
      <c r="BJ219" s="6">
        <f>AL219*0.85*0.75*2*12</f>
        <v>121223.19052559989</v>
      </c>
      <c r="BK219" s="6">
        <f>BI219+BJ219</f>
        <v>181834.78578839984</v>
      </c>
      <c r="BL219" s="8">
        <f>BK219/236999601</f>
        <v>7.6723667475035045E-4</v>
      </c>
      <c r="BM219" s="6">
        <f>AH219/398745*606682</f>
        <v>15068.504490529394</v>
      </c>
      <c r="BN219" s="8">
        <f>BM219/23157202</f>
        <v>6.5070488613129486E-4</v>
      </c>
      <c r="BT219" s="6">
        <f>'[1]Detailed Budget'!$AD$12</f>
        <v>194045122715</v>
      </c>
      <c r="BU219" s="6">
        <f>'[1]Detailed Budget'!$AD$24</f>
        <v>194045122715</v>
      </c>
      <c r="BV219" s="7">
        <f>AV219/34743979</f>
        <v>0</v>
      </c>
      <c r="BW219" s="4"/>
      <c r="BX219" s="5">
        <f>BT219*BV219</f>
        <v>0</v>
      </c>
      <c r="BY219" s="5">
        <f>BU219*BV219</f>
        <v>0</v>
      </c>
      <c r="CA219" s="6">
        <f>'[1]Detailed Budget'!$AD$96</f>
        <v>71050111380.677719</v>
      </c>
      <c r="CB219" s="5">
        <f>BA219*CA219</f>
        <v>67790103.647302032</v>
      </c>
      <c r="CE219" s="6">
        <f>'[1]Detailed Budget'!$AD$175</f>
        <v>4330586076.5988197</v>
      </c>
      <c r="CF219" s="5">
        <f>BB219*BD219*CE219</f>
        <v>10623429.824591223</v>
      </c>
      <c r="CG219" s="6">
        <f>'[1]Detailed Budget'!$AD$176</f>
        <v>20662817754.37001</v>
      </c>
      <c r="CH219" s="5">
        <f>BB219*BF219*CG219</f>
        <v>50688289.156970724</v>
      </c>
      <c r="CI219" s="5">
        <f>CF219+CH219</f>
        <v>61311718.981561944</v>
      </c>
      <c r="CJ219" s="5">
        <f>'[1]Detailed Budget'!$AD$178</f>
        <v>46025131033.061455</v>
      </c>
      <c r="CK219" s="5">
        <f>BB219*AG219*CJ219</f>
        <v>76482642.618396491</v>
      </c>
      <c r="CL219" s="5">
        <f>CI219+CK219</f>
        <v>137794361.59995842</v>
      </c>
      <c r="CM219" s="4">
        <f>'[1]Detailed Budget'!$AD$189</f>
        <v>77498869683.252869</v>
      </c>
      <c r="CN219" s="5">
        <f>BH219*BL219*CM219</f>
        <v>0</v>
      </c>
      <c r="CO219" s="3">
        <f>'[1]Detailed Budget'!$AD$191</f>
        <v>2684962805.4134097</v>
      </c>
      <c r="CP219" s="2">
        <f>BH219*AN219*CO219</f>
        <v>0</v>
      </c>
      <c r="CQ219" s="2">
        <f>CN219+CP219</f>
        <v>0</v>
      </c>
      <c r="CR219" s="6">
        <f>'[1]Detailed Budget'!$AD$195</f>
        <v>18734176418</v>
      </c>
      <c r="CS219" s="5">
        <f>BN219*CR219</f>
        <v>12190420.132838279</v>
      </c>
      <c r="CW219" s="4"/>
      <c r="DH219" s="3">
        <f>'[1]Detailed Budget'!$AD$163</f>
        <v>4928560000</v>
      </c>
      <c r="DI219" s="2">
        <f>AP219*DH219</f>
        <v>6720000</v>
      </c>
    </row>
    <row r="220" spans="1:113" ht="43.5" x14ac:dyDescent="0.35">
      <c r="A220" s="23" t="s">
        <v>1256</v>
      </c>
      <c r="B220" s="22" t="s">
        <v>1255</v>
      </c>
      <c r="C220" s="21" t="s">
        <v>1</v>
      </c>
      <c r="D220" s="67" t="s">
        <v>1</v>
      </c>
      <c r="E220" s="21"/>
      <c r="F220" s="21"/>
      <c r="G220" s="21"/>
      <c r="H220" s="21" t="s">
        <v>1</v>
      </c>
      <c r="I220" s="21" t="s">
        <v>1</v>
      </c>
      <c r="J220" s="21"/>
      <c r="K220" s="21" t="s">
        <v>1</v>
      </c>
      <c r="L220" s="21"/>
      <c r="M220" s="21"/>
      <c r="N220" s="21"/>
      <c r="O220" s="21"/>
      <c r="P220" s="21"/>
      <c r="Q220" s="21"/>
      <c r="R220" s="21" t="s">
        <v>1</v>
      </c>
      <c r="S220" s="21"/>
      <c r="T220" s="21"/>
      <c r="U220" s="20">
        <f>COUNTA(C220:T220)</f>
        <v>6</v>
      </c>
      <c r="V220" s="19" t="s">
        <v>4</v>
      </c>
      <c r="W220" s="18">
        <v>140257</v>
      </c>
      <c r="X220" s="17">
        <v>3.47</v>
      </c>
      <c r="Y220" s="16">
        <f>1+X220/100</f>
        <v>1.0347</v>
      </c>
      <c r="Z220" s="6">
        <v>19</v>
      </c>
      <c r="AA220" s="16">
        <f>POWER(Y220,Z220)</f>
        <v>1.9119412036868784</v>
      </c>
      <c r="AB220" s="6">
        <f>W220*AA220</f>
        <v>268163.13740551053</v>
      </c>
      <c r="AC220" s="1">
        <v>19.100000000000001</v>
      </c>
      <c r="AD220" s="6">
        <f>AB220*AC220/100</f>
        <v>51219.159244452509</v>
      </c>
      <c r="AE220" s="6">
        <f>AD220*0.95</f>
        <v>48658.201282229878</v>
      </c>
      <c r="AF220" s="6">
        <f>AE220*BB220</f>
        <v>48658.201282229878</v>
      </c>
      <c r="AG220" s="15">
        <f>AE220/21628351</f>
        <v>2.2497416137841428E-3</v>
      </c>
      <c r="AH220" s="6">
        <f>AB220*0.05</f>
        <v>13408.156870275527</v>
      </c>
      <c r="AI220" s="12">
        <f>AH220/12908475</f>
        <v>1.0387095973982618E-3</v>
      </c>
      <c r="AJ220" s="6">
        <f>AD220+AH220</f>
        <v>64627.316114728033</v>
      </c>
      <c r="AK220" s="6">
        <f>AB220*0.04</f>
        <v>10726.525496220422</v>
      </c>
      <c r="AL220" s="6">
        <f>AB220*0.04</f>
        <v>10726.525496220422</v>
      </c>
      <c r="AM220" s="6">
        <f>AK220+AL220</f>
        <v>21453.050992440843</v>
      </c>
      <c r="AN220" s="14">
        <f>AM220/20653560</f>
        <v>1.0387095973982618E-3</v>
      </c>
      <c r="AO220" s="6">
        <v>13</v>
      </c>
      <c r="AP220" s="13">
        <f>AO220/8801</f>
        <v>1.4771048744460858E-3</v>
      </c>
      <c r="AQ220" s="6">
        <v>13</v>
      </c>
      <c r="AR220" s="6"/>
      <c r="AS220" s="6"/>
      <c r="AT220" s="6"/>
      <c r="AU220" s="6">
        <v>0</v>
      </c>
      <c r="AV220" s="6"/>
      <c r="AW220" s="13">
        <f>AV220/34743979</f>
        <v>0</v>
      </c>
      <c r="AX220" s="6">
        <v>1</v>
      </c>
      <c r="AY220" s="6">
        <f>AJ220/1921952*488691</f>
        <v>16432.662074506832</v>
      </c>
      <c r="AZ220" s="6">
        <f>AX220*AY220</f>
        <v>16432.662074506832</v>
      </c>
      <c r="BA220" s="12">
        <f>AZ220/12721596</f>
        <v>1.2917138757202187E-3</v>
      </c>
      <c r="BB220" s="11">
        <v>1</v>
      </c>
      <c r="BC220" s="6">
        <f>AD220*BB220*0.18*4</f>
        <v>36877.794656005804</v>
      </c>
      <c r="BD220" s="10">
        <f>BC220/11104067</f>
        <v>3.3211070012461024E-3</v>
      </c>
      <c r="BE220" s="6">
        <f>AD220*BB220*0.77*4</f>
        <v>157755.01047291374</v>
      </c>
      <c r="BF220" s="8">
        <f>BE220/47500730</f>
        <v>3.3211070750473466E-3</v>
      </c>
      <c r="BG220" s="27">
        <f>BC220+BE220</f>
        <v>194632.80512891954</v>
      </c>
      <c r="BH220" s="9">
        <v>0</v>
      </c>
      <c r="BI220" s="6">
        <f>AK220*0.85*0.75*12</f>
        <v>82057.920046086234</v>
      </c>
      <c r="BJ220" s="6">
        <f>AL220*0.85*0.75*2*12</f>
        <v>164115.84009217247</v>
      </c>
      <c r="BK220" s="6">
        <f>BI220+BJ220</f>
        <v>246173.76013825869</v>
      </c>
      <c r="BL220" s="8">
        <f>BK220/236999601</f>
        <v>1.0387095973982618E-3</v>
      </c>
      <c r="BM220" s="6">
        <f>AH220/398745*606682</f>
        <v>20400.22426957704</v>
      </c>
      <c r="BN220" s="8">
        <f>BM220/23157202</f>
        <v>8.8094512754939222E-4</v>
      </c>
      <c r="BT220" s="6">
        <f>'[1]Detailed Budget'!$AD$12</f>
        <v>194045122715</v>
      </c>
      <c r="BU220" s="6">
        <f>'[1]Detailed Budget'!$AD$24</f>
        <v>194045122715</v>
      </c>
      <c r="BV220" s="7">
        <f>AV220/34743979</f>
        <v>0</v>
      </c>
      <c r="BW220" s="4"/>
      <c r="BX220" s="5">
        <f>BT220*BV220</f>
        <v>0</v>
      </c>
      <c r="BY220" s="5">
        <f>BU220*BV220</f>
        <v>0</v>
      </c>
      <c r="CA220" s="6">
        <f>'[1]Detailed Budget'!$AD$96</f>
        <v>71050111380.677719</v>
      </c>
      <c r="CB220" s="5">
        <f>BA220*CA220</f>
        <v>91776414.741888434</v>
      </c>
      <c r="CE220" s="6">
        <f>'[1]Detailed Budget'!$AD$175</f>
        <v>4330586076.5988197</v>
      </c>
      <c r="CF220" s="5">
        <f>BB220*BD220*CE220</f>
        <v>14382339.73849123</v>
      </c>
      <c r="CG220" s="6">
        <f>'[1]Detailed Budget'!$AD$176</f>
        <v>20662817754.37001</v>
      </c>
      <c r="CH220" s="5">
        <f>BB220*BF220*CG220</f>
        <v>68623430.234452173</v>
      </c>
      <c r="CI220" s="5">
        <f>CF220+CH220</f>
        <v>83005769.972943395</v>
      </c>
      <c r="CJ220" s="5">
        <f>'[1]Detailed Budget'!$AD$178</f>
        <v>46025131033.061455</v>
      </c>
      <c r="CK220" s="5">
        <f>BB220*AG220*CJ220</f>
        <v>103544652.56494631</v>
      </c>
      <c r="CL220" s="5">
        <f>CI220+CK220</f>
        <v>186550422.53788972</v>
      </c>
      <c r="CM220" s="4">
        <f>'[1]Detailed Budget'!$AD$189</f>
        <v>77498869683.252869</v>
      </c>
      <c r="CN220" s="5">
        <f>BH220*BL220*CM220</f>
        <v>0</v>
      </c>
      <c r="CO220" s="3">
        <f>'[1]Detailed Budget'!$AD$191</f>
        <v>2684962805.4134097</v>
      </c>
      <c r="CP220" s="2">
        <f>BH220*AN220*CO220</f>
        <v>0</v>
      </c>
      <c r="CQ220" s="2">
        <f>CN220+CP220</f>
        <v>0</v>
      </c>
      <c r="CR220" s="6">
        <f>'[1]Detailed Budget'!$AD$195</f>
        <v>18734176418</v>
      </c>
      <c r="CS220" s="5">
        <f>BN220*CR220</f>
        <v>16503781.434087826</v>
      </c>
      <c r="CW220" s="4"/>
      <c r="DH220" s="3">
        <f>'[1]Detailed Budget'!$AD$163</f>
        <v>4928560000</v>
      </c>
      <c r="DI220" s="2">
        <f>AP220*DH220</f>
        <v>7280000.0000000009</v>
      </c>
    </row>
    <row r="221" spans="1:113" ht="58" x14ac:dyDescent="0.35">
      <c r="A221" s="23" t="s">
        <v>1254</v>
      </c>
      <c r="B221" s="22" t="s">
        <v>1253</v>
      </c>
      <c r="C221" s="21" t="s">
        <v>1</v>
      </c>
      <c r="D221" s="67" t="s">
        <v>1</v>
      </c>
      <c r="E221" s="21"/>
      <c r="F221" s="21"/>
      <c r="G221" s="21"/>
      <c r="H221" s="21" t="s">
        <v>1</v>
      </c>
      <c r="I221" s="21" t="s">
        <v>1</v>
      </c>
      <c r="J221" s="21"/>
      <c r="K221" s="21" t="s">
        <v>1</v>
      </c>
      <c r="L221" s="21"/>
      <c r="M221" s="21"/>
      <c r="N221" s="21"/>
      <c r="O221" s="21"/>
      <c r="P221" s="21"/>
      <c r="Q221" s="21" t="s">
        <v>1</v>
      </c>
      <c r="R221" s="21"/>
      <c r="S221" s="21"/>
      <c r="T221" s="21"/>
      <c r="U221" s="20">
        <f>COUNTA(C221:T221)</f>
        <v>6</v>
      </c>
      <c r="V221" s="19" t="s">
        <v>29</v>
      </c>
      <c r="W221" s="18">
        <v>540016</v>
      </c>
      <c r="X221" s="17">
        <v>3.47</v>
      </c>
      <c r="Y221" s="16">
        <f>1+X221/100</f>
        <v>1.0347</v>
      </c>
      <c r="Z221" s="6">
        <v>19</v>
      </c>
      <c r="AA221" s="16">
        <f>POWER(Y221,Z221)</f>
        <v>1.9119412036868784</v>
      </c>
      <c r="AB221" s="6">
        <f>W221*AA221</f>
        <v>1032478.8410501733</v>
      </c>
      <c r="AC221" s="1">
        <v>19.100000000000001</v>
      </c>
      <c r="AD221" s="6">
        <f>AB221*AC221/100</f>
        <v>197203.45864058312</v>
      </c>
      <c r="AE221" s="6">
        <f>AD221*0.95</f>
        <v>187343.28570855394</v>
      </c>
      <c r="AF221" s="6">
        <f>AE221*BB221</f>
        <v>187343.28570855394</v>
      </c>
      <c r="AG221" s="15">
        <f>AE221/21628351</f>
        <v>8.6619310787287452E-3</v>
      </c>
      <c r="AH221" s="6">
        <f>AB221*0.05</f>
        <v>51623.942052508668</v>
      </c>
      <c r="AI221" s="12">
        <f>AH221/12908475</f>
        <v>3.9992285728956108E-3</v>
      </c>
      <c r="AJ221" s="6">
        <f>AD221+AH221</f>
        <v>248827.4006930918</v>
      </c>
      <c r="AK221" s="6">
        <f>AB221*0.04</f>
        <v>41299.153642006931</v>
      </c>
      <c r="AL221" s="6">
        <f>AB221*0.04</f>
        <v>41299.153642006931</v>
      </c>
      <c r="AM221" s="6">
        <f>AK221+AL221</f>
        <v>82598.307284013863</v>
      </c>
      <c r="AN221" s="14">
        <f>AM221/20653560</f>
        <v>3.9992285728956108E-3</v>
      </c>
      <c r="AO221" s="6">
        <v>15</v>
      </c>
      <c r="AP221" s="13">
        <f>AO221/8801</f>
        <v>1.7043517782070218E-3</v>
      </c>
      <c r="AQ221" s="6">
        <v>15</v>
      </c>
      <c r="AR221" s="6"/>
      <c r="AS221" s="6"/>
      <c r="AT221" s="6"/>
      <c r="AU221" s="6">
        <v>0</v>
      </c>
      <c r="AV221" s="6"/>
      <c r="AW221" s="13">
        <f>AV221/34743979</f>
        <v>0</v>
      </c>
      <c r="AX221" s="6">
        <v>1</v>
      </c>
      <c r="AY221" s="6">
        <f>AJ221/1921952*488691</f>
        <v>63268.85961361559</v>
      </c>
      <c r="AZ221" s="6">
        <f>AX221*AY221</f>
        <v>63268.85961361559</v>
      </c>
      <c r="BA221" s="12">
        <f>AZ221/12721596</f>
        <v>4.9733429369723412E-3</v>
      </c>
      <c r="BB221" s="11">
        <v>1</v>
      </c>
      <c r="BC221" s="6">
        <f>AD221*BB221*0.18*4</f>
        <v>141986.49022121984</v>
      </c>
      <c r="BD221" s="10">
        <f>BC221/11104067</f>
        <v>1.2786890624959291E-2</v>
      </c>
      <c r="BE221" s="6">
        <f>AD221*BB221*0.77*4</f>
        <v>607386.65261299605</v>
      </c>
      <c r="BF221" s="8">
        <f>BE221/47500730</f>
        <v>1.2786890909108051E-2</v>
      </c>
      <c r="BG221" s="27">
        <f>BC221+BE221</f>
        <v>749373.14283421589</v>
      </c>
      <c r="BH221" s="9">
        <v>0</v>
      </c>
      <c r="BI221" s="6">
        <f>AK221*0.85*0.75*12</f>
        <v>315938.52536135301</v>
      </c>
      <c r="BJ221" s="6">
        <f>AL221*0.85*0.75*2*12</f>
        <v>631877.05072270602</v>
      </c>
      <c r="BK221" s="6">
        <f>BI221+BJ221</f>
        <v>947815.57608405896</v>
      </c>
      <c r="BL221" s="8">
        <f>BK221/236999601</f>
        <v>3.9992285728956099E-3</v>
      </c>
      <c r="BM221" s="6">
        <f>AH221/398745*606682</f>
        <v>78544.72510576951</v>
      </c>
      <c r="BN221" s="8">
        <f>BM221/23157202</f>
        <v>3.3918054998945688E-3</v>
      </c>
      <c r="BT221" s="6">
        <f>'[1]Detailed Budget'!$AD$12</f>
        <v>194045122715</v>
      </c>
      <c r="BU221" s="6">
        <f>'[1]Detailed Budget'!$AD$24</f>
        <v>194045122715</v>
      </c>
      <c r="BV221" s="7">
        <f>AV221/34743979</f>
        <v>0</v>
      </c>
      <c r="BW221" s="4"/>
      <c r="BX221" s="5">
        <f>BT221*BV221</f>
        <v>0</v>
      </c>
      <c r="BY221" s="5">
        <f>BU221*BV221</f>
        <v>0</v>
      </c>
      <c r="CA221" s="6">
        <f>'[1]Detailed Budget'!$AD$96</f>
        <v>71050111380.677719</v>
      </c>
      <c r="CB221" s="5">
        <f>BA221*CA221</f>
        <v>353356569.60619169</v>
      </c>
      <c r="CE221" s="6">
        <f>'[1]Detailed Budget'!$AD$175</f>
        <v>4330586076.5988197</v>
      </c>
      <c r="CF221" s="5">
        <f>BB221*BD221*CE221</f>
        <v>55374730.503440686</v>
      </c>
      <c r="CG221" s="6">
        <f>'[1]Detailed Budget'!$AD$176</f>
        <v>20662817754.37001</v>
      </c>
      <c r="CH221" s="5">
        <f>BB221*BF221*CG221</f>
        <v>264213196.49991032</v>
      </c>
      <c r="CI221" s="5">
        <f>CF221+CH221</f>
        <v>319587927.00335103</v>
      </c>
      <c r="CJ221" s="5">
        <f>'[1]Detailed Budget'!$AD$178</f>
        <v>46025131033.061455</v>
      </c>
      <c r="CK221" s="5">
        <f>BB221*AG221*CJ221</f>
        <v>398666512.89783788</v>
      </c>
      <c r="CL221" s="5">
        <f>CI221+CK221</f>
        <v>718254439.90118885</v>
      </c>
      <c r="CM221" s="4">
        <f>'[1]Detailed Budget'!$AD$189</f>
        <v>77498869683.252869</v>
      </c>
      <c r="CN221" s="5">
        <f>BH221*BL221*CM221</f>
        <v>0</v>
      </c>
      <c r="CO221" s="3">
        <f>'[1]Detailed Budget'!$AD$191</f>
        <v>2684962805.4134097</v>
      </c>
      <c r="CP221" s="2">
        <f>BH221*AN221*CO221</f>
        <v>0</v>
      </c>
      <c r="CQ221" s="2">
        <f>CN221+CP221</f>
        <v>0</v>
      </c>
      <c r="CR221" s="6">
        <f>'[1]Detailed Budget'!$AD$195</f>
        <v>18734176418</v>
      </c>
      <c r="CS221" s="5">
        <f>BN221*CR221</f>
        <v>63542682.610567532</v>
      </c>
      <c r="CW221" s="4"/>
      <c r="DH221" s="3">
        <f>'[1]Detailed Budget'!$AD$163</f>
        <v>4928560000</v>
      </c>
      <c r="DI221" s="2">
        <f>AP221*DH221</f>
        <v>8400000</v>
      </c>
    </row>
    <row r="222" spans="1:113" ht="43.5" x14ac:dyDescent="0.35">
      <c r="A222" s="23" t="s">
        <v>1252</v>
      </c>
      <c r="B222" s="22" t="s">
        <v>1251</v>
      </c>
      <c r="C222" s="21" t="s">
        <v>1</v>
      </c>
      <c r="D222" s="67" t="s">
        <v>1</v>
      </c>
      <c r="E222" s="21"/>
      <c r="F222" s="21"/>
      <c r="G222" s="21"/>
      <c r="H222" s="21" t="s">
        <v>1</v>
      </c>
      <c r="I222" s="21" t="s">
        <v>1</v>
      </c>
      <c r="J222" s="21"/>
      <c r="K222" s="21" t="s">
        <v>1</v>
      </c>
      <c r="L222" s="21"/>
      <c r="M222" s="21"/>
      <c r="N222" s="21"/>
      <c r="O222" s="21"/>
      <c r="P222" s="21"/>
      <c r="Q222" s="21"/>
      <c r="R222" s="21" t="s">
        <v>1</v>
      </c>
      <c r="S222" s="21"/>
      <c r="T222" s="21"/>
      <c r="U222" s="20">
        <f>COUNTA(C222:T222)</f>
        <v>6</v>
      </c>
      <c r="V222" s="19" t="s">
        <v>4</v>
      </c>
      <c r="W222" s="18">
        <v>129409</v>
      </c>
      <c r="X222" s="17">
        <v>3.47</v>
      </c>
      <c r="Y222" s="16">
        <f>1+X222/100</f>
        <v>1.0347</v>
      </c>
      <c r="Z222" s="6">
        <v>19</v>
      </c>
      <c r="AA222" s="16">
        <f>POWER(Y222,Z222)</f>
        <v>1.9119412036868784</v>
      </c>
      <c r="AB222" s="6">
        <f>W222*AA222</f>
        <v>247422.39922791524</v>
      </c>
      <c r="AC222" s="1">
        <v>19.100000000000001</v>
      </c>
      <c r="AD222" s="6">
        <f>AB222*AC222/100</f>
        <v>47257.678252531812</v>
      </c>
      <c r="AE222" s="6">
        <f>AD222*0.95</f>
        <v>44894.794339905216</v>
      </c>
      <c r="AF222" s="6">
        <f>AE222*BB222</f>
        <v>44894.794339905216</v>
      </c>
      <c r="AG222" s="15">
        <f>AE222/21628351</f>
        <v>2.0757381984370985E-3</v>
      </c>
      <c r="AH222" s="6">
        <f>AB222*0.05</f>
        <v>12371.119961395763</v>
      </c>
      <c r="AI222" s="12">
        <f>AH222/12908475</f>
        <v>9.5837191933173852E-4</v>
      </c>
      <c r="AJ222" s="6">
        <f>AD222+AH222</f>
        <v>59628.798213927577</v>
      </c>
      <c r="AK222" s="6">
        <f>AB222*0.04</f>
        <v>9896.8959691166092</v>
      </c>
      <c r="AL222" s="6">
        <f>AB222*0.04</f>
        <v>9896.8959691166092</v>
      </c>
      <c r="AM222" s="6">
        <f>AK222+AL222</f>
        <v>19793.791938233218</v>
      </c>
      <c r="AN222" s="14">
        <f>AM222/20653560</f>
        <v>9.5837191933173841E-4</v>
      </c>
      <c r="AO222" s="6">
        <v>13</v>
      </c>
      <c r="AP222" s="13">
        <f>AO222/8801</f>
        <v>1.4771048744460858E-3</v>
      </c>
      <c r="AQ222" s="6">
        <v>13</v>
      </c>
      <c r="AR222" s="6"/>
      <c r="AS222" s="6"/>
      <c r="AT222" s="6"/>
      <c r="AU222" s="6">
        <v>0</v>
      </c>
      <c r="AV222" s="6"/>
      <c r="AW222" s="13">
        <f>AV222/34743979</f>
        <v>0</v>
      </c>
      <c r="AX222" s="6">
        <v>1</v>
      </c>
      <c r="AY222" s="6">
        <f>AJ222/1921952*488691</f>
        <v>15161.698641777984</v>
      </c>
      <c r="AZ222" s="6">
        <f>AX222*AY222</f>
        <v>15161.698641777984</v>
      </c>
      <c r="BA222" s="12">
        <f>AZ222/12721596</f>
        <v>1.1918079022300335E-3</v>
      </c>
      <c r="BB222" s="11">
        <v>1</v>
      </c>
      <c r="BC222" s="6">
        <f>AD222*BB222*0.18*4</f>
        <v>34025.528341822901</v>
      </c>
      <c r="BD222" s="10">
        <f>BC222/11104067</f>
        <v>3.0642401871154865E-3</v>
      </c>
      <c r="BE222" s="6">
        <f>AD222*BB222*0.77*4</f>
        <v>145553.64901779799</v>
      </c>
      <c r="BF222" s="8">
        <f>BE222/47500730</f>
        <v>3.0642402552086669E-3</v>
      </c>
      <c r="BG222" s="27">
        <f>BC222+BE222</f>
        <v>179579.1773596209</v>
      </c>
      <c r="BH222" s="9">
        <v>0</v>
      </c>
      <c r="BI222" s="6">
        <f>AK222*0.85*0.75*12</f>
        <v>75711.254163742065</v>
      </c>
      <c r="BJ222" s="6">
        <f>AL222*0.85*0.75*2*12</f>
        <v>151422.50832748413</v>
      </c>
      <c r="BK222" s="6">
        <f>BI222+BJ222</f>
        <v>227133.7624912262</v>
      </c>
      <c r="BL222" s="8">
        <f>BK222/236999601</f>
        <v>9.5837191933173841E-4</v>
      </c>
      <c r="BM222" s="6">
        <f>AH222/398745*606682</f>
        <v>18822.394764622764</v>
      </c>
      <c r="BN222" s="8">
        <f>BM222/23157202</f>
        <v>8.1280954256143572E-4</v>
      </c>
      <c r="BT222" s="6">
        <f>'[1]Detailed Budget'!$AD$12</f>
        <v>194045122715</v>
      </c>
      <c r="BU222" s="6">
        <f>'[1]Detailed Budget'!$AD$24</f>
        <v>194045122715</v>
      </c>
      <c r="BV222" s="7">
        <f>AV222/34743979</f>
        <v>0</v>
      </c>
      <c r="BW222" s="4"/>
      <c r="BX222" s="5">
        <f>BT222*BV222</f>
        <v>0</v>
      </c>
      <c r="BY222" s="5">
        <f>BU222*BV222</f>
        <v>0</v>
      </c>
      <c r="CA222" s="6">
        <f>'[1]Detailed Budget'!$AD$96</f>
        <v>71050111380.677719</v>
      </c>
      <c r="CB222" s="5">
        <f>BA222*CA222</f>
        <v>84678084.197815746</v>
      </c>
      <c r="CE222" s="6">
        <f>'[1]Detailed Budget'!$AD$175</f>
        <v>4330586076.5988197</v>
      </c>
      <c r="CF222" s="5">
        <f>BB222*BD222*CE222</f>
        <v>13269955.889676888</v>
      </c>
      <c r="CG222" s="6">
        <f>'[1]Detailed Budget'!$AD$176</f>
        <v>20662817754.37001</v>
      </c>
      <c r="CH222" s="5">
        <f>BB222*BF222*CG222</f>
        <v>63315837.948980935</v>
      </c>
      <c r="CI222" s="5">
        <f>CF222+CH222</f>
        <v>76585793.838657826</v>
      </c>
      <c r="CJ222" s="5">
        <f>'[1]Detailed Budget'!$AD$178</f>
        <v>46025131033.061455</v>
      </c>
      <c r="CK222" s="5">
        <f>BB222*AG222*CJ222</f>
        <v>95536122.573398381</v>
      </c>
      <c r="CL222" s="5">
        <f>CI222+CK222</f>
        <v>172121916.41205621</v>
      </c>
      <c r="CM222" s="4">
        <f>'[1]Detailed Budget'!$AD$189</f>
        <v>77498869683.252869</v>
      </c>
      <c r="CN222" s="5">
        <f>BH222*BL222*CM222</f>
        <v>0</v>
      </c>
      <c r="CO222" s="3">
        <f>'[1]Detailed Budget'!$AD$191</f>
        <v>2684962805.4134097</v>
      </c>
      <c r="CP222" s="2">
        <f>BH222*AN222*CO222</f>
        <v>0</v>
      </c>
      <c r="CQ222" s="2">
        <f>CN222+CP222</f>
        <v>0</v>
      </c>
      <c r="CR222" s="6">
        <f>'[1]Detailed Budget'!$AD$195</f>
        <v>18734176418</v>
      </c>
      <c r="CS222" s="5">
        <f>BN222*CR222</f>
        <v>15227317.364579817</v>
      </c>
      <c r="CW222" s="4"/>
      <c r="DH222" s="3">
        <f>'[1]Detailed Budget'!$AD$163</f>
        <v>4928560000</v>
      </c>
      <c r="DI222" s="2">
        <f>AP222*DH222</f>
        <v>7280000.0000000009</v>
      </c>
    </row>
    <row r="223" spans="1:113" ht="43.5" x14ac:dyDescent="0.35">
      <c r="A223" s="23" t="s">
        <v>1250</v>
      </c>
      <c r="B223" s="22" t="s">
        <v>1249</v>
      </c>
      <c r="C223" s="21" t="s">
        <v>1</v>
      </c>
      <c r="D223" s="67" t="s">
        <v>1</v>
      </c>
      <c r="E223" s="21"/>
      <c r="F223" s="21"/>
      <c r="G223" s="21"/>
      <c r="H223" s="21" t="s">
        <v>1</v>
      </c>
      <c r="I223" s="21" t="s">
        <v>1</v>
      </c>
      <c r="J223" s="21"/>
      <c r="K223" s="21" t="s">
        <v>1</v>
      </c>
      <c r="L223" s="21"/>
      <c r="M223" s="21"/>
      <c r="N223" s="21"/>
      <c r="O223" s="21"/>
      <c r="P223" s="21"/>
      <c r="Q223" s="21"/>
      <c r="R223" s="21" t="s">
        <v>1</v>
      </c>
      <c r="S223" s="21"/>
      <c r="T223" s="21"/>
      <c r="U223" s="20">
        <f>COUNTA(C223:T223)</f>
        <v>6</v>
      </c>
      <c r="V223" s="19" t="s">
        <v>4</v>
      </c>
      <c r="W223" s="18">
        <v>116633</v>
      </c>
      <c r="X223" s="17">
        <v>3.47</v>
      </c>
      <c r="Y223" s="16">
        <f>1+X223/100</f>
        <v>1.0347</v>
      </c>
      <c r="Z223" s="6">
        <v>19</v>
      </c>
      <c r="AA223" s="16">
        <f>POWER(Y223,Z223)</f>
        <v>1.9119412036868784</v>
      </c>
      <c r="AB223" s="6">
        <f>W223*AA223</f>
        <v>222995.43840961167</v>
      </c>
      <c r="AC223" s="1">
        <v>19.100000000000001</v>
      </c>
      <c r="AD223" s="6">
        <f>AB223*AC223/100</f>
        <v>42592.128736235834</v>
      </c>
      <c r="AE223" s="6">
        <f>AD223*0.95</f>
        <v>40462.522299424039</v>
      </c>
      <c r="AF223" s="6">
        <f>AE223*BB223</f>
        <v>40462.522299424039</v>
      </c>
      <c r="AG223" s="15">
        <f>AE223/21628351</f>
        <v>1.8708093973240974E-3</v>
      </c>
      <c r="AH223" s="6">
        <f>AB223*0.05</f>
        <v>11149.771920480584</v>
      </c>
      <c r="AI223" s="12">
        <f>AH223/12908475</f>
        <v>8.6375593712507352E-4</v>
      </c>
      <c r="AJ223" s="6">
        <f>AD223+AH223</f>
        <v>53741.900656716418</v>
      </c>
      <c r="AK223" s="6">
        <f>AB223*0.04</f>
        <v>8919.8175363844675</v>
      </c>
      <c r="AL223" s="6">
        <f>AB223*0.04</f>
        <v>8919.8175363844675</v>
      </c>
      <c r="AM223" s="6">
        <f>AK223+AL223</f>
        <v>17839.635072768935</v>
      </c>
      <c r="AN223" s="14">
        <f>AM223/20653560</f>
        <v>8.6375593712507363E-4</v>
      </c>
      <c r="AO223" s="6">
        <v>10</v>
      </c>
      <c r="AP223" s="13">
        <f>AO223/8801</f>
        <v>1.1362345188046814E-3</v>
      </c>
      <c r="AQ223" s="6">
        <v>10</v>
      </c>
      <c r="AR223" s="6"/>
      <c r="AS223" s="6"/>
      <c r="AT223" s="6"/>
      <c r="AU223" s="6">
        <v>0</v>
      </c>
      <c r="AV223" s="6"/>
      <c r="AW223" s="13">
        <f>AV223/34743979</f>
        <v>0</v>
      </c>
      <c r="AX223" s="6">
        <v>1</v>
      </c>
      <c r="AY223" s="6">
        <f>AJ223/1921952*488691</f>
        <v>13664.848640252932</v>
      </c>
      <c r="AZ223" s="6">
        <f>AX223*AY223</f>
        <v>13664.848640252932</v>
      </c>
      <c r="BA223" s="12">
        <f>AZ223/12721596</f>
        <v>1.0741457785841441E-3</v>
      </c>
      <c r="BB223" s="11">
        <v>1</v>
      </c>
      <c r="BC223" s="6">
        <f>AD223*BB223*0.18*4</f>
        <v>30666.332690089799</v>
      </c>
      <c r="BD223" s="10">
        <f>BC223/11104067</f>
        <v>2.7617207902374688E-3</v>
      </c>
      <c r="BE223" s="6">
        <f>AD223*BB223*0.77*4</f>
        <v>131183.75650760636</v>
      </c>
      <c r="BF223" s="8">
        <f>BE223/47500730</f>
        <v>2.7617208516080988E-3</v>
      </c>
      <c r="BG223" s="27">
        <f>BC223+BE223</f>
        <v>161850.08919769616</v>
      </c>
      <c r="BH223" s="9">
        <v>0</v>
      </c>
      <c r="BI223" s="6">
        <f>AK223*0.85*0.75*12</f>
        <v>68236.604153341177</v>
      </c>
      <c r="BJ223" s="6">
        <f>AL223*0.85*0.75*2*12</f>
        <v>136473.20830668235</v>
      </c>
      <c r="BK223" s="6">
        <f>BI223+BJ223</f>
        <v>204709.81246002353</v>
      </c>
      <c r="BL223" s="8">
        <f>BK223/236999601</f>
        <v>8.6375593712507363E-4</v>
      </c>
      <c r="BM223" s="6">
        <f>AH223/398745*606682</f>
        <v>16964.139809304193</v>
      </c>
      <c r="BN223" s="8">
        <f>BM223/23157202</f>
        <v>7.3256431451883491E-4</v>
      </c>
      <c r="BT223" s="6">
        <f>'[1]Detailed Budget'!$AD$12</f>
        <v>194045122715</v>
      </c>
      <c r="BU223" s="6">
        <f>'[1]Detailed Budget'!$AD$24</f>
        <v>194045122715</v>
      </c>
      <c r="BV223" s="7">
        <f>AV223/34743979</f>
        <v>0</v>
      </c>
      <c r="BW223" s="4"/>
      <c r="BX223" s="5">
        <f>BT223*BV223</f>
        <v>0</v>
      </c>
      <c r="BY223" s="5">
        <f>BU223*BV223</f>
        <v>0</v>
      </c>
      <c r="CA223" s="6">
        <f>'[1]Detailed Budget'!$AD$96</f>
        <v>71050111380.677719</v>
      </c>
      <c r="CB223" s="5">
        <f>BA223*CA223</f>
        <v>76318177.207488224</v>
      </c>
      <c r="CE223" s="6">
        <f>'[1]Detailed Budget'!$AD$175</f>
        <v>4330586076.5988197</v>
      </c>
      <c r="CF223" s="5">
        <f>BB223*BD223*CE223</f>
        <v>11959869.601655873</v>
      </c>
      <c r="CG223" s="6">
        <f>'[1]Detailed Budget'!$AD$176</f>
        <v>20662817754.37001</v>
      </c>
      <c r="CH223" s="5">
        <f>BB223*BF223*CG223</f>
        <v>57064934.645221688</v>
      </c>
      <c r="CI223" s="5">
        <f>CF223+CH223</f>
        <v>69024804.246877566</v>
      </c>
      <c r="CJ223" s="5">
        <f>'[1]Detailed Budget'!$AD$178</f>
        <v>46025131033.061455</v>
      </c>
      <c r="CK223" s="5">
        <f>BB223*AG223*CJ223</f>
        <v>86104247.64972432</v>
      </c>
      <c r="CL223" s="5">
        <f>CI223+CK223</f>
        <v>155129051.89660189</v>
      </c>
      <c r="CM223" s="4">
        <f>'[1]Detailed Budget'!$AD$189</f>
        <v>77498869683.252869</v>
      </c>
      <c r="CN223" s="5">
        <f>BH223*BL223*CM223</f>
        <v>0</v>
      </c>
      <c r="CO223" s="3">
        <f>'[1]Detailed Budget'!$AD$191</f>
        <v>2684962805.4134097</v>
      </c>
      <c r="CP223" s="2">
        <f>BH223*AN223*CO223</f>
        <v>0</v>
      </c>
      <c r="CQ223" s="2">
        <f>CN223+CP223</f>
        <v>0</v>
      </c>
      <c r="CR223" s="6">
        <f>'[1]Detailed Budget'!$AD$195</f>
        <v>18734176418</v>
      </c>
      <c r="CS223" s="5">
        <f>BN223*CR223</f>
        <v>13723989.105727091</v>
      </c>
      <c r="CW223" s="4"/>
      <c r="DH223" s="3">
        <f>'[1]Detailed Budget'!$AD$163</f>
        <v>4928560000</v>
      </c>
      <c r="DI223" s="2">
        <f>AP223*DH223</f>
        <v>5600000</v>
      </c>
    </row>
    <row r="224" spans="1:113" ht="43.5" x14ac:dyDescent="0.35">
      <c r="A224" s="23" t="s">
        <v>1248</v>
      </c>
      <c r="B224" s="22" t="s">
        <v>1247</v>
      </c>
      <c r="C224" s="21" t="s">
        <v>1</v>
      </c>
      <c r="D224" s="67" t="s">
        <v>1</v>
      </c>
      <c r="E224" s="21"/>
      <c r="F224" s="21"/>
      <c r="G224" s="21"/>
      <c r="H224" s="21" t="s">
        <v>1</v>
      </c>
      <c r="I224" s="21" t="s">
        <v>1</v>
      </c>
      <c r="J224" s="21"/>
      <c r="K224" s="21" t="s">
        <v>1</v>
      </c>
      <c r="L224" s="21"/>
      <c r="M224" s="21"/>
      <c r="N224" s="21"/>
      <c r="O224" s="21"/>
      <c r="P224" s="21"/>
      <c r="Q224" s="21"/>
      <c r="R224" s="21" t="s">
        <v>1</v>
      </c>
      <c r="S224" s="21"/>
      <c r="T224" s="21"/>
      <c r="U224" s="20">
        <f>COUNTA(C224:T224)</f>
        <v>6</v>
      </c>
      <c r="V224" s="19" t="s">
        <v>4</v>
      </c>
      <c r="W224" s="18">
        <v>109834</v>
      </c>
      <c r="X224" s="17">
        <v>3.47</v>
      </c>
      <c r="Y224" s="16">
        <f>1+X224/100</f>
        <v>1.0347</v>
      </c>
      <c r="Z224" s="6">
        <v>19</v>
      </c>
      <c r="AA224" s="16">
        <f>POWER(Y224,Z224)</f>
        <v>1.9119412036868784</v>
      </c>
      <c r="AB224" s="6">
        <f>W224*AA224</f>
        <v>209996.15016574459</v>
      </c>
      <c r="AC224" s="1">
        <v>19.100000000000001</v>
      </c>
      <c r="AD224" s="6">
        <f>AB224*AC224/100</f>
        <v>40109.264681657223</v>
      </c>
      <c r="AE224" s="6">
        <f>AD224*0.95</f>
        <v>38103.801447574362</v>
      </c>
      <c r="AF224" s="6">
        <f>AE224*BB224</f>
        <v>38103.801447574362</v>
      </c>
      <c r="AG224" s="15">
        <f>AE224/21628351</f>
        <v>1.7617525001131322E-3</v>
      </c>
      <c r="AH224" s="6">
        <f>AB224*0.05</f>
        <v>10499.807508287231</v>
      </c>
      <c r="AI224" s="12">
        <f>AH224/12908475</f>
        <v>8.1340417890472967E-4</v>
      </c>
      <c r="AJ224" s="6">
        <f>AD224+AH224</f>
        <v>50609.072189944454</v>
      </c>
      <c r="AK224" s="6">
        <f>AB224*0.04</f>
        <v>8399.846006629783</v>
      </c>
      <c r="AL224" s="6">
        <f>AB224*0.04</f>
        <v>8399.846006629783</v>
      </c>
      <c r="AM224" s="6">
        <f>AK224+AL224</f>
        <v>16799.692013259566</v>
      </c>
      <c r="AN224" s="14">
        <f>AM224/20653560</f>
        <v>8.1340417890472957E-4</v>
      </c>
      <c r="AO224" s="6">
        <v>12</v>
      </c>
      <c r="AP224" s="13">
        <f>AO224/8801</f>
        <v>1.3634814225656176E-3</v>
      </c>
      <c r="AQ224" s="6">
        <v>12</v>
      </c>
      <c r="AR224" s="6"/>
      <c r="AS224" s="6"/>
      <c r="AT224" s="6"/>
      <c r="AU224" s="6">
        <v>0</v>
      </c>
      <c r="AV224" s="6"/>
      <c r="AW224" s="13">
        <f>AV224/34743979</f>
        <v>0</v>
      </c>
      <c r="AX224" s="6">
        <v>1</v>
      </c>
      <c r="AY224" s="6">
        <f>AJ224/1921952*488691</f>
        <v>12868.270434212793</v>
      </c>
      <c r="AZ224" s="6">
        <f>AX224*AY224</f>
        <v>12868.270434212793</v>
      </c>
      <c r="BA224" s="12">
        <f>AZ224/12721596</f>
        <v>1.0115295623452272E-3</v>
      </c>
      <c r="BB224" s="11">
        <v>1</v>
      </c>
      <c r="BC224" s="6">
        <f>AD224*BB224*0.18*4</f>
        <v>28878.670570793201</v>
      </c>
      <c r="BD224" s="10">
        <f>BC224/11104067</f>
        <v>2.6007291356214979E-3</v>
      </c>
      <c r="BE224" s="6">
        <f>AD224*BB224*0.77*4</f>
        <v>123536.53521950425</v>
      </c>
      <c r="BF224" s="8">
        <f>BE224/47500730</f>
        <v>2.6007291934145907E-3</v>
      </c>
      <c r="BG224" s="27">
        <f>BC224+BE224</f>
        <v>152415.20579029745</v>
      </c>
      <c r="BH224" s="9">
        <v>0</v>
      </c>
      <c r="BI224" s="6">
        <f>AK224*0.85*0.75*12</f>
        <v>64258.821950717836</v>
      </c>
      <c r="BJ224" s="6">
        <f>AL224*0.85*0.75*2*12</f>
        <v>128517.64390143567</v>
      </c>
      <c r="BK224" s="6">
        <f>BI224+BJ224</f>
        <v>192776.46585215352</v>
      </c>
      <c r="BL224" s="8">
        <f>BK224/236999601</f>
        <v>8.1340417890472957E-4</v>
      </c>
      <c r="BM224" s="6">
        <f>AH224/398745*606682</f>
        <v>15975.232839891945</v>
      </c>
      <c r="BN224" s="8">
        <f>BM224/23157202</f>
        <v>6.8986023613267031E-4</v>
      </c>
      <c r="BT224" s="6">
        <f>'[1]Detailed Budget'!$AD$12</f>
        <v>194045122715</v>
      </c>
      <c r="BU224" s="6">
        <f>'[1]Detailed Budget'!$AD$24</f>
        <v>194045122715</v>
      </c>
      <c r="BV224" s="7">
        <f>AV224/34743979</f>
        <v>0</v>
      </c>
      <c r="BW224" s="4"/>
      <c r="BX224" s="5">
        <f>BT224*BV224</f>
        <v>0</v>
      </c>
      <c r="BY224" s="5">
        <f>BU224*BV224</f>
        <v>0</v>
      </c>
      <c r="CA224" s="6">
        <f>'[1]Detailed Budget'!$AD$96</f>
        <v>71050111380.677719</v>
      </c>
      <c r="CB224" s="5">
        <f>BA224*CA224</f>
        <v>71869288.069476575</v>
      </c>
      <c r="CE224" s="6">
        <f>'[1]Detailed Budget'!$AD$175</f>
        <v>4330586076.5988197</v>
      </c>
      <c r="CF224" s="5">
        <f>BB224*BD224*CE224</f>
        <v>11262681.383727342</v>
      </c>
      <c r="CG224" s="6">
        <f>'[1]Detailed Budget'!$AD$176</f>
        <v>20662817754.37001</v>
      </c>
      <c r="CH224" s="5">
        <f>BB224*BF224*CG224</f>
        <v>53738393.351995401</v>
      </c>
      <c r="CI224" s="5">
        <f>CF224+CH224</f>
        <v>65001074.735722743</v>
      </c>
      <c r="CJ224" s="5">
        <f>'[1]Detailed Budget'!$AD$178</f>
        <v>46025131033.061455</v>
      </c>
      <c r="CK224" s="5">
        <f>BB224*AG224*CJ224</f>
        <v>81084889.665530533</v>
      </c>
      <c r="CL224" s="5">
        <f>CI224+CK224</f>
        <v>146085964.40125328</v>
      </c>
      <c r="CM224" s="4">
        <f>'[1]Detailed Budget'!$AD$189</f>
        <v>77498869683.252869</v>
      </c>
      <c r="CN224" s="5">
        <f>BH224*BL224*CM224</f>
        <v>0</v>
      </c>
      <c r="CO224" s="3">
        <f>'[1]Detailed Budget'!$AD$191</f>
        <v>2684962805.4134097</v>
      </c>
      <c r="CP224" s="2">
        <f>BH224*AN224*CO224</f>
        <v>0</v>
      </c>
      <c r="CQ224" s="2">
        <f>CN224+CP224</f>
        <v>0</v>
      </c>
      <c r="CR224" s="6">
        <f>'[1]Detailed Budget'!$AD$195</f>
        <v>18734176418</v>
      </c>
      <c r="CS224" s="5">
        <f>BN224*CR224</f>
        <v>12923963.367472583</v>
      </c>
      <c r="CW224" s="4"/>
      <c r="DH224" s="3">
        <f>'[1]Detailed Budget'!$AD$163</f>
        <v>4928560000</v>
      </c>
      <c r="DI224" s="2">
        <f>AP224*DH224</f>
        <v>6720000</v>
      </c>
    </row>
    <row r="225" spans="1:118" ht="43.5" x14ac:dyDescent="0.35">
      <c r="A225" s="23" t="s">
        <v>1246</v>
      </c>
      <c r="B225" s="22" t="s">
        <v>1245</v>
      </c>
      <c r="C225" s="21" t="s">
        <v>1</v>
      </c>
      <c r="D225" s="67" t="s">
        <v>1</v>
      </c>
      <c r="E225" s="21"/>
      <c r="F225" s="21"/>
      <c r="G225" s="21"/>
      <c r="H225" s="21" t="s">
        <v>1</v>
      </c>
      <c r="I225" s="21" t="s">
        <v>1</v>
      </c>
      <c r="J225" s="21"/>
      <c r="K225" s="21" t="s">
        <v>1</v>
      </c>
      <c r="L225" s="21"/>
      <c r="M225" s="21"/>
      <c r="N225" s="21"/>
      <c r="O225" s="21"/>
      <c r="P225" s="21"/>
      <c r="Q225" s="21"/>
      <c r="R225" s="21" t="s">
        <v>1</v>
      </c>
      <c r="S225" s="21"/>
      <c r="T225" s="21"/>
      <c r="U225" s="20">
        <f>COUNTA(C225:T225)</f>
        <v>6</v>
      </c>
      <c r="V225" s="19" t="s">
        <v>4</v>
      </c>
      <c r="W225" s="18">
        <v>236498</v>
      </c>
      <c r="X225" s="17">
        <v>3.47</v>
      </c>
      <c r="Y225" s="16">
        <f>1+X225/100</f>
        <v>1.0347</v>
      </c>
      <c r="Z225" s="6">
        <v>19</v>
      </c>
      <c r="AA225" s="16">
        <f>POWER(Y225,Z225)</f>
        <v>1.9119412036868784</v>
      </c>
      <c r="AB225" s="6">
        <f>W225*AA225</f>
        <v>452170.27078953938</v>
      </c>
      <c r="AC225" s="1">
        <v>19.100000000000001</v>
      </c>
      <c r="AD225" s="6">
        <f>AB225*AC225/100</f>
        <v>86364.521720802019</v>
      </c>
      <c r="AE225" s="6">
        <f>AD225*0.95</f>
        <v>82046.295634761918</v>
      </c>
      <c r="AF225" s="6">
        <f>AE225*BB225</f>
        <v>82046.295634761918</v>
      </c>
      <c r="AG225" s="15">
        <f>AE225/21628351</f>
        <v>3.7934605201645709E-3</v>
      </c>
      <c r="AH225" s="6">
        <f>AB225*0.05</f>
        <v>22608.513539476971</v>
      </c>
      <c r="AI225" s="12">
        <f>AH225/12908475</f>
        <v>1.7514472886593475E-3</v>
      </c>
      <c r="AJ225" s="6">
        <f>AD225+AH225</f>
        <v>108973.03526027899</v>
      </c>
      <c r="AK225" s="6">
        <f>AB225*0.04</f>
        <v>18086.810831581577</v>
      </c>
      <c r="AL225" s="6">
        <f>AB225*0.04</f>
        <v>18086.810831581577</v>
      </c>
      <c r="AM225" s="6">
        <f>AK225+AL225</f>
        <v>36173.621663163154</v>
      </c>
      <c r="AN225" s="14">
        <f>AM225/20653560</f>
        <v>1.7514472886593475E-3</v>
      </c>
      <c r="AO225" s="6">
        <v>12</v>
      </c>
      <c r="AP225" s="13">
        <f>AO225/8801</f>
        <v>1.3634814225656176E-3</v>
      </c>
      <c r="AQ225" s="6">
        <v>12</v>
      </c>
      <c r="AR225" s="6"/>
      <c r="AS225" s="6"/>
      <c r="AT225" s="6"/>
      <c r="AU225" s="6">
        <v>0</v>
      </c>
      <c r="AV225" s="6"/>
      <c r="AW225" s="13">
        <f>AV225/34743979</f>
        <v>0</v>
      </c>
      <c r="AX225" s="6">
        <v>1</v>
      </c>
      <c r="AY225" s="6">
        <f>AJ225/1921952*488691</f>
        <v>27708.361902056349</v>
      </c>
      <c r="AZ225" s="6">
        <f>AX225*AY225</f>
        <v>27708.361902056349</v>
      </c>
      <c r="BA225" s="12">
        <f>AZ225/12721596</f>
        <v>2.1780570536948625E-3</v>
      </c>
      <c r="BB225" s="11">
        <v>1</v>
      </c>
      <c r="BC225" s="6">
        <f>AD225*BB225*0.18*4</f>
        <v>62182.455638977452</v>
      </c>
      <c r="BD225" s="10">
        <f>BC225/11104067</f>
        <v>5.5999712212631151E-3</v>
      </c>
      <c r="BE225" s="6">
        <f>AD225*BB225*0.77*4</f>
        <v>266002.72690007021</v>
      </c>
      <c r="BF225" s="8">
        <f>BE225/47500730</f>
        <v>5.5999713457050076E-3</v>
      </c>
      <c r="BG225" s="27">
        <f>BC225+BE225</f>
        <v>328185.18253904767</v>
      </c>
      <c r="BH225" s="9">
        <v>0</v>
      </c>
      <c r="BI225" s="6">
        <f>AK225*0.85*0.75*12</f>
        <v>138364.10286159907</v>
      </c>
      <c r="BJ225" s="6">
        <f>AL225*0.85*0.75*2*12</f>
        <v>276728.20572319813</v>
      </c>
      <c r="BK225" s="6">
        <f>BI225+BJ225</f>
        <v>415092.3085847972</v>
      </c>
      <c r="BL225" s="8">
        <f>BK225/236999601</f>
        <v>1.7514472886593475E-3</v>
      </c>
      <c r="BM225" s="6">
        <f>AH225/398745*606682</f>
        <v>34398.370415069701</v>
      </c>
      <c r="BN225" s="8">
        <f>BM225/23157202</f>
        <v>1.4854286115857046E-3</v>
      </c>
      <c r="BT225" s="6">
        <f>'[1]Detailed Budget'!$AD$12</f>
        <v>194045122715</v>
      </c>
      <c r="BU225" s="6">
        <f>'[1]Detailed Budget'!$AD$24</f>
        <v>194045122715</v>
      </c>
      <c r="BV225" s="7">
        <f>AV225/34743979</f>
        <v>0</v>
      </c>
      <c r="BW225" s="4"/>
      <c r="BX225" s="5">
        <f>BT225*BV225</f>
        <v>0</v>
      </c>
      <c r="BY225" s="5">
        <f>BU225*BV225</f>
        <v>0</v>
      </c>
      <c r="CA225" s="6">
        <f>'[1]Detailed Budget'!$AD$96</f>
        <v>71050111380.677719</v>
      </c>
      <c r="CB225" s="5">
        <f>BA225*CA225</f>
        <v>154751196.25849074</v>
      </c>
      <c r="CE225" s="6">
        <f>'[1]Detailed Budget'!$AD$175</f>
        <v>4330586076.5988197</v>
      </c>
      <c r="CF225" s="5">
        <f>BB225*BD225*CE225</f>
        <v>24251157.400156133</v>
      </c>
      <c r="CG225" s="6">
        <f>'[1]Detailed Budget'!$AD$176</f>
        <v>20662817754.37001</v>
      </c>
      <c r="CH225" s="5">
        <f>BB225*BF225*CG225</f>
        <v>115711187.34599675</v>
      </c>
      <c r="CI225" s="5">
        <f>CF225+CH225</f>
        <v>139962344.74615288</v>
      </c>
      <c r="CJ225" s="5">
        <f>'[1]Detailed Budget'!$AD$178</f>
        <v>46025131033.061455</v>
      </c>
      <c r="CK225" s="5">
        <f>BB225*AG225*CJ225</f>
        <v>174594517.50931984</v>
      </c>
      <c r="CL225" s="5">
        <f>CI225+CK225</f>
        <v>314556862.25547272</v>
      </c>
      <c r="CM225" s="4">
        <f>'[1]Detailed Budget'!$AD$189</f>
        <v>77498869683.252869</v>
      </c>
      <c r="CN225" s="5">
        <f>BH225*BL225*CM225</f>
        <v>0</v>
      </c>
      <c r="CO225" s="3">
        <f>'[1]Detailed Budget'!$AD$191</f>
        <v>2684962805.4134097</v>
      </c>
      <c r="CP225" s="2">
        <f>BH225*AN225*CO225</f>
        <v>0</v>
      </c>
      <c r="CQ225" s="2">
        <f>CN225+CP225</f>
        <v>0</v>
      </c>
      <c r="CR225" s="6">
        <f>'[1]Detailed Budget'!$AD$195</f>
        <v>18734176418</v>
      </c>
      <c r="CS225" s="5">
        <f>BN225*CR225</f>
        <v>27828281.665791389</v>
      </c>
      <c r="CW225" s="4"/>
      <c r="DH225" s="3">
        <f>'[1]Detailed Budget'!$AD$163</f>
        <v>4928560000</v>
      </c>
      <c r="DI225" s="2">
        <f>AP225*DH225</f>
        <v>6720000</v>
      </c>
    </row>
    <row r="226" spans="1:118" ht="43.5" x14ac:dyDescent="0.35">
      <c r="A226" s="23" t="s">
        <v>1244</v>
      </c>
      <c r="B226" s="22" t="s">
        <v>1243</v>
      </c>
      <c r="C226" s="21" t="s">
        <v>1</v>
      </c>
      <c r="D226" s="67" t="s">
        <v>1</v>
      </c>
      <c r="E226" s="21"/>
      <c r="F226" s="21"/>
      <c r="G226" s="21"/>
      <c r="H226" s="21" t="s">
        <v>1</v>
      </c>
      <c r="I226" s="21" t="s">
        <v>1</v>
      </c>
      <c r="J226" s="21"/>
      <c r="K226" s="21" t="s">
        <v>1</v>
      </c>
      <c r="L226" s="21"/>
      <c r="M226" s="21"/>
      <c r="N226" s="21"/>
      <c r="O226" s="21"/>
      <c r="P226" s="21"/>
      <c r="Q226" s="21"/>
      <c r="R226" s="21" t="s">
        <v>1</v>
      </c>
      <c r="S226" s="21"/>
      <c r="T226" s="21"/>
      <c r="U226" s="20">
        <f>COUNTA(C226:T226)</f>
        <v>6</v>
      </c>
      <c r="V226" s="19" t="s">
        <v>4</v>
      </c>
      <c r="W226" s="18">
        <v>99074</v>
      </c>
      <c r="X226" s="17">
        <v>3.47</v>
      </c>
      <c r="Y226" s="16">
        <f>1+X226/100</f>
        <v>1.0347</v>
      </c>
      <c r="Z226" s="6">
        <v>19</v>
      </c>
      <c r="AA226" s="16">
        <f>POWER(Y226,Z226)</f>
        <v>1.9119412036868784</v>
      </c>
      <c r="AB226" s="6">
        <f>W226*AA226</f>
        <v>189423.66281407379</v>
      </c>
      <c r="AC226" s="1">
        <v>19.100000000000001</v>
      </c>
      <c r="AD226" s="6">
        <f>AB226*AC226/100</f>
        <v>36179.9195974881</v>
      </c>
      <c r="AE226" s="6">
        <f>AD226*0.95</f>
        <v>34370.923617613691</v>
      </c>
      <c r="AF226" s="6">
        <f>AE226*BB226</f>
        <v>34370.923617613691</v>
      </c>
      <c r="AG226" s="15">
        <f>AE226/21628351</f>
        <v>1.5891606168964843E-3</v>
      </c>
      <c r="AH226" s="6">
        <f>AB226*0.05</f>
        <v>9471.1831407036898</v>
      </c>
      <c r="AI226" s="12">
        <f>AH226/12908475</f>
        <v>7.3371820766617978E-4</v>
      </c>
      <c r="AJ226" s="6">
        <f>AD226+AH226</f>
        <v>45651.102738191788</v>
      </c>
      <c r="AK226" s="6">
        <f>AB226*0.04</f>
        <v>7576.9465125629513</v>
      </c>
      <c r="AL226" s="6">
        <f>AB226*0.04</f>
        <v>7576.9465125629513</v>
      </c>
      <c r="AM226" s="6">
        <f>AK226+AL226</f>
        <v>15153.893025125903</v>
      </c>
      <c r="AN226" s="14">
        <f>AM226/20653560</f>
        <v>7.3371820766617967E-4</v>
      </c>
      <c r="AO226" s="6">
        <v>12</v>
      </c>
      <c r="AP226" s="13">
        <f>AO226/8801</f>
        <v>1.3634814225656176E-3</v>
      </c>
      <c r="AQ226" s="6">
        <v>12</v>
      </c>
      <c r="AR226" s="6"/>
      <c r="AS226" s="6"/>
      <c r="AT226" s="6"/>
      <c r="AU226" s="6">
        <v>0</v>
      </c>
      <c r="AV226" s="6"/>
      <c r="AW226" s="13">
        <f>AV226/34743979</f>
        <v>0</v>
      </c>
      <c r="AX226" s="6">
        <v>1</v>
      </c>
      <c r="AY226" s="6">
        <f>AJ226/1921952*488691</f>
        <v>11607.617176823189</v>
      </c>
      <c r="AZ226" s="6">
        <f>AX226*AY226</f>
        <v>11607.617176823189</v>
      </c>
      <c r="BA226" s="12">
        <f>AZ226/12721596</f>
        <v>9.1243403554264646E-4</v>
      </c>
      <c r="BB226" s="11">
        <v>1</v>
      </c>
      <c r="BC226" s="6">
        <f>AD226*BB226*0.18*4</f>
        <v>26049.542110191433</v>
      </c>
      <c r="BD226" s="10">
        <f>BC226/11104067</f>
        <v>2.3459460493341251E-3</v>
      </c>
      <c r="BE226" s="6">
        <f>AD226*BB226*0.77*4</f>
        <v>111434.15236026335</v>
      </c>
      <c r="BF226" s="8">
        <f>BE226/47500730</f>
        <v>2.3459461014654587E-3</v>
      </c>
      <c r="BG226" s="27">
        <f>BC226+BE226</f>
        <v>137483.69447045479</v>
      </c>
      <c r="BH226" s="9">
        <v>0</v>
      </c>
      <c r="BI226" s="6">
        <f>AK226*0.85*0.75*12</f>
        <v>57963.640821106579</v>
      </c>
      <c r="BJ226" s="6">
        <f>AL226*0.85*0.75*2*12</f>
        <v>115927.28164221316</v>
      </c>
      <c r="BK226" s="6">
        <f>BI226+BJ226</f>
        <v>173890.92246331973</v>
      </c>
      <c r="BL226" s="8">
        <f>BK226/236999601</f>
        <v>7.3371820766617967E-4</v>
      </c>
      <c r="BM226" s="6">
        <f>AH226/398745*606682</f>
        <v>14410.202836821518</v>
      </c>
      <c r="BN226" s="8">
        <f>BM226/23157202</f>
        <v>6.2227737344181379E-4</v>
      </c>
      <c r="BT226" s="6">
        <f>'[1]Detailed Budget'!$AD$12</f>
        <v>194045122715</v>
      </c>
      <c r="BU226" s="6">
        <f>'[1]Detailed Budget'!$AD$24</f>
        <v>194045122715</v>
      </c>
      <c r="BV226" s="7">
        <f>AV226/34743979</f>
        <v>0</v>
      </c>
      <c r="BW226" s="4"/>
      <c r="BX226" s="5">
        <f>BT226*BV226</f>
        <v>0</v>
      </c>
      <c r="BY226" s="5">
        <f>BU226*BV226</f>
        <v>0</v>
      </c>
      <c r="CA226" s="6">
        <f>'[1]Detailed Budget'!$AD$96</f>
        <v>71050111380.677719</v>
      </c>
      <c r="CB226" s="5">
        <f>BA226*CA226</f>
        <v>64828539.852826282</v>
      </c>
      <c r="CE226" s="6">
        <f>'[1]Detailed Budget'!$AD$175</f>
        <v>4330586076.5988197</v>
      </c>
      <c r="CF226" s="5">
        <f>BB226*BD226*CE226</f>
        <v>10159321.297698369</v>
      </c>
      <c r="CG226" s="6">
        <f>'[1]Detailed Budget'!$AD$176</f>
        <v>20662817754.37001</v>
      </c>
      <c r="CH226" s="5">
        <f>BB226*BF226*CG226</f>
        <v>48473856.756155588</v>
      </c>
      <c r="CI226" s="5">
        <f>CF226+CH226</f>
        <v>58633178.053853959</v>
      </c>
      <c r="CJ226" s="5">
        <f>'[1]Detailed Budget'!$AD$178</f>
        <v>46025131033.061455</v>
      </c>
      <c r="CK226" s="5">
        <f>BB226*AG226*CJ226</f>
        <v>73141325.625241458</v>
      </c>
      <c r="CL226" s="5">
        <f>CI226+CK226</f>
        <v>131774503.67909542</v>
      </c>
      <c r="CM226" s="4">
        <f>'[1]Detailed Budget'!$AD$189</f>
        <v>77498869683.252869</v>
      </c>
      <c r="CN226" s="5">
        <f>BH226*BL226*CM226</f>
        <v>0</v>
      </c>
      <c r="CO226" s="3">
        <f>'[1]Detailed Budget'!$AD$191</f>
        <v>2684962805.4134097</v>
      </c>
      <c r="CP226" s="2">
        <f>BH226*AN226*CO226</f>
        <v>0</v>
      </c>
      <c r="CQ226" s="2">
        <f>CN226+CP226</f>
        <v>0</v>
      </c>
      <c r="CR226" s="6">
        <f>'[1]Detailed Budget'!$AD$195</f>
        <v>18734176418</v>
      </c>
      <c r="CS226" s="5">
        <f>BN226*CR226</f>
        <v>11657854.094988607</v>
      </c>
      <c r="CW226" s="4"/>
      <c r="DH226" s="3">
        <f>'[1]Detailed Budget'!$AD$163</f>
        <v>4928560000</v>
      </c>
      <c r="DI226" s="2">
        <f>AP226*DH226</f>
        <v>6720000</v>
      </c>
    </row>
    <row r="227" spans="1:118" ht="43.5" x14ac:dyDescent="0.35">
      <c r="A227" s="23" t="s">
        <v>1242</v>
      </c>
      <c r="B227" s="22" t="s">
        <v>1241</v>
      </c>
      <c r="C227" s="21" t="s">
        <v>1</v>
      </c>
      <c r="D227" s="67" t="s">
        <v>1</v>
      </c>
      <c r="E227" s="21"/>
      <c r="F227" s="21"/>
      <c r="G227" s="21"/>
      <c r="H227" s="21" t="s">
        <v>1</v>
      </c>
      <c r="I227" s="21" t="s">
        <v>1</v>
      </c>
      <c r="J227" s="21"/>
      <c r="K227" s="21" t="s">
        <v>1</v>
      </c>
      <c r="L227" s="21"/>
      <c r="M227" s="21"/>
      <c r="N227" s="21"/>
      <c r="O227" s="21"/>
      <c r="P227" s="21"/>
      <c r="Q227" s="21"/>
      <c r="R227" s="21" t="s">
        <v>1</v>
      </c>
      <c r="S227" s="21"/>
      <c r="T227" s="21"/>
      <c r="U227" s="20">
        <f>COUNTA(C227:T227)</f>
        <v>6</v>
      </c>
      <c r="V227" s="19" t="s">
        <v>4</v>
      </c>
      <c r="W227" s="18">
        <v>100989</v>
      </c>
      <c r="X227" s="17">
        <v>3.47</v>
      </c>
      <c r="Y227" s="16">
        <f>1+X227/100</f>
        <v>1.0347</v>
      </c>
      <c r="Z227" s="6">
        <v>19</v>
      </c>
      <c r="AA227" s="16">
        <f>POWER(Y227,Z227)</f>
        <v>1.9119412036868784</v>
      </c>
      <c r="AB227" s="6">
        <f>W227*AA227</f>
        <v>193085.03021913415</v>
      </c>
      <c r="AC227" s="1">
        <v>19.100000000000001</v>
      </c>
      <c r="AD227" s="6">
        <f>AB227*AC227/100</f>
        <v>36879.240771854624</v>
      </c>
      <c r="AE227" s="6">
        <f>AD227*0.95</f>
        <v>35035.27873326189</v>
      </c>
      <c r="AF227" s="6">
        <f>AE227*BB227</f>
        <v>35035.27873326189</v>
      </c>
      <c r="AG227" s="15">
        <f>AE227/21628351</f>
        <v>1.6198774808704505E-3</v>
      </c>
      <c r="AH227" s="6">
        <f>AB227*0.05</f>
        <v>9654.2515109567084</v>
      </c>
      <c r="AI227" s="12">
        <f>AH227/12908475</f>
        <v>7.4790023693400715E-4</v>
      </c>
      <c r="AJ227" s="6">
        <f>AD227+AH227</f>
        <v>46533.492282811334</v>
      </c>
      <c r="AK227" s="6">
        <f>AB227*0.04</f>
        <v>7723.4012087653664</v>
      </c>
      <c r="AL227" s="6">
        <f>AB227*0.04</f>
        <v>7723.4012087653664</v>
      </c>
      <c r="AM227" s="6">
        <f>AK227+AL227</f>
        <v>15446.802417530733</v>
      </c>
      <c r="AN227" s="14">
        <f>AM227/20653560</f>
        <v>7.4790023693400715E-4</v>
      </c>
      <c r="AO227" s="6">
        <v>11</v>
      </c>
      <c r="AP227" s="13">
        <f>AO227/8801</f>
        <v>1.2498579706851495E-3</v>
      </c>
      <c r="AQ227" s="6">
        <v>11</v>
      </c>
      <c r="AR227" s="6"/>
      <c r="AS227" s="6"/>
      <c r="AT227" s="6"/>
      <c r="AU227" s="6">
        <v>0</v>
      </c>
      <c r="AV227" s="6"/>
      <c r="AW227" s="13">
        <f>AV227/34743979</f>
        <v>0</v>
      </c>
      <c r="AX227" s="6">
        <v>1</v>
      </c>
      <c r="AY227" s="6">
        <f>AJ227/1921952*488691</f>
        <v>11831.980651535187</v>
      </c>
      <c r="AZ227" s="6">
        <f>AX227*AY227</f>
        <v>11831.980651535187</v>
      </c>
      <c r="BA227" s="12">
        <f>AZ227/12721596</f>
        <v>9.3007046061949986E-4</v>
      </c>
      <c r="BB227" s="11">
        <v>1</v>
      </c>
      <c r="BC227" s="6">
        <f>AD227*BB227*0.18*4</f>
        <v>26553.053355735326</v>
      </c>
      <c r="BD227" s="10">
        <f>BC227/11104067</f>
        <v>2.3912908086501394E-3</v>
      </c>
      <c r="BE227" s="6">
        <f>AD227*BB227*0.77*4</f>
        <v>113588.06157731224</v>
      </c>
      <c r="BF227" s="8">
        <f>BE227/47500730</f>
        <v>2.3912908617891187E-3</v>
      </c>
      <c r="BG227" s="27">
        <f>BC227+BE227</f>
        <v>140141.11493304756</v>
      </c>
      <c r="BH227" s="9">
        <v>0</v>
      </c>
      <c r="BI227" s="6">
        <f>AK227*0.85*0.75*12</f>
        <v>59084.019247055054</v>
      </c>
      <c r="BJ227" s="6">
        <f>AL227*0.85*0.75*2*12</f>
        <v>118168.03849411011</v>
      </c>
      <c r="BK227" s="6">
        <f>BI227+BJ227</f>
        <v>177252.05774116516</v>
      </c>
      <c r="BL227" s="8">
        <f>BK227/236999601</f>
        <v>7.4790023693400715E-4</v>
      </c>
      <c r="BM227" s="6">
        <f>AH227/398745*606682</f>
        <v>14688.737451680243</v>
      </c>
      <c r="BN227" s="8">
        <f>BM227/23157202</f>
        <v>6.343053643389319E-4</v>
      </c>
      <c r="BT227" s="6">
        <f>'[1]Detailed Budget'!$AD$12</f>
        <v>194045122715</v>
      </c>
      <c r="BU227" s="6">
        <f>'[1]Detailed Budget'!$AD$24</f>
        <v>194045122715</v>
      </c>
      <c r="BV227" s="7">
        <f>AV227/34743979</f>
        <v>0</v>
      </c>
      <c r="BW227" s="4"/>
      <c r="BX227" s="5">
        <f>BT227*BV227</f>
        <v>0</v>
      </c>
      <c r="BY227" s="5">
        <f>BU227*BV227</f>
        <v>0</v>
      </c>
      <c r="CA227" s="6">
        <f>'[1]Detailed Budget'!$AD$96</f>
        <v>71050111380.677719</v>
      </c>
      <c r="CB227" s="5">
        <f>BA227*CA227</f>
        <v>66081609.818893693</v>
      </c>
      <c r="CE227" s="6">
        <f>'[1]Detailed Budget'!$AD$175</f>
        <v>4330586076.5988197</v>
      </c>
      <c r="CF227" s="5">
        <f>BB227*BD227*CE227</f>
        <v>10355690.681039026</v>
      </c>
      <c r="CG227" s="6">
        <f>'[1]Detailed Budget'!$AD$176</f>
        <v>20662817754.37001</v>
      </c>
      <c r="CH227" s="5">
        <f>BB227*BF227*CG227</f>
        <v>49410807.274838962</v>
      </c>
      <c r="CI227" s="5">
        <f>CF227+CH227</f>
        <v>59766497.95587799</v>
      </c>
      <c r="CJ227" s="5">
        <f>'[1]Detailed Budget'!$AD$178</f>
        <v>46025131033.061455</v>
      </c>
      <c r="CK227" s="5">
        <f>BB227*AG227*CJ227</f>
        <v>74555073.314567983</v>
      </c>
      <c r="CL227" s="5">
        <f>CI227+CK227</f>
        <v>134321571.27044597</v>
      </c>
      <c r="CM227" s="4">
        <f>'[1]Detailed Budget'!$AD$189</f>
        <v>77498869683.252869</v>
      </c>
      <c r="CN227" s="5">
        <f>BH227*BL227*CM227</f>
        <v>0</v>
      </c>
      <c r="CO227" s="3">
        <f>'[1]Detailed Budget'!$AD$191</f>
        <v>2684962805.4134097</v>
      </c>
      <c r="CP227" s="2">
        <f>BH227*AN227*CO227</f>
        <v>0</v>
      </c>
      <c r="CQ227" s="2">
        <f>CN227+CP227</f>
        <v>0</v>
      </c>
      <c r="CR227" s="6">
        <f>'[1]Detailed Budget'!$AD$195</f>
        <v>18734176418</v>
      </c>
      <c r="CS227" s="5">
        <f>BN227*CR227</f>
        <v>11883188.598409316</v>
      </c>
      <c r="CW227" s="4"/>
      <c r="DH227" s="3">
        <f>'[1]Detailed Budget'!$AD$163</f>
        <v>4928560000</v>
      </c>
      <c r="DI227" s="2">
        <f>AP227*DH227</f>
        <v>6160000</v>
      </c>
    </row>
    <row r="228" spans="1:118" x14ac:dyDescent="0.35">
      <c r="A228" s="23"/>
      <c r="B228" s="22"/>
      <c r="C228" s="21"/>
      <c r="D228" s="67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0"/>
      <c r="V228" s="19"/>
      <c r="W228" s="18"/>
      <c r="X228" s="17"/>
      <c r="Y228" s="16"/>
      <c r="Z228" s="6"/>
      <c r="AA228" s="16"/>
      <c r="AB228" s="6"/>
      <c r="AD228" s="6"/>
      <c r="AE228" s="6"/>
      <c r="AF228" s="6">
        <f>AE228*BB228</f>
        <v>0</v>
      </c>
      <c r="AG228" s="15">
        <f>AE228/21628351</f>
        <v>0</v>
      </c>
      <c r="AH228" s="6"/>
      <c r="AI228" s="12"/>
      <c r="AJ228" s="6"/>
      <c r="AK228" s="6">
        <f>AB228*0.04</f>
        <v>0</v>
      </c>
      <c r="AL228" s="6">
        <f>AB228*0.04</f>
        <v>0</v>
      </c>
      <c r="AM228" s="6">
        <f>AK228+AL228</f>
        <v>0</v>
      </c>
      <c r="AN228" s="14">
        <f>AM228/20653560</f>
        <v>0</v>
      </c>
      <c r="AO228" s="6"/>
      <c r="AP228" s="13">
        <f>AO228/8801</f>
        <v>0</v>
      </c>
      <c r="AQ228" s="6"/>
      <c r="AR228" s="6"/>
      <c r="AS228" s="6"/>
      <c r="AT228" s="6"/>
      <c r="AU228" s="6"/>
      <c r="AV228" s="6"/>
      <c r="AW228" s="13">
        <f>AV228/34743979</f>
        <v>0</v>
      </c>
      <c r="AX228" s="6"/>
      <c r="AY228" s="6"/>
      <c r="AZ228" s="6"/>
      <c r="BA228" s="12">
        <f>AZ228/12721596</f>
        <v>0</v>
      </c>
      <c r="BB228" s="11"/>
      <c r="BC228" s="6"/>
      <c r="BD228" s="10"/>
      <c r="BE228" s="6"/>
      <c r="BF228" s="8"/>
      <c r="BG228" s="27"/>
      <c r="BH228" s="9"/>
      <c r="BI228" s="6">
        <f>AK228*0.85*0.75*12</f>
        <v>0</v>
      </c>
      <c r="BJ228" s="6">
        <f>AL228*0.85*0.75*2*12</f>
        <v>0</v>
      </c>
      <c r="BK228" s="6">
        <f>BI228+BJ228</f>
        <v>0</v>
      </c>
      <c r="BL228" s="8">
        <f>BK228/236999601</f>
        <v>0</v>
      </c>
      <c r="BM228" s="6"/>
      <c r="BN228" s="8">
        <f>BM228/23157202</f>
        <v>0</v>
      </c>
      <c r="BT228" s="6"/>
      <c r="BU228" s="6"/>
      <c r="BV228" s="7"/>
      <c r="BW228" s="4"/>
      <c r="BX228" s="5"/>
      <c r="BY228" s="5"/>
      <c r="CA228" s="6">
        <f>'[1]Detailed Budget'!$AD$96</f>
        <v>71050111380.677719</v>
      </c>
      <c r="CB228" s="5">
        <f>BA228*CA228</f>
        <v>0</v>
      </c>
      <c r="CE228" s="6"/>
      <c r="CF228" s="5"/>
      <c r="CG228" s="6"/>
      <c r="CH228" s="5"/>
      <c r="CI228" s="5"/>
      <c r="CJ228" s="5"/>
      <c r="CK228" s="5"/>
      <c r="CL228" s="5"/>
      <c r="CM228" s="4">
        <f>'[1]Detailed Budget'!$AD$189</f>
        <v>77498869683.252869</v>
      </c>
      <c r="CN228" s="5">
        <f>BH228*BL228*CM228</f>
        <v>0</v>
      </c>
      <c r="CO228" s="3">
        <f>'[1]Detailed Budget'!$AD$191</f>
        <v>2684962805.4134097</v>
      </c>
      <c r="CP228" s="2">
        <f>BH228*AN228*CO228</f>
        <v>0</v>
      </c>
      <c r="CQ228" s="2">
        <f>CN228+CP228</f>
        <v>0</v>
      </c>
      <c r="CR228" s="6"/>
      <c r="CS228" s="5"/>
      <c r="CW228" s="4"/>
      <c r="DH228" s="3">
        <f>'[1]Detailed Budget'!$AD$163</f>
        <v>4928560000</v>
      </c>
      <c r="DI228" s="2">
        <f>AP228*DH228</f>
        <v>0</v>
      </c>
    </row>
    <row r="229" spans="1:118" x14ac:dyDescent="0.35">
      <c r="A229" s="38">
        <v>2.4</v>
      </c>
      <c r="B229" s="37" t="s">
        <v>1228</v>
      </c>
      <c r="C229" s="34">
        <f>COUNTA(C231:C241)</f>
        <v>11</v>
      </c>
      <c r="D229" s="34">
        <f>COUNTA(D231:D241)</f>
        <v>11</v>
      </c>
      <c r="E229" s="34">
        <f>COUNTA(E231:E241)</f>
        <v>0</v>
      </c>
      <c r="F229" s="34">
        <f>COUNTA(F231:F241)</f>
        <v>0</v>
      </c>
      <c r="G229" s="34">
        <f>COUNTA(G231:G241)</f>
        <v>0</v>
      </c>
      <c r="H229" s="34">
        <f>COUNTA(H231:H241)</f>
        <v>11</v>
      </c>
      <c r="I229" s="34">
        <f>COUNTA(I231:I241)</f>
        <v>11</v>
      </c>
      <c r="J229" s="34">
        <f>COUNTA(J231:J241)</f>
        <v>0</v>
      </c>
      <c r="K229" s="34">
        <f>COUNTA(K231:K241)</f>
        <v>11</v>
      </c>
      <c r="L229" s="34">
        <f>COUNTA(L231:L241)</f>
        <v>0</v>
      </c>
      <c r="M229" s="34">
        <f>COUNTA(M231:M241)</f>
        <v>0</v>
      </c>
      <c r="N229" s="34">
        <f>COUNTA(N231:N241)</f>
        <v>0</v>
      </c>
      <c r="O229" s="34">
        <f>COUNTA(O231:O241)</f>
        <v>0</v>
      </c>
      <c r="P229" s="34">
        <f>COUNTA(P231:P241)</f>
        <v>0</v>
      </c>
      <c r="Q229" s="34">
        <f>COUNTA(Q231:Q241)</f>
        <v>0</v>
      </c>
      <c r="R229" s="34">
        <f>COUNTA(R231:R241)</f>
        <v>11</v>
      </c>
      <c r="S229" s="34">
        <f>COUNTA(S231:S241)</f>
        <v>0</v>
      </c>
      <c r="T229" s="34">
        <f>COUNTA(T231:T241)</f>
        <v>0</v>
      </c>
      <c r="U229" s="33">
        <f>SUM(C229:T229)</f>
        <v>66</v>
      </c>
      <c r="V229" s="32"/>
      <c r="W229" s="25">
        <f>SUM(W231:W241)</f>
        <v>2365040</v>
      </c>
      <c r="X229" s="31">
        <v>3.23</v>
      </c>
      <c r="Y229" s="30">
        <f>1+X229/100</f>
        <v>1.0323</v>
      </c>
      <c r="Z229" s="25">
        <v>19</v>
      </c>
      <c r="AA229" s="30">
        <f>POWER(Y229,Z229)</f>
        <v>1.8294166166228893</v>
      </c>
      <c r="AB229" s="25">
        <f>W229*AA229</f>
        <v>4326643.4749777978</v>
      </c>
      <c r="AC229" s="24">
        <v>19.5</v>
      </c>
      <c r="AD229" s="25">
        <f>AB229*AC229/100</f>
        <v>843695.47762067069</v>
      </c>
      <c r="AE229" s="25">
        <f>AD229*0.95</f>
        <v>801510.70373963716</v>
      </c>
      <c r="AF229" s="25">
        <f>SUM(AF231:AF241)</f>
        <v>801510.70373963704</v>
      </c>
      <c r="AG229" s="15">
        <f>AE229/21628351</f>
        <v>3.7058336243000548E-2</v>
      </c>
      <c r="AH229" s="25">
        <f>SUM(AH231:AH241)</f>
        <v>216332.17374888991</v>
      </c>
      <c r="AI229" s="12">
        <f>AH229/12908475</f>
        <v>1.6758925725067438E-2</v>
      </c>
      <c r="AJ229" s="25">
        <f>SUM(AJ231:AJ241)</f>
        <v>1060027.6513695605</v>
      </c>
      <c r="AK229" s="6">
        <f>AB229*0.04</f>
        <v>173065.73899911193</v>
      </c>
      <c r="AL229" s="6">
        <f>AB229*0.04</f>
        <v>173065.73899911193</v>
      </c>
      <c r="AM229" s="6">
        <f>AK229+AL229</f>
        <v>346131.47799822385</v>
      </c>
      <c r="AN229" s="14">
        <f>AM229/20653560</f>
        <v>1.6758925725067438E-2</v>
      </c>
      <c r="AO229" s="25">
        <f>SUM(AO231:AO241)</f>
        <v>114</v>
      </c>
      <c r="AP229" s="13">
        <f>AO229/8801</f>
        <v>1.2953073514373368E-2</v>
      </c>
      <c r="AQ229" s="25">
        <f>SUM(AQ231:AQ241)</f>
        <v>114</v>
      </c>
      <c r="AR229" s="25"/>
      <c r="AS229" s="25"/>
      <c r="AT229" s="25"/>
      <c r="AU229" s="6"/>
      <c r="AV229" s="6"/>
      <c r="AW229" s="13">
        <f>AV229/34743979</f>
        <v>0</v>
      </c>
      <c r="AX229" s="6"/>
      <c r="AY229" s="25">
        <v>261486</v>
      </c>
      <c r="AZ229" s="25">
        <f>SUM(AZ231:AZ241)</f>
        <v>261485.91400040462</v>
      </c>
      <c r="BA229" s="12">
        <f>AZ229/12721596</f>
        <v>2.0554489703996624E-2</v>
      </c>
      <c r="BB229" s="11"/>
      <c r="BC229" s="25">
        <f>SUM(BC231:BC241)</f>
        <v>607460.7438868829</v>
      </c>
      <c r="BD229" s="10">
        <f>BC229/11104067</f>
        <v>5.4706149007105499E-2</v>
      </c>
      <c r="BE229" s="25">
        <f>SUM(BE231:BE241)</f>
        <v>2598582.0710716657</v>
      </c>
      <c r="BF229" s="8">
        <f>BE229/47500730</f>
        <v>5.4706150222779013E-2</v>
      </c>
      <c r="BG229" s="25">
        <f>SUM(BG231:BG241)</f>
        <v>3206042.8149585491</v>
      </c>
      <c r="BI229" s="6">
        <f>AK229*0.85*0.75*12</f>
        <v>1323952.9033432063</v>
      </c>
      <c r="BJ229" s="6">
        <f>AL229*0.85*0.75*2*12</f>
        <v>2647905.8066864125</v>
      </c>
      <c r="BK229" s="6">
        <f>BI229+BJ229</f>
        <v>3971858.7100296188</v>
      </c>
      <c r="BL229" s="8">
        <f>BK229/236999601</f>
        <v>1.6758925725067441E-2</v>
      </c>
      <c r="BM229" s="25">
        <v>353027</v>
      </c>
      <c r="BN229" s="8">
        <f>BM229/23157202</f>
        <v>1.5244803754788682E-2</v>
      </c>
      <c r="BO229" s="24"/>
      <c r="BP229" s="24"/>
      <c r="BQ229" s="24"/>
      <c r="BR229" s="24"/>
      <c r="BS229" s="24"/>
      <c r="BT229" s="25">
        <f>'[1]Detailed Budget'!$AD$12</f>
        <v>194045122715</v>
      </c>
      <c r="BU229" s="25">
        <f>'[1]Detailed Budget'!$AD$24</f>
        <v>194045122715</v>
      </c>
      <c r="BV229" s="7">
        <f>AV229/34743979</f>
        <v>0</v>
      </c>
      <c r="BW229" s="4"/>
      <c r="BX229" s="35">
        <f>BT229*BV229</f>
        <v>0</v>
      </c>
      <c r="BY229" s="35">
        <f>BU229*BV229</f>
        <v>0</v>
      </c>
      <c r="BZ229" s="24"/>
      <c r="CA229" s="25">
        <f>'[1]Detailed Budget'!$AD$96</f>
        <v>71050111380.677719</v>
      </c>
      <c r="CB229" s="35">
        <f>BA229*CA229</f>
        <v>1460398782.8419535</v>
      </c>
      <c r="CC229" s="24"/>
      <c r="CD229" s="24"/>
      <c r="CE229" s="25">
        <f>'[1]Detailed Budget'!$AD$175</f>
        <v>4330586076.5988197</v>
      </c>
      <c r="CF229" s="35">
        <f>SUM(CF231:CF241)</f>
        <v>236909687.19451138</v>
      </c>
      <c r="CG229" s="36">
        <f>'[1]Detailed Budget'!$AD$176</f>
        <v>20662817754.37001</v>
      </c>
      <c r="CH229" s="35">
        <f>SUM(CH231:CH241)</f>
        <v>1130383212.0964711</v>
      </c>
      <c r="CI229" s="35">
        <f>SUM(CI231:CI241)</f>
        <v>1367292899.2909825</v>
      </c>
      <c r="CJ229" s="5">
        <f>'[1]Detailed Budget'!$AD$178</f>
        <v>46025131033.061455</v>
      </c>
      <c r="CK229" s="35">
        <f>SUM(CK231:CK241)</f>
        <v>1705614781.4513507</v>
      </c>
      <c r="CL229" s="35">
        <f>SUM(CL231:CL241)</f>
        <v>3072907680.7423325</v>
      </c>
      <c r="CM229" s="4">
        <f>'[1]Detailed Budget'!$AD$189</f>
        <v>77498869683.252869</v>
      </c>
      <c r="CN229" s="5">
        <f>BH229*BL229*CM229</f>
        <v>0</v>
      </c>
      <c r="CO229" s="3">
        <f>'[1]Detailed Budget'!$AD$191</f>
        <v>2684962805.4134097</v>
      </c>
      <c r="CP229" s="2">
        <f>BH229*AN229*CO229</f>
        <v>0</v>
      </c>
      <c r="CQ229" s="2">
        <f>CN229+CP229</f>
        <v>0</v>
      </c>
      <c r="CR229" s="25">
        <f>'[1]Detailed Budget'!$AD$195</f>
        <v>18734176418</v>
      </c>
      <c r="CS229" s="5">
        <f>BN229*CR229</f>
        <v>285598843</v>
      </c>
      <c r="CT229" s="24"/>
      <c r="CU229" s="24"/>
      <c r="CV229" s="24"/>
      <c r="CW229" s="4"/>
      <c r="CX229" s="24"/>
      <c r="CY229" s="24"/>
      <c r="CZ229" s="24"/>
      <c r="DA229" s="24"/>
      <c r="DB229" s="24"/>
      <c r="DC229" s="24"/>
      <c r="DD229" s="24"/>
      <c r="DE229" s="24"/>
      <c r="DF229" s="24"/>
      <c r="DG229" s="24"/>
      <c r="DH229" s="3">
        <f>'[1]Detailed Budget'!$AD$163</f>
        <v>4928560000</v>
      </c>
      <c r="DI229" s="2">
        <f>AP229*DH229</f>
        <v>63840000.000000007</v>
      </c>
      <c r="DJ229" s="24"/>
      <c r="DK229" s="24"/>
      <c r="DL229" s="24"/>
      <c r="DM229" s="24"/>
      <c r="DN229" s="24"/>
    </row>
    <row r="230" spans="1:118" x14ac:dyDescent="0.35">
      <c r="A230" s="23" t="s">
        <v>1240</v>
      </c>
      <c r="B230" s="22" t="s">
        <v>72</v>
      </c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3"/>
      <c r="V230" s="32"/>
      <c r="W230" s="25"/>
      <c r="X230" s="31"/>
      <c r="Y230" s="30"/>
      <c r="Z230" s="25"/>
      <c r="AA230" s="30"/>
      <c r="AB230" s="25"/>
      <c r="AC230" s="24"/>
      <c r="AD230" s="25"/>
      <c r="AE230" s="6"/>
      <c r="AF230" s="6"/>
      <c r="AG230" s="15">
        <f>AE230/21628351</f>
        <v>0</v>
      </c>
      <c r="AH230" s="25"/>
      <c r="AI230" s="12"/>
      <c r="AJ230" s="6"/>
      <c r="AK230" s="6">
        <f>AB230*0.04</f>
        <v>0</v>
      </c>
      <c r="AL230" s="6">
        <f>AB230*0.04</f>
        <v>0</v>
      </c>
      <c r="AM230" s="6">
        <f>AK230+AL230</f>
        <v>0</v>
      </c>
      <c r="AN230" s="14">
        <f>AM230/20653560</f>
        <v>0</v>
      </c>
      <c r="AO230" s="25"/>
      <c r="AP230" s="13"/>
      <c r="AQ230" s="25"/>
      <c r="AR230" s="25"/>
      <c r="AS230" s="25"/>
      <c r="AT230" s="25"/>
      <c r="AU230" s="6"/>
      <c r="AV230" s="6"/>
      <c r="AW230" s="13">
        <f>AV230/34743979</f>
        <v>0</v>
      </c>
      <c r="AX230" s="6"/>
      <c r="AY230" s="25"/>
      <c r="AZ230" s="6"/>
      <c r="BA230" s="12">
        <f>AZ230/12721596</f>
        <v>0</v>
      </c>
      <c r="BB230" s="11"/>
      <c r="BC230" s="28"/>
      <c r="BD230" s="10">
        <f>BC230/11104067</f>
        <v>0</v>
      </c>
      <c r="BE230" s="28"/>
      <c r="BF230" s="8">
        <f>BE230/47500730</f>
        <v>0</v>
      </c>
      <c r="BG230" s="27"/>
      <c r="BI230" s="6">
        <f>AK230*0.85*0.75*12</f>
        <v>0</v>
      </c>
      <c r="BJ230" s="6">
        <f>AL230*0.85*0.75*2*12</f>
        <v>0</v>
      </c>
      <c r="BK230" s="6">
        <f>BI230+BJ230</f>
        <v>0</v>
      </c>
      <c r="BL230" s="8">
        <f>BK230/236999601</f>
        <v>0</v>
      </c>
      <c r="BM230" s="25"/>
      <c r="BN230" s="8">
        <f>BM230/23157202</f>
        <v>0</v>
      </c>
      <c r="BO230" s="24"/>
      <c r="BP230" s="24"/>
      <c r="BQ230" s="24"/>
      <c r="BR230" s="24"/>
      <c r="BS230" s="24"/>
      <c r="BT230" s="25"/>
      <c r="BU230" s="25">
        <f>'[1]Detailed Budget'!$AD$24</f>
        <v>194045122715</v>
      </c>
      <c r="BV230" s="7"/>
      <c r="BW230" s="4"/>
      <c r="BX230" s="5"/>
      <c r="BY230" s="5"/>
      <c r="BZ230" s="24"/>
      <c r="CA230" s="25">
        <f>'[1]Detailed Budget'!$AD$96</f>
        <v>71050111380.677719</v>
      </c>
      <c r="CB230" s="5"/>
      <c r="CC230" s="24"/>
      <c r="CD230" s="24"/>
      <c r="CE230" s="25"/>
      <c r="CF230" s="5"/>
      <c r="CG230" s="26"/>
      <c r="CH230" s="5"/>
      <c r="CI230" s="5"/>
      <c r="CJ230" s="5"/>
      <c r="CK230" s="5"/>
      <c r="CL230" s="5"/>
      <c r="CM230" s="4">
        <f>'[1]Detailed Budget'!$AD$189</f>
        <v>77498869683.252869</v>
      </c>
      <c r="CN230" s="5">
        <f>BH230*BL230*CM230</f>
        <v>0</v>
      </c>
      <c r="CO230" s="3">
        <f>'[1]Detailed Budget'!$AD$191</f>
        <v>2684962805.4134097</v>
      </c>
      <c r="CP230" s="2">
        <f>BH230*AN230*CO230</f>
        <v>0</v>
      </c>
      <c r="CQ230" s="2">
        <f>CN230+CP230</f>
        <v>0</v>
      </c>
      <c r="CR230" s="25"/>
      <c r="CS230" s="5"/>
      <c r="CT230" s="24"/>
      <c r="CU230" s="24"/>
      <c r="CV230" s="24"/>
      <c r="CW230" s="4"/>
      <c r="CX230" s="24"/>
      <c r="CY230" s="24"/>
      <c r="CZ230" s="24"/>
      <c r="DA230" s="24"/>
      <c r="DB230" s="24"/>
      <c r="DC230" s="24"/>
      <c r="DD230" s="24"/>
      <c r="DE230" s="24"/>
      <c r="DF230" s="24"/>
      <c r="DG230" s="24"/>
      <c r="DH230" s="3"/>
      <c r="DI230" s="2"/>
      <c r="DJ230" s="24"/>
      <c r="DK230" s="24"/>
      <c r="DL230" s="24"/>
      <c r="DM230" s="24"/>
      <c r="DN230" s="24"/>
    </row>
    <row r="231" spans="1:118" ht="43.5" x14ac:dyDescent="0.35">
      <c r="A231" s="23" t="s">
        <v>1239</v>
      </c>
      <c r="B231" s="22" t="s">
        <v>1238</v>
      </c>
      <c r="C231" s="21" t="s">
        <v>1</v>
      </c>
      <c r="D231" s="67" t="s">
        <v>1</v>
      </c>
      <c r="E231" s="21"/>
      <c r="F231" s="21"/>
      <c r="G231" s="21"/>
      <c r="H231" s="21" t="s">
        <v>1</v>
      </c>
      <c r="I231" s="21" t="s">
        <v>1</v>
      </c>
      <c r="J231" s="21"/>
      <c r="K231" s="21" t="s">
        <v>1</v>
      </c>
      <c r="L231" s="21"/>
      <c r="M231" s="21"/>
      <c r="N231" s="21"/>
      <c r="O231" s="21"/>
      <c r="P231" s="21"/>
      <c r="Q231" s="21"/>
      <c r="R231" s="21" t="s">
        <v>1</v>
      </c>
      <c r="S231" s="21"/>
      <c r="T231" s="21"/>
      <c r="U231" s="20">
        <f>COUNTA(C231:T231)</f>
        <v>6</v>
      </c>
      <c r="V231" s="19" t="s">
        <v>4</v>
      </c>
      <c r="W231" s="18">
        <v>337435</v>
      </c>
      <c r="X231" s="17">
        <v>3.23</v>
      </c>
      <c r="Y231" s="16">
        <f>1+X231/100</f>
        <v>1.0323</v>
      </c>
      <c r="Z231" s="6">
        <v>19</v>
      </c>
      <c r="AA231" s="16">
        <f>POWER(Y231,Z231)</f>
        <v>1.8294166166228893</v>
      </c>
      <c r="AB231" s="6">
        <f>W231*AA231</f>
        <v>617309.1960301447</v>
      </c>
      <c r="AC231" s="1">
        <v>19.5</v>
      </c>
      <c r="AD231" s="6">
        <f>AB231*AC231/100</f>
        <v>120375.29322587821</v>
      </c>
      <c r="AE231" s="6">
        <f>AD231*0.95</f>
        <v>114356.5285645843</v>
      </c>
      <c r="AF231" s="6">
        <f>AE231*BB231</f>
        <v>114356.5285645843</v>
      </c>
      <c r="AG231" s="15">
        <f>AE231/21628351</f>
        <v>5.2873438462592128E-3</v>
      </c>
      <c r="AH231" s="6">
        <f>AB231*0.05</f>
        <v>30865.459801507237</v>
      </c>
      <c r="AI231" s="12">
        <f>AH231/12908475</f>
        <v>2.3911004050832679E-3</v>
      </c>
      <c r="AJ231" s="6">
        <f>AD231+AH231</f>
        <v>151240.75302738545</v>
      </c>
      <c r="AK231" s="6">
        <f>AB231*0.04</f>
        <v>24692.367841205789</v>
      </c>
      <c r="AL231" s="6">
        <f>AB231*0.04</f>
        <v>24692.367841205789</v>
      </c>
      <c r="AM231" s="6">
        <f>AK231+AL231</f>
        <v>49384.735682411578</v>
      </c>
      <c r="AN231" s="14">
        <f>AM231/20653560</f>
        <v>2.3911004050832679E-3</v>
      </c>
      <c r="AO231" s="6">
        <v>11</v>
      </c>
      <c r="AP231" s="13">
        <f>AO231/8801</f>
        <v>1.2498579706851495E-3</v>
      </c>
      <c r="AQ231" s="6">
        <v>11</v>
      </c>
      <c r="AR231" s="6"/>
      <c r="AS231" s="6"/>
      <c r="AT231" s="6"/>
      <c r="AU231" s="6">
        <v>0</v>
      </c>
      <c r="AV231" s="6"/>
      <c r="AW231" s="13">
        <f>AV231/34743979</f>
        <v>0</v>
      </c>
      <c r="AX231" s="6">
        <v>1</v>
      </c>
      <c r="AY231" s="6">
        <f>AJ231/1060028*261486</f>
        <v>37307.825402837392</v>
      </c>
      <c r="AZ231" s="6">
        <f>AX231*AY231</f>
        <v>37307.825402837392</v>
      </c>
      <c r="BA231" s="12">
        <f>AZ231/12721596</f>
        <v>2.9326371787657297E-3</v>
      </c>
      <c r="BB231" s="11">
        <v>1</v>
      </c>
      <c r="BC231" s="6">
        <f>AD231*BB231*0.18*4</f>
        <v>86670.211122632303</v>
      </c>
      <c r="BD231" s="10">
        <f>BC231/11104067</f>
        <v>7.8052673063511149E-3</v>
      </c>
      <c r="BE231" s="6">
        <f>AD231*BB231*0.77*4</f>
        <v>370755.90313570487</v>
      </c>
      <c r="BF231" s="8">
        <f>BE231/47500730</f>
        <v>7.8052674797988338E-3</v>
      </c>
      <c r="BG231" s="27">
        <f>BC231+BE231</f>
        <v>457426.11425833718</v>
      </c>
      <c r="BH231" s="9">
        <v>0</v>
      </c>
      <c r="BI231" s="6">
        <f>AK231*0.85*0.75*12</f>
        <v>188896.61398522428</v>
      </c>
      <c r="BJ231" s="6">
        <f>AL231*0.85*0.75*2*12</f>
        <v>377793.22797044856</v>
      </c>
      <c r="BK231" s="6">
        <f>BI231+BJ231</f>
        <v>566689.84195567283</v>
      </c>
      <c r="BL231" s="8">
        <f>BK231/236999601</f>
        <v>2.3911004050832679E-3</v>
      </c>
      <c r="BM231" s="6">
        <f>AH231/216332*353027</f>
        <v>50368.603245690407</v>
      </c>
      <c r="BN231" s="8">
        <f>BM231/23157202</f>
        <v>2.1750729317682855E-3</v>
      </c>
      <c r="BT231" s="6">
        <f>'[1]Detailed Budget'!$AD$12</f>
        <v>194045122715</v>
      </c>
      <c r="BU231" s="6">
        <f>'[1]Detailed Budget'!$AD$24</f>
        <v>194045122715</v>
      </c>
      <c r="BV231" s="7">
        <f>AV231/34743979</f>
        <v>0</v>
      </c>
      <c r="BW231" s="4"/>
      <c r="BX231" s="5">
        <f>BT231*BV231</f>
        <v>0</v>
      </c>
      <c r="BY231" s="5">
        <f>BU231*BV231</f>
        <v>0</v>
      </c>
      <c r="CA231" s="6">
        <f>'[1]Detailed Budget'!$AD$96</f>
        <v>71050111380.677719</v>
      </c>
      <c r="CB231" s="5">
        <f>BA231*CA231</f>
        <v>208364198.19042158</v>
      </c>
      <c r="CE231" s="6">
        <f>'[1]Detailed Budget'!$AD$175</f>
        <v>4330586076.5988197</v>
      </c>
      <c r="CF231" s="5">
        <f>BB231*BD231*CE231</f>
        <v>33801381.921016112</v>
      </c>
      <c r="CG231" s="6">
        <f>'[1]Detailed Budget'!$AD$176</f>
        <v>20662817754.37001</v>
      </c>
      <c r="CH231" s="5">
        <f>BB231*BF231*CG231</f>
        <v>161278819.45919421</v>
      </c>
      <c r="CI231" s="5">
        <f>CF231+CH231</f>
        <v>195080201.38021034</v>
      </c>
      <c r="CJ231" s="5">
        <f>'[1]Detailed Budget'!$AD$178</f>
        <v>46025131033.061455</v>
      </c>
      <c r="CK231" s="5">
        <f>BB231*AG231*CJ231</f>
        <v>243350693.34093142</v>
      </c>
      <c r="CL231" s="5">
        <f>CI231+CK231</f>
        <v>438430894.72114176</v>
      </c>
      <c r="CM231" s="4">
        <f>'[1]Detailed Budget'!$AD$189</f>
        <v>77498869683.252869</v>
      </c>
      <c r="CN231" s="5">
        <f>BH231*BL231*CM231</f>
        <v>0</v>
      </c>
      <c r="CO231" s="3">
        <f>'[1]Detailed Budget'!$AD$191</f>
        <v>2684962805.4134097</v>
      </c>
      <c r="CP231" s="2">
        <f>BH231*AN231*CO231</f>
        <v>0</v>
      </c>
      <c r="CQ231" s="2">
        <f>CN231+CP231</f>
        <v>0</v>
      </c>
      <c r="CR231" s="6">
        <f>'[1]Detailed Budget'!$AD$195</f>
        <v>18734176418</v>
      </c>
      <c r="CS231" s="5">
        <f>BN231*CR231</f>
        <v>40748200.025763534</v>
      </c>
      <c r="CW231" s="4"/>
      <c r="DH231" s="3">
        <f>'[1]Detailed Budget'!$AD$163</f>
        <v>4928560000</v>
      </c>
      <c r="DI231" s="2">
        <f>AP231*DH231</f>
        <v>6160000</v>
      </c>
    </row>
    <row r="232" spans="1:118" ht="43.5" x14ac:dyDescent="0.35">
      <c r="A232" s="23" t="s">
        <v>1237</v>
      </c>
      <c r="B232" s="22" t="s">
        <v>1236</v>
      </c>
      <c r="C232" s="21" t="s">
        <v>1</v>
      </c>
      <c r="D232" s="67" t="s">
        <v>1</v>
      </c>
      <c r="E232" s="21"/>
      <c r="F232" s="21"/>
      <c r="G232" s="21"/>
      <c r="H232" s="21" t="s">
        <v>1</v>
      </c>
      <c r="I232" s="21" t="s">
        <v>1</v>
      </c>
      <c r="J232" s="21"/>
      <c r="K232" s="21" t="s">
        <v>1</v>
      </c>
      <c r="L232" s="21"/>
      <c r="M232" s="21"/>
      <c r="N232" s="21"/>
      <c r="O232" s="21"/>
      <c r="P232" s="21"/>
      <c r="Q232" s="21"/>
      <c r="R232" s="21" t="s">
        <v>1</v>
      </c>
      <c r="S232" s="21"/>
      <c r="T232" s="21"/>
      <c r="U232" s="20">
        <f>COUNTA(C232:T232)</f>
        <v>6</v>
      </c>
      <c r="V232" s="19" t="s">
        <v>4</v>
      </c>
      <c r="W232" s="18">
        <v>211490</v>
      </c>
      <c r="X232" s="17">
        <v>3.23</v>
      </c>
      <c r="Y232" s="16">
        <f>1+X232/100</f>
        <v>1.0323</v>
      </c>
      <c r="Z232" s="6">
        <v>19</v>
      </c>
      <c r="AA232" s="16">
        <f>POWER(Y232,Z232)</f>
        <v>1.8294166166228893</v>
      </c>
      <c r="AB232" s="6">
        <f>W232*AA232</f>
        <v>386903.32024957484</v>
      </c>
      <c r="AC232" s="1">
        <v>19.5</v>
      </c>
      <c r="AD232" s="6">
        <f>AB232*AC232/100</f>
        <v>75446.147448667092</v>
      </c>
      <c r="AE232" s="6">
        <f>AD232*0.95</f>
        <v>71673.840076233741</v>
      </c>
      <c r="AF232" s="6">
        <f>AE232*BB232</f>
        <v>71673.840076233741</v>
      </c>
      <c r="AG232" s="15">
        <f>AE232/21628351</f>
        <v>3.3138837110713499E-3</v>
      </c>
      <c r="AH232" s="6">
        <f>AB232*0.05</f>
        <v>19345.166012478741</v>
      </c>
      <c r="AI232" s="12">
        <f>AH232/12908475</f>
        <v>1.4986407001972536E-3</v>
      </c>
      <c r="AJ232" s="6">
        <f>AD232+AH232</f>
        <v>94791.313461145837</v>
      </c>
      <c r="AK232" s="6">
        <f>AB232*0.04</f>
        <v>15476.132809982993</v>
      </c>
      <c r="AL232" s="6">
        <f>AB232*0.04</f>
        <v>15476.132809982993</v>
      </c>
      <c r="AM232" s="6">
        <f>AK232+AL232</f>
        <v>30952.265619965987</v>
      </c>
      <c r="AN232" s="14">
        <f>AM232/20653560</f>
        <v>1.4986407001972536E-3</v>
      </c>
      <c r="AO232" s="6">
        <v>10</v>
      </c>
      <c r="AP232" s="13">
        <f>AO232/8801</f>
        <v>1.1362345188046814E-3</v>
      </c>
      <c r="AQ232" s="6">
        <v>10</v>
      </c>
      <c r="AR232" s="6"/>
      <c r="AS232" s="6"/>
      <c r="AT232" s="6"/>
      <c r="AU232" s="6">
        <v>0</v>
      </c>
      <c r="AV232" s="6"/>
      <c r="AW232" s="13">
        <f>AV232/34743979</f>
        <v>0</v>
      </c>
      <c r="AX232" s="6">
        <v>1</v>
      </c>
      <c r="AY232" s="6">
        <f>AJ232/1060028*261486</f>
        <v>23382.968555265692</v>
      </c>
      <c r="AZ232" s="6">
        <f>AX232*AY232</f>
        <v>23382.968555265692</v>
      </c>
      <c r="BA232" s="12">
        <f>AZ232/12721596</f>
        <v>1.8380530678120649E-3</v>
      </c>
      <c r="BB232" s="11">
        <v>1</v>
      </c>
      <c r="BC232" s="6">
        <f>AD232*BB232*0.18*4</f>
        <v>54321.226163040301</v>
      </c>
      <c r="BD232" s="10">
        <f>BC232/11104067</f>
        <v>4.8920117433585639E-3</v>
      </c>
      <c r="BE232" s="6">
        <f>AD232*BB232*0.77*4</f>
        <v>232374.13414189464</v>
      </c>
      <c r="BF232" s="8">
        <f>BE232/47500730</f>
        <v>4.8920118520682657E-3</v>
      </c>
      <c r="BG232" s="27">
        <f>BC232+BE232</f>
        <v>286695.36030493496</v>
      </c>
      <c r="BH232" s="9">
        <v>0</v>
      </c>
      <c r="BI232" s="6">
        <f>AK232*0.85*0.75*12</f>
        <v>118392.41599636989</v>
      </c>
      <c r="BJ232" s="6">
        <f>AL232*0.85*0.75*2*12</f>
        <v>236784.83199273978</v>
      </c>
      <c r="BK232" s="6">
        <f>BI232+BJ232</f>
        <v>355177.24798910966</v>
      </c>
      <c r="BL232" s="8">
        <f>BK232/236999601</f>
        <v>1.4986407001972533E-3</v>
      </c>
      <c r="BM232" s="6">
        <f>AH232/216332*353027</f>
        <v>31568.912236226413</v>
      </c>
      <c r="BN232" s="8">
        <f>BM232/23157202</f>
        <v>1.3632438079620507E-3</v>
      </c>
      <c r="BT232" s="6">
        <f>'[1]Detailed Budget'!$AD$12</f>
        <v>194045122715</v>
      </c>
      <c r="BU232" s="6">
        <f>'[1]Detailed Budget'!$AD$24</f>
        <v>194045122715</v>
      </c>
      <c r="BV232" s="7">
        <f>AV232/34743979</f>
        <v>0</v>
      </c>
      <c r="BW232" s="4"/>
      <c r="BX232" s="5">
        <f>BT232*BV232</f>
        <v>0</v>
      </c>
      <c r="BY232" s="5">
        <f>BU232*BV232</f>
        <v>0</v>
      </c>
      <c r="CA232" s="6">
        <f>'[1]Detailed Budget'!$AD$96</f>
        <v>71050111380.677719</v>
      </c>
      <c r="CB232" s="5">
        <f>BA232*CA232</f>
        <v>130593875.19164358</v>
      </c>
      <c r="CE232" s="6">
        <f>'[1]Detailed Budget'!$AD$175</f>
        <v>4330586076.5988197</v>
      </c>
      <c r="CF232" s="5">
        <f>BB232*BD232*CE232</f>
        <v>21185277.942346517</v>
      </c>
      <c r="CG232" s="6">
        <f>'[1]Detailed Budget'!$AD$176</f>
        <v>20662817754.37001</v>
      </c>
      <c r="CH232" s="5">
        <f>BB232*BF232*CG232</f>
        <v>101082749.35150468</v>
      </c>
      <c r="CI232" s="5">
        <f>CF232+CH232</f>
        <v>122268027.2938512</v>
      </c>
      <c r="CJ232" s="5">
        <f>'[1]Detailed Budget'!$AD$178</f>
        <v>46025131033.061455</v>
      </c>
      <c r="CK232" s="5">
        <f>BB232*AG232*CJ232</f>
        <v>152521932.03038684</v>
      </c>
      <c r="CL232" s="5">
        <f>CI232+CK232</f>
        <v>274789959.32423806</v>
      </c>
      <c r="CM232" s="4">
        <f>'[1]Detailed Budget'!$AD$189</f>
        <v>77498869683.252869</v>
      </c>
      <c r="CN232" s="5">
        <f>BH232*BL232*CM232</f>
        <v>0</v>
      </c>
      <c r="CO232" s="3">
        <f>'[1]Detailed Budget'!$AD$191</f>
        <v>2684962805.4134097</v>
      </c>
      <c r="CP232" s="2">
        <f>BH232*AN232*CO232</f>
        <v>0</v>
      </c>
      <c r="CQ232" s="2">
        <f>CN232+CP232</f>
        <v>0</v>
      </c>
      <c r="CR232" s="6">
        <f>'[1]Detailed Budget'!$AD$195</f>
        <v>18734176418</v>
      </c>
      <c r="CS232" s="5">
        <f>BN232*CR232</f>
        <v>25539249.999107171</v>
      </c>
      <c r="CW232" s="4"/>
      <c r="DH232" s="3">
        <f>'[1]Detailed Budget'!$AD$163</f>
        <v>4928560000</v>
      </c>
      <c r="DI232" s="2">
        <f>AP232*DH232</f>
        <v>5600000</v>
      </c>
    </row>
    <row r="233" spans="1:118" ht="43.5" x14ac:dyDescent="0.35">
      <c r="A233" s="23" t="s">
        <v>1235</v>
      </c>
      <c r="B233" s="22" t="s">
        <v>1234</v>
      </c>
      <c r="C233" s="21" t="s">
        <v>1</v>
      </c>
      <c r="D233" s="67" t="s">
        <v>1</v>
      </c>
      <c r="E233" s="21"/>
      <c r="F233" s="21"/>
      <c r="G233" s="21"/>
      <c r="H233" s="21" t="s">
        <v>1</v>
      </c>
      <c r="I233" s="21" t="s">
        <v>1</v>
      </c>
      <c r="J233" s="21"/>
      <c r="K233" s="21" t="s">
        <v>1</v>
      </c>
      <c r="L233" s="21"/>
      <c r="M233" s="21"/>
      <c r="N233" s="21"/>
      <c r="O233" s="21"/>
      <c r="P233" s="21"/>
      <c r="Q233" s="21"/>
      <c r="R233" s="21" t="s">
        <v>1</v>
      </c>
      <c r="S233" s="21"/>
      <c r="T233" s="21"/>
      <c r="U233" s="20">
        <f>COUNTA(C233:T233)</f>
        <v>6</v>
      </c>
      <c r="V233" s="19" t="s">
        <v>4</v>
      </c>
      <c r="W233" s="18">
        <v>202680</v>
      </c>
      <c r="X233" s="17">
        <v>3.23</v>
      </c>
      <c r="Y233" s="16">
        <f>1+X233/100</f>
        <v>1.0323</v>
      </c>
      <c r="Z233" s="6">
        <v>19</v>
      </c>
      <c r="AA233" s="16">
        <f>POWER(Y233,Z233)</f>
        <v>1.8294166166228893</v>
      </c>
      <c r="AB233" s="6">
        <f>W233*AA233</f>
        <v>370786.15985712723</v>
      </c>
      <c r="AC233" s="1">
        <v>19.5</v>
      </c>
      <c r="AD233" s="6">
        <f>AB233*AC233/100</f>
        <v>72303.301172139807</v>
      </c>
      <c r="AE233" s="6">
        <f>AD233*0.95</f>
        <v>68688.136113532819</v>
      </c>
      <c r="AF233" s="6">
        <f>AE233*BB233</f>
        <v>68688.136113532819</v>
      </c>
      <c r="AG233" s="15">
        <f>AE233/21628351</f>
        <v>3.1758378673220544E-3</v>
      </c>
      <c r="AH233" s="6">
        <f>AB233*0.05</f>
        <v>18539.307992856364</v>
      </c>
      <c r="AI233" s="12">
        <f>AH233/12908475</f>
        <v>1.4362121004112697E-3</v>
      </c>
      <c r="AJ233" s="6">
        <f>AD233+AH233</f>
        <v>90842.609164996175</v>
      </c>
      <c r="AK233" s="6">
        <f>AB233*0.04</f>
        <v>14831.446394285089</v>
      </c>
      <c r="AL233" s="6">
        <f>AB233*0.04</f>
        <v>14831.446394285089</v>
      </c>
      <c r="AM233" s="6">
        <f>AK233+AL233</f>
        <v>29662.892788570178</v>
      </c>
      <c r="AN233" s="14">
        <f>AM233/20653560</f>
        <v>1.4362121004112694E-3</v>
      </c>
      <c r="AO233" s="6">
        <v>10</v>
      </c>
      <c r="AP233" s="13">
        <f>AO233/8801</f>
        <v>1.1362345188046814E-3</v>
      </c>
      <c r="AQ233" s="6">
        <v>10</v>
      </c>
      <c r="AR233" s="6"/>
      <c r="AS233" s="6"/>
      <c r="AT233" s="6"/>
      <c r="AU233" s="6">
        <v>0</v>
      </c>
      <c r="AV233" s="6"/>
      <c r="AW233" s="13">
        <f>AV233/34743979</f>
        <v>0</v>
      </c>
      <c r="AX233" s="6">
        <v>1</v>
      </c>
      <c r="AY233" s="6">
        <f>AJ233/1060028*261486</f>
        <v>22408.908538376523</v>
      </c>
      <c r="AZ233" s="6">
        <f>AX233*AY233</f>
        <v>22408.908538376523</v>
      </c>
      <c r="BA233" s="12">
        <f>AZ233/12721596</f>
        <v>1.7614856295056472E-3</v>
      </c>
      <c r="BB233" s="11">
        <v>1</v>
      </c>
      <c r="BC233" s="6">
        <f>AD233*BB233*0.18*4</f>
        <v>52058.376843940656</v>
      </c>
      <c r="BD233" s="10">
        <f>BC233/11104067</f>
        <v>4.6882261106620353E-3</v>
      </c>
      <c r="BE233" s="6">
        <f>AD233*BB233*0.77*4</f>
        <v>222694.16761019061</v>
      </c>
      <c r="BF233" s="8">
        <f>BE233/47500730</f>
        <v>4.6882262148432371E-3</v>
      </c>
      <c r="BG233" s="27">
        <f>BC233+BE233</f>
        <v>274752.54445413128</v>
      </c>
      <c r="BH233" s="9">
        <v>0</v>
      </c>
      <c r="BI233" s="6">
        <f>AK233*0.85*0.75*12</f>
        <v>113460.56491628094</v>
      </c>
      <c r="BJ233" s="6">
        <f>AL233*0.85*0.75*2*12</f>
        <v>226921.12983256188</v>
      </c>
      <c r="BK233" s="6">
        <f>BI233+BJ233</f>
        <v>340381.69474884286</v>
      </c>
      <c r="BL233" s="8">
        <f>BK233/236999601</f>
        <v>1.4362121004112697E-3</v>
      </c>
      <c r="BM233" s="6">
        <f>AH233/216332*353027</f>
        <v>30253.851870246213</v>
      </c>
      <c r="BN233" s="8">
        <f>BM233/23157202</f>
        <v>1.3064554115927397E-3</v>
      </c>
      <c r="BT233" s="6">
        <f>'[1]Detailed Budget'!$AD$12</f>
        <v>194045122715</v>
      </c>
      <c r="BU233" s="6">
        <f>'[1]Detailed Budget'!$AD$24</f>
        <v>194045122715</v>
      </c>
      <c r="BV233" s="7">
        <f>AV233/34743979</f>
        <v>0</v>
      </c>
      <c r="BW233" s="4"/>
      <c r="BX233" s="5">
        <f>BT233*BV233</f>
        <v>0</v>
      </c>
      <c r="BY233" s="5">
        <f>BU233*BV233</f>
        <v>0</v>
      </c>
      <c r="CA233" s="6">
        <f>'[1]Detailed Budget'!$AD$96</f>
        <v>71050111380.677719</v>
      </c>
      <c r="CB233" s="5">
        <f>BA233*CA233</f>
        <v>125153750.17183945</v>
      </c>
      <c r="CE233" s="6">
        <f>'[1]Detailed Budget'!$AD$175</f>
        <v>4330586076.5988197</v>
      </c>
      <c r="CF233" s="5">
        <f>BB233*BD233*CE233</f>
        <v>20302766.718780048</v>
      </c>
      <c r="CG233" s="6">
        <f>'[1]Detailed Budget'!$AD$176</f>
        <v>20662817754.37001</v>
      </c>
      <c r="CH233" s="5">
        <f>BB233*BF233*CG233</f>
        <v>96871963.868565753</v>
      </c>
      <c r="CI233" s="5">
        <f>CF233+CH233</f>
        <v>117174730.58734581</v>
      </c>
      <c r="CJ233" s="5">
        <f>'[1]Detailed Budget'!$AD$178</f>
        <v>46025131033.061455</v>
      </c>
      <c r="CK233" s="5">
        <f>BB233*AG233*CJ233</f>
        <v>146168353.98325598</v>
      </c>
      <c r="CL233" s="5">
        <f>CI233+CK233</f>
        <v>263343084.57060179</v>
      </c>
      <c r="CM233" s="4">
        <f>'[1]Detailed Budget'!$AD$189</f>
        <v>77498869683.252869</v>
      </c>
      <c r="CN233" s="5">
        <f>BH233*BL233*CM233</f>
        <v>0</v>
      </c>
      <c r="CO233" s="3">
        <f>'[1]Detailed Budget'!$AD$191</f>
        <v>2684962805.4134097</v>
      </c>
      <c r="CP233" s="2">
        <f>BH233*AN233*CO233</f>
        <v>0</v>
      </c>
      <c r="CQ233" s="2">
        <f>CN233+CP233</f>
        <v>0</v>
      </c>
      <c r="CR233" s="6">
        <f>'[1]Detailed Budget'!$AD$195</f>
        <v>18734176418</v>
      </c>
      <c r="CS233" s="5">
        <f>BN233*CR233</f>
        <v>24475366.163029186</v>
      </c>
      <c r="CW233" s="4"/>
      <c r="DH233" s="3">
        <f>'[1]Detailed Budget'!$AD$163</f>
        <v>4928560000</v>
      </c>
      <c r="DI233" s="2">
        <f>AP233*DH233</f>
        <v>5600000</v>
      </c>
    </row>
    <row r="234" spans="1:118" ht="43.5" x14ac:dyDescent="0.35">
      <c r="A234" s="23" t="s">
        <v>1233</v>
      </c>
      <c r="B234" s="22" t="s">
        <v>1232</v>
      </c>
      <c r="C234" s="21" t="s">
        <v>1</v>
      </c>
      <c r="D234" s="67" t="s">
        <v>1</v>
      </c>
      <c r="E234" s="21"/>
      <c r="F234" s="21"/>
      <c r="G234" s="21"/>
      <c r="H234" s="21" t="s">
        <v>1</v>
      </c>
      <c r="I234" s="21" t="s">
        <v>1</v>
      </c>
      <c r="J234" s="21"/>
      <c r="K234" s="21" t="s">
        <v>1</v>
      </c>
      <c r="L234" s="21"/>
      <c r="M234" s="21"/>
      <c r="N234" s="21"/>
      <c r="O234" s="21"/>
      <c r="P234" s="21"/>
      <c r="Q234" s="21"/>
      <c r="R234" s="21" t="s">
        <v>1</v>
      </c>
      <c r="S234" s="21"/>
      <c r="T234" s="21"/>
      <c r="U234" s="20">
        <f>COUNTA(C234:T234)</f>
        <v>6</v>
      </c>
      <c r="V234" s="19" t="s">
        <v>4</v>
      </c>
      <c r="W234" s="18">
        <v>207658</v>
      </c>
      <c r="X234" s="17">
        <v>3.23</v>
      </c>
      <c r="Y234" s="16">
        <f>1+X234/100</f>
        <v>1.0323</v>
      </c>
      <c r="Z234" s="6">
        <v>19</v>
      </c>
      <c r="AA234" s="16">
        <f>POWER(Y234,Z234)</f>
        <v>1.8294166166228893</v>
      </c>
      <c r="AB234" s="6">
        <f>W234*AA234</f>
        <v>379892.99577467598</v>
      </c>
      <c r="AC234" s="1">
        <v>19.5</v>
      </c>
      <c r="AD234" s="6">
        <f>AB234*AC234/100</f>
        <v>74079.134176061809</v>
      </c>
      <c r="AE234" s="6">
        <f>AD234*0.95</f>
        <v>70375.17746725872</v>
      </c>
      <c r="AF234" s="6">
        <f>AE234*BB234</f>
        <v>70375.17746725872</v>
      </c>
      <c r="AG234" s="15">
        <f>AE234/21628351</f>
        <v>3.2538392532680239E-3</v>
      </c>
      <c r="AH234" s="6">
        <f>AB234*0.05</f>
        <v>18994.649788733801</v>
      </c>
      <c r="AI234" s="12">
        <f>AH234/12908475</f>
        <v>1.4714867394276861E-3</v>
      </c>
      <c r="AJ234" s="6">
        <f>AD234+AH234</f>
        <v>93073.783964795613</v>
      </c>
      <c r="AK234" s="6">
        <f>AB234*0.04</f>
        <v>15195.71983098704</v>
      </c>
      <c r="AL234" s="6">
        <f>AB234*0.04</f>
        <v>15195.71983098704</v>
      </c>
      <c r="AM234" s="6">
        <f>AK234+AL234</f>
        <v>30391.43966197408</v>
      </c>
      <c r="AN234" s="14">
        <f>AM234/20653560</f>
        <v>1.4714867394276861E-3</v>
      </c>
      <c r="AO234" s="6">
        <v>11</v>
      </c>
      <c r="AP234" s="13">
        <f>AO234/8801</f>
        <v>1.2498579706851495E-3</v>
      </c>
      <c r="AQ234" s="6">
        <v>11</v>
      </c>
      <c r="AR234" s="6"/>
      <c r="AS234" s="6"/>
      <c r="AT234" s="6"/>
      <c r="AU234" s="6">
        <v>0</v>
      </c>
      <c r="AV234" s="6"/>
      <c r="AW234" s="13">
        <f>AV234/34743979</f>
        <v>0</v>
      </c>
      <c r="AX234" s="6">
        <v>1</v>
      </c>
      <c r="AY234" s="6">
        <f>AJ234/1060028*261486</f>
        <v>22959.291144968385</v>
      </c>
      <c r="AZ234" s="6">
        <f>AX234*AY234</f>
        <v>22959.291144968385</v>
      </c>
      <c r="BA234" s="12">
        <f>AZ234/12721596</f>
        <v>1.8047492739879797E-3</v>
      </c>
      <c r="BB234" s="11">
        <v>1</v>
      </c>
      <c r="BC234" s="6">
        <f>AD234*BB234*0.18*4</f>
        <v>53336.976606764503</v>
      </c>
      <c r="BD234" s="10">
        <f>BC234/11104067</f>
        <v>4.8033730890460679E-3</v>
      </c>
      <c r="BE234" s="6">
        <f>AD234*BB234*0.77*4</f>
        <v>228163.73326227037</v>
      </c>
      <c r="BF234" s="8">
        <f>BE234/47500730</f>
        <v>4.8033731957860511E-3</v>
      </c>
      <c r="BG234" s="27">
        <f>BC234+BE234</f>
        <v>281500.70986903488</v>
      </c>
      <c r="BH234" s="9">
        <v>0</v>
      </c>
      <c r="BI234" s="6">
        <f>AK234*0.85*0.75*12</f>
        <v>116247.25670705087</v>
      </c>
      <c r="BJ234" s="6">
        <f>AL234*0.85*0.75*2*12</f>
        <v>232494.51341410173</v>
      </c>
      <c r="BK234" s="6">
        <f>BI234+BJ234</f>
        <v>348741.77012115263</v>
      </c>
      <c r="BL234" s="8">
        <f>BK234/236999601</f>
        <v>1.4714867394276863E-3</v>
      </c>
      <c r="BM234" s="6">
        <f>AH234/216332*353027</f>
        <v>30996.91322119394</v>
      </c>
      <c r="BN234" s="8">
        <f>BM234/23157202</f>
        <v>1.3385431116070905E-3</v>
      </c>
      <c r="BT234" s="6">
        <f>'[1]Detailed Budget'!$AD$12</f>
        <v>194045122715</v>
      </c>
      <c r="BU234" s="6">
        <f>'[1]Detailed Budget'!$AD$24</f>
        <v>194045122715</v>
      </c>
      <c r="BV234" s="7">
        <f>AV234/34743979</f>
        <v>0</v>
      </c>
      <c r="BW234" s="4"/>
      <c r="BX234" s="5">
        <f>BT234*BV234</f>
        <v>0</v>
      </c>
      <c r="BY234" s="5">
        <f>BU234*BV234</f>
        <v>0</v>
      </c>
      <c r="CA234" s="6">
        <f>'[1]Detailed Budget'!$AD$96</f>
        <v>71050111380.677719</v>
      </c>
      <c r="CB234" s="5">
        <f>BA234*CA234</f>
        <v>128227636.93104321</v>
      </c>
      <c r="CE234" s="6">
        <f>'[1]Detailed Budget'!$AD$175</f>
        <v>4330586076.5988197</v>
      </c>
      <c r="CF234" s="5">
        <f>BB234*BD234*CE234</f>
        <v>20801420.620132364</v>
      </c>
      <c r="CG234" s="6">
        <f>'[1]Detailed Budget'!$AD$176</f>
        <v>20662817754.37001</v>
      </c>
      <c r="CH234" s="5">
        <f>BB234*BF234*CG234</f>
        <v>99251224.950753033</v>
      </c>
      <c r="CI234" s="5">
        <f>CF234+CH234</f>
        <v>120052645.57088539</v>
      </c>
      <c r="CJ234" s="5">
        <f>'[1]Detailed Budget'!$AD$178</f>
        <v>46025131033.061455</v>
      </c>
      <c r="CK234" s="5">
        <f>BB234*AG234*CJ234</f>
        <v>149758377.99217963</v>
      </c>
      <c r="CL234" s="5">
        <f>CI234+CK234</f>
        <v>269811023.56306505</v>
      </c>
      <c r="CM234" s="4">
        <f>'[1]Detailed Budget'!$AD$189</f>
        <v>77498869683.252869</v>
      </c>
      <c r="CN234" s="5">
        <f>BH234*BL234*CM234</f>
        <v>0</v>
      </c>
      <c r="CO234" s="3">
        <f>'[1]Detailed Budget'!$AD$191</f>
        <v>2684962805.4134097</v>
      </c>
      <c r="CP234" s="2">
        <f>BH234*AN234*CO234</f>
        <v>0</v>
      </c>
      <c r="CQ234" s="2">
        <f>CN234+CP234</f>
        <v>0</v>
      </c>
      <c r="CR234" s="6">
        <f>'[1]Detailed Budget'!$AD$195</f>
        <v>18734176418</v>
      </c>
      <c r="CS234" s="5">
        <f>BN234*CR234</f>
        <v>25076502.795945898</v>
      </c>
      <c r="CW234" s="4"/>
      <c r="DH234" s="3">
        <f>'[1]Detailed Budget'!$AD$163</f>
        <v>4928560000</v>
      </c>
      <c r="DI234" s="2">
        <f>AP234*DH234</f>
        <v>6160000</v>
      </c>
    </row>
    <row r="235" spans="1:118" ht="43.5" x14ac:dyDescent="0.35">
      <c r="A235" s="23" t="s">
        <v>1231</v>
      </c>
      <c r="B235" s="22" t="s">
        <v>1230</v>
      </c>
      <c r="C235" s="21" t="s">
        <v>1</v>
      </c>
      <c r="D235" s="67" t="s">
        <v>1</v>
      </c>
      <c r="E235" s="21"/>
      <c r="F235" s="21"/>
      <c r="G235" s="21"/>
      <c r="H235" s="21" t="s">
        <v>1</v>
      </c>
      <c r="I235" s="21" t="s">
        <v>1</v>
      </c>
      <c r="J235" s="21"/>
      <c r="K235" s="21" t="s">
        <v>1</v>
      </c>
      <c r="L235" s="21"/>
      <c r="M235" s="21"/>
      <c r="N235" s="21"/>
      <c r="O235" s="21"/>
      <c r="P235" s="21"/>
      <c r="Q235" s="21"/>
      <c r="R235" s="21" t="s">
        <v>1</v>
      </c>
      <c r="S235" s="21"/>
      <c r="T235" s="21"/>
      <c r="U235" s="20">
        <f>COUNTA(C235:T235)</f>
        <v>6</v>
      </c>
      <c r="V235" s="19" t="s">
        <v>4</v>
      </c>
      <c r="W235" s="18">
        <v>237687</v>
      </c>
      <c r="X235" s="17">
        <v>3.23</v>
      </c>
      <c r="Y235" s="16">
        <f>1+X235/100</f>
        <v>1.0323</v>
      </c>
      <c r="Z235" s="6">
        <v>19</v>
      </c>
      <c r="AA235" s="16">
        <f>POWER(Y235,Z235)</f>
        <v>1.8294166166228893</v>
      </c>
      <c r="AB235" s="6">
        <f>W235*AA235</f>
        <v>434828.54735524469</v>
      </c>
      <c r="AC235" s="1">
        <v>19.5</v>
      </c>
      <c r="AD235" s="6">
        <f>AB235*AC235/100</f>
        <v>84791.56673427271</v>
      </c>
      <c r="AE235" s="6">
        <f>AD235*0.95</f>
        <v>80551.988397559064</v>
      </c>
      <c r="AF235" s="6">
        <f>AE235*BB235</f>
        <v>80551.988397559064</v>
      </c>
      <c r="AG235" s="15">
        <f>AE235/21628351</f>
        <v>3.7243703136480015E-3</v>
      </c>
      <c r="AH235" s="6">
        <f>AB235*0.05</f>
        <v>21741.427367762237</v>
      </c>
      <c r="AI235" s="12">
        <f>AH235/12908475</f>
        <v>1.6842754367004807E-3</v>
      </c>
      <c r="AJ235" s="6">
        <f>AD235+AH235</f>
        <v>106532.99410203495</v>
      </c>
      <c r="AK235" s="6">
        <f>AB235*0.04</f>
        <v>17393.141894209788</v>
      </c>
      <c r="AL235" s="6">
        <f>AB235*0.04</f>
        <v>17393.141894209788</v>
      </c>
      <c r="AM235" s="6">
        <f>AK235+AL235</f>
        <v>34786.283788419576</v>
      </c>
      <c r="AN235" s="14">
        <f>AM235/20653560</f>
        <v>1.6842754367004805E-3</v>
      </c>
      <c r="AO235" s="6">
        <v>10</v>
      </c>
      <c r="AP235" s="13">
        <f>AO235/8801</f>
        <v>1.1362345188046814E-3</v>
      </c>
      <c r="AQ235" s="6">
        <v>10</v>
      </c>
      <c r="AR235" s="6"/>
      <c r="AS235" s="6"/>
      <c r="AT235" s="6"/>
      <c r="AU235" s="6">
        <v>0</v>
      </c>
      <c r="AV235" s="6"/>
      <c r="AW235" s="13">
        <f>AV235/34743979</f>
        <v>0</v>
      </c>
      <c r="AX235" s="6">
        <v>1</v>
      </c>
      <c r="AY235" s="6">
        <f>AJ235/1060028*261486</f>
        <v>26279.387427279948</v>
      </c>
      <c r="AZ235" s="6">
        <f>AX235*AY235</f>
        <v>26279.387427279948</v>
      </c>
      <c r="BA235" s="12">
        <f>AZ235/12721596</f>
        <v>2.0657303869168575E-3</v>
      </c>
      <c r="BB235" s="11">
        <v>1</v>
      </c>
      <c r="BC235" s="6">
        <f>AD235*BB235*0.18*4</f>
        <v>61049.928048676345</v>
      </c>
      <c r="BD235" s="10">
        <f>BC235/11104067</f>
        <v>5.497979078177063E-3</v>
      </c>
      <c r="BE235" s="6">
        <f>AD235*BB235*0.77*4</f>
        <v>261158.02554155997</v>
      </c>
      <c r="BF235" s="8">
        <f>BE235/47500730</f>
        <v>5.4979792003524994E-3</v>
      </c>
      <c r="BG235" s="27">
        <f>BC235+BE235</f>
        <v>322207.95359023631</v>
      </c>
      <c r="BH235" s="9">
        <v>0</v>
      </c>
      <c r="BI235" s="6">
        <f>AK235*0.85*0.75*12</f>
        <v>133057.53549070487</v>
      </c>
      <c r="BJ235" s="6">
        <f>AL235*0.85*0.75*2*12</f>
        <v>266115.07098140975</v>
      </c>
      <c r="BK235" s="6">
        <f>BI235+BJ235</f>
        <v>399172.60647211462</v>
      </c>
      <c r="BL235" s="8">
        <f>BK235/236999601</f>
        <v>1.6842754367004805E-3</v>
      </c>
      <c r="BM235" s="6">
        <f>AH235/216332*353027</f>
        <v>35479.313644578702</v>
      </c>
      <c r="BN235" s="8">
        <f>BM235/23157202</f>
        <v>1.5321071019106151E-3</v>
      </c>
      <c r="BT235" s="6">
        <f>'[1]Detailed Budget'!$AD$12</f>
        <v>194045122715</v>
      </c>
      <c r="BU235" s="6">
        <f>'[1]Detailed Budget'!$AD$24</f>
        <v>194045122715</v>
      </c>
      <c r="BV235" s="7">
        <f>AV235/34743979</f>
        <v>0</v>
      </c>
      <c r="BW235" s="4"/>
      <c r="BX235" s="5">
        <f>BT235*BV235</f>
        <v>0</v>
      </c>
      <c r="BY235" s="5">
        <f>BU235*BV235</f>
        <v>0</v>
      </c>
      <c r="CA235" s="6">
        <f>'[1]Detailed Budget'!$AD$96</f>
        <v>71050111380.677719</v>
      </c>
      <c r="CB235" s="5">
        <f>BA235*CA235</f>
        <v>146770374.0728932</v>
      </c>
      <c r="CE235" s="6">
        <f>'[1]Detailed Budget'!$AD$175</f>
        <v>4330586076.5988197</v>
      </c>
      <c r="CF235" s="5">
        <f>BB235*BD235*CE235</f>
        <v>23809471.645385202</v>
      </c>
      <c r="CG235" s="6">
        <f>'[1]Detailed Budget'!$AD$176</f>
        <v>20662817754.37001</v>
      </c>
      <c r="CH235" s="5">
        <f>BB235*BF235*CG235</f>
        <v>113603742.23420066</v>
      </c>
      <c r="CI235" s="5">
        <f>CF235+CH235</f>
        <v>137413213.87958586</v>
      </c>
      <c r="CJ235" s="5">
        <f>'[1]Detailed Budget'!$AD$178</f>
        <v>46025131033.061455</v>
      </c>
      <c r="CK235" s="5">
        <f>BB235*AG235*CJ235</f>
        <v>171414631.70129347</v>
      </c>
      <c r="CL235" s="5">
        <f>CI235+CK235</f>
        <v>308827845.58087933</v>
      </c>
      <c r="CM235" s="4">
        <f>'[1]Detailed Budget'!$AD$189</f>
        <v>77498869683.252869</v>
      </c>
      <c r="CN235" s="5">
        <f>BH235*BL235*CM235</f>
        <v>0</v>
      </c>
      <c r="CO235" s="3">
        <f>'[1]Detailed Budget'!$AD$191</f>
        <v>2684962805.4134097</v>
      </c>
      <c r="CP235" s="2">
        <f>BH235*AN235*CO235</f>
        <v>0</v>
      </c>
      <c r="CQ235" s="2">
        <f>CN235+CP235</f>
        <v>0</v>
      </c>
      <c r="CR235" s="6">
        <f>'[1]Detailed Budget'!$AD$195</f>
        <v>18734176418</v>
      </c>
      <c r="CS235" s="5">
        <f>BN235*CR235</f>
        <v>28702764.738464169</v>
      </c>
      <c r="CW235" s="4"/>
      <c r="DH235" s="3">
        <f>'[1]Detailed Budget'!$AD$163</f>
        <v>4928560000</v>
      </c>
      <c r="DI235" s="2">
        <f>AP235*DH235</f>
        <v>5600000</v>
      </c>
    </row>
    <row r="236" spans="1:118" ht="43.5" x14ac:dyDescent="0.35">
      <c r="A236" s="23" t="s">
        <v>1229</v>
      </c>
      <c r="B236" s="22" t="s">
        <v>1228</v>
      </c>
      <c r="C236" s="21" t="s">
        <v>1</v>
      </c>
      <c r="D236" s="67" t="s">
        <v>1</v>
      </c>
      <c r="E236" s="21"/>
      <c r="F236" s="21"/>
      <c r="G236" s="21"/>
      <c r="H236" s="21" t="s">
        <v>1</v>
      </c>
      <c r="I236" s="21" t="s">
        <v>1</v>
      </c>
      <c r="J236" s="21"/>
      <c r="K236" s="21" t="s">
        <v>1</v>
      </c>
      <c r="L236" s="21"/>
      <c r="M236" s="21"/>
      <c r="N236" s="21"/>
      <c r="O236" s="21"/>
      <c r="P236" s="21"/>
      <c r="Q236" s="21"/>
      <c r="R236" s="21" t="s">
        <v>1</v>
      </c>
      <c r="S236" s="21"/>
      <c r="T236" s="21"/>
      <c r="U236" s="20">
        <f>COUNTA(C236:T236)</f>
        <v>6</v>
      </c>
      <c r="V236" s="19" t="s">
        <v>4</v>
      </c>
      <c r="W236" s="18">
        <v>266844</v>
      </c>
      <c r="X236" s="17">
        <v>3.23</v>
      </c>
      <c r="Y236" s="16">
        <f>1+X236/100</f>
        <v>1.0323</v>
      </c>
      <c r="Z236" s="6">
        <v>19</v>
      </c>
      <c r="AA236" s="16">
        <f>POWER(Y236,Z236)</f>
        <v>1.8294166166228893</v>
      </c>
      <c r="AB236" s="6">
        <f>W236*AA236</f>
        <v>488168.84764611826</v>
      </c>
      <c r="AC236" s="1">
        <v>19.5</v>
      </c>
      <c r="AD236" s="6">
        <f>AB236*AC236/100</f>
        <v>95192.925290993066</v>
      </c>
      <c r="AE236" s="6">
        <f>AD236*0.95</f>
        <v>90433.279026443415</v>
      </c>
      <c r="AF236" s="6">
        <f>AE236*BB236</f>
        <v>90433.279026443415</v>
      </c>
      <c r="AG236" s="15">
        <f>AE236/21628351</f>
        <v>4.1812378126489351E-3</v>
      </c>
      <c r="AH236" s="6">
        <f>AB236*0.05</f>
        <v>24408.442382305915</v>
      </c>
      <c r="AI236" s="12">
        <f>AH236/12908475</f>
        <v>1.8908850489547306E-3</v>
      </c>
      <c r="AJ236" s="6">
        <f>AD236+AH236</f>
        <v>119601.36767329898</v>
      </c>
      <c r="AK236" s="6">
        <f>AB236*0.04</f>
        <v>19526.753905844729</v>
      </c>
      <c r="AL236" s="6">
        <f>AB236*0.04</f>
        <v>19526.753905844729</v>
      </c>
      <c r="AM236" s="6">
        <f>AK236+AL236</f>
        <v>39053.507811689458</v>
      </c>
      <c r="AN236" s="14">
        <f>AM236/20653560</f>
        <v>1.8908850489547302E-3</v>
      </c>
      <c r="AO236" s="6">
        <v>11</v>
      </c>
      <c r="AP236" s="13">
        <f>AO236/8801</f>
        <v>1.2498579706851495E-3</v>
      </c>
      <c r="AQ236" s="6">
        <v>11</v>
      </c>
      <c r="AR236" s="6"/>
      <c r="AS236" s="6"/>
      <c r="AT236" s="6"/>
      <c r="AU236" s="6">
        <v>0</v>
      </c>
      <c r="AV236" s="6"/>
      <c r="AW236" s="13">
        <f>AV236/34743979</f>
        <v>0</v>
      </c>
      <c r="AX236" s="6">
        <v>1</v>
      </c>
      <c r="AY236" s="6">
        <f>AJ236/1060028*261486</f>
        <v>29503.07277488921</v>
      </c>
      <c r="AZ236" s="6">
        <f>AX236*AY236</f>
        <v>29503.07277488921</v>
      </c>
      <c r="BA236" s="12">
        <f>AZ236/12721596</f>
        <v>2.3191329747375413E-3</v>
      </c>
      <c r="BB236" s="11">
        <v>1</v>
      </c>
      <c r="BC236" s="6">
        <f>AD236*BB236*0.18*4</f>
        <v>68538.906209515</v>
      </c>
      <c r="BD236" s="10">
        <f>BC236/11104067</f>
        <v>6.1724146845939416E-3</v>
      </c>
      <c r="BE236" s="6">
        <f>AD236*BB236*0.77*4</f>
        <v>293194.20989625866</v>
      </c>
      <c r="BF236" s="8">
        <f>BE236/47500730</f>
        <v>6.1724148217566057E-3</v>
      </c>
      <c r="BG236" s="27">
        <f>BC236+BE236</f>
        <v>361733.11610577366</v>
      </c>
      <c r="BH236" s="9">
        <v>0</v>
      </c>
      <c r="BI236" s="6">
        <f>AK236*0.85*0.75*12</f>
        <v>149379.66737971216</v>
      </c>
      <c r="BJ236" s="6">
        <f>AL236*0.85*0.75*2*12</f>
        <v>298759.33475942432</v>
      </c>
      <c r="BK236" s="6">
        <f>BI236+BJ236</f>
        <v>448139.00213913649</v>
      </c>
      <c r="BL236" s="8">
        <f>BK236/236999601</f>
        <v>1.8908850489547299E-3</v>
      </c>
      <c r="BM236" s="6">
        <f>AH236/216332*353027</f>
        <v>39831.551452851687</v>
      </c>
      <c r="BN236" s="8">
        <f>BM236/23157202</f>
        <v>1.7200502656949525E-3</v>
      </c>
      <c r="BT236" s="6">
        <f>'[1]Detailed Budget'!$AD$12</f>
        <v>194045122715</v>
      </c>
      <c r="BU236" s="6">
        <f>'[1]Detailed Budget'!$AD$24</f>
        <v>194045122715</v>
      </c>
      <c r="BV236" s="7">
        <f>AV236/34743979</f>
        <v>0</v>
      </c>
      <c r="BW236" s="4"/>
      <c r="BX236" s="5">
        <f>BT236*BV236</f>
        <v>0</v>
      </c>
      <c r="BY236" s="5">
        <f>BU236*BV236</f>
        <v>0</v>
      </c>
      <c r="CA236" s="6">
        <f>'[1]Detailed Budget'!$AD$96</f>
        <v>71050111380.677719</v>
      </c>
      <c r="CB236" s="5">
        <f>BA236*CA236</f>
        <v>164774656.16170475</v>
      </c>
      <c r="CE236" s="6">
        <f>'[1]Detailed Budget'!$AD$175</f>
        <v>4330586076.5988197</v>
      </c>
      <c r="CF236" s="5">
        <f>BB236*BD236*CE236</f>
        <v>26730173.092096619</v>
      </c>
      <c r="CG236" s="6">
        <f>'[1]Detailed Budget'!$AD$176</f>
        <v>20662817754.37001</v>
      </c>
      <c r="CH236" s="5">
        <f>BB236*BF236*CG236</f>
        <v>127539482.56632899</v>
      </c>
      <c r="CI236" s="5">
        <f>CF236+CH236</f>
        <v>154269655.6584256</v>
      </c>
      <c r="CJ236" s="5">
        <f>'[1]Detailed Budget'!$AD$178</f>
        <v>46025131033.061455</v>
      </c>
      <c r="CK236" s="5">
        <f>BB236*AG236*CJ236</f>
        <v>192442018.20755851</v>
      </c>
      <c r="CL236" s="5">
        <f>CI236+CK236</f>
        <v>346711673.86598408</v>
      </c>
      <c r="CM236" s="4">
        <f>'[1]Detailed Budget'!$AD$189</f>
        <v>77498869683.252869</v>
      </c>
      <c r="CN236" s="5">
        <f>BH236*BL236*CM236</f>
        <v>0</v>
      </c>
      <c r="CO236" s="3">
        <f>'[1]Detailed Budget'!$AD$191</f>
        <v>2684962805.4134097</v>
      </c>
      <c r="CP236" s="2">
        <f>BH236*AN236*CO236</f>
        <v>0</v>
      </c>
      <c r="CQ236" s="2">
        <f>CN236+CP236</f>
        <v>0</v>
      </c>
      <c r="CR236" s="6">
        <f>'[1]Detailed Budget'!$AD$195</f>
        <v>18734176418</v>
      </c>
      <c r="CS236" s="5">
        <f>BN236*CR236</f>
        <v>32223725.125357013</v>
      </c>
      <c r="CW236" s="4"/>
      <c r="DH236" s="3">
        <f>'[1]Detailed Budget'!$AD$163</f>
        <v>4928560000</v>
      </c>
      <c r="DI236" s="2">
        <f>AP236*DH236</f>
        <v>6160000</v>
      </c>
    </row>
    <row r="237" spans="1:118" ht="43.5" x14ac:dyDescent="0.35">
      <c r="A237" s="23" t="s">
        <v>1227</v>
      </c>
      <c r="B237" s="22" t="s">
        <v>1226</v>
      </c>
      <c r="C237" s="21" t="s">
        <v>1</v>
      </c>
      <c r="D237" s="67" t="s">
        <v>1</v>
      </c>
      <c r="E237" s="21"/>
      <c r="F237" s="21"/>
      <c r="G237" s="21"/>
      <c r="H237" s="21" t="s">
        <v>1</v>
      </c>
      <c r="I237" s="21" t="s">
        <v>1</v>
      </c>
      <c r="J237" s="21"/>
      <c r="K237" s="21" t="s">
        <v>1</v>
      </c>
      <c r="L237" s="21"/>
      <c r="M237" s="21"/>
      <c r="N237" s="21"/>
      <c r="O237" s="21"/>
      <c r="P237" s="21"/>
      <c r="Q237" s="21"/>
      <c r="R237" s="21" t="s">
        <v>1</v>
      </c>
      <c r="S237" s="21"/>
      <c r="T237" s="21"/>
      <c r="U237" s="20">
        <f>COUNTA(C237:T237)</f>
        <v>6</v>
      </c>
      <c r="V237" s="19" t="s">
        <v>4</v>
      </c>
      <c r="W237" s="18">
        <v>160392</v>
      </c>
      <c r="X237" s="17">
        <v>3.23</v>
      </c>
      <c r="Y237" s="16">
        <f>1+X237/100</f>
        <v>1.0323</v>
      </c>
      <c r="Z237" s="6">
        <v>19</v>
      </c>
      <c r="AA237" s="16">
        <f>POWER(Y237,Z237)</f>
        <v>1.8294166166228893</v>
      </c>
      <c r="AB237" s="6">
        <f>W237*AA237</f>
        <v>293423.78997337847</v>
      </c>
      <c r="AC237" s="1">
        <v>19.5</v>
      </c>
      <c r="AD237" s="6">
        <f>AB237*AC237/100</f>
        <v>57217.639044808799</v>
      </c>
      <c r="AE237" s="6">
        <f>AD237*0.95</f>
        <v>54356.757092568354</v>
      </c>
      <c r="AF237" s="6">
        <f>AE237*BB237</f>
        <v>54356.757092568354</v>
      </c>
      <c r="AG237" s="15">
        <f>AE237/21628351</f>
        <v>2.5132178173254333E-3</v>
      </c>
      <c r="AH237" s="6">
        <f>AB237*0.05</f>
        <v>14671.189498668924</v>
      </c>
      <c r="AI237" s="12">
        <f>AH237/12908475</f>
        <v>1.1365548214385451E-3</v>
      </c>
      <c r="AJ237" s="6">
        <f>AD237+AH237</f>
        <v>71888.828543477721</v>
      </c>
      <c r="AK237" s="6">
        <f>AB237*0.04</f>
        <v>11736.951598935138</v>
      </c>
      <c r="AL237" s="6">
        <f>AB237*0.04</f>
        <v>11736.951598935138</v>
      </c>
      <c r="AM237" s="6">
        <f>AK237+AL237</f>
        <v>23473.903197870277</v>
      </c>
      <c r="AN237" s="14">
        <f>AM237/20653560</f>
        <v>1.1365548214385451E-3</v>
      </c>
      <c r="AO237" s="6">
        <v>10</v>
      </c>
      <c r="AP237" s="13">
        <f>AO237/8801</f>
        <v>1.1362345188046814E-3</v>
      </c>
      <c r="AQ237" s="6">
        <v>10</v>
      </c>
      <c r="AR237" s="6"/>
      <c r="AS237" s="6"/>
      <c r="AT237" s="6"/>
      <c r="AU237" s="6">
        <v>0</v>
      </c>
      <c r="AV237" s="6"/>
      <c r="AW237" s="13">
        <f>AV237/34743979</f>
        <v>0</v>
      </c>
      <c r="AX237" s="6">
        <v>1</v>
      </c>
      <c r="AY237" s="6">
        <f>AJ237/1060028*261486</f>
        <v>17733.420457308501</v>
      </c>
      <c r="AZ237" s="6">
        <f>AX237*AY237</f>
        <v>17733.420457308501</v>
      </c>
      <c r="BA237" s="12">
        <f>AZ237/12721596</f>
        <v>1.3939619256348418E-3</v>
      </c>
      <c r="BB237" s="11">
        <v>1</v>
      </c>
      <c r="BC237" s="6">
        <f>AD237*BB237*0.18*4</f>
        <v>41196.700112262333</v>
      </c>
      <c r="BD237" s="10">
        <f>BC237/11104067</f>
        <v>3.7100550737186955E-3</v>
      </c>
      <c r="BE237" s="6">
        <f>AD237*BB237*0.77*4</f>
        <v>176230.32825801111</v>
      </c>
      <c r="BF237" s="8">
        <f>BE237/47500730</f>
        <v>3.7100551561630971E-3</v>
      </c>
      <c r="BG237" s="27">
        <f>BC237+BE237</f>
        <v>217427.02837027345</v>
      </c>
      <c r="BH237" s="9">
        <v>0</v>
      </c>
      <c r="BI237" s="6">
        <f>AK237*0.85*0.75*12</f>
        <v>89787.679731853801</v>
      </c>
      <c r="BJ237" s="6">
        <f>AL237*0.85*0.75*2*12</f>
        <v>179575.3594637076</v>
      </c>
      <c r="BK237" s="6">
        <f>BI237+BJ237</f>
        <v>269363.03919556143</v>
      </c>
      <c r="BL237" s="8">
        <f>BK237/236999601</f>
        <v>1.1365548214385451E-3</v>
      </c>
      <c r="BM237" s="6">
        <f>AH237/216332*353027</f>
        <v>23941.562113541197</v>
      </c>
      <c r="BN237" s="8">
        <f>BM237/23157202</f>
        <v>1.0338711090200447E-3</v>
      </c>
      <c r="BT237" s="6">
        <f>'[1]Detailed Budget'!$AD$12</f>
        <v>194045122715</v>
      </c>
      <c r="BU237" s="6">
        <f>'[1]Detailed Budget'!$AD$24</f>
        <v>194045122715</v>
      </c>
      <c r="BV237" s="7">
        <f>AV237/34743979</f>
        <v>0</v>
      </c>
      <c r="BW237" s="4"/>
      <c r="BX237" s="5">
        <f>BT237*BV237</f>
        <v>0</v>
      </c>
      <c r="BY237" s="5">
        <f>BU237*BV237</f>
        <v>0</v>
      </c>
      <c r="CA237" s="6">
        <f>'[1]Detailed Budget'!$AD$96</f>
        <v>71050111380.677719</v>
      </c>
      <c r="CB237" s="5">
        <f>BA237*CA237</f>
        <v>99041150.0767795</v>
      </c>
      <c r="CE237" s="6">
        <f>'[1]Detailed Budget'!$AD$175</f>
        <v>4330586076.5988197</v>
      </c>
      <c r="CF237" s="5">
        <f>BB237*BD237*CE237</f>
        <v>16066712.84566099</v>
      </c>
      <c r="CG237" s="6">
        <f>'[1]Detailed Budget'!$AD$176</f>
        <v>20662817754.37001</v>
      </c>
      <c r="CH237" s="5">
        <f>BB237*BF237*CG237</f>
        <v>76660193.550458848</v>
      </c>
      <c r="CI237" s="5">
        <f>CF237+CH237</f>
        <v>92726906.396119833</v>
      </c>
      <c r="CJ237" s="5">
        <f>'[1]Detailed Budget'!$AD$178</f>
        <v>46025131033.061455</v>
      </c>
      <c r="CK237" s="5">
        <f>BB237*AG237*CJ237</f>
        <v>115671179.35702777</v>
      </c>
      <c r="CL237" s="5">
        <f>CI237+CK237</f>
        <v>208398085.7531476</v>
      </c>
      <c r="CM237" s="4">
        <f>'[1]Detailed Budget'!$AD$189</f>
        <v>77498869683.252869</v>
      </c>
      <c r="CN237" s="5">
        <f>BH237*BL237*CM237</f>
        <v>0</v>
      </c>
      <c r="CO237" s="3">
        <f>'[1]Detailed Budget'!$AD$191</f>
        <v>2684962805.4134097</v>
      </c>
      <c r="CP237" s="2">
        <f>BH237*AN237*CO237</f>
        <v>0</v>
      </c>
      <c r="CQ237" s="2">
        <f>CN237+CP237</f>
        <v>0</v>
      </c>
      <c r="CR237" s="6">
        <f>'[1]Detailed Budget'!$AD$195</f>
        <v>18734176418</v>
      </c>
      <c r="CS237" s="5">
        <f>BN237*CR237</f>
        <v>19368723.749854829</v>
      </c>
      <c r="CW237" s="4"/>
      <c r="DH237" s="3">
        <f>'[1]Detailed Budget'!$AD$163</f>
        <v>4928560000</v>
      </c>
      <c r="DI237" s="2">
        <f>AP237*DH237</f>
        <v>5600000</v>
      </c>
    </row>
    <row r="238" spans="1:118" ht="43.5" x14ac:dyDescent="0.35">
      <c r="A238" s="23" t="s">
        <v>1225</v>
      </c>
      <c r="B238" s="22" t="s">
        <v>1224</v>
      </c>
      <c r="C238" s="21" t="s">
        <v>1</v>
      </c>
      <c r="D238" s="67" t="s">
        <v>1</v>
      </c>
      <c r="E238" s="21"/>
      <c r="F238" s="21"/>
      <c r="G238" s="21"/>
      <c r="H238" s="21" t="s">
        <v>1</v>
      </c>
      <c r="I238" s="21" t="s">
        <v>1</v>
      </c>
      <c r="J238" s="21"/>
      <c r="K238" s="21" t="s">
        <v>1</v>
      </c>
      <c r="L238" s="21"/>
      <c r="M238" s="21"/>
      <c r="N238" s="21"/>
      <c r="O238" s="21"/>
      <c r="P238" s="21"/>
      <c r="Q238" s="21"/>
      <c r="R238" s="21" t="s">
        <v>1</v>
      </c>
      <c r="S238" s="21"/>
      <c r="T238" s="21"/>
      <c r="U238" s="20">
        <f>COUNTA(C238:T238)</f>
        <v>6</v>
      </c>
      <c r="V238" s="19" t="s">
        <v>4</v>
      </c>
      <c r="W238" s="18">
        <v>193995</v>
      </c>
      <c r="X238" s="17">
        <v>3.23</v>
      </c>
      <c r="Y238" s="16">
        <f>1+X238/100</f>
        <v>1.0323</v>
      </c>
      <c r="Z238" s="6">
        <v>19</v>
      </c>
      <c r="AA238" s="16">
        <f>POWER(Y238,Z238)</f>
        <v>1.8294166166228893</v>
      </c>
      <c r="AB238" s="6">
        <f>W238*AA238</f>
        <v>354897.67654175742</v>
      </c>
      <c r="AC238" s="1">
        <v>19.5</v>
      </c>
      <c r="AD238" s="6">
        <f>AB238*AC238/100</f>
        <v>69205.046925642702</v>
      </c>
      <c r="AE238" s="6">
        <f>AD238*0.95</f>
        <v>65744.794579360561</v>
      </c>
      <c r="AF238" s="6">
        <f>AE238*BB238</f>
        <v>65744.794579360561</v>
      </c>
      <c r="AG238" s="15">
        <f>AE238/21628351</f>
        <v>3.039750676293378E-3</v>
      </c>
      <c r="AH238" s="6">
        <f>AB238*0.05</f>
        <v>17744.883827087873</v>
      </c>
      <c r="AI238" s="12">
        <f>AH238/12908475</f>
        <v>1.3746692639593657E-3</v>
      </c>
      <c r="AJ238" s="6">
        <f>AD238+AH238</f>
        <v>86949.930752730579</v>
      </c>
      <c r="AK238" s="6">
        <f>AB238*0.04</f>
        <v>14195.907061670297</v>
      </c>
      <c r="AL238" s="6">
        <f>AB238*0.04</f>
        <v>14195.907061670297</v>
      </c>
      <c r="AM238" s="6">
        <f>AK238+AL238</f>
        <v>28391.814123340595</v>
      </c>
      <c r="AN238" s="14">
        <f>AM238/20653560</f>
        <v>1.3746692639593657E-3</v>
      </c>
      <c r="AO238" s="6">
        <v>10</v>
      </c>
      <c r="AP238" s="13">
        <f>AO238/8801</f>
        <v>1.1362345188046814E-3</v>
      </c>
      <c r="AQ238" s="6">
        <v>10</v>
      </c>
      <c r="AR238" s="6"/>
      <c r="AS238" s="6"/>
      <c r="AT238" s="6"/>
      <c r="AU238" s="6">
        <v>0</v>
      </c>
      <c r="AV238" s="6"/>
      <c r="AW238" s="13">
        <f>AV238/34743979</f>
        <v>0</v>
      </c>
      <c r="AX238" s="6">
        <v>1</v>
      </c>
      <c r="AY238" s="6">
        <f>AJ238/1060028*261486</f>
        <v>21448.668896301329</v>
      </c>
      <c r="AZ238" s="6">
        <f>AX238*AY238</f>
        <v>21448.668896301329</v>
      </c>
      <c r="BA238" s="12">
        <f>AZ238/12721596</f>
        <v>1.6860045623443261E-3</v>
      </c>
      <c r="BB238" s="11">
        <v>1</v>
      </c>
      <c r="BC238" s="6">
        <f>AD238*BB238*0.18*4</f>
        <v>49827.633786462742</v>
      </c>
      <c r="BD238" s="10">
        <f>BC238/11104067</f>
        <v>4.4873318745701678E-3</v>
      </c>
      <c r="BE238" s="6">
        <f>AD238*BB238*0.77*4</f>
        <v>213151.54453097953</v>
      </c>
      <c r="BF238" s="8">
        <f>BE238/47500730</f>
        <v>4.4873319742871221E-3</v>
      </c>
      <c r="BG238" s="27">
        <f>BC238+BE238</f>
        <v>262979.1783174423</v>
      </c>
      <c r="BH238" s="9">
        <v>0</v>
      </c>
      <c r="BI238" s="6">
        <f>AK238*0.85*0.75*12</f>
        <v>108598.68902177778</v>
      </c>
      <c r="BJ238" s="6">
        <f>AL238*0.85*0.75*2*12</f>
        <v>217197.37804355557</v>
      </c>
      <c r="BK238" s="6">
        <f>BI238+BJ238</f>
        <v>325796.06706533337</v>
      </c>
      <c r="BL238" s="8">
        <f>BK238/236999601</f>
        <v>1.3746692639593657E-3</v>
      </c>
      <c r="BM238" s="6">
        <f>AH238/216332*353027</f>
        <v>28957.450136019408</v>
      </c>
      <c r="BN238" s="8">
        <f>BM238/23157202</f>
        <v>1.2504727529698712E-3</v>
      </c>
      <c r="BT238" s="6">
        <f>'[1]Detailed Budget'!$AD$12</f>
        <v>194045122715</v>
      </c>
      <c r="BU238" s="6">
        <f>'[1]Detailed Budget'!$AD$24</f>
        <v>194045122715</v>
      </c>
      <c r="BV238" s="7">
        <f>AV238/34743979</f>
        <v>0</v>
      </c>
      <c r="BW238" s="4"/>
      <c r="BX238" s="5">
        <f>BT238*BV238</f>
        <v>0</v>
      </c>
      <c r="BY238" s="5">
        <f>BU238*BV238</f>
        <v>0</v>
      </c>
      <c r="CA238" s="6">
        <f>'[1]Detailed Budget'!$AD$96</f>
        <v>71050111380.677719</v>
      </c>
      <c r="CB238" s="5">
        <f>BA238*CA238</f>
        <v>119790811.94289516</v>
      </c>
      <c r="CE238" s="6">
        <f>'[1]Detailed Budget'!$AD$175</f>
        <v>4330586076.5988197</v>
      </c>
      <c r="CF238" s="5">
        <f>BB238*BD238*CE238</f>
        <v>19432776.937091649</v>
      </c>
      <c r="CG238" s="6">
        <f>'[1]Detailed Budget'!$AD$176</f>
        <v>20662817754.37001</v>
      </c>
      <c r="CH238" s="5">
        <f>BB238*BF238*CG238</f>
        <v>92720922.788052171</v>
      </c>
      <c r="CI238" s="5">
        <f>CF238+CH238</f>
        <v>112153699.72514382</v>
      </c>
      <c r="CJ238" s="5">
        <f>'[1]Detailed Budget'!$AD$178</f>
        <v>46025131033.061455</v>
      </c>
      <c r="CK238" s="5">
        <f>BB238*AG238*CJ238</f>
        <v>139904923.18423989</v>
      </c>
      <c r="CL238" s="5">
        <f>CI238+CK238</f>
        <v>252058622.90938371</v>
      </c>
      <c r="CM238" s="4">
        <f>'[1]Detailed Budget'!$AD$189</f>
        <v>77498869683.252869</v>
      </c>
      <c r="CN238" s="5">
        <f>BH238*BL238*CM238</f>
        <v>0</v>
      </c>
      <c r="CO238" s="3">
        <f>'[1]Detailed Budget'!$AD$191</f>
        <v>2684962805.4134097</v>
      </c>
      <c r="CP238" s="2">
        <f>BH238*AN238*CO238</f>
        <v>0</v>
      </c>
      <c r="CQ238" s="2">
        <f>CN238+CP238</f>
        <v>0</v>
      </c>
      <c r="CR238" s="6">
        <f>'[1]Detailed Budget'!$AD$195</f>
        <v>18734176418</v>
      </c>
      <c r="CS238" s="5">
        <f>BN238*CR238</f>
        <v>23426577.160039701</v>
      </c>
      <c r="CW238" s="4"/>
      <c r="DH238" s="3">
        <f>'[1]Detailed Budget'!$AD$163</f>
        <v>4928560000</v>
      </c>
      <c r="DI238" s="2">
        <f>AP238*DH238</f>
        <v>5600000</v>
      </c>
    </row>
    <row r="239" spans="1:118" ht="43.5" x14ac:dyDescent="0.35">
      <c r="A239" s="23" t="s">
        <v>1223</v>
      </c>
      <c r="B239" s="22" t="s">
        <v>1222</v>
      </c>
      <c r="C239" s="21" t="s">
        <v>1</v>
      </c>
      <c r="D239" s="67" t="s">
        <v>1</v>
      </c>
      <c r="E239" s="21"/>
      <c r="F239" s="21"/>
      <c r="G239" s="21"/>
      <c r="H239" s="21" t="s">
        <v>1</v>
      </c>
      <c r="I239" s="21" t="s">
        <v>1</v>
      </c>
      <c r="J239" s="21"/>
      <c r="K239" s="21" t="s">
        <v>1</v>
      </c>
      <c r="L239" s="21"/>
      <c r="M239" s="21"/>
      <c r="N239" s="21"/>
      <c r="O239" s="21"/>
      <c r="P239" s="21"/>
      <c r="Q239" s="21"/>
      <c r="R239" s="21" t="s">
        <v>1</v>
      </c>
      <c r="S239" s="21"/>
      <c r="T239" s="21"/>
      <c r="U239" s="20">
        <f>COUNTA(C239:T239)</f>
        <v>6</v>
      </c>
      <c r="V239" s="19" t="s">
        <v>4</v>
      </c>
      <c r="W239" s="18">
        <v>140185</v>
      </c>
      <c r="X239" s="17">
        <v>3.23</v>
      </c>
      <c r="Y239" s="16">
        <f>1+X239/100</f>
        <v>1.0323</v>
      </c>
      <c r="Z239" s="6">
        <v>19</v>
      </c>
      <c r="AA239" s="16">
        <f>POWER(Y239,Z239)</f>
        <v>1.8294166166228893</v>
      </c>
      <c r="AB239" s="6">
        <f>W239*AA239</f>
        <v>256456.76840127975</v>
      </c>
      <c r="AC239" s="1">
        <v>19.5</v>
      </c>
      <c r="AD239" s="6">
        <f>AB239*AC239/100</f>
        <v>50009.069838249554</v>
      </c>
      <c r="AE239" s="6">
        <f>AD239*0.95</f>
        <v>47508.616346337076</v>
      </c>
      <c r="AF239" s="6">
        <f>AE239*BB239</f>
        <v>47508.616346337076</v>
      </c>
      <c r="AG239" s="15">
        <f>AE239/21628351</f>
        <v>2.1965898531208909E-3</v>
      </c>
      <c r="AH239" s="6">
        <f>AB239*0.05</f>
        <v>12822.838420063988</v>
      </c>
      <c r="AI239" s="12">
        <f>AH239/12908475</f>
        <v>9.9336586390444946E-4</v>
      </c>
      <c r="AJ239" s="6">
        <f>AD239+AH239</f>
        <v>62831.908258313546</v>
      </c>
      <c r="AK239" s="6">
        <f>AB239*0.04</f>
        <v>10258.27073605119</v>
      </c>
      <c r="AL239" s="6">
        <f>AB239*0.04</f>
        <v>10258.27073605119</v>
      </c>
      <c r="AM239" s="6">
        <f>AK239+AL239</f>
        <v>20516.541472102381</v>
      </c>
      <c r="AN239" s="14">
        <f>AM239/20653560</f>
        <v>9.9336586390444946E-4</v>
      </c>
      <c r="AO239" s="6">
        <v>10</v>
      </c>
      <c r="AP239" s="13">
        <f>AO239/8801</f>
        <v>1.1362345188046814E-3</v>
      </c>
      <c r="AQ239" s="6">
        <v>10</v>
      </c>
      <c r="AR239" s="6"/>
      <c r="AS239" s="6"/>
      <c r="AT239" s="6"/>
      <c r="AU239" s="6">
        <v>0</v>
      </c>
      <c r="AV239" s="6"/>
      <c r="AW239" s="13">
        <f>AV239/34743979</f>
        <v>0</v>
      </c>
      <c r="AX239" s="6">
        <v>1</v>
      </c>
      <c r="AY239" s="6">
        <f>AJ239/1060028*261486</f>
        <v>15499.273946380074</v>
      </c>
      <c r="AZ239" s="6">
        <f>AX239*AY239</f>
        <v>15499.273946380074</v>
      </c>
      <c r="BA239" s="12">
        <f>AZ239/12721596</f>
        <v>1.2183435118030845E-3</v>
      </c>
      <c r="BB239" s="11">
        <v>1</v>
      </c>
      <c r="BC239" s="6">
        <f>AD239*BB239*0.18*4</f>
        <v>36006.53028353968</v>
      </c>
      <c r="BD239" s="10">
        <f>BC239/11104067</f>
        <v>3.2426434641955673E-3</v>
      </c>
      <c r="BE239" s="6">
        <f>AD239*BB239*0.77*4</f>
        <v>154027.93510180863</v>
      </c>
      <c r="BF239" s="8">
        <f>BE239/47500730</f>
        <v>3.2426435362532036E-3</v>
      </c>
      <c r="BG239" s="27">
        <f>BC239+BE239</f>
        <v>190034.4653853483</v>
      </c>
      <c r="BH239" s="9">
        <v>0</v>
      </c>
      <c r="BI239" s="6">
        <f>AK239*0.85*0.75*12</f>
        <v>78475.771130791603</v>
      </c>
      <c r="BJ239" s="6">
        <f>AL239*0.85*0.75*2*12</f>
        <v>156951.54226158321</v>
      </c>
      <c r="BK239" s="6">
        <f>BI239+BJ239</f>
        <v>235427.31339237481</v>
      </c>
      <c r="BL239" s="8">
        <f>BK239/236999601</f>
        <v>9.9336586390444946E-4</v>
      </c>
      <c r="BM239" s="6">
        <f>AH239/216332*353027</f>
        <v>20925.282338812242</v>
      </c>
      <c r="BN239" s="8">
        <f>BM239/23157202</f>
        <v>9.0361876788103504E-4</v>
      </c>
      <c r="BT239" s="6">
        <f>'[1]Detailed Budget'!$AD$12</f>
        <v>194045122715</v>
      </c>
      <c r="BU239" s="6">
        <f>'[1]Detailed Budget'!$AD$24</f>
        <v>194045122715</v>
      </c>
      <c r="BV239" s="7">
        <f>AV239/34743979</f>
        <v>0</v>
      </c>
      <c r="BW239" s="4"/>
      <c r="BX239" s="5">
        <f>BT239*BV239</f>
        <v>0</v>
      </c>
      <c r="BY239" s="5">
        <f>BU239*BV239</f>
        <v>0</v>
      </c>
      <c r="CA239" s="6">
        <f>'[1]Detailed Budget'!$AD$96</f>
        <v>71050111380.677719</v>
      </c>
      <c r="CB239" s="5">
        <f>BA239*CA239</f>
        <v>86563442.21353519</v>
      </c>
      <c r="CE239" s="6">
        <f>'[1]Detailed Budget'!$AD$175</f>
        <v>4330586076.5988197</v>
      </c>
      <c r="CF239" s="5">
        <f>BB239*BD239*CE239</f>
        <v>14042546.637419486</v>
      </c>
      <c r="CG239" s="6">
        <f>'[1]Detailed Budget'!$AD$176</f>
        <v>20662817754.37001</v>
      </c>
      <c r="CH239" s="5">
        <f>BB239*BF239*CG239</f>
        <v>67002152.431985848</v>
      </c>
      <c r="CI239" s="5">
        <f>CF239+CH239</f>
        <v>81044699.069405332</v>
      </c>
      <c r="CJ239" s="5">
        <f>'[1]Detailed Budget'!$AD$178</f>
        <v>46025131033.061455</v>
      </c>
      <c r="CK239" s="5">
        <f>BB239*AG239*CJ239</f>
        <v>101098335.81578222</v>
      </c>
      <c r="CL239" s="5">
        <f>CI239+CK239</f>
        <v>182143034.88518757</v>
      </c>
      <c r="CM239" s="4">
        <f>'[1]Detailed Budget'!$AD$189</f>
        <v>77498869683.252869</v>
      </c>
      <c r="CN239" s="5">
        <f>BH239*BL239*CM239</f>
        <v>0</v>
      </c>
      <c r="CO239" s="3">
        <f>'[1]Detailed Budget'!$AD$191</f>
        <v>2684962805.4134097</v>
      </c>
      <c r="CP239" s="2">
        <f>BH239*AN239*CO239</f>
        <v>0</v>
      </c>
      <c r="CQ239" s="2">
        <f>CN239+CP239</f>
        <v>0</v>
      </c>
      <c r="CR239" s="6">
        <f>'[1]Detailed Budget'!$AD$195</f>
        <v>18734176418</v>
      </c>
      <c r="CS239" s="5">
        <f>BN239*CR239</f>
        <v>16928553.412099101</v>
      </c>
      <c r="CW239" s="4"/>
      <c r="DH239" s="3">
        <f>'[1]Detailed Budget'!$AD$163</f>
        <v>4928560000</v>
      </c>
      <c r="DI239" s="2">
        <f>AP239*DH239</f>
        <v>5600000</v>
      </c>
    </row>
    <row r="240" spans="1:118" ht="43.5" x14ac:dyDescent="0.35">
      <c r="A240" s="23" t="s">
        <v>1221</v>
      </c>
      <c r="B240" s="22" t="s">
        <v>1220</v>
      </c>
      <c r="C240" s="21" t="s">
        <v>1</v>
      </c>
      <c r="D240" s="67" t="s">
        <v>1</v>
      </c>
      <c r="E240" s="21"/>
      <c r="F240" s="21"/>
      <c r="G240" s="21"/>
      <c r="H240" s="21" t="s">
        <v>1</v>
      </c>
      <c r="I240" s="21" t="s">
        <v>1</v>
      </c>
      <c r="J240" s="21"/>
      <c r="K240" s="21" t="s">
        <v>1</v>
      </c>
      <c r="L240" s="21"/>
      <c r="M240" s="21"/>
      <c r="N240" s="21"/>
      <c r="O240" s="21"/>
      <c r="P240" s="21"/>
      <c r="Q240" s="21"/>
      <c r="R240" s="21" t="s">
        <v>1</v>
      </c>
      <c r="S240" s="21"/>
      <c r="T240" s="21"/>
      <c r="U240" s="20">
        <f>COUNTA(C240:T240)</f>
        <v>6</v>
      </c>
      <c r="V240" s="19" t="s">
        <v>4</v>
      </c>
      <c r="W240" s="18">
        <v>150948</v>
      </c>
      <c r="X240" s="17">
        <v>3.23</v>
      </c>
      <c r="Y240" s="16">
        <f>1+X240/100</f>
        <v>1.0323</v>
      </c>
      <c r="Z240" s="6">
        <v>19</v>
      </c>
      <c r="AA240" s="16">
        <f>POWER(Y240,Z240)</f>
        <v>1.8294166166228893</v>
      </c>
      <c r="AB240" s="6">
        <f>W240*AA240</f>
        <v>276146.77944599191</v>
      </c>
      <c r="AC240" s="1">
        <v>19.5</v>
      </c>
      <c r="AD240" s="6">
        <f>AB240*AC240/100</f>
        <v>53848.621991968423</v>
      </c>
      <c r="AE240" s="6">
        <f>AD240*0.95</f>
        <v>51156.190892369996</v>
      </c>
      <c r="AF240" s="6">
        <f>AE240*BB240</f>
        <v>51156.190892369996</v>
      </c>
      <c r="AG240" s="15">
        <f>AE240/21628351</f>
        <v>2.3652376869771532E-3</v>
      </c>
      <c r="AH240" s="6">
        <f>AB240*0.05</f>
        <v>13807.338972299596</v>
      </c>
      <c r="AI240" s="12">
        <f>AH240/12908475</f>
        <v>1.0696336300221054E-3</v>
      </c>
      <c r="AJ240" s="6">
        <f>AD240+AH240</f>
        <v>67655.960964268015</v>
      </c>
      <c r="AK240" s="6">
        <f>AB240*0.04</f>
        <v>11045.871177839677</v>
      </c>
      <c r="AL240" s="6">
        <f>AB240*0.04</f>
        <v>11045.871177839677</v>
      </c>
      <c r="AM240" s="6">
        <f>AK240+AL240</f>
        <v>22091.742355679355</v>
      </c>
      <c r="AN240" s="14">
        <f>AM240/20653560</f>
        <v>1.0696336300221054E-3</v>
      </c>
      <c r="AO240" s="6">
        <v>10</v>
      </c>
      <c r="AP240" s="13">
        <f>AO240/8801</f>
        <v>1.1362345188046814E-3</v>
      </c>
      <c r="AQ240" s="6">
        <v>10</v>
      </c>
      <c r="AR240" s="6"/>
      <c r="AS240" s="6"/>
      <c r="AT240" s="6"/>
      <c r="AU240" s="6">
        <v>0</v>
      </c>
      <c r="AV240" s="6"/>
      <c r="AW240" s="13">
        <f>AV240/34743979</f>
        <v>0</v>
      </c>
      <c r="AX240" s="6">
        <v>1</v>
      </c>
      <c r="AY240" s="6">
        <f>AJ240/1060028*261486</f>
        <v>16689.263499362834</v>
      </c>
      <c r="AZ240" s="6">
        <f>AX240*AY240</f>
        <v>16689.263499362834</v>
      </c>
      <c r="BA240" s="12">
        <f>AZ240/12721596</f>
        <v>1.3118844128804934E-3</v>
      </c>
      <c r="BB240" s="11">
        <v>1</v>
      </c>
      <c r="BC240" s="6">
        <f>AD240*BB240*0.18*4</f>
        <v>38771.007834217264</v>
      </c>
      <c r="BD240" s="10">
        <f>BC240/11104067</f>
        <v>3.4916042774433245E-3</v>
      </c>
      <c r="BE240" s="6">
        <f>AD240*BB240*0.77*4</f>
        <v>165853.75573526273</v>
      </c>
      <c r="BF240" s="8">
        <f>BE240/47500730</f>
        <v>3.4916043550333379E-3</v>
      </c>
      <c r="BG240" s="27">
        <f>BC240+BE240</f>
        <v>204624.76356947998</v>
      </c>
      <c r="BH240" s="9">
        <v>0</v>
      </c>
      <c r="BI240" s="6">
        <f>AK240*0.85*0.75*12</f>
        <v>84500.914510473536</v>
      </c>
      <c r="BJ240" s="6">
        <f>AL240*0.85*0.75*2*12</f>
        <v>169001.82902094707</v>
      </c>
      <c r="BK240" s="6">
        <f>BI240+BJ240</f>
        <v>253502.74353142059</v>
      </c>
      <c r="BL240" s="8">
        <f>BK240/236999601</f>
        <v>1.0696336300221054E-3</v>
      </c>
      <c r="BM240" s="6">
        <f>AH240/216332*353027</f>
        <v>22531.8651673077</v>
      </c>
      <c r="BN240" s="8">
        <f>BM240/23157202</f>
        <v>9.7299601080077375E-4</v>
      </c>
      <c r="BT240" s="6">
        <f>'[1]Detailed Budget'!$AD$12</f>
        <v>194045122715</v>
      </c>
      <c r="BU240" s="6">
        <f>'[1]Detailed Budget'!$AD$24</f>
        <v>194045122715</v>
      </c>
      <c r="BV240" s="7">
        <f>AV240/34743979</f>
        <v>0</v>
      </c>
      <c r="BW240" s="4"/>
      <c r="BX240" s="5">
        <f>BT240*BV240</f>
        <v>0</v>
      </c>
      <c r="BY240" s="5">
        <f>BU240*BV240</f>
        <v>0</v>
      </c>
      <c r="CA240" s="6">
        <f>'[1]Detailed Budget'!$AD$96</f>
        <v>71050111380.677719</v>
      </c>
      <c r="CB240" s="5">
        <f>BA240*CA240</f>
        <v>93209533.653734058</v>
      </c>
      <c r="CE240" s="6">
        <f>'[1]Detailed Budget'!$AD$175</f>
        <v>4330586076.5988197</v>
      </c>
      <c r="CF240" s="5">
        <f>BB240*BD240*CE240</f>
        <v>15120692.868888944</v>
      </c>
      <c r="CG240" s="6">
        <f>'[1]Detailed Budget'!$AD$176</f>
        <v>20662817754.37001</v>
      </c>
      <c r="CH240" s="5">
        <f>BB240*BF240*CG240</f>
        <v>72146384.458418503</v>
      </c>
      <c r="CI240" s="5">
        <f>CF240+CH240</f>
        <v>87267077.327307448</v>
      </c>
      <c r="CJ240" s="5">
        <f>'[1]Detailed Budget'!$AD$178</f>
        <v>46025131033.061455</v>
      </c>
      <c r="CK240" s="5">
        <f>BB240*AG240*CJ240</f>
        <v>108860374.46745867</v>
      </c>
      <c r="CL240" s="5">
        <f>CI240+CK240</f>
        <v>196127451.79476613</v>
      </c>
      <c r="CM240" s="4">
        <f>'[1]Detailed Budget'!$AD$189</f>
        <v>77498869683.252869</v>
      </c>
      <c r="CN240" s="5">
        <f>BH240*BL240*CM240</f>
        <v>0</v>
      </c>
      <c r="CO240" s="3">
        <f>'[1]Detailed Budget'!$AD$191</f>
        <v>2684962805.4134097</v>
      </c>
      <c r="CP240" s="2">
        <f>BH240*AN240*CO240</f>
        <v>0</v>
      </c>
      <c r="CQ240" s="2">
        <f>CN240+CP240</f>
        <v>0</v>
      </c>
      <c r="CR240" s="6">
        <f>'[1]Detailed Budget'!$AD$195</f>
        <v>18734176418</v>
      </c>
      <c r="CS240" s="5">
        <f>BN240*CR240</f>
        <v>18228278.92035193</v>
      </c>
      <c r="CW240" s="4"/>
      <c r="DH240" s="3">
        <f>'[1]Detailed Budget'!$AD$163</f>
        <v>4928560000</v>
      </c>
      <c r="DI240" s="2">
        <f>AP240*DH240</f>
        <v>5600000</v>
      </c>
    </row>
    <row r="241" spans="1:118" ht="43.5" x14ac:dyDescent="0.35">
      <c r="A241" s="23" t="s">
        <v>1219</v>
      </c>
      <c r="B241" s="22" t="s">
        <v>1218</v>
      </c>
      <c r="C241" s="21" t="s">
        <v>1</v>
      </c>
      <c r="D241" s="67" t="s">
        <v>1</v>
      </c>
      <c r="E241" s="21"/>
      <c r="F241" s="21"/>
      <c r="G241" s="21"/>
      <c r="H241" s="21" t="s">
        <v>1</v>
      </c>
      <c r="I241" s="21" t="s">
        <v>1</v>
      </c>
      <c r="J241" s="21"/>
      <c r="K241" s="21" t="s">
        <v>1</v>
      </c>
      <c r="L241" s="21"/>
      <c r="M241" s="21"/>
      <c r="N241" s="21"/>
      <c r="O241" s="21"/>
      <c r="P241" s="21"/>
      <c r="Q241" s="21"/>
      <c r="R241" s="21" t="s">
        <v>1</v>
      </c>
      <c r="S241" s="21"/>
      <c r="T241" s="21"/>
      <c r="U241" s="20">
        <f>COUNTA(C241:T241)</f>
        <v>6</v>
      </c>
      <c r="V241" s="19" t="s">
        <v>4</v>
      </c>
      <c r="W241" s="18">
        <v>255726</v>
      </c>
      <c r="X241" s="17">
        <v>3.23</v>
      </c>
      <c r="Y241" s="16">
        <f>1+X241/100</f>
        <v>1.0323</v>
      </c>
      <c r="Z241" s="6">
        <v>19</v>
      </c>
      <c r="AA241" s="16">
        <f>POWER(Y241,Z241)</f>
        <v>1.8294166166228893</v>
      </c>
      <c r="AB241" s="6">
        <f>W241*AA241</f>
        <v>467829.39370250498</v>
      </c>
      <c r="AC241" s="1">
        <v>19.5</v>
      </c>
      <c r="AD241" s="6">
        <f>AB241*AC241/100</f>
        <v>91226.731771988474</v>
      </c>
      <c r="AE241" s="6">
        <f>AD241*0.95</f>
        <v>86665.395183389046</v>
      </c>
      <c r="AF241" s="6">
        <f>AE241*BB241</f>
        <v>86665.395183389046</v>
      </c>
      <c r="AG241" s="15">
        <f>AE241/21628351</f>
        <v>4.0070274050661115E-3</v>
      </c>
      <c r="AH241" s="6">
        <f>AB241*0.05</f>
        <v>23391.469685125252</v>
      </c>
      <c r="AI241" s="12">
        <f>AH241/12908475</f>
        <v>1.8121017149682864E-3</v>
      </c>
      <c r="AJ241" s="6">
        <f>AD241+AH241</f>
        <v>114618.20145711373</v>
      </c>
      <c r="AK241" s="6">
        <f>AB241*0.04</f>
        <v>18713.175748100199</v>
      </c>
      <c r="AL241" s="6">
        <f>AB241*0.04</f>
        <v>18713.175748100199</v>
      </c>
      <c r="AM241" s="6">
        <f>AK241+AL241</f>
        <v>37426.351496200397</v>
      </c>
      <c r="AN241" s="14">
        <f>AM241/20653560</f>
        <v>1.8121017149682862E-3</v>
      </c>
      <c r="AO241" s="6">
        <v>11</v>
      </c>
      <c r="AP241" s="13">
        <f>AO241/8801</f>
        <v>1.2498579706851495E-3</v>
      </c>
      <c r="AQ241" s="6">
        <v>11</v>
      </c>
      <c r="AR241" s="6"/>
      <c r="AS241" s="6"/>
      <c r="AT241" s="6"/>
      <c r="AU241" s="6">
        <v>0</v>
      </c>
      <c r="AV241" s="6"/>
      <c r="AW241" s="13">
        <f>AV241/34743979</f>
        <v>0</v>
      </c>
      <c r="AX241" s="6">
        <v>1</v>
      </c>
      <c r="AY241" s="6">
        <f>AJ241/1060028*261486</f>
        <v>28273.833357434745</v>
      </c>
      <c r="AZ241" s="6">
        <f>AX241*AY241</f>
        <v>28273.833357434745</v>
      </c>
      <c r="BA241" s="12">
        <f>AZ241/12721596</f>
        <v>2.2225067796080573E-3</v>
      </c>
      <c r="BB241" s="11">
        <v>1</v>
      </c>
      <c r="BC241" s="6">
        <f>AD241*BB241*0.18*4</f>
        <v>65683.246875831697</v>
      </c>
      <c r="BD241" s="10">
        <f>BC241/11104067</f>
        <v>5.9152423049889467E-3</v>
      </c>
      <c r="BE241" s="6">
        <f>AD241*BB241*0.77*4</f>
        <v>280978.3338577245</v>
      </c>
      <c r="BF241" s="8">
        <f>BE241/47500730</f>
        <v>5.9152424364367559E-3</v>
      </c>
      <c r="BG241" s="27">
        <f>BC241+BE241</f>
        <v>346661.58073355618</v>
      </c>
      <c r="BH241" s="9">
        <v>0</v>
      </c>
      <c r="BI241" s="6">
        <f>AK241*0.85*0.75*12</f>
        <v>143155.79447296652</v>
      </c>
      <c r="BJ241" s="6">
        <f>AL241*0.85*0.75*2*12</f>
        <v>286311.58894593304</v>
      </c>
      <c r="BK241" s="6">
        <f>BI241+BJ241</f>
        <v>429467.38341889955</v>
      </c>
      <c r="BL241" s="8">
        <f>BK241/236999601</f>
        <v>1.8121017149682862E-3</v>
      </c>
      <c r="BM241" s="6">
        <f>AH241/216332*353027</f>
        <v>38171.978110176547</v>
      </c>
      <c r="BN241" s="8">
        <f>BM241/23157202</f>
        <v>1.6483847275753152E-3</v>
      </c>
      <c r="BT241" s="6">
        <f>'[1]Detailed Budget'!$AD$12</f>
        <v>194045122715</v>
      </c>
      <c r="BU241" s="6">
        <f>'[1]Detailed Budget'!$AD$24</f>
        <v>194045122715</v>
      </c>
      <c r="BV241" s="7">
        <f>AV241/34743979</f>
        <v>0</v>
      </c>
      <c r="BW241" s="4"/>
      <c r="BX241" s="5">
        <f>BT241*BV241</f>
        <v>0</v>
      </c>
      <c r="BY241" s="5">
        <f>BU241*BV241</f>
        <v>0</v>
      </c>
      <c r="CA241" s="6">
        <f>'[1]Detailed Budget'!$AD$96</f>
        <v>71050111380.677719</v>
      </c>
      <c r="CB241" s="5">
        <f>BA241*CA241</f>
        <v>157909354.23546383</v>
      </c>
      <c r="CE241" s="6">
        <f>'[1]Detailed Budget'!$AD$175</f>
        <v>4330586076.5988197</v>
      </c>
      <c r="CF241" s="5">
        <f>BB241*BD241*CE241</f>
        <v>25616465.96569344</v>
      </c>
      <c r="CG241" s="6">
        <f>'[1]Detailed Budget'!$AD$176</f>
        <v>20662817754.37001</v>
      </c>
      <c r="CH241" s="5">
        <f>BB241*BF241*CG241</f>
        <v>122225576.43700832</v>
      </c>
      <c r="CI241" s="5">
        <f>CF241+CH241</f>
        <v>147842042.40270177</v>
      </c>
      <c r="CJ241" s="5">
        <f>'[1]Detailed Budget'!$AD$178</f>
        <v>46025131033.061455</v>
      </c>
      <c r="CK241" s="5">
        <f>BB241*AG241*CJ241</f>
        <v>184423961.371236</v>
      </c>
      <c r="CL241" s="5">
        <f>CI241+CK241</f>
        <v>332266003.77393776</v>
      </c>
      <c r="CM241" s="4">
        <f>'[1]Detailed Budget'!$AD$189</f>
        <v>77498869683.252869</v>
      </c>
      <c r="CN241" s="5">
        <f>BH241*BL241*CM241</f>
        <v>0</v>
      </c>
      <c r="CO241" s="3">
        <f>'[1]Detailed Budget'!$AD$191</f>
        <v>2684962805.4134097</v>
      </c>
      <c r="CP241" s="2">
        <f>BH241*AN241*CO241</f>
        <v>0</v>
      </c>
      <c r="CQ241" s="2">
        <f>CN241+CP241</f>
        <v>0</v>
      </c>
      <c r="CR241" s="6">
        <f>'[1]Detailed Budget'!$AD$195</f>
        <v>18734176418</v>
      </c>
      <c r="CS241" s="5">
        <f>BN241*CR241</f>
        <v>30881130.291132826</v>
      </c>
      <c r="CW241" s="4"/>
      <c r="DH241" s="3">
        <f>'[1]Detailed Budget'!$AD$163</f>
        <v>4928560000</v>
      </c>
      <c r="DI241" s="2">
        <f>AP241*DH241</f>
        <v>6160000</v>
      </c>
    </row>
    <row r="242" spans="1:118" x14ac:dyDescent="0.35">
      <c r="A242" s="23"/>
      <c r="B242" s="22"/>
      <c r="C242" s="21"/>
      <c r="D242" s="67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0"/>
      <c r="V242" s="19"/>
      <c r="W242" s="18"/>
      <c r="X242" s="17"/>
      <c r="Y242" s="16"/>
      <c r="Z242" s="6"/>
      <c r="AA242" s="16"/>
      <c r="AB242" s="6"/>
      <c r="AD242" s="6"/>
      <c r="AE242" s="6"/>
      <c r="AF242" s="6">
        <f>AE242*BB242</f>
        <v>0</v>
      </c>
      <c r="AG242" s="15">
        <f>AE242/21628351</f>
        <v>0</v>
      </c>
      <c r="AH242" s="6"/>
      <c r="AI242" s="12"/>
      <c r="AJ242" s="6"/>
      <c r="AK242" s="6">
        <f>AB242*0.04</f>
        <v>0</v>
      </c>
      <c r="AL242" s="6">
        <f>AB242*0.04</f>
        <v>0</v>
      </c>
      <c r="AM242" s="6">
        <f>AK242+AL242</f>
        <v>0</v>
      </c>
      <c r="AN242" s="14">
        <f>AM242/20653560</f>
        <v>0</v>
      </c>
      <c r="AO242" s="6"/>
      <c r="AP242" s="13">
        <f>AO242/8801</f>
        <v>0</v>
      </c>
      <c r="AQ242" s="6"/>
      <c r="AR242" s="6"/>
      <c r="AS242" s="6"/>
      <c r="AT242" s="6"/>
      <c r="AU242" s="6"/>
      <c r="AV242" s="6"/>
      <c r="AW242" s="13">
        <f>AV242/34743979</f>
        <v>0</v>
      </c>
      <c r="AX242" s="6"/>
      <c r="AY242" s="6"/>
      <c r="AZ242" s="6"/>
      <c r="BA242" s="12">
        <f>AZ242/12721596</f>
        <v>0</v>
      </c>
      <c r="BB242" s="11"/>
      <c r="BC242" s="6"/>
      <c r="BD242" s="10"/>
      <c r="BE242" s="6"/>
      <c r="BF242" s="8"/>
      <c r="BG242" s="27"/>
      <c r="BH242" s="9"/>
      <c r="BI242" s="6">
        <f>AK242*0.85*0.75*12</f>
        <v>0</v>
      </c>
      <c r="BJ242" s="6">
        <f>AL242*0.85*0.75*2*12</f>
        <v>0</v>
      </c>
      <c r="BK242" s="6">
        <f>BI242+BJ242</f>
        <v>0</v>
      </c>
      <c r="BL242" s="8">
        <f>BK242/236999601</f>
        <v>0</v>
      </c>
      <c r="BM242" s="6"/>
      <c r="BN242" s="8">
        <f>BM242/23157202</f>
        <v>0</v>
      </c>
      <c r="BT242" s="6"/>
      <c r="BU242" s="6"/>
      <c r="BV242" s="7"/>
      <c r="BW242" s="4"/>
      <c r="BX242" s="5"/>
      <c r="BY242" s="5"/>
      <c r="CA242" s="6">
        <f>'[1]Detailed Budget'!$AD$96</f>
        <v>71050111380.677719</v>
      </c>
      <c r="CB242" s="5">
        <f>BA242*CA242</f>
        <v>0</v>
      </c>
      <c r="CE242" s="6"/>
      <c r="CF242" s="5"/>
      <c r="CG242" s="6"/>
      <c r="CH242" s="5"/>
      <c r="CI242" s="5"/>
      <c r="CJ242" s="5"/>
      <c r="CK242" s="5"/>
      <c r="CL242" s="5"/>
      <c r="CM242" s="4">
        <f>'[1]Detailed Budget'!$AD$189</f>
        <v>77498869683.252869</v>
      </c>
      <c r="CN242" s="5">
        <f>BH242*BL242*CM242</f>
        <v>0</v>
      </c>
      <c r="CO242" s="3">
        <f>'[1]Detailed Budget'!$AD$191</f>
        <v>2684962805.4134097</v>
      </c>
      <c r="CP242" s="2">
        <f>BH242*AN242*CO242</f>
        <v>0</v>
      </c>
      <c r="CQ242" s="2">
        <f>CN242+CP242</f>
        <v>0</v>
      </c>
      <c r="CR242" s="6"/>
      <c r="CS242" s="5"/>
      <c r="CW242" s="4"/>
      <c r="DH242" s="3">
        <f>'[1]Detailed Budget'!$AD$163</f>
        <v>4928560000</v>
      </c>
      <c r="DI242" s="2">
        <f>AP242*DH242</f>
        <v>0</v>
      </c>
    </row>
    <row r="243" spans="1:118" x14ac:dyDescent="0.35">
      <c r="A243" s="38">
        <v>2.5</v>
      </c>
      <c r="B243" s="37" t="s">
        <v>1217</v>
      </c>
      <c r="C243" s="34">
        <f>COUNTA(C245:C260)</f>
        <v>16</v>
      </c>
      <c r="D243" s="34">
        <f>COUNTA(D245:D260)</f>
        <v>9</v>
      </c>
      <c r="E243" s="34">
        <f>COUNTA(E245:E260)</f>
        <v>0</v>
      </c>
      <c r="F243" s="34">
        <f>COUNTA(F245:F260)</f>
        <v>0</v>
      </c>
      <c r="G243" s="34">
        <f>COUNTA(G245:G260)</f>
        <v>7</v>
      </c>
      <c r="H243" s="34">
        <f>COUNTA(H245:H260)</f>
        <v>16</v>
      </c>
      <c r="I243" s="34">
        <f>COUNTA(I245:I260)</f>
        <v>16</v>
      </c>
      <c r="J243" s="34">
        <f>COUNTA(J245:J260)</f>
        <v>0</v>
      </c>
      <c r="K243" s="34">
        <f>COUNTA(K245:K260)</f>
        <v>16</v>
      </c>
      <c r="L243" s="34">
        <f>COUNTA(L245:L260)</f>
        <v>0</v>
      </c>
      <c r="M243" s="34">
        <f>COUNTA(M245:M260)</f>
        <v>0</v>
      </c>
      <c r="N243" s="34">
        <f>COUNTA(N245:N260)</f>
        <v>0</v>
      </c>
      <c r="O243" s="34">
        <f>COUNTA(O245:O260)</f>
        <v>0</v>
      </c>
      <c r="P243" s="34">
        <f>COUNTA(P245:P260)</f>
        <v>0</v>
      </c>
      <c r="Q243" s="34">
        <f>COUNTA(Q245:Q260)</f>
        <v>0</v>
      </c>
      <c r="R243" s="34">
        <f>COUNTA(R245:R260)</f>
        <v>16</v>
      </c>
      <c r="S243" s="34">
        <f>COUNTA(S245:S260)</f>
        <v>0</v>
      </c>
      <c r="T243" s="34">
        <f>COUNTA(T245:T260)</f>
        <v>0</v>
      </c>
      <c r="U243" s="33">
        <f>SUM(C243:T243)</f>
        <v>96</v>
      </c>
      <c r="V243" s="32"/>
      <c r="W243" s="25">
        <f>SUM(W245:W261)</f>
        <v>2294800</v>
      </c>
      <c r="X243" s="31">
        <v>2.91</v>
      </c>
      <c r="Y243" s="30">
        <f>1+X243/100</f>
        <v>1.0290999999999999</v>
      </c>
      <c r="Z243" s="25">
        <v>19</v>
      </c>
      <c r="AA243" s="30">
        <f>POWER(Y243,Z243)</f>
        <v>1.7246222540408234</v>
      </c>
      <c r="AB243" s="25">
        <f>W243*AA243</f>
        <v>3957663.1485728812</v>
      </c>
      <c r="AC243" s="24">
        <v>18.7</v>
      </c>
      <c r="AD243" s="25">
        <f>AB243*AC243/100</f>
        <v>740083.00878312869</v>
      </c>
      <c r="AE243" s="25">
        <f>AD243*0.95</f>
        <v>703078.85834397224</v>
      </c>
      <c r="AF243" s="25">
        <f>SUM(AF245:AF261)</f>
        <v>399039.53243199765</v>
      </c>
      <c r="AG243" s="15">
        <f>AE243/21628351</f>
        <v>3.2507279835803121E-2</v>
      </c>
      <c r="AH243" s="25">
        <f>SUM(AH245:AH261)</f>
        <v>197883.15742864413</v>
      </c>
      <c r="AI243" s="8">
        <f>AH243/12908475</f>
        <v>1.5329708383728064E-2</v>
      </c>
      <c r="AJ243" s="25">
        <f>SUM(AJ245:AJ261)</f>
        <v>937966.16621177294</v>
      </c>
      <c r="AK243" s="6">
        <f>AB243*0.04</f>
        <v>158306.52594291526</v>
      </c>
      <c r="AL243" s="6">
        <f>AB243*0.04</f>
        <v>158306.52594291526</v>
      </c>
      <c r="AM243" s="6">
        <f>AK243+AL243</f>
        <v>316613.05188583053</v>
      </c>
      <c r="AN243" s="14">
        <f>AM243/20653560</f>
        <v>1.5329708383728061E-2</v>
      </c>
      <c r="AO243" s="25">
        <f>SUM(AO245:AO261)</f>
        <v>168</v>
      </c>
      <c r="AP243" s="13">
        <f>AO243/8801</f>
        <v>1.9088739915918647E-2</v>
      </c>
      <c r="AQ243" s="25">
        <f>SUM(AQ245:AQ261)</f>
        <v>168</v>
      </c>
      <c r="AR243" s="25"/>
      <c r="AS243" s="25"/>
      <c r="AT243" s="25"/>
      <c r="AU243" s="27"/>
      <c r="AV243" s="25">
        <v>2198702</v>
      </c>
      <c r="AW243" s="13">
        <f>AV243/34743979</f>
        <v>6.3282964798015789E-2</v>
      </c>
      <c r="AX243" s="27"/>
      <c r="AY243" s="25">
        <v>355490</v>
      </c>
      <c r="AZ243" s="25">
        <f>SUM(AZ245:AZ261)</f>
        <v>0</v>
      </c>
      <c r="BA243" s="8">
        <f>AZ243/12721596</f>
        <v>0</v>
      </c>
      <c r="BB243" s="4"/>
      <c r="BC243" s="25">
        <f>SUM(BC245:BC261)</f>
        <v>302429.9614221456</v>
      </c>
      <c r="BD243" s="10">
        <f>BC243/11104067</f>
        <v>2.7235963311653792E-2</v>
      </c>
      <c r="BE243" s="25">
        <f>SUM(BE245:BE261)</f>
        <v>1293728.1683058452</v>
      </c>
      <c r="BF243" s="8">
        <f>BE243/47500730</f>
        <v>2.7235963916888123E-2</v>
      </c>
      <c r="BG243" s="25">
        <f>SUM(BG245:BG261)</f>
        <v>1596158.1297279908</v>
      </c>
      <c r="BH243" s="39"/>
      <c r="BI243" s="6">
        <f>AK243*0.85*0.75*12</f>
        <v>1211044.9234633017</v>
      </c>
      <c r="BJ243" s="6">
        <f>AL243*0.85*0.75*2*12</f>
        <v>2422089.8469266035</v>
      </c>
      <c r="BK243" s="6">
        <f>BI243+BJ243</f>
        <v>3633134.7703899052</v>
      </c>
      <c r="BL243" s="8">
        <f>BK243/236999601</f>
        <v>1.5329708383728061E-2</v>
      </c>
      <c r="BM243" s="25">
        <v>541970</v>
      </c>
      <c r="BN243" s="8">
        <f>BM243/23157202</f>
        <v>2.3403950097252681E-2</v>
      </c>
      <c r="BO243" s="24"/>
      <c r="BP243" s="24"/>
      <c r="BQ243" s="24"/>
      <c r="BR243" s="24"/>
      <c r="BS243" s="24"/>
      <c r="BT243" s="25">
        <f>'[1]Detailed Budget'!$AD$12</f>
        <v>194045122715</v>
      </c>
      <c r="BU243" s="25">
        <f>'[1]Detailed Budget'!$AD$24</f>
        <v>194045122715</v>
      </c>
      <c r="BV243" s="7">
        <f>AV243/34743979</f>
        <v>6.3282964798015789E-2</v>
      </c>
      <c r="BW243" s="4">
        <v>1</v>
      </c>
      <c r="BX243" s="35">
        <f>BT243*BV243</f>
        <v>12279750670</v>
      </c>
      <c r="BY243" s="35">
        <f>BU243*BV243</f>
        <v>12279750670</v>
      </c>
      <c r="BZ243" s="35">
        <f>BX243+BY243</f>
        <v>24559501340</v>
      </c>
      <c r="CA243" s="25">
        <f>'[1]Detailed Budget'!$AD$96</f>
        <v>71050111380.677719</v>
      </c>
      <c r="CB243" s="35">
        <f>BA243*CA243</f>
        <v>0</v>
      </c>
      <c r="CC243" s="24"/>
      <c r="CD243" s="24"/>
      <c r="CE243" s="25">
        <f>'[1]Detailed Budget'!$AD$175</f>
        <v>4330586076.5988197</v>
      </c>
      <c r="CF243" s="35">
        <f>SUM(CF245:CF261)</f>
        <v>117947683.50020422</v>
      </c>
      <c r="CG243" s="35">
        <f>'[1]Detailed Budget'!$AD$176</f>
        <v>20662817754.37001</v>
      </c>
      <c r="CH243" s="35">
        <f>SUM(CH245:CH261)</f>
        <v>562771758.77925694</v>
      </c>
      <c r="CI243" s="35">
        <f>SUM(CI245:CI261)</f>
        <v>680719442.27946103</v>
      </c>
      <c r="CJ243" s="2">
        <f>'[1]Detailed Budget'!$AD$178</f>
        <v>46025131033.061455</v>
      </c>
      <c r="CK243" s="35">
        <f>SUM(CK245:CK261)</f>
        <v>849156126.95365775</v>
      </c>
      <c r="CL243" s="35">
        <f>SUM(CL245:CL261)</f>
        <v>1529875569.2331188</v>
      </c>
      <c r="CM243" s="4">
        <f>'[1]Detailed Budget'!$AD$189</f>
        <v>77498869683.252869</v>
      </c>
      <c r="CN243" s="5">
        <f>BH243*BL243*CM243</f>
        <v>0</v>
      </c>
      <c r="CO243" s="3">
        <f>'[1]Detailed Budget'!$AD$191</f>
        <v>2684962805.4134097</v>
      </c>
      <c r="CP243" s="2">
        <f>BH243*AN243*CO243</f>
        <v>0</v>
      </c>
      <c r="CQ243" s="2">
        <f>CN243+CP243</f>
        <v>0</v>
      </c>
      <c r="CR243" s="25">
        <f>'[1]Detailed Budget'!$AD$195</f>
        <v>18734176418</v>
      </c>
      <c r="CS243" s="2">
        <f>BN243*CR243</f>
        <v>438453730</v>
      </c>
      <c r="CT243" s="24"/>
      <c r="CU243" s="24"/>
      <c r="CV243" s="24"/>
      <c r="CW243" s="4"/>
      <c r="CX243" s="24"/>
      <c r="CY243" s="24"/>
      <c r="CZ243" s="24"/>
      <c r="DA243" s="24"/>
      <c r="DB243" s="24"/>
      <c r="DC243" s="24"/>
      <c r="DD243" s="24"/>
      <c r="DE243" s="24"/>
      <c r="DF243" s="24"/>
      <c r="DG243" s="24"/>
      <c r="DH243" s="3">
        <f>'[1]Detailed Budget'!$AD$163</f>
        <v>4928560000</v>
      </c>
      <c r="DI243" s="2">
        <f>AP243*DH243</f>
        <v>94080000</v>
      </c>
      <c r="DJ243" s="24"/>
      <c r="DK243" s="24"/>
      <c r="DL243" s="24"/>
      <c r="DM243" s="24"/>
      <c r="DN243" s="24"/>
    </row>
    <row r="244" spans="1:118" x14ac:dyDescent="0.35">
      <c r="A244" s="23" t="s">
        <v>1216</v>
      </c>
      <c r="B244" s="22" t="s">
        <v>72</v>
      </c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3"/>
      <c r="V244" s="32"/>
      <c r="W244" s="25"/>
      <c r="X244" s="31"/>
      <c r="Y244" s="30"/>
      <c r="Z244" s="25"/>
      <c r="AA244" s="30"/>
      <c r="AB244" s="25"/>
      <c r="AC244" s="24"/>
      <c r="AD244" s="25"/>
      <c r="AE244" s="6"/>
      <c r="AF244" s="6"/>
      <c r="AG244" s="15">
        <f>AE244/21628351</f>
        <v>0</v>
      </c>
      <c r="AH244" s="25"/>
      <c r="AI244" s="12"/>
      <c r="AJ244" s="6"/>
      <c r="AK244" s="6">
        <f>AB244*0.04</f>
        <v>0</v>
      </c>
      <c r="AL244" s="6">
        <f>AB244*0.04</f>
        <v>0</v>
      </c>
      <c r="AM244" s="6">
        <f>AK244+AL244</f>
        <v>0</v>
      </c>
      <c r="AN244" s="14">
        <f>AM244/20653560</f>
        <v>0</v>
      </c>
      <c r="AO244" s="25"/>
      <c r="AP244" s="13"/>
      <c r="AQ244" s="25"/>
      <c r="AR244" s="25"/>
      <c r="AS244" s="25"/>
      <c r="AT244" s="25"/>
      <c r="AU244" s="6"/>
      <c r="AV244" s="26"/>
      <c r="AW244" s="13">
        <f>AV244/34743979</f>
        <v>0</v>
      </c>
      <c r="AX244" s="6"/>
      <c r="AY244" s="25"/>
      <c r="AZ244" s="6"/>
      <c r="BA244" s="12">
        <f>AZ244/12721596</f>
        <v>0</v>
      </c>
      <c r="BB244" s="11"/>
      <c r="BC244" s="28"/>
      <c r="BD244" s="10">
        <f>BC244/11104067</f>
        <v>0</v>
      </c>
      <c r="BE244" s="28"/>
      <c r="BF244" s="8">
        <f>BE244/47500730</f>
        <v>0</v>
      </c>
      <c r="BG244" s="27"/>
      <c r="BI244" s="6">
        <f>AK244*0.85*0.75*12</f>
        <v>0</v>
      </c>
      <c r="BJ244" s="6">
        <f>AL244*0.85*0.75*2*12</f>
        <v>0</v>
      </c>
      <c r="BK244" s="6">
        <f>BI244+BJ244</f>
        <v>0</v>
      </c>
      <c r="BL244" s="8">
        <f>BK244/236999601</f>
        <v>0</v>
      </c>
      <c r="BM244" s="25"/>
      <c r="BN244" s="8">
        <f>BM244/23157202</f>
        <v>0</v>
      </c>
      <c r="BO244" s="24"/>
      <c r="BP244" s="24"/>
      <c r="BQ244" s="24"/>
      <c r="BR244" s="24"/>
      <c r="BS244" s="24"/>
      <c r="BT244" s="25"/>
      <c r="BU244" s="25">
        <f>'[1]Detailed Budget'!$AD$24</f>
        <v>194045122715</v>
      </c>
      <c r="BV244" s="7"/>
      <c r="BW244" s="4"/>
      <c r="BX244" s="5"/>
      <c r="BY244" s="5"/>
      <c r="BZ244" s="24"/>
      <c r="CA244" s="25">
        <f>'[1]Detailed Budget'!$AD$96</f>
        <v>71050111380.677719</v>
      </c>
      <c r="CB244" s="5"/>
      <c r="CC244" s="24"/>
      <c r="CD244" s="24"/>
      <c r="CE244" s="25"/>
      <c r="CF244" s="5"/>
      <c r="CG244" s="26"/>
      <c r="CH244" s="5"/>
      <c r="CI244" s="5"/>
      <c r="CJ244" s="5"/>
      <c r="CK244" s="5"/>
      <c r="CL244" s="5"/>
      <c r="CM244" s="4">
        <f>'[1]Detailed Budget'!$AD$189</f>
        <v>77498869683.252869</v>
      </c>
      <c r="CN244" s="5">
        <f>BH244*BL244*CM244</f>
        <v>0</v>
      </c>
      <c r="CO244" s="3">
        <f>'[1]Detailed Budget'!$AD$191</f>
        <v>2684962805.4134097</v>
      </c>
      <c r="CP244" s="2">
        <f>BH244*AN244*CO244</f>
        <v>0</v>
      </c>
      <c r="CQ244" s="2">
        <f>CN244+CP244</f>
        <v>0</v>
      </c>
      <c r="CR244" s="25"/>
      <c r="CS244" s="5"/>
      <c r="CT244" s="24"/>
      <c r="CU244" s="24"/>
      <c r="CV244" s="24"/>
      <c r="CW244" s="4"/>
      <c r="CX244" s="24"/>
      <c r="CY244" s="24"/>
      <c r="CZ244" s="24"/>
      <c r="DA244" s="24"/>
      <c r="DB244" s="24"/>
      <c r="DC244" s="24"/>
      <c r="DD244" s="24"/>
      <c r="DE244" s="24"/>
      <c r="DF244" s="24"/>
      <c r="DG244" s="24"/>
      <c r="DH244" s="3"/>
      <c r="DI244" s="2"/>
      <c r="DJ244" s="24"/>
      <c r="DK244" s="24"/>
      <c r="DL244" s="24"/>
      <c r="DM244" s="24"/>
      <c r="DN244" s="24"/>
    </row>
    <row r="245" spans="1:118" ht="43.5" x14ac:dyDescent="0.35">
      <c r="A245" s="23" t="s">
        <v>1215</v>
      </c>
      <c r="B245" s="22" t="s">
        <v>1214</v>
      </c>
      <c r="C245" s="21" t="s">
        <v>1</v>
      </c>
      <c r="D245" s="21" t="s">
        <v>1</v>
      </c>
      <c r="E245" s="21"/>
      <c r="F245" s="21"/>
      <c r="G245" s="21"/>
      <c r="H245" s="21" t="s">
        <v>1</v>
      </c>
      <c r="I245" s="21" t="s">
        <v>1</v>
      </c>
      <c r="J245" s="21"/>
      <c r="K245" s="21" t="s">
        <v>1</v>
      </c>
      <c r="L245" s="21"/>
      <c r="M245" s="21"/>
      <c r="N245" s="21"/>
      <c r="O245" s="21"/>
      <c r="P245" s="21"/>
      <c r="Q245" s="21"/>
      <c r="R245" s="21" t="s">
        <v>1</v>
      </c>
      <c r="S245" s="21"/>
      <c r="T245" s="21"/>
      <c r="U245" s="20">
        <f>COUNTA(C245:T245)</f>
        <v>6</v>
      </c>
      <c r="V245" s="19" t="s">
        <v>4</v>
      </c>
      <c r="W245" s="18">
        <v>87784</v>
      </c>
      <c r="X245" s="17">
        <v>2.91</v>
      </c>
      <c r="Y245" s="16">
        <f>1+X245/100</f>
        <v>1.0290999999999999</v>
      </c>
      <c r="Z245" s="6">
        <v>19</v>
      </c>
      <c r="AA245" s="16">
        <f>POWER(Y245,Z245)</f>
        <v>1.7246222540408234</v>
      </c>
      <c r="AB245" s="6">
        <f>W245*AA245</f>
        <v>151394.23994871965</v>
      </c>
      <c r="AC245" s="1">
        <v>18.7</v>
      </c>
      <c r="AD245" s="6">
        <f>AB245*AC245/100</f>
        <v>28310.722870410573</v>
      </c>
      <c r="AE245" s="6">
        <f>AD245*0.95</f>
        <v>26895.186726890042</v>
      </c>
      <c r="AF245" s="6">
        <f>AE245*BB245</f>
        <v>26895.186726890042</v>
      </c>
      <c r="AG245" s="15">
        <f>AE245/21628351</f>
        <v>1.2435153621693138E-3</v>
      </c>
      <c r="AH245" s="6">
        <f>AB245*0.05</f>
        <v>7569.711997435983</v>
      </c>
      <c r="AI245" s="12">
        <f>AH245/12908475</f>
        <v>5.8641411920741862E-4</v>
      </c>
      <c r="AJ245" s="6">
        <f>AD245+AH245</f>
        <v>35880.434867846554</v>
      </c>
      <c r="AK245" s="6">
        <f>AB245*0.04</f>
        <v>6055.7695979487862</v>
      </c>
      <c r="AL245" s="6">
        <f>AB245*0.04</f>
        <v>6055.7695979487862</v>
      </c>
      <c r="AM245" s="6">
        <f>AK245+AL245</f>
        <v>12111.539195897572</v>
      </c>
      <c r="AN245" s="14">
        <f>AM245/20653560</f>
        <v>5.8641411920741862E-4</v>
      </c>
      <c r="AO245" s="6">
        <v>10</v>
      </c>
      <c r="AP245" s="13">
        <f>AO245/8801</f>
        <v>1.1362345188046814E-3</v>
      </c>
      <c r="AQ245" s="6">
        <v>10</v>
      </c>
      <c r="AR245" s="6"/>
      <c r="AS245" s="6"/>
      <c r="AT245" s="6"/>
      <c r="AU245" s="6">
        <v>1</v>
      </c>
      <c r="AV245" s="6">
        <f>W245/2294800*2198702</f>
        <v>84107.920676311653</v>
      </c>
      <c r="AW245" s="13">
        <f>AV245/34743979</f>
        <v>2.4207912592944998E-3</v>
      </c>
      <c r="AX245" s="6">
        <v>0</v>
      </c>
      <c r="AY245" s="6">
        <f>AJ245/937966*355490</f>
        <v>13598.718707469963</v>
      </c>
      <c r="AZ245" s="6">
        <f>AX245*AY245</f>
        <v>0</v>
      </c>
      <c r="BA245" s="12">
        <f>AZ245/12721596</f>
        <v>0</v>
      </c>
      <c r="BB245" s="11">
        <v>1</v>
      </c>
      <c r="BC245" s="6">
        <f>AD245*BB245*0.18*4</f>
        <v>20383.720466695613</v>
      </c>
      <c r="BD245" s="10">
        <f>BC245/11104067</f>
        <v>1.8356986198566356E-3</v>
      </c>
      <c r="BE245" s="6">
        <f>AD245*BB245*0.77*4</f>
        <v>87197.02644086456</v>
      </c>
      <c r="BF245" s="8">
        <f>BE245/47500730</f>
        <v>1.8356986606493113E-3</v>
      </c>
      <c r="BG245" s="27">
        <f>BC245+BE245</f>
        <v>107580.74690756017</v>
      </c>
      <c r="BH245" s="9">
        <v>0</v>
      </c>
      <c r="BI245" s="6">
        <f>AK245*0.85*0.75*12</f>
        <v>46326.63742430821</v>
      </c>
      <c r="BJ245" s="6">
        <f>AL245*0.85*0.75*2*12</f>
        <v>92653.27484861642</v>
      </c>
      <c r="BK245" s="6">
        <f>BI245+BJ245</f>
        <v>138979.91227292462</v>
      </c>
      <c r="BL245" s="8">
        <f>BK245/236999601</f>
        <v>5.8641411920741851E-4</v>
      </c>
      <c r="BM245" s="6">
        <f>AH245/197883*541970</f>
        <v>20732.234761199194</v>
      </c>
      <c r="BN245" s="8">
        <f>BM245/23157202</f>
        <v>8.9528237311222629E-4</v>
      </c>
      <c r="BT245" s="6">
        <f>'[1]Detailed Budget'!$AD$12</f>
        <v>194045122715</v>
      </c>
      <c r="BU245" s="6">
        <f>'[1]Detailed Budget'!$AD$24</f>
        <v>194045122715</v>
      </c>
      <c r="BV245" s="7">
        <f>AV245/34743979</f>
        <v>2.4207912592944998E-3</v>
      </c>
      <c r="BW245" s="4"/>
      <c r="BX245" s="5">
        <f>BT245*BV245</f>
        <v>469742736.97720057</v>
      </c>
      <c r="BY245" s="5">
        <f>BU245*BV245</f>
        <v>469742736.97720057</v>
      </c>
      <c r="CA245" s="6">
        <f>'[1]Detailed Budget'!$AD$96</f>
        <v>71050111380.677719</v>
      </c>
      <c r="CB245" s="5">
        <f>BA245*CA245</f>
        <v>0</v>
      </c>
      <c r="CE245" s="6">
        <f>'[1]Detailed Budget'!$AD$175</f>
        <v>4330586076.5988197</v>
      </c>
      <c r="CF245" s="5">
        <f>BB245*BD245*CE245</f>
        <v>7949650.8839828158</v>
      </c>
      <c r="CG245" s="6">
        <f>'[1]Detailed Budget'!$AD$176</f>
        <v>20662817754.37001</v>
      </c>
      <c r="CH245" s="5">
        <f>BB245*BF245*CG245</f>
        <v>37930706.876937836</v>
      </c>
      <c r="CI245" s="5">
        <f>CF245+CH245</f>
        <v>45880357.760920651</v>
      </c>
      <c r="CJ245" s="5">
        <f>'[1]Detailed Budget'!$AD$178</f>
        <v>46025131033.061455</v>
      </c>
      <c r="CK245" s="5">
        <f>BB245*AG245*CJ245</f>
        <v>57232957.485467538</v>
      </c>
      <c r="CL245" s="5">
        <f>CI245+CK245</f>
        <v>103113315.2463882</v>
      </c>
      <c r="CM245" s="4">
        <f>'[1]Detailed Budget'!$AD$189</f>
        <v>77498869683.252869</v>
      </c>
      <c r="CN245" s="5">
        <f>BH245*BL245*CM245</f>
        <v>0</v>
      </c>
      <c r="CO245" s="3">
        <f>'[1]Detailed Budget'!$AD$191</f>
        <v>2684962805.4134097</v>
      </c>
      <c r="CP245" s="2">
        <f>BH245*AN245*CO245</f>
        <v>0</v>
      </c>
      <c r="CQ245" s="2">
        <f>CN245+CP245</f>
        <v>0</v>
      </c>
      <c r="CR245" s="6">
        <f>'[1]Detailed Budget'!$AD$195</f>
        <v>18734176418</v>
      </c>
      <c r="CS245" s="5">
        <f>BN245*CR245</f>
        <v>16772377.921810146</v>
      </c>
      <c r="CW245" s="4"/>
      <c r="DH245" s="3">
        <f>'[1]Detailed Budget'!$AD$163</f>
        <v>4928560000</v>
      </c>
      <c r="DI245" s="2">
        <f>AP245*DH245</f>
        <v>5600000</v>
      </c>
    </row>
    <row r="246" spans="1:118" ht="43.5" x14ac:dyDescent="0.35">
      <c r="A246" s="23" t="s">
        <v>1213</v>
      </c>
      <c r="B246" s="22" t="s">
        <v>1212</v>
      </c>
      <c r="C246" s="21" t="s">
        <v>1</v>
      </c>
      <c r="D246" s="21"/>
      <c r="E246" s="21"/>
      <c r="F246" s="21"/>
      <c r="G246" s="21" t="s">
        <v>1</v>
      </c>
      <c r="H246" s="21" t="s">
        <v>1</v>
      </c>
      <c r="I246" s="21" t="s">
        <v>1</v>
      </c>
      <c r="J246" s="21"/>
      <c r="K246" s="21" t="s">
        <v>1</v>
      </c>
      <c r="L246" s="21"/>
      <c r="M246" s="21"/>
      <c r="N246" s="21"/>
      <c r="O246" s="21"/>
      <c r="P246" s="21"/>
      <c r="Q246" s="21"/>
      <c r="R246" s="21" t="s">
        <v>1</v>
      </c>
      <c r="S246" s="21"/>
      <c r="T246" s="21"/>
      <c r="U246" s="20">
        <f>COUNTA(C246:T246)</f>
        <v>6</v>
      </c>
      <c r="V246" s="19" t="s">
        <v>9</v>
      </c>
      <c r="W246" s="18">
        <v>211024</v>
      </c>
      <c r="X246" s="17">
        <v>2.91</v>
      </c>
      <c r="Y246" s="16">
        <f>1+X246/100</f>
        <v>1.0290999999999999</v>
      </c>
      <c r="Z246" s="6">
        <v>19</v>
      </c>
      <c r="AA246" s="16">
        <f>POWER(Y246,Z246)</f>
        <v>1.7246222540408234</v>
      </c>
      <c r="AB246" s="6">
        <f>W246*AA246</f>
        <v>363936.68653671071</v>
      </c>
      <c r="AC246" s="1">
        <v>18.7</v>
      </c>
      <c r="AD246" s="6">
        <f>AB246*AC246/100</f>
        <v>68056.160382364906</v>
      </c>
      <c r="AE246" s="6">
        <f>AD246*0.95</f>
        <v>64653.35236324666</v>
      </c>
      <c r="AF246" s="6">
        <f>AE246*BB246</f>
        <v>0</v>
      </c>
      <c r="AG246" s="15">
        <f>AE246/21628351</f>
        <v>2.9892871797413804E-3</v>
      </c>
      <c r="AH246" s="6">
        <f>AB246*0.05</f>
        <v>18196.834326835535</v>
      </c>
      <c r="AI246" s="12">
        <f>AH246/12908475</f>
        <v>1.409681184402924E-3</v>
      </c>
      <c r="AJ246" s="6">
        <f>AD246+AH246</f>
        <v>86252.994709200444</v>
      </c>
      <c r="AK246" s="6">
        <f>AB246*0.04</f>
        <v>14557.467461468428</v>
      </c>
      <c r="AL246" s="6">
        <f>AB246*0.04</f>
        <v>14557.467461468428</v>
      </c>
      <c r="AM246" s="6">
        <f>AK246+AL246</f>
        <v>29114.934922936856</v>
      </c>
      <c r="AN246" s="14">
        <f>AM246/20653560</f>
        <v>1.409681184402924E-3</v>
      </c>
      <c r="AO246" s="6">
        <v>11</v>
      </c>
      <c r="AP246" s="13">
        <f>AO246/8801</f>
        <v>1.2498579706851495E-3</v>
      </c>
      <c r="AQ246" s="6">
        <v>11</v>
      </c>
      <c r="AR246" s="6"/>
      <c r="AS246" s="6"/>
      <c r="AT246" s="6"/>
      <c r="AU246" s="6">
        <v>1</v>
      </c>
      <c r="AV246" s="6">
        <f>W246/2294800*2198702</f>
        <v>202187.07113822555</v>
      </c>
      <c r="AW246" s="13">
        <f>AV246/34743979</f>
        <v>5.819341277469272E-3</v>
      </c>
      <c r="AX246" s="6">
        <v>0</v>
      </c>
      <c r="AY246" s="6">
        <f>AJ246/937966*355490</f>
        <v>32689.966469118994</v>
      </c>
      <c r="AZ246" s="6">
        <f>AX246*AY246</f>
        <v>0</v>
      </c>
      <c r="BA246" s="12">
        <f>AZ246/12721596</f>
        <v>0</v>
      </c>
      <c r="BB246" s="11">
        <v>0</v>
      </c>
      <c r="BC246" s="6">
        <f>AD246*BB246*0.18*4</f>
        <v>0</v>
      </c>
      <c r="BD246" s="10">
        <f>BC246/11104067</f>
        <v>0</v>
      </c>
      <c r="BE246" s="6">
        <f>AD246*BB246*0.77*4</f>
        <v>0</v>
      </c>
      <c r="BF246" s="8">
        <f>BE246/47500730</f>
        <v>0</v>
      </c>
      <c r="BG246" s="27">
        <f>BC246+BE246</f>
        <v>0</v>
      </c>
      <c r="BH246" s="9">
        <v>1</v>
      </c>
      <c r="BI246" s="6">
        <f>AK246*0.85*0.75*12</f>
        <v>111364.62608023349</v>
      </c>
      <c r="BJ246" s="6">
        <f>AL246*0.85*0.75*2*12</f>
        <v>222729.25216046697</v>
      </c>
      <c r="BK246" s="6">
        <f>BI246+BJ246</f>
        <v>334093.87824070046</v>
      </c>
      <c r="BL246" s="8">
        <f>BK246/236999601</f>
        <v>1.4096811844029242E-3</v>
      </c>
      <c r="BM246" s="6">
        <f>AH246/197883*541970</f>
        <v>49838.229156193585</v>
      </c>
      <c r="BN246" s="8">
        <f>BM246/23157202</f>
        <v>2.1521697291492117E-3</v>
      </c>
      <c r="BT246" s="6">
        <f>'[1]Detailed Budget'!$AD$12</f>
        <v>194045122715</v>
      </c>
      <c r="BU246" s="6">
        <f>'[1]Detailed Budget'!$AD$24</f>
        <v>194045122715</v>
      </c>
      <c r="BV246" s="7">
        <f>AV246/34743979</f>
        <v>5.819341277469272E-3</v>
      </c>
      <c r="BW246" s="4"/>
      <c r="BX246" s="5">
        <f>BT246*BV246</f>
        <v>1129214792.3069897</v>
      </c>
      <c r="BY246" s="5">
        <f>BU246*BV246</f>
        <v>1129214792.3069897</v>
      </c>
      <c r="CA246" s="6">
        <f>'[1]Detailed Budget'!$AD$96</f>
        <v>71050111380.677719</v>
      </c>
      <c r="CB246" s="5">
        <f>BA246*CA246</f>
        <v>0</v>
      </c>
      <c r="CE246" s="6">
        <f>'[1]Detailed Budget'!$AD$175</f>
        <v>4330586076.5988197</v>
      </c>
      <c r="CF246" s="5">
        <f>BB246*BD246*CE246</f>
        <v>0</v>
      </c>
      <c r="CG246" s="6">
        <f>'[1]Detailed Budget'!$AD$176</f>
        <v>20662817754.37001</v>
      </c>
      <c r="CH246" s="5">
        <f>BB246*BF246*CG246</f>
        <v>0</v>
      </c>
      <c r="CI246" s="5">
        <f>CF246+CH246</f>
        <v>0</v>
      </c>
      <c r="CJ246" s="5">
        <f>'[1]Detailed Budget'!$AD$178</f>
        <v>46025131033.061455</v>
      </c>
      <c r="CK246" s="5">
        <f>BB246*AG246*CJ246</f>
        <v>0</v>
      </c>
      <c r="CL246" s="5">
        <f>CI246+CK246</f>
        <v>0</v>
      </c>
      <c r="CM246" s="4">
        <f>'[1]Detailed Budget'!$AD$189</f>
        <v>77498869683.252869</v>
      </c>
      <c r="CN246" s="5">
        <f>BH246*BL246*CM246</f>
        <v>109248698.40497579</v>
      </c>
      <c r="CO246" s="3">
        <f>'[1]Detailed Budget'!$AD$191</f>
        <v>2684962805.4134097</v>
      </c>
      <c r="CP246" s="2">
        <f>BH246*AN246*CO246</f>
        <v>3784941.547612973</v>
      </c>
      <c r="CQ246" s="2">
        <f>CN246+CP246</f>
        <v>113033639.95258877</v>
      </c>
      <c r="CR246" s="6">
        <f>'[1]Detailed Budget'!$AD$195</f>
        <v>18734176418</v>
      </c>
      <c r="CS246" s="5">
        <f>BN246*CR246</f>
        <v>40319127.38736061</v>
      </c>
      <c r="CW246" s="4"/>
      <c r="DH246" s="3">
        <f>'[1]Detailed Budget'!$AD$163</f>
        <v>4928560000</v>
      </c>
      <c r="DI246" s="2">
        <f>AP246*DH246</f>
        <v>6160000</v>
      </c>
    </row>
    <row r="247" spans="1:118" ht="43.5" x14ac:dyDescent="0.35">
      <c r="A247" s="23" t="s">
        <v>1211</v>
      </c>
      <c r="B247" s="22" t="s">
        <v>1210</v>
      </c>
      <c r="C247" s="21" t="s">
        <v>1</v>
      </c>
      <c r="D247" s="21"/>
      <c r="E247" s="21"/>
      <c r="F247" s="21"/>
      <c r="G247" s="21" t="s">
        <v>1</v>
      </c>
      <c r="H247" s="21" t="s">
        <v>1</v>
      </c>
      <c r="I247" s="21" t="s">
        <v>1</v>
      </c>
      <c r="J247" s="21"/>
      <c r="K247" s="21" t="s">
        <v>1</v>
      </c>
      <c r="L247" s="21"/>
      <c r="M247" s="21"/>
      <c r="N247" s="21"/>
      <c r="O247" s="21"/>
      <c r="P247" s="21"/>
      <c r="Q247" s="21"/>
      <c r="R247" s="21" t="s">
        <v>1</v>
      </c>
      <c r="S247" s="21"/>
      <c r="T247" s="21"/>
      <c r="U247" s="20">
        <f>COUNTA(C247:T247)</f>
        <v>6</v>
      </c>
      <c r="V247" s="19" t="s">
        <v>9</v>
      </c>
      <c r="W247" s="18">
        <v>133105</v>
      </c>
      <c r="X247" s="17">
        <v>2.91</v>
      </c>
      <c r="Y247" s="16">
        <f>1+X247/100</f>
        <v>1.0290999999999999</v>
      </c>
      <c r="Z247" s="6">
        <v>19</v>
      </c>
      <c r="AA247" s="16">
        <f>POWER(Y247,Z247)</f>
        <v>1.7246222540408234</v>
      </c>
      <c r="AB247" s="6">
        <f>W247*AA247</f>
        <v>229555.8451241038</v>
      </c>
      <c r="AC247" s="1">
        <v>18.7</v>
      </c>
      <c r="AD247" s="6">
        <f>AB247*AC247/100</f>
        <v>42926.943038207406</v>
      </c>
      <c r="AE247" s="6">
        <f>AD247*0.95</f>
        <v>40780.595886297036</v>
      </c>
      <c r="AF247" s="6">
        <f>AE247*BB247</f>
        <v>0</v>
      </c>
      <c r="AG247" s="15">
        <f>AE247/21628351</f>
        <v>1.8855157236118943E-3</v>
      </c>
      <c r="AH247" s="6">
        <f>AB247*0.05</f>
        <v>11477.79225620519</v>
      </c>
      <c r="AI247" s="12">
        <f>AH247/12908475</f>
        <v>8.8916717553430514E-4</v>
      </c>
      <c r="AJ247" s="6">
        <f>AD247+AH247</f>
        <v>54404.735294412596</v>
      </c>
      <c r="AK247" s="6">
        <f>AB247*0.04</f>
        <v>9182.233804964153</v>
      </c>
      <c r="AL247" s="6">
        <f>AB247*0.04</f>
        <v>9182.233804964153</v>
      </c>
      <c r="AM247" s="6">
        <f>AK247+AL247</f>
        <v>18364.467609928306</v>
      </c>
      <c r="AN247" s="14">
        <f>AM247/20653560</f>
        <v>8.8916717553430525E-4</v>
      </c>
      <c r="AO247" s="6">
        <v>10</v>
      </c>
      <c r="AP247" s="13">
        <f>AO247/8801</f>
        <v>1.1362345188046814E-3</v>
      </c>
      <c r="AQ247" s="6">
        <v>10</v>
      </c>
      <c r="AR247" s="6"/>
      <c r="AS247" s="6"/>
      <c r="AT247" s="6"/>
      <c r="AU247" s="6">
        <v>1</v>
      </c>
      <c r="AV247" s="6">
        <f>W247/2294800*2198702</f>
        <v>127531.03961565279</v>
      </c>
      <c r="AW247" s="13">
        <f>AV247/34743979</f>
        <v>3.6705939643715759E-3</v>
      </c>
      <c r="AX247" s="6">
        <v>0</v>
      </c>
      <c r="AY247" s="6">
        <f>AJ247/937966*355490</f>
        <v>20619.446067139677</v>
      </c>
      <c r="AZ247" s="6">
        <f>AX247*AY247</f>
        <v>0</v>
      </c>
      <c r="BA247" s="12">
        <f>AZ247/12721596</f>
        <v>0</v>
      </c>
      <c r="BB247" s="11">
        <v>0</v>
      </c>
      <c r="BC247" s="6">
        <f>AD247*BB247*0.18*4</f>
        <v>0</v>
      </c>
      <c r="BD247" s="10">
        <f>BC247/11104067</f>
        <v>0</v>
      </c>
      <c r="BE247" s="6">
        <f>AD247*BB247*0.77*4</f>
        <v>0</v>
      </c>
      <c r="BF247" s="8">
        <f>BE247/47500730</f>
        <v>0</v>
      </c>
      <c r="BG247" s="27">
        <f>BC247+BE247</f>
        <v>0</v>
      </c>
      <c r="BH247" s="9">
        <v>1</v>
      </c>
      <c r="BI247" s="6">
        <f>AK247*0.85*0.75*12</f>
        <v>70244.088607975777</v>
      </c>
      <c r="BJ247" s="6">
        <f>AL247*0.85*0.75*2*12</f>
        <v>140488.17721595155</v>
      </c>
      <c r="BK247" s="6">
        <f>BI247+BJ247</f>
        <v>210732.26582392733</v>
      </c>
      <c r="BL247" s="8">
        <f>BK247/236999601</f>
        <v>8.8916717553430536E-4</v>
      </c>
      <c r="BM247" s="6">
        <f>AH247/197883*541970</f>
        <v>31435.843751588196</v>
      </c>
      <c r="BN247" s="8">
        <f>BM247/23157202</f>
        <v>1.3574974969596152E-3</v>
      </c>
      <c r="BT247" s="6">
        <f>'[1]Detailed Budget'!$AD$12</f>
        <v>194045122715</v>
      </c>
      <c r="BU247" s="6">
        <f>'[1]Detailed Budget'!$AD$24</f>
        <v>194045122715</v>
      </c>
      <c r="BV247" s="7">
        <f>AV247/34743979</f>
        <v>3.6705939643715759E-3</v>
      </c>
      <c r="BW247" s="4"/>
      <c r="BX247" s="5">
        <f>BT247*BV247</f>
        <v>712260856.25342083</v>
      </c>
      <c r="BY247" s="5">
        <f>BU247*BV247</f>
        <v>712260856.25342083</v>
      </c>
      <c r="CA247" s="6">
        <f>'[1]Detailed Budget'!$AD$96</f>
        <v>71050111380.677719</v>
      </c>
      <c r="CB247" s="5">
        <f>BA247*CA247</f>
        <v>0</v>
      </c>
      <c r="CE247" s="6">
        <f>'[1]Detailed Budget'!$AD$175</f>
        <v>4330586076.5988197</v>
      </c>
      <c r="CF247" s="5">
        <f>BB247*BD247*CE247</f>
        <v>0</v>
      </c>
      <c r="CG247" s="6">
        <f>'[1]Detailed Budget'!$AD$176</f>
        <v>20662817754.37001</v>
      </c>
      <c r="CH247" s="5">
        <f>BB247*BF247*CG247</f>
        <v>0</v>
      </c>
      <c r="CI247" s="5">
        <f>CF247+CH247</f>
        <v>0</v>
      </c>
      <c r="CJ247" s="5">
        <f>'[1]Detailed Budget'!$AD$178</f>
        <v>46025131033.061455</v>
      </c>
      <c r="CK247" s="5">
        <f>BB247*AG247*CJ247</f>
        <v>0</v>
      </c>
      <c r="CL247" s="5">
        <f>CI247+CK247</f>
        <v>0</v>
      </c>
      <c r="CM247" s="4">
        <f>'[1]Detailed Budget'!$AD$189</f>
        <v>77498869683.252869</v>
      </c>
      <c r="CN247" s="5">
        <f>BH247*BL247*CM247</f>
        <v>68909451.063359156</v>
      </c>
      <c r="CO247" s="3">
        <f>'[1]Detailed Budget'!$AD$191</f>
        <v>2684962805.4134097</v>
      </c>
      <c r="CP247" s="2">
        <f>BH247*AN247*CO247</f>
        <v>2387380.7941041058</v>
      </c>
      <c r="CQ247" s="2">
        <f>CN247+CP247</f>
        <v>71296831.857463256</v>
      </c>
      <c r="CR247" s="6">
        <f>'[1]Detailed Budget'!$AD$195</f>
        <v>18734176418</v>
      </c>
      <c r="CS247" s="5">
        <f>BN247*CR247</f>
        <v>25431597.595034849</v>
      </c>
      <c r="CW247" s="4"/>
      <c r="DH247" s="3">
        <f>'[1]Detailed Budget'!$AD$163</f>
        <v>4928560000</v>
      </c>
      <c r="DI247" s="2">
        <f>AP247*DH247</f>
        <v>5600000</v>
      </c>
    </row>
    <row r="248" spans="1:118" ht="43.5" x14ac:dyDescent="0.35">
      <c r="A248" s="23" t="s">
        <v>1209</v>
      </c>
      <c r="B248" s="22" t="s">
        <v>1208</v>
      </c>
      <c r="C248" s="21" t="s">
        <v>1</v>
      </c>
      <c r="D248" s="21"/>
      <c r="E248" s="21"/>
      <c r="F248" s="21"/>
      <c r="G248" s="21" t="s">
        <v>1</v>
      </c>
      <c r="H248" s="21" t="s">
        <v>1</v>
      </c>
      <c r="I248" s="21" t="s">
        <v>1</v>
      </c>
      <c r="J248" s="21"/>
      <c r="K248" s="21" t="s">
        <v>1</v>
      </c>
      <c r="L248" s="21"/>
      <c r="M248" s="21"/>
      <c r="N248" s="21"/>
      <c r="O248" s="21"/>
      <c r="P248" s="21"/>
      <c r="Q248" s="21"/>
      <c r="R248" s="21" t="s">
        <v>1</v>
      </c>
      <c r="S248" s="21"/>
      <c r="T248" s="21"/>
      <c r="U248" s="20">
        <f>COUNTA(C248:T248)</f>
        <v>6</v>
      </c>
      <c r="V248" s="19" t="s">
        <v>9</v>
      </c>
      <c r="W248" s="18">
        <v>87166</v>
      </c>
      <c r="X248" s="17">
        <v>2.91</v>
      </c>
      <c r="Y248" s="16">
        <f>1+X248/100</f>
        <v>1.0290999999999999</v>
      </c>
      <c r="Z248" s="6">
        <v>19</v>
      </c>
      <c r="AA248" s="16">
        <f>POWER(Y248,Z248)</f>
        <v>1.7246222540408234</v>
      </c>
      <c r="AB248" s="6">
        <f>W248*AA248</f>
        <v>150328.42339572241</v>
      </c>
      <c r="AC248" s="1">
        <v>18.7</v>
      </c>
      <c r="AD248" s="6">
        <f>AB248*AC248/100</f>
        <v>28111.415175000089</v>
      </c>
      <c r="AE248" s="6">
        <f>AD248*0.95</f>
        <v>26705.844416250082</v>
      </c>
      <c r="AF248" s="6">
        <f>AE248*BB248</f>
        <v>0</v>
      </c>
      <c r="AG248" s="15">
        <f>AE248/21628351</f>
        <v>1.2347610049536408E-3</v>
      </c>
      <c r="AH248" s="6">
        <f>AB248*0.05</f>
        <v>7516.421169786121</v>
      </c>
      <c r="AI248" s="12">
        <f>AH248/12908475</f>
        <v>5.8228575953287441E-4</v>
      </c>
      <c r="AJ248" s="6">
        <f>AD248+AH248</f>
        <v>35627.836344786207</v>
      </c>
      <c r="AK248" s="6">
        <f>AB248*0.04</f>
        <v>6013.1369358288966</v>
      </c>
      <c r="AL248" s="6">
        <f>AB248*0.04</f>
        <v>6013.1369358288966</v>
      </c>
      <c r="AM248" s="6">
        <f>AK248+AL248</f>
        <v>12026.273871657793</v>
      </c>
      <c r="AN248" s="14">
        <f>AM248/20653560</f>
        <v>5.8228575953287441E-4</v>
      </c>
      <c r="AO248" s="6">
        <v>10</v>
      </c>
      <c r="AP248" s="13">
        <f>AO248/8801</f>
        <v>1.1362345188046814E-3</v>
      </c>
      <c r="AQ248" s="6">
        <v>10</v>
      </c>
      <c r="AR248" s="6"/>
      <c r="AS248" s="6"/>
      <c r="AT248" s="6"/>
      <c r="AU248" s="6">
        <v>1</v>
      </c>
      <c r="AV248" s="6">
        <f>W248/2294800*2198702</f>
        <v>83515.800301551324</v>
      </c>
      <c r="AW248" s="13">
        <f>AV248/34743979</f>
        <v>2.4037488711799912E-3</v>
      </c>
      <c r="AX248" s="6">
        <v>0</v>
      </c>
      <c r="AY248" s="6">
        <f>AJ248/937966*355490</f>
        <v>13502.983628626251</v>
      </c>
      <c r="AZ248" s="6">
        <f>AX248*AY248</f>
        <v>0</v>
      </c>
      <c r="BA248" s="12">
        <f>AZ248/12721596</f>
        <v>0</v>
      </c>
      <c r="BB248" s="11">
        <v>0</v>
      </c>
      <c r="BC248" s="6">
        <f>AD248*BB248*0.18*4</f>
        <v>0</v>
      </c>
      <c r="BD248" s="10">
        <f>BC248/11104067</f>
        <v>0</v>
      </c>
      <c r="BE248" s="6">
        <f>AD248*BB248*0.77*4</f>
        <v>0</v>
      </c>
      <c r="BF248" s="8">
        <f>BE248/47500730</f>
        <v>0</v>
      </c>
      <c r="BG248" s="27">
        <f>BC248+BE248</f>
        <v>0</v>
      </c>
      <c r="BH248" s="9">
        <v>1</v>
      </c>
      <c r="BI248" s="6">
        <f>AK248*0.85*0.75*12</f>
        <v>46000.497559091062</v>
      </c>
      <c r="BJ248" s="6">
        <f>AL248*0.85*0.75*2*12</f>
        <v>92000.995118182123</v>
      </c>
      <c r="BK248" s="6">
        <f>BI248+BJ248</f>
        <v>138001.49267727317</v>
      </c>
      <c r="BL248" s="8">
        <f>BK248/236999601</f>
        <v>5.8228575953287441E-4</v>
      </c>
      <c r="BM248" s="6">
        <f>AH248/197883*541970</f>
        <v>20586.27967732945</v>
      </c>
      <c r="BN248" s="8">
        <f>BM248/23157202</f>
        <v>8.8897957867835027E-4</v>
      </c>
      <c r="BT248" s="6">
        <f>'[1]Detailed Budget'!$AD$12</f>
        <v>194045122715</v>
      </c>
      <c r="BU248" s="6">
        <f>'[1]Detailed Budget'!$AD$24</f>
        <v>194045122715</v>
      </c>
      <c r="BV248" s="7">
        <f>AV248/34743979</f>
        <v>2.4037488711799912E-3</v>
      </c>
      <c r="BW248" s="4"/>
      <c r="BX248" s="5">
        <f>BT248*BV248</f>
        <v>466435744.68416411</v>
      </c>
      <c r="BY248" s="5">
        <f>BU248*BV248</f>
        <v>466435744.68416411</v>
      </c>
      <c r="CA248" s="6">
        <f>'[1]Detailed Budget'!$AD$96</f>
        <v>71050111380.677719</v>
      </c>
      <c r="CB248" s="5">
        <f>BA248*CA248</f>
        <v>0</v>
      </c>
      <c r="CE248" s="6">
        <f>'[1]Detailed Budget'!$AD$175</f>
        <v>4330586076.5988197</v>
      </c>
      <c r="CF248" s="5">
        <f>BB248*BD248*CE248</f>
        <v>0</v>
      </c>
      <c r="CG248" s="6">
        <f>'[1]Detailed Budget'!$AD$176</f>
        <v>20662817754.37001</v>
      </c>
      <c r="CH248" s="5">
        <f>BB248*BF248*CG248</f>
        <v>0</v>
      </c>
      <c r="CI248" s="5">
        <f>CF248+CH248</f>
        <v>0</v>
      </c>
      <c r="CJ248" s="5">
        <f>'[1]Detailed Budget'!$AD$178</f>
        <v>46025131033.061455</v>
      </c>
      <c r="CK248" s="5">
        <f>BB248*AG248*CJ248</f>
        <v>0</v>
      </c>
      <c r="CL248" s="5">
        <f>CI248+CK248</f>
        <v>0</v>
      </c>
      <c r="CM248" s="4">
        <f>'[1]Detailed Budget'!$AD$189</f>
        <v>77498869683.252869</v>
      </c>
      <c r="CN248" s="5">
        <f>BH248*BL248*CM248</f>
        <v>45126488.196452148</v>
      </c>
      <c r="CO248" s="3">
        <f>'[1]Detailed Budget'!$AD$191</f>
        <v>2684962805.4134097</v>
      </c>
      <c r="CP248" s="2">
        <f>BH248*AN248*CO248</f>
        <v>1563415.6064676645</v>
      </c>
      <c r="CQ248" s="2">
        <f>CN248+CP248</f>
        <v>46689903.802919813</v>
      </c>
      <c r="CR248" s="6">
        <f>'[1]Detailed Budget'!$AD$195</f>
        <v>18734176418</v>
      </c>
      <c r="CS248" s="5">
        <f>BN248*CR248</f>
        <v>16654300.258959526</v>
      </c>
      <c r="CW248" s="4"/>
      <c r="DH248" s="3">
        <f>'[1]Detailed Budget'!$AD$163</f>
        <v>4928560000</v>
      </c>
      <c r="DI248" s="2">
        <f>AP248*DH248</f>
        <v>5600000</v>
      </c>
    </row>
    <row r="249" spans="1:118" ht="43.5" x14ac:dyDescent="0.35">
      <c r="A249" s="23" t="s">
        <v>1207</v>
      </c>
      <c r="B249" s="22" t="s">
        <v>1206</v>
      </c>
      <c r="C249" s="21" t="s">
        <v>1</v>
      </c>
      <c r="D249" s="21" t="s">
        <v>1</v>
      </c>
      <c r="E249" s="21"/>
      <c r="F249" s="21"/>
      <c r="G249" s="21"/>
      <c r="H249" s="21" t="s">
        <v>1</v>
      </c>
      <c r="I249" s="21" t="s">
        <v>1</v>
      </c>
      <c r="J249" s="21"/>
      <c r="K249" s="21" t="s">
        <v>1</v>
      </c>
      <c r="L249" s="21"/>
      <c r="M249" s="21"/>
      <c r="N249" s="21"/>
      <c r="O249" s="21"/>
      <c r="P249" s="21"/>
      <c r="Q249" s="21"/>
      <c r="R249" s="21" t="s">
        <v>1</v>
      </c>
      <c r="S249" s="21"/>
      <c r="T249" s="21"/>
      <c r="U249" s="20">
        <f>COUNTA(C249:T249)</f>
        <v>6</v>
      </c>
      <c r="V249" s="19" t="s">
        <v>4</v>
      </c>
      <c r="W249" s="18">
        <v>245086</v>
      </c>
      <c r="X249" s="17">
        <v>2.91</v>
      </c>
      <c r="Y249" s="16">
        <f>1+X249/100</f>
        <v>1.0290999999999999</v>
      </c>
      <c r="Z249" s="6">
        <v>19</v>
      </c>
      <c r="AA249" s="16">
        <f>POWER(Y249,Z249)</f>
        <v>1.7246222540408234</v>
      </c>
      <c r="AB249" s="6">
        <f>W249*AA249</f>
        <v>422680.76975384925</v>
      </c>
      <c r="AC249" s="1">
        <v>18.7</v>
      </c>
      <c r="AD249" s="6">
        <f>AB249*AC249/100</f>
        <v>79041.303943969804</v>
      </c>
      <c r="AE249" s="6">
        <f>AD249*0.95</f>
        <v>75089.238746771312</v>
      </c>
      <c r="AF249" s="6">
        <f>AE249*BB249</f>
        <v>75089.238746771312</v>
      </c>
      <c r="AG249" s="15">
        <f>AE249/21628351</f>
        <v>3.4717967517158988E-3</v>
      </c>
      <c r="AH249" s="6">
        <f>AB249*0.05</f>
        <v>21134.038487692465</v>
      </c>
      <c r="AI249" s="12">
        <f>AH249/12908475</f>
        <v>1.6372219404455187E-3</v>
      </c>
      <c r="AJ249" s="6">
        <f>AD249+AH249</f>
        <v>100175.34243166227</v>
      </c>
      <c r="AK249" s="6">
        <f>AB249*0.04</f>
        <v>16907.230790153972</v>
      </c>
      <c r="AL249" s="6">
        <f>AB249*0.04</f>
        <v>16907.230790153972</v>
      </c>
      <c r="AM249" s="6">
        <f>AK249+AL249</f>
        <v>33814.461580307943</v>
      </c>
      <c r="AN249" s="14">
        <f>AM249/20653560</f>
        <v>1.6372219404455185E-3</v>
      </c>
      <c r="AO249" s="6">
        <v>12</v>
      </c>
      <c r="AP249" s="13">
        <f>AO249/8801</f>
        <v>1.3634814225656176E-3</v>
      </c>
      <c r="AQ249" s="6">
        <v>12</v>
      </c>
      <c r="AR249" s="6"/>
      <c r="AS249" s="6"/>
      <c r="AT249" s="6"/>
      <c r="AU249" s="6">
        <v>1</v>
      </c>
      <c r="AV249" s="6">
        <f>W249/2294800*2198702</f>
        <v>234822.67664807392</v>
      </c>
      <c r="AW249" s="13">
        <f>AV249/34743979</f>
        <v>6.7586581447126107E-3</v>
      </c>
      <c r="AX249" s="6">
        <v>0</v>
      </c>
      <c r="AY249" s="6">
        <f>AJ249/937966*355490</f>
        <v>37966.549406941849</v>
      </c>
      <c r="AZ249" s="6">
        <f>AX249*AY249</f>
        <v>0</v>
      </c>
      <c r="BA249" s="12">
        <f>AZ249/12721596</f>
        <v>0</v>
      </c>
      <c r="BB249" s="11">
        <v>1</v>
      </c>
      <c r="BC249" s="6">
        <f>AD249*BB249*0.18*4</f>
        <v>56909.738839658254</v>
      </c>
      <c r="BD249" s="10">
        <f>BC249/11104067</f>
        <v>5.1251256714911981E-3</v>
      </c>
      <c r="BE249" s="6">
        <f>AD249*BB249*0.77*4</f>
        <v>243447.21614742701</v>
      </c>
      <c r="BF249" s="8">
        <f>BE249/47500730</f>
        <v>5.1251257853811303E-3</v>
      </c>
      <c r="BG249" s="27">
        <f>BC249+BE249</f>
        <v>300356.95498708525</v>
      </c>
      <c r="BH249" s="9">
        <v>0</v>
      </c>
      <c r="BI249" s="6">
        <f>AK249*0.85*0.75*12</f>
        <v>129340.31554467787</v>
      </c>
      <c r="BJ249" s="6">
        <f>AL249*0.85*0.75*2*12</f>
        <v>258680.63108935574</v>
      </c>
      <c r="BK249" s="6">
        <f>BI249+BJ249</f>
        <v>388020.94663403358</v>
      </c>
      <c r="BL249" s="8">
        <f>BK249/236999601</f>
        <v>1.6372219404455182E-3</v>
      </c>
      <c r="BM249" s="6">
        <f>AH249/197883*541970</f>
        <v>57882.763244819842</v>
      </c>
      <c r="BN249" s="8">
        <f>BM249/23157202</f>
        <v>2.4995577291600187E-3</v>
      </c>
      <c r="BT249" s="6">
        <f>'[1]Detailed Budget'!$AD$12</f>
        <v>194045122715</v>
      </c>
      <c r="BU249" s="6">
        <f>'[1]Detailed Budget'!$AD$24</f>
        <v>194045122715</v>
      </c>
      <c r="BV249" s="7">
        <f>AV249/34743979</f>
        <v>6.7586581447126107E-3</v>
      </c>
      <c r="BW249" s="4"/>
      <c r="BX249" s="5">
        <f>BT249*BV249</f>
        <v>1311484649.0794928</v>
      </c>
      <c r="BY249" s="5">
        <f>BU249*BV249</f>
        <v>1311484649.0794928</v>
      </c>
      <c r="CA249" s="6">
        <f>'[1]Detailed Budget'!$AD$96</f>
        <v>71050111380.677719</v>
      </c>
      <c r="CB249" s="5">
        <f>BA249*CA249</f>
        <v>0</v>
      </c>
      <c r="CE249" s="6">
        <f>'[1]Detailed Budget'!$AD$175</f>
        <v>4330586076.5988197</v>
      </c>
      <c r="CF249" s="5">
        <f>BB249*BD249*CE249</f>
        <v>22194797.873778958</v>
      </c>
      <c r="CG249" s="6">
        <f>'[1]Detailed Budget'!$AD$176</f>
        <v>20662817754.37001</v>
      </c>
      <c r="CH249" s="5">
        <f>BB249*BF249*CG249</f>
        <v>105899540.07155277</v>
      </c>
      <c r="CI249" s="5">
        <f>CF249+CH249</f>
        <v>128094337.94533172</v>
      </c>
      <c r="CJ249" s="5">
        <f>'[1]Detailed Budget'!$AD$178</f>
        <v>46025131033.061455</v>
      </c>
      <c r="CK249" s="5">
        <f>BB249*AG249*CJ249</f>
        <v>159789900.41788137</v>
      </c>
      <c r="CL249" s="5">
        <f>CI249+CK249</f>
        <v>287884238.36321306</v>
      </c>
      <c r="CM249" s="4">
        <f>'[1]Detailed Budget'!$AD$189</f>
        <v>77498869683.252869</v>
      </c>
      <c r="CN249" s="5">
        <f>BH249*BL249*CM249</f>
        <v>0</v>
      </c>
      <c r="CO249" s="3">
        <f>'[1]Detailed Budget'!$AD$191</f>
        <v>2684962805.4134097</v>
      </c>
      <c r="CP249" s="2">
        <f>BH249*AN249*CO249</f>
        <v>0</v>
      </c>
      <c r="CQ249" s="2">
        <f>CN249+CP249</f>
        <v>0</v>
      </c>
      <c r="CR249" s="6">
        <f>'[1]Detailed Budget'!$AD$195</f>
        <v>18734176418</v>
      </c>
      <c r="CS249" s="5">
        <f>BN249*CR249</f>
        <v>46827155.465059251</v>
      </c>
      <c r="CW249" s="4"/>
      <c r="DH249" s="3">
        <f>'[1]Detailed Budget'!$AD$163</f>
        <v>4928560000</v>
      </c>
      <c r="DI249" s="2">
        <f>AP249*DH249</f>
        <v>6720000</v>
      </c>
    </row>
    <row r="250" spans="1:118" ht="43.5" x14ac:dyDescent="0.35">
      <c r="A250" s="23" t="s">
        <v>1205</v>
      </c>
      <c r="B250" s="22" t="s">
        <v>1204</v>
      </c>
      <c r="C250" s="21" t="s">
        <v>1</v>
      </c>
      <c r="D250" s="21" t="s">
        <v>1</v>
      </c>
      <c r="E250" s="21"/>
      <c r="F250" s="21"/>
      <c r="G250" s="21"/>
      <c r="H250" s="21" t="s">
        <v>1</v>
      </c>
      <c r="I250" s="21" t="s">
        <v>1</v>
      </c>
      <c r="J250" s="21"/>
      <c r="K250" s="21" t="s">
        <v>1</v>
      </c>
      <c r="L250" s="21"/>
      <c r="M250" s="21"/>
      <c r="N250" s="21"/>
      <c r="O250" s="21"/>
      <c r="P250" s="21"/>
      <c r="Q250" s="21"/>
      <c r="R250" s="21" t="s">
        <v>1</v>
      </c>
      <c r="S250" s="21"/>
      <c r="T250" s="21"/>
      <c r="U250" s="20">
        <f>COUNTA(C250:T250)</f>
        <v>6</v>
      </c>
      <c r="V250" s="19" t="s">
        <v>4</v>
      </c>
      <c r="W250" s="18">
        <v>84302</v>
      </c>
      <c r="X250" s="17">
        <v>2.91</v>
      </c>
      <c r="Y250" s="16">
        <f>1+X250/100</f>
        <v>1.0290999999999999</v>
      </c>
      <c r="Z250" s="6">
        <v>19</v>
      </c>
      <c r="AA250" s="16">
        <f>POWER(Y250,Z250)</f>
        <v>1.7246222540408234</v>
      </c>
      <c r="AB250" s="6">
        <f>W250*AA250</f>
        <v>145389.10526014949</v>
      </c>
      <c r="AC250" s="1">
        <v>18.7</v>
      </c>
      <c r="AD250" s="6">
        <f>AB250*AC250/100</f>
        <v>27187.762683647954</v>
      </c>
      <c r="AE250" s="6">
        <f>AD250*0.95</f>
        <v>25828.374549465556</v>
      </c>
      <c r="AF250" s="6">
        <f>AE250*BB250</f>
        <v>25828.374549465556</v>
      </c>
      <c r="AG250" s="15">
        <f>AE250/21628351</f>
        <v>1.1941906504784187E-3</v>
      </c>
      <c r="AH250" s="6">
        <f>AB250*0.05</f>
        <v>7269.455263007475</v>
      </c>
      <c r="AI250" s="12">
        <f>AH250/12908475</f>
        <v>5.6315368492463095E-4</v>
      </c>
      <c r="AJ250" s="6">
        <f>AD250+AH250</f>
        <v>34457.21794665543</v>
      </c>
      <c r="AK250" s="6">
        <f>AB250*0.04</f>
        <v>5815.5642104059798</v>
      </c>
      <c r="AL250" s="6">
        <f>AB250*0.04</f>
        <v>5815.5642104059798</v>
      </c>
      <c r="AM250" s="6">
        <f>AK250+AL250</f>
        <v>11631.12842081196</v>
      </c>
      <c r="AN250" s="14">
        <f>AM250/20653560</f>
        <v>5.6315368492463084E-4</v>
      </c>
      <c r="AO250" s="6">
        <v>10</v>
      </c>
      <c r="AP250" s="13">
        <f>AO250/8801</f>
        <v>1.1362345188046814E-3</v>
      </c>
      <c r="AQ250" s="6">
        <v>10</v>
      </c>
      <c r="AR250" s="6"/>
      <c r="AS250" s="6"/>
      <c r="AT250" s="6"/>
      <c r="AU250" s="6">
        <v>1</v>
      </c>
      <c r="AV250" s="6">
        <f>W250/2294800*2198702</f>
        <v>80771.73435767823</v>
      </c>
      <c r="AW250" s="13">
        <f>AV250/34743979</f>
        <v>2.3247692602415583E-3</v>
      </c>
      <c r="AX250" s="6">
        <v>0</v>
      </c>
      <c r="AY250" s="6">
        <f>AJ250/937966*355490</f>
        <v>13059.318149971894</v>
      </c>
      <c r="AZ250" s="6">
        <f>AX250*AY250</f>
        <v>0</v>
      </c>
      <c r="BA250" s="12">
        <f>AZ250/12721596</f>
        <v>0</v>
      </c>
      <c r="BB250" s="11">
        <v>1</v>
      </c>
      <c r="BC250" s="6">
        <f>AD250*BB250*0.18*4</f>
        <v>19575.189132226526</v>
      </c>
      <c r="BD250" s="10">
        <f>BC250/11104067</f>
        <v>1.7628846378742605E-3</v>
      </c>
      <c r="BE250" s="6">
        <f>AD250*BB250*0.77*4</f>
        <v>83738.309065635694</v>
      </c>
      <c r="BF250" s="8">
        <f>BE250/47500730</f>
        <v>1.7628846770488726E-3</v>
      </c>
      <c r="BG250" s="27">
        <f>BC250+BE250</f>
        <v>103313.49819786222</v>
      </c>
      <c r="BH250" s="9">
        <v>0</v>
      </c>
      <c r="BI250" s="6">
        <f>AK250*0.85*0.75*12</f>
        <v>44489.066209605749</v>
      </c>
      <c r="BJ250" s="6">
        <f>AL250*0.85*0.75*2*12</f>
        <v>88978.132419211499</v>
      </c>
      <c r="BK250" s="6">
        <f>BI250+BJ250</f>
        <v>133467.19862881725</v>
      </c>
      <c r="BL250" s="8">
        <f>BK250/236999601</f>
        <v>5.6315368492463095E-4</v>
      </c>
      <c r="BM250" s="6">
        <f>AH250/197883*541970</f>
        <v>19909.879418101413</v>
      </c>
      <c r="BN250" s="8">
        <f>BM250/23157202</f>
        <v>8.5977051191682885E-4</v>
      </c>
      <c r="BT250" s="6">
        <f>'[1]Detailed Budget'!$AD$12</f>
        <v>194045122715</v>
      </c>
      <c r="BU250" s="6">
        <f>'[1]Detailed Budget'!$AD$24</f>
        <v>194045122715</v>
      </c>
      <c r="BV250" s="7">
        <f>AV250/34743979</f>
        <v>2.3247692602415583E-3</v>
      </c>
      <c r="BW250" s="4"/>
      <c r="BX250" s="5">
        <f>BT250*BV250</f>
        <v>451110136.38763297</v>
      </c>
      <c r="BY250" s="5">
        <f>BU250*BV250</f>
        <v>451110136.38763297</v>
      </c>
      <c r="CA250" s="6">
        <f>'[1]Detailed Budget'!$AD$96</f>
        <v>71050111380.677719</v>
      </c>
      <c r="CB250" s="5">
        <f>BA250*CA250</f>
        <v>0</v>
      </c>
      <c r="CE250" s="6">
        <f>'[1]Detailed Budget'!$AD$175</f>
        <v>4330586076.5988197</v>
      </c>
      <c r="CF250" s="5">
        <f>BB250*BD250*CE250</f>
        <v>7634323.6674282253</v>
      </c>
      <c r="CG250" s="6">
        <f>'[1]Detailed Budget'!$AD$176</f>
        <v>20662817754.37001</v>
      </c>
      <c r="CH250" s="5">
        <f>BB250*BF250*CG250</f>
        <v>36426164.803832285</v>
      </c>
      <c r="CI250" s="5">
        <f>CF250+CH250</f>
        <v>44060488.47126051</v>
      </c>
      <c r="CJ250" s="5">
        <f>'[1]Detailed Budget'!$AD$178</f>
        <v>46025131033.061455</v>
      </c>
      <c r="CK250" s="5">
        <f>BB250*AG250*CJ250</f>
        <v>54962781.166726112</v>
      </c>
      <c r="CL250" s="5">
        <f>CI250+CK250</f>
        <v>99023269.63798663</v>
      </c>
      <c r="CM250" s="4">
        <f>'[1]Detailed Budget'!$AD$189</f>
        <v>77498869683.252869</v>
      </c>
      <c r="CN250" s="5">
        <f>BH250*BL250*CM250</f>
        <v>0</v>
      </c>
      <c r="CO250" s="3">
        <f>'[1]Detailed Budget'!$AD$191</f>
        <v>2684962805.4134097</v>
      </c>
      <c r="CP250" s="2">
        <f>BH250*AN250*CO250</f>
        <v>0</v>
      </c>
      <c r="CQ250" s="2">
        <f>CN250+CP250</f>
        <v>0</v>
      </c>
      <c r="CR250" s="6">
        <f>'[1]Detailed Budget'!$AD$195</f>
        <v>18734176418</v>
      </c>
      <c r="CS250" s="5">
        <f>BN250*CR250</f>
        <v>16107092.449244043</v>
      </c>
      <c r="CW250" s="4"/>
      <c r="DH250" s="3">
        <f>'[1]Detailed Budget'!$AD$163</f>
        <v>4928560000</v>
      </c>
      <c r="DI250" s="2">
        <f>AP250*DH250</f>
        <v>5600000</v>
      </c>
    </row>
    <row r="251" spans="1:118" ht="43.5" x14ac:dyDescent="0.35">
      <c r="A251" s="23" t="s">
        <v>1203</v>
      </c>
      <c r="B251" s="22" t="s">
        <v>1202</v>
      </c>
      <c r="C251" s="21" t="s">
        <v>1</v>
      </c>
      <c r="D251" s="21" t="s">
        <v>1</v>
      </c>
      <c r="E251" s="21"/>
      <c r="F251" s="21"/>
      <c r="G251" s="21"/>
      <c r="H251" s="21" t="s">
        <v>1</v>
      </c>
      <c r="I251" s="21" t="s">
        <v>1</v>
      </c>
      <c r="J251" s="21"/>
      <c r="K251" s="21" t="s">
        <v>1</v>
      </c>
      <c r="L251" s="21"/>
      <c r="M251" s="21"/>
      <c r="N251" s="21"/>
      <c r="O251" s="21"/>
      <c r="P251" s="21"/>
      <c r="Q251" s="21"/>
      <c r="R251" s="21" t="s">
        <v>1</v>
      </c>
      <c r="S251" s="21"/>
      <c r="T251" s="21"/>
      <c r="U251" s="20">
        <f>COUNTA(C251:T251)</f>
        <v>6</v>
      </c>
      <c r="V251" s="19" t="s">
        <v>4</v>
      </c>
      <c r="W251" s="18">
        <v>140318</v>
      </c>
      <c r="X251" s="17">
        <v>2.91</v>
      </c>
      <c r="Y251" s="16">
        <f>1+X251/100</f>
        <v>1.0290999999999999</v>
      </c>
      <c r="Z251" s="6">
        <v>19</v>
      </c>
      <c r="AA251" s="16">
        <f>POWER(Y251,Z251)</f>
        <v>1.7246222540408234</v>
      </c>
      <c r="AB251" s="6">
        <f>W251*AA251</f>
        <v>241995.54544250024</v>
      </c>
      <c r="AC251" s="1">
        <v>18.7</v>
      </c>
      <c r="AD251" s="6">
        <f>AB251*AC251/100</f>
        <v>45253.166997747539</v>
      </c>
      <c r="AE251" s="6">
        <f>AD251*0.95</f>
        <v>42990.508647860159</v>
      </c>
      <c r="AF251" s="6">
        <f>AE251*BB251</f>
        <v>42990.508647860159</v>
      </c>
      <c r="AG251" s="15">
        <f>AE251/21628351</f>
        <v>1.9876923880077662E-3</v>
      </c>
      <c r="AH251" s="6">
        <f>AB251*0.05</f>
        <v>12099.777272125013</v>
      </c>
      <c r="AI251" s="12">
        <f>AH251/12908475</f>
        <v>9.3735141231826482E-4</v>
      </c>
      <c r="AJ251" s="6">
        <f>AD251+AH251</f>
        <v>57352.944269872554</v>
      </c>
      <c r="AK251" s="6">
        <f>AB251*0.04</f>
        <v>9679.821817700009</v>
      </c>
      <c r="AL251" s="6">
        <f>AB251*0.04</f>
        <v>9679.821817700009</v>
      </c>
      <c r="AM251" s="6">
        <f>AK251+AL251</f>
        <v>19359.643635400018</v>
      </c>
      <c r="AN251" s="14">
        <f>AM251/20653560</f>
        <v>9.373514123182646E-4</v>
      </c>
      <c r="AO251" s="6">
        <v>10</v>
      </c>
      <c r="AP251" s="13">
        <f>AO251/8801</f>
        <v>1.1362345188046814E-3</v>
      </c>
      <c r="AQ251" s="6">
        <v>10</v>
      </c>
      <c r="AR251" s="6"/>
      <c r="AS251" s="6"/>
      <c r="AT251" s="6"/>
      <c r="AU251" s="6">
        <v>1</v>
      </c>
      <c r="AV251" s="6">
        <f>W251/2294800*2198702</f>
        <v>134441.98502527454</v>
      </c>
      <c r="AW251" s="13">
        <f>AV251/34743979</f>
        <v>3.8695045557468975E-3</v>
      </c>
      <c r="AX251" s="6">
        <v>0</v>
      </c>
      <c r="AY251" s="6">
        <f>AJ251/937966*355490</f>
        <v>21736.820053708765</v>
      </c>
      <c r="AZ251" s="6">
        <f>AX251*AY251</f>
        <v>0</v>
      </c>
      <c r="BA251" s="12">
        <f>AZ251/12721596</f>
        <v>0</v>
      </c>
      <c r="BB251" s="11">
        <v>1</v>
      </c>
      <c r="BC251" s="6">
        <f>AD251*BB251*0.18*4</f>
        <v>32582.280238378225</v>
      </c>
      <c r="BD251" s="10">
        <f>BC251/11104067</f>
        <v>2.934265457726275E-3</v>
      </c>
      <c r="BE251" s="6">
        <f>AD251*BB251*0.77*4</f>
        <v>139379.75435306242</v>
      </c>
      <c r="BF251" s="8">
        <f>BE251/47500730</f>
        <v>2.9342655229311725E-3</v>
      </c>
      <c r="BG251" s="27">
        <f>BC251+BE251</f>
        <v>171962.03459144064</v>
      </c>
      <c r="BH251" s="9">
        <v>0</v>
      </c>
      <c r="BI251" s="6">
        <f>AK251*0.85*0.75*12</f>
        <v>74050.636905405059</v>
      </c>
      <c r="BJ251" s="6">
        <f>AL251*0.85*0.75*2*12</f>
        <v>148101.27381081012</v>
      </c>
      <c r="BK251" s="6">
        <f>BI251+BJ251</f>
        <v>222151.91071621518</v>
      </c>
      <c r="BL251" s="8">
        <f>BK251/236999601</f>
        <v>9.373514123182645E-4</v>
      </c>
      <c r="BM251" s="6">
        <f>AH251/197883*541970</f>
        <v>33139.361583226419</v>
      </c>
      <c r="BN251" s="8">
        <f>BM251/23157202</f>
        <v>1.4310606947776515E-3</v>
      </c>
      <c r="BT251" s="6">
        <f>'[1]Detailed Budget'!$AD$12</f>
        <v>194045122715</v>
      </c>
      <c r="BU251" s="6">
        <f>'[1]Detailed Budget'!$AD$24</f>
        <v>194045122715</v>
      </c>
      <c r="BV251" s="7">
        <f>AV251/34743979</f>
        <v>3.8695045557468975E-3</v>
      </c>
      <c r="BW251" s="4"/>
      <c r="BX251" s="5">
        <f>BT251*BV251</f>
        <v>750858486.36615825</v>
      </c>
      <c r="BY251" s="5">
        <f>BU251*BV251</f>
        <v>750858486.36615825</v>
      </c>
      <c r="CA251" s="6">
        <f>'[1]Detailed Budget'!$AD$96</f>
        <v>71050111380.677719</v>
      </c>
      <c r="CB251" s="5">
        <f>BA251*CA251</f>
        <v>0</v>
      </c>
      <c r="CE251" s="6">
        <f>'[1]Detailed Budget'!$AD$175</f>
        <v>4330586076.5988197</v>
      </c>
      <c r="CF251" s="5">
        <f>BB251*BD251*CE251</f>
        <v>12707089.136274269</v>
      </c>
      <c r="CG251" s="6">
        <f>'[1]Detailed Budget'!$AD$176</f>
        <v>20662817754.37001</v>
      </c>
      <c r="CH251" s="5">
        <f>BB251*BF251*CG251</f>
        <v>60630193.743258037</v>
      </c>
      <c r="CI251" s="5">
        <f>CF251+CH251</f>
        <v>73337282.879532307</v>
      </c>
      <c r="CJ251" s="5">
        <f>'[1]Detailed Budget'!$AD$178</f>
        <v>46025131033.061455</v>
      </c>
      <c r="CK251" s="5">
        <f>BB251*AG251*CJ251</f>
        <v>91483802.611476272</v>
      </c>
      <c r="CL251" s="5">
        <f>CI251+CK251</f>
        <v>164821085.49100858</v>
      </c>
      <c r="CM251" s="4">
        <f>'[1]Detailed Budget'!$AD$189</f>
        <v>77498869683.252869</v>
      </c>
      <c r="CN251" s="5">
        <f>BH251*BL251*CM251</f>
        <v>0</v>
      </c>
      <c r="CO251" s="3">
        <f>'[1]Detailed Budget'!$AD$191</f>
        <v>2684962805.4134097</v>
      </c>
      <c r="CP251" s="2">
        <f>BH251*AN251*CO251</f>
        <v>0</v>
      </c>
      <c r="CQ251" s="2">
        <f>CN251+CP251</f>
        <v>0</v>
      </c>
      <c r="CR251" s="6">
        <f>'[1]Detailed Budget'!$AD$195</f>
        <v>18734176418</v>
      </c>
      <c r="CS251" s="5">
        <f>BN251*CR251</f>
        <v>26809743.520830173</v>
      </c>
      <c r="CW251" s="4"/>
      <c r="DH251" s="3">
        <f>'[1]Detailed Budget'!$AD$163</f>
        <v>4928560000</v>
      </c>
      <c r="DI251" s="2">
        <f>AP251*DH251</f>
        <v>5600000</v>
      </c>
    </row>
    <row r="252" spans="1:118" ht="43.5" x14ac:dyDescent="0.35">
      <c r="A252" s="23" t="s">
        <v>1201</v>
      </c>
      <c r="B252" s="22" t="s">
        <v>1200</v>
      </c>
      <c r="C252" s="21" t="s">
        <v>1</v>
      </c>
      <c r="D252" s="21" t="s">
        <v>1</v>
      </c>
      <c r="E252" s="21"/>
      <c r="F252" s="21"/>
      <c r="G252" s="21"/>
      <c r="H252" s="21" t="s">
        <v>1</v>
      </c>
      <c r="I252" s="21" t="s">
        <v>1</v>
      </c>
      <c r="J252" s="21"/>
      <c r="K252" s="21" t="s">
        <v>1</v>
      </c>
      <c r="L252" s="21"/>
      <c r="M252" s="21"/>
      <c r="N252" s="21"/>
      <c r="O252" s="21"/>
      <c r="P252" s="21"/>
      <c r="Q252" s="21"/>
      <c r="R252" s="21" t="s">
        <v>1</v>
      </c>
      <c r="S252" s="21"/>
      <c r="T252" s="21"/>
      <c r="U252" s="20">
        <f>COUNTA(C252:T252)</f>
        <v>6</v>
      </c>
      <c r="V252" s="19" t="s">
        <v>4</v>
      </c>
      <c r="W252" s="18">
        <v>193924</v>
      </c>
      <c r="X252" s="17">
        <v>2.91</v>
      </c>
      <c r="Y252" s="16">
        <f>1+X252/100</f>
        <v>1.0290999999999999</v>
      </c>
      <c r="Z252" s="6">
        <v>19</v>
      </c>
      <c r="AA252" s="16">
        <f>POWER(Y252,Z252)</f>
        <v>1.7246222540408234</v>
      </c>
      <c r="AB252" s="6">
        <f>W252*AA252</f>
        <v>334445.64599261264</v>
      </c>
      <c r="AC252" s="1">
        <v>18.7</v>
      </c>
      <c r="AD252" s="6">
        <f>AB252*AC252/100</f>
        <v>62541.335800618559</v>
      </c>
      <c r="AE252" s="6">
        <f>AD252*0.95</f>
        <v>59414.269010587632</v>
      </c>
      <c r="AF252" s="6">
        <f>AE252*BB252</f>
        <v>59414.269010587632</v>
      </c>
      <c r="AG252" s="15">
        <f>AE252/21628351</f>
        <v>2.7470549655213027E-3</v>
      </c>
      <c r="AH252" s="6">
        <f>AB252*0.05</f>
        <v>16722.282299630631</v>
      </c>
      <c r="AI252" s="12">
        <f>AH252/12908475</f>
        <v>1.2954498730199061E-3</v>
      </c>
      <c r="AJ252" s="6">
        <f>AD252+AH252</f>
        <v>79263.618100249194</v>
      </c>
      <c r="AK252" s="6">
        <f>AB252*0.04</f>
        <v>13377.825839704507</v>
      </c>
      <c r="AL252" s="6">
        <f>AB252*0.04</f>
        <v>13377.825839704507</v>
      </c>
      <c r="AM252" s="6">
        <f>AK252+AL252</f>
        <v>26755.651679409013</v>
      </c>
      <c r="AN252" s="14">
        <f>AM252/20653560</f>
        <v>1.2954498730199061E-3</v>
      </c>
      <c r="AO252" s="6">
        <v>11</v>
      </c>
      <c r="AP252" s="13">
        <f>AO252/8801</f>
        <v>1.2498579706851495E-3</v>
      </c>
      <c r="AQ252" s="6">
        <v>11</v>
      </c>
      <c r="AR252" s="6"/>
      <c r="AS252" s="6"/>
      <c r="AT252" s="6"/>
      <c r="AU252" s="6">
        <v>1</v>
      </c>
      <c r="AV252" s="6">
        <f>W252/2294800*2198702</f>
        <v>185803.1578560223</v>
      </c>
      <c r="AW252" s="13">
        <f>AV252/34743979</f>
        <v>5.3477800529416137E-3</v>
      </c>
      <c r="AX252" s="6">
        <v>0</v>
      </c>
      <c r="AY252" s="6">
        <f>AJ252/937966*355490</f>
        <v>30040.986132181322</v>
      </c>
      <c r="AZ252" s="6">
        <f>AX252*AY252</f>
        <v>0</v>
      </c>
      <c r="BA252" s="12">
        <f>AZ252/12721596</f>
        <v>0</v>
      </c>
      <c r="BB252" s="11">
        <v>1</v>
      </c>
      <c r="BC252" s="6">
        <f>AD252*BB252*0.18*4</f>
        <v>45029.761776445361</v>
      </c>
      <c r="BD252" s="10">
        <f>BC252/11104067</f>
        <v>4.0552494663842857E-3</v>
      </c>
      <c r="BE252" s="6">
        <f>AD252*BB252*0.77*4</f>
        <v>192627.31426590515</v>
      </c>
      <c r="BF252" s="8">
        <f>BE252/47500730</f>
        <v>4.055249556499556E-3</v>
      </c>
      <c r="BG252" s="27">
        <f>BC252+BE252</f>
        <v>237657.0760423505</v>
      </c>
      <c r="BH252" s="9">
        <v>0</v>
      </c>
      <c r="BI252" s="6">
        <f>AK252*0.85*0.75*12</f>
        <v>102340.36767373947</v>
      </c>
      <c r="BJ252" s="6">
        <f>AL252*0.85*0.75*2*12</f>
        <v>204680.73534747894</v>
      </c>
      <c r="BK252" s="6">
        <f>BI252+BJ252</f>
        <v>307021.10302121844</v>
      </c>
      <c r="BL252" s="8">
        <f>BK252/236999601</f>
        <v>1.2954498730199063E-3</v>
      </c>
      <c r="BM252" s="6">
        <f>AH252/197883*541970</f>
        <v>45799.66615591442</v>
      </c>
      <c r="BN252" s="8">
        <f>BM252/23157202</f>
        <v>1.9777720190856571E-3</v>
      </c>
      <c r="BT252" s="6">
        <f>'[1]Detailed Budget'!$AD$12</f>
        <v>194045122715</v>
      </c>
      <c r="BU252" s="6">
        <f>'[1]Detailed Budget'!$AD$24</f>
        <v>194045122715</v>
      </c>
      <c r="BV252" s="7">
        <f>AV252/34743979</f>
        <v>5.3477800529416137E-3</v>
      </c>
      <c r="BW252" s="4"/>
      <c r="BX252" s="5">
        <f>BT252*BV252</f>
        <v>1037710636.6258847</v>
      </c>
      <c r="BY252" s="5">
        <f>BU252*BV252</f>
        <v>1037710636.6258847</v>
      </c>
      <c r="CA252" s="6">
        <f>'[1]Detailed Budget'!$AD$96</f>
        <v>71050111380.677719</v>
      </c>
      <c r="CB252" s="5">
        <f>BA252*CA252</f>
        <v>0</v>
      </c>
      <c r="CE252" s="6">
        <f>'[1]Detailed Budget'!$AD$175</f>
        <v>4330586076.5988197</v>
      </c>
      <c r="CF252" s="5">
        <f>BB252*BD252*CE252</f>
        <v>17561606.876258582</v>
      </c>
      <c r="CG252" s="6">
        <f>'[1]Detailed Budget'!$AD$176</f>
        <v>20662817754.37001</v>
      </c>
      <c r="CH252" s="5">
        <f>BB252*BF252*CG252</f>
        <v>83792882.53444013</v>
      </c>
      <c r="CI252" s="5">
        <f>CF252+CH252</f>
        <v>101354489.41069871</v>
      </c>
      <c r="CJ252" s="5">
        <f>'[1]Detailed Budget'!$AD$178</f>
        <v>46025131033.061455</v>
      </c>
      <c r="CK252" s="5">
        <f>BB252*AG252*CJ252</f>
        <v>126433564.74314007</v>
      </c>
      <c r="CL252" s="5">
        <f>CI252+CK252</f>
        <v>227788054.15383878</v>
      </c>
      <c r="CM252" s="4">
        <f>'[1]Detailed Budget'!$AD$189</f>
        <v>77498869683.252869</v>
      </c>
      <c r="CN252" s="5">
        <f>BH252*BL252*CM252</f>
        <v>0</v>
      </c>
      <c r="CO252" s="3">
        <f>'[1]Detailed Budget'!$AD$191</f>
        <v>2684962805.4134097</v>
      </c>
      <c r="CP252" s="2">
        <f>BH252*AN252*CO252</f>
        <v>0</v>
      </c>
      <c r="CQ252" s="2">
        <f>CN252+CP252</f>
        <v>0</v>
      </c>
      <c r="CR252" s="6">
        <f>'[1]Detailed Budget'!$AD$195</f>
        <v>18734176418</v>
      </c>
      <c r="CS252" s="5">
        <f>BN252*CR252</f>
        <v>37051929.92013476</v>
      </c>
      <c r="CW252" s="4"/>
      <c r="DH252" s="3">
        <f>'[1]Detailed Budget'!$AD$163</f>
        <v>4928560000</v>
      </c>
      <c r="DI252" s="2">
        <f>AP252*DH252</f>
        <v>6160000</v>
      </c>
    </row>
    <row r="253" spans="1:118" ht="43.5" x14ac:dyDescent="0.35">
      <c r="A253" s="23" t="s">
        <v>1199</v>
      </c>
      <c r="B253" s="22" t="s">
        <v>1198</v>
      </c>
      <c r="C253" s="21" t="s">
        <v>1</v>
      </c>
      <c r="D253" s="21"/>
      <c r="E253" s="21"/>
      <c r="F253" s="21"/>
      <c r="G253" s="21" t="s">
        <v>1</v>
      </c>
      <c r="H253" s="21" t="s">
        <v>1</v>
      </c>
      <c r="I253" s="21" t="s">
        <v>1</v>
      </c>
      <c r="J253" s="21"/>
      <c r="K253" s="21" t="s">
        <v>1</v>
      </c>
      <c r="L253" s="21"/>
      <c r="M253" s="21"/>
      <c r="N253" s="21"/>
      <c r="O253" s="21"/>
      <c r="P253" s="21"/>
      <c r="Q253" s="21"/>
      <c r="R253" s="21" t="s">
        <v>1</v>
      </c>
      <c r="S253" s="21"/>
      <c r="T253" s="21"/>
      <c r="U253" s="20">
        <f>COUNTA(C253:T253)</f>
        <v>6</v>
      </c>
      <c r="V253" s="19" t="s">
        <v>9</v>
      </c>
      <c r="W253" s="18">
        <v>91282</v>
      </c>
      <c r="X253" s="17">
        <v>2.91</v>
      </c>
      <c r="Y253" s="16">
        <f>1+X253/100</f>
        <v>1.0290999999999999</v>
      </c>
      <c r="Z253" s="6">
        <v>19</v>
      </c>
      <c r="AA253" s="16">
        <f>POWER(Y253,Z253)</f>
        <v>1.7246222540408234</v>
      </c>
      <c r="AB253" s="6">
        <f>W253*AA253</f>
        <v>157426.96859335442</v>
      </c>
      <c r="AC253" s="1">
        <v>18.7</v>
      </c>
      <c r="AD253" s="6">
        <f>AB253*AC253/100</f>
        <v>29438.843126957276</v>
      </c>
      <c r="AE253" s="6">
        <f>AD253*0.95</f>
        <v>27966.900970609411</v>
      </c>
      <c r="AF253" s="6">
        <f>AE253*BB253</f>
        <v>0</v>
      </c>
      <c r="AG253" s="15">
        <f>AE253/21628351</f>
        <v>1.2930667238852103E-3</v>
      </c>
      <c r="AH253" s="6">
        <f>AB253*0.05</f>
        <v>7871.3484296677216</v>
      </c>
      <c r="AI253" s="12">
        <f>AH253/12908475</f>
        <v>6.0978143658857627E-4</v>
      </c>
      <c r="AJ253" s="6">
        <f>AD253+AH253</f>
        <v>37310.191556624995</v>
      </c>
      <c r="AK253" s="6">
        <f>AB253*0.04</f>
        <v>6297.0787437341769</v>
      </c>
      <c r="AL253" s="6">
        <f>AB253*0.04</f>
        <v>6297.0787437341769</v>
      </c>
      <c r="AM253" s="6">
        <f>AK253+AL253</f>
        <v>12594.157487468354</v>
      </c>
      <c r="AN253" s="14">
        <f>AM253/20653560</f>
        <v>6.0978143658857616E-4</v>
      </c>
      <c r="AO253" s="6">
        <v>10</v>
      </c>
      <c r="AP253" s="13">
        <f>AO253/8801</f>
        <v>1.1362345188046814E-3</v>
      </c>
      <c r="AQ253" s="6">
        <v>10</v>
      </c>
      <c r="AR253" s="6"/>
      <c r="AS253" s="6"/>
      <c r="AT253" s="6"/>
      <c r="AU253" s="6">
        <v>1</v>
      </c>
      <c r="AV253" s="6">
        <f>W253/2294800*2198702</f>
        <v>87459.43697228517</v>
      </c>
      <c r="AW253" s="13">
        <f>AV253/34743979</f>
        <v>2.5172544852241929E-3</v>
      </c>
      <c r="AX253" s="6">
        <v>0</v>
      </c>
      <c r="AY253" s="6">
        <f>AJ253/937966*355490</f>
        <v>14140.59784306107</v>
      </c>
      <c r="AZ253" s="6">
        <f>AX253*AY253</f>
        <v>0</v>
      </c>
      <c r="BA253" s="12">
        <f>AZ253/12721596</f>
        <v>0</v>
      </c>
      <c r="BB253" s="11">
        <v>0</v>
      </c>
      <c r="BC253" s="6">
        <f>AD253*BB253*0.18*4</f>
        <v>0</v>
      </c>
      <c r="BD253" s="10">
        <f>BC253/11104067</f>
        <v>0</v>
      </c>
      <c r="BE253" s="6">
        <f>AD253*BB253*0.77*4</f>
        <v>0</v>
      </c>
      <c r="BF253" s="8">
        <f>BE253/47500730</f>
        <v>0</v>
      </c>
      <c r="BG253" s="27">
        <f>BC253+BE253</f>
        <v>0</v>
      </c>
      <c r="BH253" s="9">
        <v>1</v>
      </c>
      <c r="BI253" s="6">
        <f>AK253*0.85*0.75*12</f>
        <v>48172.652389566458</v>
      </c>
      <c r="BJ253" s="6">
        <f>AL253*0.85*0.75*2*12</f>
        <v>96345.304779132915</v>
      </c>
      <c r="BK253" s="6">
        <f>BI253+BJ253</f>
        <v>144517.95716869936</v>
      </c>
      <c r="BL253" s="8">
        <f>BK253/236999601</f>
        <v>6.0978143658857616E-4</v>
      </c>
      <c r="BM253" s="6">
        <f>AH253/197883*541970</f>
        <v>21558.368876694891</v>
      </c>
      <c r="BN253" s="8">
        <f>BM253/23157202</f>
        <v>9.3095741345154269E-4</v>
      </c>
      <c r="BT253" s="6">
        <f>'[1]Detailed Budget'!$AD$12</f>
        <v>194045122715</v>
      </c>
      <c r="BU253" s="6">
        <f>'[1]Detailed Budget'!$AD$24</f>
        <v>194045122715</v>
      </c>
      <c r="BV253" s="7">
        <f>AV253/34743979</f>
        <v>2.5172544852241929E-3</v>
      </c>
      <c r="BW253" s="4"/>
      <c r="BX253" s="5">
        <f>BT253*BV253</f>
        <v>488460955.49021268</v>
      </c>
      <c r="BY253" s="5">
        <f>BU253*BV253</f>
        <v>488460955.49021268</v>
      </c>
      <c r="CA253" s="6">
        <f>'[1]Detailed Budget'!$AD$96</f>
        <v>71050111380.677719</v>
      </c>
      <c r="CB253" s="5">
        <f>BA253*CA253</f>
        <v>0</v>
      </c>
      <c r="CE253" s="6">
        <f>'[1]Detailed Budget'!$AD$175</f>
        <v>4330586076.5988197</v>
      </c>
      <c r="CF253" s="5">
        <f>BB253*BD253*CE253</f>
        <v>0</v>
      </c>
      <c r="CG253" s="6">
        <f>'[1]Detailed Budget'!$AD$176</f>
        <v>20662817754.37001</v>
      </c>
      <c r="CH253" s="5">
        <f>BB253*BF253*CG253</f>
        <v>0</v>
      </c>
      <c r="CI253" s="5">
        <f>CF253+CH253</f>
        <v>0</v>
      </c>
      <c r="CJ253" s="5">
        <f>'[1]Detailed Budget'!$AD$178</f>
        <v>46025131033.061455</v>
      </c>
      <c r="CK253" s="5">
        <f>BB253*AG253*CJ253</f>
        <v>0</v>
      </c>
      <c r="CL253" s="5">
        <f>CI253+CK253</f>
        <v>0</v>
      </c>
      <c r="CM253" s="4">
        <f>'[1]Detailed Budget'!$AD$189</f>
        <v>77498869683.252869</v>
      </c>
      <c r="CN253" s="5">
        <f>BH253*BL253*CM253</f>
        <v>47257372.089444786</v>
      </c>
      <c r="CO253" s="3">
        <f>'[1]Detailed Budget'!$AD$191</f>
        <v>2684962805.4134097</v>
      </c>
      <c r="CP253" s="2">
        <f>BH253*AN253*CO253</f>
        <v>1637240.4766718827</v>
      </c>
      <c r="CQ253" s="2">
        <f>CN253+CP253</f>
        <v>48894612.566116668</v>
      </c>
      <c r="CR253" s="6">
        <f>'[1]Detailed Budget'!$AD$195</f>
        <v>18734176418</v>
      </c>
      <c r="CS253" s="5">
        <f>BN253*CR253</f>
        <v>17440720.421246167</v>
      </c>
      <c r="CW253" s="4"/>
      <c r="DH253" s="3">
        <f>'[1]Detailed Budget'!$AD$163</f>
        <v>4928560000</v>
      </c>
      <c r="DI253" s="2">
        <f>AP253*DH253</f>
        <v>5600000</v>
      </c>
    </row>
    <row r="254" spans="1:118" ht="43.5" x14ac:dyDescent="0.35">
      <c r="A254" s="23" t="s">
        <v>1197</v>
      </c>
      <c r="B254" s="22" t="s">
        <v>1196</v>
      </c>
      <c r="C254" s="21" t="s">
        <v>1</v>
      </c>
      <c r="D254" s="21" t="s">
        <v>1</v>
      </c>
      <c r="E254" s="21"/>
      <c r="F254" s="21"/>
      <c r="G254" s="21"/>
      <c r="H254" s="21" t="s">
        <v>1</v>
      </c>
      <c r="I254" s="21" t="s">
        <v>1</v>
      </c>
      <c r="J254" s="21"/>
      <c r="K254" s="21" t="s">
        <v>1</v>
      </c>
      <c r="L254" s="21"/>
      <c r="M254" s="21"/>
      <c r="N254" s="21"/>
      <c r="O254" s="21"/>
      <c r="P254" s="21"/>
      <c r="Q254" s="21"/>
      <c r="R254" s="21" t="s">
        <v>1</v>
      </c>
      <c r="S254" s="21"/>
      <c r="T254" s="21"/>
      <c r="U254" s="20">
        <f>COUNTA(C254:T254)</f>
        <v>6</v>
      </c>
      <c r="V254" s="19" t="s">
        <v>4</v>
      </c>
      <c r="W254" s="18">
        <v>95190</v>
      </c>
      <c r="X254" s="17">
        <v>2.91</v>
      </c>
      <c r="Y254" s="16">
        <f>1+X254/100</f>
        <v>1.0290999999999999</v>
      </c>
      <c r="Z254" s="6">
        <v>19</v>
      </c>
      <c r="AA254" s="16">
        <f>POWER(Y254,Z254)</f>
        <v>1.7246222540408234</v>
      </c>
      <c r="AB254" s="6">
        <f>W254*AA254</f>
        <v>164166.79236214596</v>
      </c>
      <c r="AC254" s="1">
        <v>18.7</v>
      </c>
      <c r="AD254" s="6">
        <f>AB254*AC254/100</f>
        <v>30699.190171721293</v>
      </c>
      <c r="AE254" s="6">
        <f>AD254*0.95</f>
        <v>29164.230663135226</v>
      </c>
      <c r="AF254" s="6">
        <f>AE254*BB254</f>
        <v>29164.230663135226</v>
      </c>
      <c r="AG254" s="15">
        <f>AE254/21628351</f>
        <v>1.3484259924917636E-3</v>
      </c>
      <c r="AH254" s="6">
        <f>AB254*0.05</f>
        <v>8208.3396181072985</v>
      </c>
      <c r="AI254" s="12">
        <f>AH254/12908475</f>
        <v>6.3588763336546719E-4</v>
      </c>
      <c r="AJ254" s="6">
        <f>AD254+AH254</f>
        <v>38907.529789828593</v>
      </c>
      <c r="AK254" s="6">
        <f>AB254*0.04</f>
        <v>6566.671694485839</v>
      </c>
      <c r="AL254" s="6">
        <f>AB254*0.04</f>
        <v>6566.671694485839</v>
      </c>
      <c r="AM254" s="6">
        <f>AK254+AL254</f>
        <v>13133.343388971678</v>
      </c>
      <c r="AN254" s="14">
        <f>AM254/20653560</f>
        <v>6.3588763336546719E-4</v>
      </c>
      <c r="AO254" s="6">
        <v>10</v>
      </c>
      <c r="AP254" s="13">
        <f>AO254/8801</f>
        <v>1.1362345188046814E-3</v>
      </c>
      <c r="AQ254" s="6">
        <v>10</v>
      </c>
      <c r="AR254" s="6"/>
      <c r="AS254" s="6"/>
      <c r="AT254" s="6"/>
      <c r="AU254" s="6">
        <v>1</v>
      </c>
      <c r="AV254" s="6">
        <f>W254/2294800*2198702</f>
        <v>91203.78393759804</v>
      </c>
      <c r="AW254" s="13">
        <f>AV254/34743979</f>
        <v>2.6250241498706303E-3</v>
      </c>
      <c r="AX254" s="6">
        <v>0</v>
      </c>
      <c r="AY254" s="6">
        <f>AJ254/937966*355490</f>
        <v>14745.990542286359</v>
      </c>
      <c r="AZ254" s="6">
        <f>AX254*AY254</f>
        <v>0</v>
      </c>
      <c r="BA254" s="12">
        <f>AZ254/12721596</f>
        <v>0</v>
      </c>
      <c r="BB254" s="11">
        <v>1</v>
      </c>
      <c r="BC254" s="6">
        <f>AD254*BB254*0.18*4</f>
        <v>22103.416923639332</v>
      </c>
      <c r="BD254" s="10">
        <f>BC254/11104067</f>
        <v>1.9905694844636053E-3</v>
      </c>
      <c r="BE254" s="6">
        <f>AD254*BB254*0.77*4</f>
        <v>94553.505728901582</v>
      </c>
      <c r="BF254" s="8">
        <f>BE254/47500730</f>
        <v>1.9905695286978027E-3</v>
      </c>
      <c r="BG254" s="27">
        <f>BC254+BE254</f>
        <v>116656.92265254092</v>
      </c>
      <c r="BH254" s="9">
        <v>0</v>
      </c>
      <c r="BI254" s="6">
        <f>AK254*0.85*0.75*12</f>
        <v>50235.038462816658</v>
      </c>
      <c r="BJ254" s="6">
        <f>AL254*0.85*0.75*2*12</f>
        <v>100470.07692563332</v>
      </c>
      <c r="BK254" s="6">
        <f>BI254+BJ254</f>
        <v>150705.11538844998</v>
      </c>
      <c r="BL254" s="8">
        <f>BK254/236999601</f>
        <v>6.3588763336546708E-4</v>
      </c>
      <c r="BM254" s="6">
        <f>AH254/197883*541970</f>
        <v>22481.334034887343</v>
      </c>
      <c r="BN254" s="8">
        <f>BM254/23157202</f>
        <v>9.7081391935378641E-4</v>
      </c>
      <c r="BT254" s="6">
        <f>'[1]Detailed Budget'!$AD$12</f>
        <v>194045122715</v>
      </c>
      <c r="BU254" s="6">
        <f>'[1]Detailed Budget'!$AD$24</f>
        <v>194045122715</v>
      </c>
      <c r="BV254" s="7">
        <f>AV254/34743979</f>
        <v>2.6250241498706303E-3</v>
      </c>
      <c r="BW254" s="4"/>
      <c r="BX254" s="5">
        <f>BT254*BV254</f>
        <v>509373133.29148501</v>
      </c>
      <c r="BY254" s="5">
        <f>BU254*BV254</f>
        <v>509373133.29148501</v>
      </c>
      <c r="CA254" s="6">
        <f>'[1]Detailed Budget'!$AD$96</f>
        <v>71050111380.677719</v>
      </c>
      <c r="CB254" s="5">
        <f>BA254*CA254</f>
        <v>0</v>
      </c>
      <c r="CE254" s="6">
        <f>'[1]Detailed Budget'!$AD$175</f>
        <v>4330586076.5988197</v>
      </c>
      <c r="CF254" s="5">
        <f>BB254*BD254*CE254</f>
        <v>8620332.4939205796</v>
      </c>
      <c r="CG254" s="6">
        <f>'[1]Detailed Budget'!$AD$176</f>
        <v>20662817754.37001</v>
      </c>
      <c r="CH254" s="5">
        <f>BB254*BF254*CG254</f>
        <v>41130775.3988849</v>
      </c>
      <c r="CI254" s="5">
        <f>CF254+CH254</f>
        <v>49751107.892805479</v>
      </c>
      <c r="CJ254" s="5">
        <f>'[1]Detailed Budget'!$AD$178</f>
        <v>46025131033.061455</v>
      </c>
      <c r="CK254" s="5">
        <f>BB254*AG254*CJ254</f>
        <v>62061482.992819361</v>
      </c>
      <c r="CL254" s="5">
        <f>CI254+CK254</f>
        <v>111812590.88562484</v>
      </c>
      <c r="CM254" s="4">
        <f>'[1]Detailed Budget'!$AD$189</f>
        <v>77498869683.252869</v>
      </c>
      <c r="CN254" s="5">
        <f>BH254*BL254*CM254</f>
        <v>0</v>
      </c>
      <c r="CO254" s="3">
        <f>'[1]Detailed Budget'!$AD$191</f>
        <v>2684962805.4134097</v>
      </c>
      <c r="CP254" s="2">
        <f>BH254*AN254*CO254</f>
        <v>0</v>
      </c>
      <c r="CQ254" s="2">
        <f>CN254+CP254</f>
        <v>0</v>
      </c>
      <c r="CR254" s="6">
        <f>'[1]Detailed Budget'!$AD$195</f>
        <v>18734176418</v>
      </c>
      <c r="CS254" s="5">
        <f>BN254*CR254</f>
        <v>18187399.234223858</v>
      </c>
      <c r="CW254" s="4"/>
      <c r="DH254" s="3">
        <f>'[1]Detailed Budget'!$AD$163</f>
        <v>4928560000</v>
      </c>
      <c r="DI254" s="2">
        <f>AP254*DH254</f>
        <v>5600000</v>
      </c>
    </row>
    <row r="255" spans="1:118" ht="43.5" x14ac:dyDescent="0.35">
      <c r="A255" s="23" t="s">
        <v>1195</v>
      </c>
      <c r="B255" s="22" t="s">
        <v>1194</v>
      </c>
      <c r="C255" s="21" t="s">
        <v>1</v>
      </c>
      <c r="D255" s="21"/>
      <c r="E255" s="21"/>
      <c r="F255" s="21"/>
      <c r="G255" s="21" t="s">
        <v>1</v>
      </c>
      <c r="H255" s="21" t="s">
        <v>1</v>
      </c>
      <c r="I255" s="21" t="s">
        <v>1</v>
      </c>
      <c r="J255" s="21"/>
      <c r="K255" s="21" t="s">
        <v>1</v>
      </c>
      <c r="L255" s="21"/>
      <c r="M255" s="21"/>
      <c r="N255" s="21"/>
      <c r="O255" s="21"/>
      <c r="P255" s="21"/>
      <c r="Q255" s="21"/>
      <c r="R255" s="21" t="s">
        <v>1</v>
      </c>
      <c r="S255" s="21"/>
      <c r="T255" s="21"/>
      <c r="U255" s="20">
        <f>COUNTA(C255:T255)</f>
        <v>6</v>
      </c>
      <c r="V255" s="19" t="s">
        <v>9</v>
      </c>
      <c r="W255" s="18">
        <v>224357</v>
      </c>
      <c r="X255" s="17">
        <v>2.91</v>
      </c>
      <c r="Y255" s="16">
        <f>1+X255/100</f>
        <v>1.0290999999999999</v>
      </c>
      <c r="Z255" s="6">
        <v>19</v>
      </c>
      <c r="AA255" s="16">
        <f>POWER(Y255,Z255)</f>
        <v>1.7246222540408234</v>
      </c>
      <c r="AB255" s="6">
        <f>W255*AA255</f>
        <v>386931.075049837</v>
      </c>
      <c r="AC255" s="1">
        <v>18.7</v>
      </c>
      <c r="AD255" s="6">
        <f>AB255*AC255/100</f>
        <v>72356.111034319518</v>
      </c>
      <c r="AE255" s="6">
        <f>AD255*0.95</f>
        <v>68738.305482603537</v>
      </c>
      <c r="AF255" s="6">
        <f>AE255*BB255</f>
        <v>0</v>
      </c>
      <c r="AG255" s="15">
        <f>AE255/21628351</f>
        <v>3.1781574787002271E-3</v>
      </c>
      <c r="AH255" s="6">
        <f>AB255*0.05</f>
        <v>19346.553752491851</v>
      </c>
      <c r="AI255" s="12">
        <f>AH255/12908475</f>
        <v>1.4987482063134375E-3</v>
      </c>
      <c r="AJ255" s="6">
        <f>AD255+AH255</f>
        <v>91702.664786811365</v>
      </c>
      <c r="AK255" s="6">
        <f>AB255*0.04</f>
        <v>15477.24300199348</v>
      </c>
      <c r="AL255" s="6">
        <f>AB255*0.04</f>
        <v>15477.24300199348</v>
      </c>
      <c r="AM255" s="6">
        <f>AK255+AL255</f>
        <v>30954.48600398696</v>
      </c>
      <c r="AN255" s="14">
        <f>AM255/20653560</f>
        <v>1.4987482063134375E-3</v>
      </c>
      <c r="AO255" s="6">
        <v>11</v>
      </c>
      <c r="AP255" s="13">
        <f>AO255/8801</f>
        <v>1.2498579706851495E-3</v>
      </c>
      <c r="AQ255" s="6">
        <v>11</v>
      </c>
      <c r="AR255" s="6"/>
      <c r="AS255" s="6"/>
      <c r="AT255" s="6"/>
      <c r="AU255" s="6">
        <v>1</v>
      </c>
      <c r="AV255" s="6">
        <f>W255/2294800*2198702</f>
        <v>214961.73288042529</v>
      </c>
      <c r="AW255" s="13">
        <f>AV255/34743979</f>
        <v>6.1870211492018601E-3</v>
      </c>
      <c r="AX255" s="6">
        <v>0</v>
      </c>
      <c r="AY255" s="6">
        <f>AJ255/937966*355490</f>
        <v>34755.396576276296</v>
      </c>
      <c r="AZ255" s="6">
        <f>AX255*AY255</f>
        <v>0</v>
      </c>
      <c r="BA255" s="12">
        <f>AZ255/12721596</f>
        <v>0</v>
      </c>
      <c r="BB255" s="11">
        <v>0</v>
      </c>
      <c r="BC255" s="6">
        <f>AD255*BB255*0.18*4</f>
        <v>0</v>
      </c>
      <c r="BD255" s="10">
        <f>BC255/11104067</f>
        <v>0</v>
      </c>
      <c r="BE255" s="6">
        <f>AD255*BB255*0.77*4</f>
        <v>0</v>
      </c>
      <c r="BF255" s="8">
        <f>BE255/47500730</f>
        <v>0</v>
      </c>
      <c r="BG255" s="27">
        <f>BC255+BE255</f>
        <v>0</v>
      </c>
      <c r="BH255" s="9">
        <v>1</v>
      </c>
      <c r="BI255" s="6">
        <f>AK255*0.85*0.75*12</f>
        <v>118400.90896525013</v>
      </c>
      <c r="BJ255" s="6">
        <f>AL255*0.85*0.75*2*12</f>
        <v>236801.81793050026</v>
      </c>
      <c r="BK255" s="6">
        <f>BI255+BJ255</f>
        <v>355202.72689575038</v>
      </c>
      <c r="BL255" s="8">
        <f>BK255/236999601</f>
        <v>1.4987482063134375E-3</v>
      </c>
      <c r="BM255" s="6">
        <f>AH255/197883*541970</f>
        <v>52987.127430036984</v>
      </c>
      <c r="BN255" s="8">
        <f>BM255/23157202</f>
        <v>2.2881489495163096E-3</v>
      </c>
      <c r="BT255" s="6">
        <f>'[1]Detailed Budget'!$AD$12</f>
        <v>194045122715</v>
      </c>
      <c r="BU255" s="6">
        <f>'[1]Detailed Budget'!$AD$24</f>
        <v>194045122715</v>
      </c>
      <c r="BV255" s="7">
        <f>AV255/34743979</f>
        <v>6.1870211492018601E-3</v>
      </c>
      <c r="BW255" s="4"/>
      <c r="BX255" s="5">
        <f>BT255*BV255</f>
        <v>1200561278.1371753</v>
      </c>
      <c r="BY255" s="5">
        <f>BU255*BV255</f>
        <v>1200561278.1371753</v>
      </c>
      <c r="CA255" s="6">
        <f>'[1]Detailed Budget'!$AD$96</f>
        <v>71050111380.677719</v>
      </c>
      <c r="CB255" s="5">
        <f>BA255*CA255</f>
        <v>0</v>
      </c>
      <c r="CE255" s="6">
        <f>'[1]Detailed Budget'!$AD$175</f>
        <v>4330586076.5988197</v>
      </c>
      <c r="CF255" s="5">
        <f>BB255*BD255*CE255</f>
        <v>0</v>
      </c>
      <c r="CG255" s="6">
        <f>'[1]Detailed Budget'!$AD$176</f>
        <v>20662817754.37001</v>
      </c>
      <c r="CH255" s="5">
        <f>BB255*BF255*CG255</f>
        <v>0</v>
      </c>
      <c r="CI255" s="5">
        <f>CF255+CH255</f>
        <v>0</v>
      </c>
      <c r="CJ255" s="5">
        <f>'[1]Detailed Budget'!$AD$178</f>
        <v>46025131033.061455</v>
      </c>
      <c r="CK255" s="5">
        <f>BB255*AG255*CJ255</f>
        <v>0</v>
      </c>
      <c r="CL255" s="5">
        <f>CI255+CK255</f>
        <v>0</v>
      </c>
      <c r="CM255" s="4">
        <f>'[1]Detailed Budget'!$AD$189</f>
        <v>77498869683.252869</v>
      </c>
      <c r="CN255" s="5">
        <f>BH255*BL255*CM255</f>
        <v>116151291.92909408</v>
      </c>
      <c r="CO255" s="3">
        <f>'[1]Detailed Budget'!$AD$191</f>
        <v>2684962805.4134097</v>
      </c>
      <c r="CP255" s="2">
        <f>BH255*AN255*CO255</f>
        <v>4024083.1886316431</v>
      </c>
      <c r="CQ255" s="2">
        <f>CN255+CP255</f>
        <v>120175375.11772572</v>
      </c>
      <c r="CR255" s="6">
        <f>'[1]Detailed Budget'!$AD$195</f>
        <v>18734176418</v>
      </c>
      <c r="CS255" s="5">
        <f>BN255*CR255</f>
        <v>42866586.090899922</v>
      </c>
      <c r="CW255" s="4"/>
      <c r="DH255" s="3">
        <f>'[1]Detailed Budget'!$AD$163</f>
        <v>4928560000</v>
      </c>
      <c r="DI255" s="2">
        <f>AP255*DH255</f>
        <v>6160000</v>
      </c>
    </row>
    <row r="256" spans="1:118" ht="43.5" x14ac:dyDescent="0.35">
      <c r="A256" s="23" t="s">
        <v>1193</v>
      </c>
      <c r="B256" s="22" t="s">
        <v>1192</v>
      </c>
      <c r="C256" s="21" t="s">
        <v>1</v>
      </c>
      <c r="D256" s="21"/>
      <c r="E256" s="21"/>
      <c r="F256" s="21"/>
      <c r="G256" s="21" t="s">
        <v>1</v>
      </c>
      <c r="H256" s="21" t="s">
        <v>1</v>
      </c>
      <c r="I256" s="21" t="s">
        <v>1</v>
      </c>
      <c r="J256" s="21"/>
      <c r="K256" s="21" t="s">
        <v>1</v>
      </c>
      <c r="L256" s="21"/>
      <c r="M256" s="21"/>
      <c r="N256" s="21"/>
      <c r="O256" s="21"/>
      <c r="P256" s="21"/>
      <c r="Q256" s="21"/>
      <c r="R256" s="21" t="s">
        <v>1</v>
      </c>
      <c r="S256" s="21"/>
      <c r="T256" s="21"/>
      <c r="U256" s="20">
        <f>COUNTA(C256:T256)</f>
        <v>6</v>
      </c>
      <c r="V256" s="19" t="s">
        <v>9</v>
      </c>
      <c r="W256" s="18">
        <v>134576</v>
      </c>
      <c r="X256" s="17">
        <v>2.91</v>
      </c>
      <c r="Y256" s="16">
        <f>1+X256/100</f>
        <v>1.0290999999999999</v>
      </c>
      <c r="Z256" s="6">
        <v>19</v>
      </c>
      <c r="AA256" s="16">
        <f>POWER(Y256,Z256)</f>
        <v>1.7246222540408234</v>
      </c>
      <c r="AB256" s="6">
        <f>W256*AA256</f>
        <v>232092.76445979785</v>
      </c>
      <c r="AC256" s="1">
        <v>18.7</v>
      </c>
      <c r="AD256" s="6">
        <f>AB256*AC256/100</f>
        <v>43401.346953982196</v>
      </c>
      <c r="AE256" s="6">
        <f>AD256*0.95</f>
        <v>41231.279606283082</v>
      </c>
      <c r="AF256" s="6">
        <f>AE256*BB256</f>
        <v>0</v>
      </c>
      <c r="AG256" s="15">
        <f>AE256/21628351</f>
        <v>1.9063533602854457E-3</v>
      </c>
      <c r="AH256" s="6">
        <f>AB256*0.05</f>
        <v>11604.638222989894</v>
      </c>
      <c r="AI256" s="12">
        <f>AH256/12908475</f>
        <v>8.989937403907041E-4</v>
      </c>
      <c r="AJ256" s="6">
        <f>AD256+AH256</f>
        <v>55005.985176972092</v>
      </c>
      <c r="AK256" s="6">
        <f>AB256*0.04</f>
        <v>9283.7105783919142</v>
      </c>
      <c r="AL256" s="6">
        <f>AB256*0.04</f>
        <v>9283.7105783919142</v>
      </c>
      <c r="AM256" s="6">
        <f>AK256+AL256</f>
        <v>18567.421156783828</v>
      </c>
      <c r="AN256" s="14">
        <f>AM256/20653560</f>
        <v>8.9899374039070399E-4</v>
      </c>
      <c r="AO256" s="6">
        <v>11</v>
      </c>
      <c r="AP256" s="13">
        <f>AO256/8801</f>
        <v>1.2498579706851495E-3</v>
      </c>
      <c r="AQ256" s="6">
        <v>11</v>
      </c>
      <c r="AR256" s="6"/>
      <c r="AS256" s="6"/>
      <c r="AT256" s="6"/>
      <c r="AU256" s="6">
        <v>1</v>
      </c>
      <c r="AV256" s="6">
        <f>W256/2294800*2198702</f>
        <v>128940.43940735576</v>
      </c>
      <c r="AW256" s="13">
        <f>AV256/34743979</f>
        <v>3.7111592603528733E-3</v>
      </c>
      <c r="AX256" s="6">
        <v>0</v>
      </c>
      <c r="AY256" s="6">
        <f>AJ256/937966*355490</f>
        <v>20847.320340568644</v>
      </c>
      <c r="AZ256" s="6">
        <f>AX256*AY256</f>
        <v>0</v>
      </c>
      <c r="BA256" s="12">
        <f>AZ256/12721596</f>
        <v>0</v>
      </c>
      <c r="BB256" s="11">
        <v>0</v>
      </c>
      <c r="BC256" s="6">
        <f>AD256*BB256*0.18*4</f>
        <v>0</v>
      </c>
      <c r="BD256" s="10">
        <f>BC256/11104067</f>
        <v>0</v>
      </c>
      <c r="BE256" s="6">
        <f>AD256*BB256*0.77*4</f>
        <v>0</v>
      </c>
      <c r="BF256" s="8">
        <f>BE256/47500730</f>
        <v>0</v>
      </c>
      <c r="BG256" s="27">
        <f>BC256+BE256</f>
        <v>0</v>
      </c>
      <c r="BH256" s="9">
        <v>1</v>
      </c>
      <c r="BI256" s="6">
        <f>AK256*0.85*0.75*12</f>
        <v>71020.385924698145</v>
      </c>
      <c r="BJ256" s="6">
        <f>AL256*0.85*0.75*2*12</f>
        <v>142040.77184939629</v>
      </c>
      <c r="BK256" s="6">
        <f>BI256+BJ256</f>
        <v>213061.15777409443</v>
      </c>
      <c r="BL256" s="8">
        <f>BK256/236999601</f>
        <v>8.9899374039070399E-4</v>
      </c>
      <c r="BM256" s="6">
        <f>AH256/197883*541970</f>
        <v>31783.254638922157</v>
      </c>
      <c r="BN256" s="8">
        <f>BM256/23157202</f>
        <v>1.3724997795036792E-3</v>
      </c>
      <c r="BT256" s="6">
        <f>'[1]Detailed Budget'!$AD$12</f>
        <v>194045122715</v>
      </c>
      <c r="BU256" s="6">
        <f>'[1]Detailed Budget'!$AD$24</f>
        <v>194045122715</v>
      </c>
      <c r="BV256" s="7">
        <f>AV256/34743979</f>
        <v>3.7111592603528733E-3</v>
      </c>
      <c r="BW256" s="4"/>
      <c r="BX256" s="5">
        <f>BT256*BV256</f>
        <v>720132354.09008193</v>
      </c>
      <c r="BY256" s="5">
        <f>BU256*BV256</f>
        <v>720132354.09008193</v>
      </c>
      <c r="CA256" s="6">
        <f>'[1]Detailed Budget'!$AD$96</f>
        <v>71050111380.677719</v>
      </c>
      <c r="CB256" s="5">
        <f>BA256*CA256</f>
        <v>0</v>
      </c>
      <c r="CE256" s="6">
        <f>'[1]Detailed Budget'!$AD$175</f>
        <v>4330586076.5988197</v>
      </c>
      <c r="CF256" s="5">
        <f>BB256*BD256*CE256</f>
        <v>0</v>
      </c>
      <c r="CG256" s="6">
        <f>'[1]Detailed Budget'!$AD$176</f>
        <v>20662817754.37001</v>
      </c>
      <c r="CH256" s="5">
        <f>BB256*BF256*CG256</f>
        <v>0</v>
      </c>
      <c r="CI256" s="5">
        <f>CF256+CH256</f>
        <v>0</v>
      </c>
      <c r="CJ256" s="5">
        <f>'[1]Detailed Budget'!$AD$178</f>
        <v>46025131033.061455</v>
      </c>
      <c r="CK256" s="5">
        <f>BB256*AG256*CJ256</f>
        <v>0</v>
      </c>
      <c r="CL256" s="5">
        <f>CI256+CK256</f>
        <v>0</v>
      </c>
      <c r="CM256" s="4">
        <f>'[1]Detailed Budget'!$AD$189</f>
        <v>77498869683.252869</v>
      </c>
      <c r="CN256" s="5">
        <f>BH256*BL256*CM256</f>
        <v>69670998.732599229</v>
      </c>
      <c r="CO256" s="3">
        <f>'[1]Detailed Budget'!$AD$191</f>
        <v>2684962805.4134097</v>
      </c>
      <c r="CP256" s="2">
        <f>BH256*AN256*CO256</f>
        <v>2413764.7552485191</v>
      </c>
      <c r="CQ256" s="2">
        <f>CN256+CP256</f>
        <v>72084763.487847745</v>
      </c>
      <c r="CR256" s="6">
        <f>'[1]Detailed Budget'!$AD$195</f>
        <v>18734176418</v>
      </c>
      <c r="CS256" s="5">
        <f>BN256*CR256</f>
        <v>25712653.002888028</v>
      </c>
      <c r="CW256" s="4"/>
      <c r="DH256" s="3">
        <f>'[1]Detailed Budget'!$AD$163</f>
        <v>4928560000</v>
      </c>
      <c r="DI256" s="2">
        <f>AP256*DH256</f>
        <v>6160000</v>
      </c>
    </row>
    <row r="257" spans="1:118" ht="43.5" x14ac:dyDescent="0.35">
      <c r="A257" s="23" t="s">
        <v>1191</v>
      </c>
      <c r="B257" s="22" t="s">
        <v>1190</v>
      </c>
      <c r="C257" s="21" t="s">
        <v>1</v>
      </c>
      <c r="D257" s="21"/>
      <c r="E257" s="21"/>
      <c r="F257" s="21"/>
      <c r="G257" s="21" t="s">
        <v>1</v>
      </c>
      <c r="H257" s="21" t="s">
        <v>1</v>
      </c>
      <c r="I257" s="21" t="s">
        <v>1</v>
      </c>
      <c r="J257" s="21"/>
      <c r="K257" s="21" t="s">
        <v>1</v>
      </c>
      <c r="L257" s="21"/>
      <c r="M257" s="21"/>
      <c r="N257" s="21"/>
      <c r="O257" s="21"/>
      <c r="P257" s="21"/>
      <c r="Q257" s="21"/>
      <c r="R257" s="21" t="s">
        <v>1</v>
      </c>
      <c r="S257" s="21"/>
      <c r="T257" s="21"/>
      <c r="U257" s="20">
        <f>COUNTA(C257:T257)</f>
        <v>6</v>
      </c>
      <c r="V257" s="19" t="s">
        <v>9</v>
      </c>
      <c r="W257" s="18">
        <v>90889</v>
      </c>
      <c r="X257" s="17">
        <v>2.91</v>
      </c>
      <c r="Y257" s="16">
        <f>1+X257/100</f>
        <v>1.0290999999999999</v>
      </c>
      <c r="Z257" s="6">
        <v>19</v>
      </c>
      <c r="AA257" s="16">
        <f>POWER(Y257,Z257)</f>
        <v>1.7246222540408234</v>
      </c>
      <c r="AB257" s="6">
        <f>W257*AA257</f>
        <v>156749.19204751641</v>
      </c>
      <c r="AC257" s="1">
        <v>18.7</v>
      </c>
      <c r="AD257" s="6">
        <f>AB257*AC257/100</f>
        <v>29312.098912885565</v>
      </c>
      <c r="AE257" s="6">
        <f>AD257*0.95</f>
        <v>27846.493967241287</v>
      </c>
      <c r="AF257" s="6">
        <f>AE257*BB257</f>
        <v>0</v>
      </c>
      <c r="AG257" s="15">
        <f>AE257/21628351</f>
        <v>1.2874996326461175E-3</v>
      </c>
      <c r="AH257" s="6">
        <f>AB257*0.05</f>
        <v>7837.4596023758204</v>
      </c>
      <c r="AI257" s="12">
        <f>AH257/12908475</f>
        <v>6.0715612048486132E-4</v>
      </c>
      <c r="AJ257" s="6">
        <f>AD257+AH257</f>
        <v>37149.558515261386</v>
      </c>
      <c r="AK257" s="6">
        <f>AB257*0.04</f>
        <v>6269.9676819006563</v>
      </c>
      <c r="AL257" s="6">
        <f>AB257*0.04</f>
        <v>6269.9676819006563</v>
      </c>
      <c r="AM257" s="6">
        <f>AK257+AL257</f>
        <v>12539.935363801313</v>
      </c>
      <c r="AN257" s="14">
        <f>AM257/20653560</f>
        <v>6.0715612048486132E-4</v>
      </c>
      <c r="AO257" s="6">
        <v>11</v>
      </c>
      <c r="AP257" s="13">
        <f>AO257/8801</f>
        <v>1.2498579706851495E-3</v>
      </c>
      <c r="AQ257" s="6">
        <v>11</v>
      </c>
      <c r="AR257" s="6"/>
      <c r="AS257" s="6"/>
      <c r="AT257" s="6"/>
      <c r="AU257" s="6">
        <v>1</v>
      </c>
      <c r="AV257" s="6">
        <f>W257/2294800*2198702</f>
        <v>87082.894403869621</v>
      </c>
      <c r="AW257" s="13">
        <f>AV257/34743979</f>
        <v>2.5064168500639958E-3</v>
      </c>
      <c r="AX257" s="6">
        <v>0</v>
      </c>
      <c r="AY257" s="6">
        <f>AJ257/937966*355490</f>
        <v>14079.717768650751</v>
      </c>
      <c r="AZ257" s="6">
        <f>AX257*AY257</f>
        <v>0</v>
      </c>
      <c r="BA257" s="12">
        <f>AZ257/12721596</f>
        <v>0</v>
      </c>
      <c r="BB257" s="11">
        <v>0</v>
      </c>
      <c r="BC257" s="6">
        <f>AD257*BB257*0.18*4</f>
        <v>0</v>
      </c>
      <c r="BD257" s="10">
        <f>BC257/11104067</f>
        <v>0</v>
      </c>
      <c r="BE257" s="6">
        <f>AD257*BB257*0.77*4</f>
        <v>0</v>
      </c>
      <c r="BF257" s="8">
        <f>BE257/47500730</f>
        <v>0</v>
      </c>
      <c r="BG257" s="27">
        <f>BC257+BE257</f>
        <v>0</v>
      </c>
      <c r="BH257" s="9">
        <v>1</v>
      </c>
      <c r="BI257" s="6">
        <f>AK257*0.85*0.75*12</f>
        <v>47965.252766540019</v>
      </c>
      <c r="BJ257" s="6">
        <f>AL257*0.85*0.75*2*12</f>
        <v>95930.505533080039</v>
      </c>
      <c r="BK257" s="6">
        <f>BI257+BJ257</f>
        <v>143895.75829962007</v>
      </c>
      <c r="BL257" s="8">
        <f>BK257/236999601</f>
        <v>6.0715612048486132E-4</v>
      </c>
      <c r="BM257" s="6">
        <f>AH257/197883*541970</f>
        <v>21465.552779670936</v>
      </c>
      <c r="BN257" s="8">
        <f>BM257/23157202</f>
        <v>9.2694932572902962E-4</v>
      </c>
      <c r="BT257" s="6">
        <f>'[1]Detailed Budget'!$AD$12</f>
        <v>194045122715</v>
      </c>
      <c r="BU257" s="6">
        <f>'[1]Detailed Budget'!$AD$24</f>
        <v>194045122715</v>
      </c>
      <c r="BV257" s="7">
        <f>AV257/34743979</f>
        <v>2.5064168500639958E-3</v>
      </c>
      <c r="BW257" s="4"/>
      <c r="BX257" s="5">
        <f>BT257*BV257</f>
        <v>486357965.24561185</v>
      </c>
      <c r="BY257" s="5">
        <f>BU257*BV257</f>
        <v>486357965.24561185</v>
      </c>
      <c r="CA257" s="6">
        <f>'[1]Detailed Budget'!$AD$96</f>
        <v>71050111380.677719</v>
      </c>
      <c r="CB257" s="5">
        <f>BA257*CA257</f>
        <v>0</v>
      </c>
      <c r="CE257" s="6">
        <f>'[1]Detailed Budget'!$AD$175</f>
        <v>4330586076.5988197</v>
      </c>
      <c r="CF257" s="5">
        <f>BB257*BD257*CE257</f>
        <v>0</v>
      </c>
      <c r="CG257" s="6">
        <f>'[1]Detailed Budget'!$AD$176</f>
        <v>20662817754.37001</v>
      </c>
      <c r="CH257" s="5">
        <f>BB257*BF257*CG257</f>
        <v>0</v>
      </c>
      <c r="CI257" s="5">
        <f>CF257+CH257</f>
        <v>0</v>
      </c>
      <c r="CJ257" s="5">
        <f>'[1]Detailed Budget'!$AD$178</f>
        <v>46025131033.061455</v>
      </c>
      <c r="CK257" s="5">
        <f>BB257*AG257*CJ257</f>
        <v>0</v>
      </c>
      <c r="CL257" s="5">
        <f>CI257+CK257</f>
        <v>0</v>
      </c>
      <c r="CM257" s="4">
        <f>'[1]Detailed Budget'!$AD$189</f>
        <v>77498869683.252869</v>
      </c>
      <c r="CN257" s="5">
        <f>BH257*BL257*CM257</f>
        <v>47053913.058845647</v>
      </c>
      <c r="CO257" s="3">
        <f>'[1]Detailed Budget'!$AD$191</f>
        <v>2684962805.4134097</v>
      </c>
      <c r="CP257" s="2">
        <f>BH257*AN257*CO257</f>
        <v>1630191.6005809554</v>
      </c>
      <c r="CQ257" s="2">
        <f>CN257+CP257</f>
        <v>48684104.6594266</v>
      </c>
      <c r="CR257" s="6">
        <f>'[1]Detailed Budget'!$AD$195</f>
        <v>18734176418</v>
      </c>
      <c r="CS257" s="5">
        <f>BN257*CR257</f>
        <v>17365632.198753789</v>
      </c>
      <c r="CW257" s="4"/>
      <c r="DH257" s="3">
        <f>'[1]Detailed Budget'!$AD$163</f>
        <v>4928560000</v>
      </c>
      <c r="DI257" s="2">
        <f>AP257*DH257</f>
        <v>6160000</v>
      </c>
    </row>
    <row r="258" spans="1:118" ht="43.5" x14ac:dyDescent="0.35">
      <c r="A258" s="23" t="s">
        <v>1189</v>
      </c>
      <c r="B258" s="22" t="s">
        <v>1188</v>
      </c>
      <c r="C258" s="21" t="s">
        <v>1</v>
      </c>
      <c r="D258" s="21" t="s">
        <v>1</v>
      </c>
      <c r="E258" s="21"/>
      <c r="F258" s="21"/>
      <c r="G258" s="21"/>
      <c r="H258" s="21" t="s">
        <v>1</v>
      </c>
      <c r="I258" s="21" t="s">
        <v>1</v>
      </c>
      <c r="J258" s="21"/>
      <c r="K258" s="21" t="s">
        <v>1</v>
      </c>
      <c r="L258" s="21"/>
      <c r="M258" s="21"/>
      <c r="N258" s="21"/>
      <c r="O258" s="21"/>
      <c r="P258" s="21"/>
      <c r="Q258" s="21"/>
      <c r="R258" s="21" t="s">
        <v>1</v>
      </c>
      <c r="S258" s="21"/>
      <c r="T258" s="21"/>
      <c r="U258" s="20">
        <f>COUNTA(C258:T258)</f>
        <v>6</v>
      </c>
      <c r="V258" s="19" t="s">
        <v>4</v>
      </c>
      <c r="W258" s="18">
        <v>238283</v>
      </c>
      <c r="X258" s="17">
        <v>2.91</v>
      </c>
      <c r="Y258" s="16">
        <f>1+X258/100</f>
        <v>1.0290999999999999</v>
      </c>
      <c r="Z258" s="6">
        <v>19</v>
      </c>
      <c r="AA258" s="16">
        <f>POWER(Y258,Z258)</f>
        <v>1.7246222540408234</v>
      </c>
      <c r="AB258" s="6">
        <f>W258*AA258</f>
        <v>410948.16455960949</v>
      </c>
      <c r="AC258" s="1">
        <v>18.7</v>
      </c>
      <c r="AD258" s="6">
        <f>AB258*AC258/100</f>
        <v>76847.306772646974</v>
      </c>
      <c r="AE258" s="6">
        <f>AD258*0.95</f>
        <v>73004.941434014618</v>
      </c>
      <c r="AF258" s="6">
        <f>AE258*BB258</f>
        <v>73004.941434014618</v>
      </c>
      <c r="AG258" s="15">
        <f>AE258/21628351</f>
        <v>3.3754279942106828E-3</v>
      </c>
      <c r="AH258" s="6">
        <f>AB258*0.05</f>
        <v>20547.408227980475</v>
      </c>
      <c r="AI258" s="12">
        <f>AH258/12908475</f>
        <v>1.5917765830572917E-3</v>
      </c>
      <c r="AJ258" s="6">
        <f>AD258+AH258</f>
        <v>97394.715000627446</v>
      </c>
      <c r="AK258" s="6">
        <f>AB258*0.04</f>
        <v>16437.926582384382</v>
      </c>
      <c r="AL258" s="6">
        <f>AB258*0.04</f>
        <v>16437.926582384382</v>
      </c>
      <c r="AM258" s="6">
        <f>AK258+AL258</f>
        <v>32875.853164768763</v>
      </c>
      <c r="AN258" s="14">
        <f>AM258/20653560</f>
        <v>1.5917765830572919E-3</v>
      </c>
      <c r="AO258" s="6">
        <v>10</v>
      </c>
      <c r="AP258" s="13">
        <f>AO258/8801</f>
        <v>1.1362345188046814E-3</v>
      </c>
      <c r="AQ258" s="6">
        <v>10</v>
      </c>
      <c r="AR258" s="6"/>
      <c r="AS258" s="6"/>
      <c r="AT258" s="6"/>
      <c r="AU258" s="6">
        <v>1</v>
      </c>
      <c r="AV258" s="6">
        <f>W258/2294800*2198702</f>
        <v>228304.56190779153</v>
      </c>
      <c r="AW258" s="13">
        <f>AV258/34743979</f>
        <v>6.5710539920540339E-3</v>
      </c>
      <c r="AX258" s="6">
        <v>0</v>
      </c>
      <c r="AY258" s="6">
        <f>AJ258/937966*355490</f>
        <v>36912.688984006942</v>
      </c>
      <c r="AZ258" s="6">
        <f>AX258*AY258</f>
        <v>0</v>
      </c>
      <c r="BA258" s="12">
        <f>AZ258/12721596</f>
        <v>0</v>
      </c>
      <c r="BB258" s="11">
        <v>1</v>
      </c>
      <c r="BC258" s="6">
        <f>AD258*BB258*0.18*4</f>
        <v>55330.060876305819</v>
      </c>
      <c r="BD258" s="10">
        <f>BC258/11104067</f>
        <v>4.9828644654526869E-3</v>
      </c>
      <c r="BE258" s="6">
        <f>AD258*BB258*0.77*4</f>
        <v>236689.70485975267</v>
      </c>
      <c r="BF258" s="8">
        <f>BE258/47500730</f>
        <v>4.9828645761813067E-3</v>
      </c>
      <c r="BG258" s="27">
        <f>BC258+BE258</f>
        <v>292019.76573605847</v>
      </c>
      <c r="BH258" s="9">
        <v>0</v>
      </c>
      <c r="BI258" s="6">
        <f>AK258*0.85*0.75*12</f>
        <v>125750.13835524052</v>
      </c>
      <c r="BJ258" s="6">
        <f>AL258*0.85*0.75*2*12</f>
        <v>251500.27671048103</v>
      </c>
      <c r="BK258" s="6">
        <f>BI258+BJ258</f>
        <v>377250.41506572155</v>
      </c>
      <c r="BL258" s="8">
        <f>BK258/236999601</f>
        <v>1.5917765830572919E-3</v>
      </c>
      <c r="BM258" s="6">
        <f>AH258/197883*541970</f>
        <v>56276.076455878363</v>
      </c>
      <c r="BN258" s="8">
        <f>BM258/23157202</f>
        <v>2.4301759969049094E-3</v>
      </c>
      <c r="BT258" s="6">
        <f>'[1]Detailed Budget'!$AD$12</f>
        <v>194045122715</v>
      </c>
      <c r="BU258" s="6">
        <f>'[1]Detailed Budget'!$AD$24</f>
        <v>194045122715</v>
      </c>
      <c r="BV258" s="7">
        <f>AV258/34743979</f>
        <v>6.5710539920540339E-3</v>
      </c>
      <c r="BW258" s="4"/>
      <c r="BX258" s="5">
        <f>BT258*BV258</f>
        <v>1275080978.2550156</v>
      </c>
      <c r="BY258" s="5">
        <f>BU258*BV258</f>
        <v>1275080978.2550156</v>
      </c>
      <c r="CA258" s="6">
        <f>'[1]Detailed Budget'!$AD$96</f>
        <v>71050111380.677719</v>
      </c>
      <c r="CB258" s="5">
        <f>BA258*CA258</f>
        <v>0</v>
      </c>
      <c r="CE258" s="6">
        <f>'[1]Detailed Budget'!$AD$175</f>
        <v>4330586076.5988197</v>
      </c>
      <c r="CF258" s="5">
        <f>BB258*BD258*CE258</f>
        <v>21578723.475668427</v>
      </c>
      <c r="CG258" s="6">
        <f>'[1]Detailed Budget'!$AD$176</f>
        <v>20662817754.37001</v>
      </c>
      <c r="CH258" s="5">
        <f>BB258*BF258*CG258</f>
        <v>102960022.63234051</v>
      </c>
      <c r="CI258" s="5">
        <f>CF258+CH258</f>
        <v>124538746.10800894</v>
      </c>
      <c r="CJ258" s="5">
        <f>'[1]Detailed Budget'!$AD$178</f>
        <v>46025131033.061455</v>
      </c>
      <c r="CK258" s="5">
        <f>BB258*AG258*CJ258</f>
        <v>155354515.72621047</v>
      </c>
      <c r="CL258" s="5">
        <f>CI258+CK258</f>
        <v>279893261.8342194</v>
      </c>
      <c r="CM258" s="4">
        <f>'[1]Detailed Budget'!$AD$189</f>
        <v>77498869683.252869</v>
      </c>
      <c r="CN258" s="5">
        <f>BH258*BL258*CM258</f>
        <v>0</v>
      </c>
      <c r="CO258" s="3">
        <f>'[1]Detailed Budget'!$AD$191</f>
        <v>2684962805.4134097</v>
      </c>
      <c r="CP258" s="2">
        <f>BH258*AN258*CO258</f>
        <v>0</v>
      </c>
      <c r="CQ258" s="2">
        <f>CN258+CP258</f>
        <v>0</v>
      </c>
      <c r="CR258" s="6">
        <f>'[1]Detailed Budget'!$AD$195</f>
        <v>18734176418</v>
      </c>
      <c r="CS258" s="5">
        <f>BN258*CR258</f>
        <v>45527345.852805592</v>
      </c>
      <c r="CW258" s="4"/>
      <c r="DH258" s="3">
        <f>'[1]Detailed Budget'!$AD$163</f>
        <v>4928560000</v>
      </c>
      <c r="DI258" s="2">
        <f>AP258*DH258</f>
        <v>5600000</v>
      </c>
    </row>
    <row r="259" spans="1:118" ht="43.5" x14ac:dyDescent="0.35">
      <c r="A259" s="23" t="s">
        <v>1187</v>
      </c>
      <c r="B259" s="22" t="s">
        <v>1186</v>
      </c>
      <c r="C259" s="21" t="s">
        <v>1</v>
      </c>
      <c r="D259" s="21" t="s">
        <v>1</v>
      </c>
      <c r="E259" s="21"/>
      <c r="F259" s="21"/>
      <c r="G259" s="21"/>
      <c r="H259" s="21" t="s">
        <v>1</v>
      </c>
      <c r="I259" s="21" t="s">
        <v>1</v>
      </c>
      <c r="J259" s="21"/>
      <c r="K259" s="21" t="s">
        <v>1</v>
      </c>
      <c r="L259" s="21"/>
      <c r="M259" s="21"/>
      <c r="N259" s="21"/>
      <c r="O259" s="21"/>
      <c r="P259" s="21"/>
      <c r="Q259" s="21"/>
      <c r="R259" s="21" t="s">
        <v>1</v>
      </c>
      <c r="S259" s="21"/>
      <c r="T259" s="21"/>
      <c r="U259" s="20">
        <f>COUNTA(C259:T259)</f>
        <v>6</v>
      </c>
      <c r="V259" s="19" t="s">
        <v>4</v>
      </c>
      <c r="W259" s="18">
        <v>89865</v>
      </c>
      <c r="X259" s="17">
        <v>2.91</v>
      </c>
      <c r="Y259" s="16">
        <f>1+X259/100</f>
        <v>1.0290999999999999</v>
      </c>
      <c r="Z259" s="6">
        <v>19</v>
      </c>
      <c r="AA259" s="16">
        <f>POWER(Y259,Z259)</f>
        <v>1.7246222540408234</v>
      </c>
      <c r="AB259" s="6">
        <f>W259*AA259</f>
        <v>154983.17885937859</v>
      </c>
      <c r="AC259" s="1">
        <v>18.7</v>
      </c>
      <c r="AD259" s="6">
        <f>AB259*AC259/100</f>
        <v>28981.854446703797</v>
      </c>
      <c r="AE259" s="6">
        <f>AD259*0.95</f>
        <v>27532.761724368607</v>
      </c>
      <c r="AF259" s="6">
        <f>AE259*BB259</f>
        <v>27532.761724368607</v>
      </c>
      <c r="AG259" s="15">
        <f>AE259/21628351</f>
        <v>1.2729940310460381E-3</v>
      </c>
      <c r="AH259" s="6">
        <f>AB259*0.05</f>
        <v>7749.1589429689302</v>
      </c>
      <c r="AI259" s="12">
        <f>AH259/12908475</f>
        <v>6.0031560218917648E-4</v>
      </c>
      <c r="AJ259" s="6">
        <f>AD259+AH259</f>
        <v>36731.013389672727</v>
      </c>
      <c r="AK259" s="6">
        <f>AB259*0.04</f>
        <v>6199.3271543751434</v>
      </c>
      <c r="AL259" s="6">
        <f>AB259*0.04</f>
        <v>6199.3271543751434</v>
      </c>
      <c r="AM259" s="6">
        <f>AK259+AL259</f>
        <v>12398.654308750287</v>
      </c>
      <c r="AN259" s="14">
        <f>AM259/20653560</f>
        <v>6.0031560218917648E-4</v>
      </c>
      <c r="AO259" s="6">
        <v>11</v>
      </c>
      <c r="AP259" s="13">
        <f>AO259/8801</f>
        <v>1.2498579706851495E-3</v>
      </c>
      <c r="AQ259" s="6">
        <v>11</v>
      </c>
      <c r="AR259" s="6"/>
      <c r="AS259" s="6"/>
      <c r="AT259" s="6"/>
      <c r="AU259" s="6">
        <v>1</v>
      </c>
      <c r="AV259" s="6">
        <f>W259/2294800*2198702</f>
        <v>86101.775854104926</v>
      </c>
      <c r="AW259" s="13">
        <f>AV259/34743979</f>
        <v>2.4781783299519301E-3</v>
      </c>
      <c r="AX259" s="6">
        <v>0</v>
      </c>
      <c r="AY259" s="6">
        <f>AJ259/937966*355490</f>
        <v>13921.08877069612</v>
      </c>
      <c r="AZ259" s="6">
        <f>AX259*AY259</f>
        <v>0</v>
      </c>
      <c r="BA259" s="12">
        <f>AZ259/12721596</f>
        <v>0</v>
      </c>
      <c r="BB259" s="11">
        <v>1</v>
      </c>
      <c r="BC259" s="6">
        <f>AD259*BB259*0.18*4</f>
        <v>20866.935201626733</v>
      </c>
      <c r="BD259" s="10">
        <f>BC259/11104067</f>
        <v>1.8792155344187615E-3</v>
      </c>
      <c r="BE259" s="6">
        <f>AD259*BB259*0.77*4</f>
        <v>89264.111695847692</v>
      </c>
      <c r="BF259" s="8">
        <f>BE259/47500730</f>
        <v>1.8792155761784648E-3</v>
      </c>
      <c r="BG259" s="27">
        <f>BC259+BE259</f>
        <v>110131.04689747443</v>
      </c>
      <c r="BH259" s="9">
        <v>0</v>
      </c>
      <c r="BI259" s="6">
        <f>AK259*0.85*0.75*12</f>
        <v>47424.852730969847</v>
      </c>
      <c r="BJ259" s="6">
        <f>AL259*0.85*0.75*2*12</f>
        <v>94849.705461939695</v>
      </c>
      <c r="BK259" s="6">
        <f>BI259+BJ259</f>
        <v>142274.55819290955</v>
      </c>
      <c r="BL259" s="8">
        <f>BK259/236999601</f>
        <v>6.0031560218917648E-4</v>
      </c>
      <c r="BM259" s="6">
        <f>AH259/197883*541970</f>
        <v>21223.711346203923</v>
      </c>
      <c r="BN259" s="8">
        <f>BM259/23157202</f>
        <v>9.1650586051820614E-4</v>
      </c>
      <c r="BT259" s="6">
        <f>'[1]Detailed Budget'!$AD$12</f>
        <v>194045122715</v>
      </c>
      <c r="BU259" s="6">
        <f>'[1]Detailed Budget'!$AD$24</f>
        <v>194045122715</v>
      </c>
      <c r="BV259" s="7">
        <f>AV259/34743979</f>
        <v>2.4781783299519301E-3</v>
      </c>
      <c r="BW259" s="4"/>
      <c r="BX259" s="5">
        <f>BT259*BV259</f>
        <v>480878418.14517605</v>
      </c>
      <c r="BY259" s="5">
        <f>BU259*BV259</f>
        <v>480878418.14517605</v>
      </c>
      <c r="CA259" s="6">
        <f>'[1]Detailed Budget'!$AD$96</f>
        <v>71050111380.677719</v>
      </c>
      <c r="CB259" s="5">
        <f>BA259*CA259</f>
        <v>0</v>
      </c>
      <c r="CE259" s="6">
        <f>'[1]Detailed Budget'!$AD$175</f>
        <v>4330586076.5988197</v>
      </c>
      <c r="CF259" s="5">
        <f>BB259*BD259*CE259</f>
        <v>8138104.6282820981</v>
      </c>
      <c r="CG259" s="6">
        <f>'[1]Detailed Budget'!$AD$176</f>
        <v>20662817754.37001</v>
      </c>
      <c r="CH259" s="5">
        <f>BB259*BF259*CG259</f>
        <v>38829888.971749052</v>
      </c>
      <c r="CI259" s="5">
        <f>CF259+CH259</f>
        <v>46967993.600031152</v>
      </c>
      <c r="CJ259" s="5">
        <f>'[1]Detailed Budget'!$AD$178</f>
        <v>46025131033.061455</v>
      </c>
      <c r="CK259" s="5">
        <f>BB259*AG259*CJ259</f>
        <v>58589717.083199002</v>
      </c>
      <c r="CL259" s="5">
        <f>CI259+CK259</f>
        <v>105557710.68323016</v>
      </c>
      <c r="CM259" s="4">
        <f>'[1]Detailed Budget'!$AD$189</f>
        <v>77498869683.252869</v>
      </c>
      <c r="CN259" s="5">
        <f>BH259*BL259*CM259</f>
        <v>0</v>
      </c>
      <c r="CO259" s="3">
        <f>'[1]Detailed Budget'!$AD$191</f>
        <v>2684962805.4134097</v>
      </c>
      <c r="CP259" s="2">
        <f>BH259*AN259*CO259</f>
        <v>0</v>
      </c>
      <c r="CQ259" s="2">
        <f>CN259+CP259</f>
        <v>0</v>
      </c>
      <c r="CR259" s="6">
        <f>'[1]Detailed Budget'!$AD$195</f>
        <v>18734176418</v>
      </c>
      <c r="CS259" s="5">
        <f>BN259*CR259</f>
        <v>17169982.479078975</v>
      </c>
      <c r="CW259" s="4"/>
      <c r="DH259" s="3">
        <f>'[1]Detailed Budget'!$AD$163</f>
        <v>4928560000</v>
      </c>
      <c r="DI259" s="2">
        <f>AP259*DH259</f>
        <v>6160000</v>
      </c>
    </row>
    <row r="260" spans="1:118" ht="43.5" x14ac:dyDescent="0.35">
      <c r="A260" s="23" t="s">
        <v>1185</v>
      </c>
      <c r="B260" s="22" t="s">
        <v>1184</v>
      </c>
      <c r="C260" s="21" t="s">
        <v>1</v>
      </c>
      <c r="D260" s="21" t="s">
        <v>1</v>
      </c>
      <c r="E260" s="21"/>
      <c r="F260" s="21"/>
      <c r="G260" s="21"/>
      <c r="H260" s="21" t="s">
        <v>1</v>
      </c>
      <c r="I260" s="21" t="s">
        <v>1</v>
      </c>
      <c r="J260" s="21"/>
      <c r="K260" s="21" t="s">
        <v>1</v>
      </c>
      <c r="L260" s="21"/>
      <c r="M260" s="21"/>
      <c r="N260" s="21"/>
      <c r="O260" s="21"/>
      <c r="P260" s="21"/>
      <c r="Q260" s="21"/>
      <c r="R260" s="21" t="s">
        <v>1</v>
      </c>
      <c r="S260" s="21"/>
      <c r="T260" s="21"/>
      <c r="U260" s="20">
        <f>COUNTA(C260:T260)</f>
        <v>6</v>
      </c>
      <c r="V260" s="19" t="s">
        <v>4</v>
      </c>
      <c r="W260" s="18">
        <v>127685</v>
      </c>
      <c r="X260" s="17">
        <v>2.91</v>
      </c>
      <c r="Y260" s="16">
        <f>1+X260/100</f>
        <v>1.0290999999999999</v>
      </c>
      <c r="Z260" s="6">
        <v>19</v>
      </c>
      <c r="AA260" s="16">
        <f>POWER(Y260,Z260)</f>
        <v>1.7246222540408234</v>
      </c>
      <c r="AB260" s="6">
        <f>W260*AA260</f>
        <v>220208.39250720254</v>
      </c>
      <c r="AC260" s="1">
        <v>18.7</v>
      </c>
      <c r="AD260" s="6">
        <f>AB260*AC260/100</f>
        <v>41178.969398846872</v>
      </c>
      <c r="AE260" s="6">
        <f>AD260*0.95</f>
        <v>39120.020928904523</v>
      </c>
      <c r="AF260" s="6">
        <f>AE260*BB260</f>
        <v>39120.020928904523</v>
      </c>
      <c r="AG260" s="15">
        <f>AE260/21628351</f>
        <v>1.8087380276427235E-3</v>
      </c>
      <c r="AH260" s="6">
        <f>AB260*0.05</f>
        <v>11010.419625360128</v>
      </c>
      <c r="AI260" s="12">
        <f>AH260/12908475</f>
        <v>8.529605259614422E-4</v>
      </c>
      <c r="AJ260" s="6">
        <f>AD260+AH260</f>
        <v>52189.389024206997</v>
      </c>
      <c r="AK260" s="6">
        <f>AB260*0.04</f>
        <v>8808.3357002881021</v>
      </c>
      <c r="AL260" s="6">
        <f>AB260*0.04</f>
        <v>8808.3357002881021</v>
      </c>
      <c r="AM260" s="6">
        <f>AK260+AL260</f>
        <v>17616.671400576204</v>
      </c>
      <c r="AN260" s="14">
        <f>AM260/20653560</f>
        <v>8.529605259614422E-4</v>
      </c>
      <c r="AO260" s="6">
        <v>10</v>
      </c>
      <c r="AP260" s="13">
        <f>AO260/8801</f>
        <v>1.1362345188046814E-3</v>
      </c>
      <c r="AQ260" s="6">
        <v>10</v>
      </c>
      <c r="AR260" s="6"/>
      <c r="AS260" s="6"/>
      <c r="AT260" s="6"/>
      <c r="AU260" s="6">
        <v>1</v>
      </c>
      <c r="AV260" s="6">
        <f>W260/2294800*2198702</f>
        <v>122338.00979170298</v>
      </c>
      <c r="AW260" s="13">
        <f>AV260/34743979</f>
        <v>3.521128359872166E-3</v>
      </c>
      <c r="AX260" s="6">
        <v>0</v>
      </c>
      <c r="AY260" s="6">
        <f>AJ260/937966*355490</f>
        <v>19779.827738122007</v>
      </c>
      <c r="AZ260" s="6">
        <f>AX260*AY260</f>
        <v>0</v>
      </c>
      <c r="BA260" s="12">
        <f>AZ260/12721596</f>
        <v>0</v>
      </c>
      <c r="BB260" s="11">
        <v>1</v>
      </c>
      <c r="BC260" s="6">
        <f>AD260*BB260*0.18*4</f>
        <v>29648.857967169748</v>
      </c>
      <c r="BD260" s="10">
        <f>BC260/11104067</f>
        <v>2.6700899739860854E-3</v>
      </c>
      <c r="BE260" s="6">
        <f>AD260*BB260*0.77*4</f>
        <v>126831.22574844837</v>
      </c>
      <c r="BF260" s="8">
        <f>BE260/47500730</f>
        <v>2.670090033320506E-3</v>
      </c>
      <c r="BG260" s="27">
        <f>BC260+BE260</f>
        <v>156480.08371561812</v>
      </c>
      <c r="BH260" s="9">
        <v>0</v>
      </c>
      <c r="BI260" s="6">
        <f>AK260*0.85*0.75*12</f>
        <v>67383.76810720397</v>
      </c>
      <c r="BJ260" s="6">
        <f>AL260*0.85*0.75*2*12</f>
        <v>134767.53621440794</v>
      </c>
      <c r="BK260" s="6">
        <f>BI260+BJ260</f>
        <v>202151.30432161191</v>
      </c>
      <c r="BL260" s="8">
        <f>BK260/236999601</f>
        <v>8.5296052596144209E-4</v>
      </c>
      <c r="BM260" s="6">
        <f>AH260/197883*541970</f>
        <v>30155.784601792111</v>
      </c>
      <c r="BN260" s="8">
        <f>BM260/23157202</f>
        <v>1.302220561957015E-3</v>
      </c>
      <c r="BT260" s="6">
        <f>'[1]Detailed Budget'!$AD$12</f>
        <v>194045122715</v>
      </c>
      <c r="BU260" s="6">
        <f>'[1]Detailed Budget'!$AD$24</f>
        <v>194045122715</v>
      </c>
      <c r="BV260" s="7">
        <f>AV260/34743979</f>
        <v>3.521128359872166E-3</v>
      </c>
      <c r="BW260" s="4"/>
      <c r="BX260" s="5">
        <f>BT260*BV260</f>
        <v>683257784.68666112</v>
      </c>
      <c r="BY260" s="5">
        <f>BU260*BV260</f>
        <v>683257784.68666112</v>
      </c>
      <c r="CA260" s="6">
        <f>'[1]Detailed Budget'!$AD$96</f>
        <v>71050111380.677719</v>
      </c>
      <c r="CB260" s="5">
        <f>BA260*CA260</f>
        <v>0</v>
      </c>
      <c r="CE260" s="6">
        <f>'[1]Detailed Budget'!$AD$175</f>
        <v>4330586076.5988197</v>
      </c>
      <c r="CF260" s="5">
        <f>BB260*BD260*CE260</f>
        <v>11563054.464610247</v>
      </c>
      <c r="CG260" s="6">
        <f>'[1]Detailed Budget'!$AD$176</f>
        <v>20662817754.37001</v>
      </c>
      <c r="CH260" s="5">
        <f>BB260*BF260*CG260</f>
        <v>55171583.746261366</v>
      </c>
      <c r="CI260" s="5">
        <f>CF260+CH260</f>
        <v>66734638.210871615</v>
      </c>
      <c r="CJ260" s="5">
        <f>'[1]Detailed Budget'!$AD$178</f>
        <v>46025131033.061455</v>
      </c>
      <c r="CK260" s="5">
        <f>BB260*AG260*CJ260</f>
        <v>83247404.726737484</v>
      </c>
      <c r="CL260" s="5">
        <f>CI260+CK260</f>
        <v>149982042.93760911</v>
      </c>
      <c r="CM260" s="4">
        <f>'[1]Detailed Budget'!$AD$189</f>
        <v>77498869683.252869</v>
      </c>
      <c r="CN260" s="5">
        <f>BH260*BL260*CM260</f>
        <v>0</v>
      </c>
      <c r="CO260" s="3">
        <f>'[1]Detailed Budget'!$AD$191</f>
        <v>2684962805.4134097</v>
      </c>
      <c r="CP260" s="2">
        <f>BH260*AN260*CO260</f>
        <v>0</v>
      </c>
      <c r="CQ260" s="2">
        <f>CN260+CP260</f>
        <v>0</v>
      </c>
      <c r="CR260" s="6">
        <f>'[1]Detailed Budget'!$AD$195</f>
        <v>18734176418</v>
      </c>
      <c r="CS260" s="5">
        <f>BN260*CR260</f>
        <v>24396029.742849819</v>
      </c>
      <c r="CW260" s="4"/>
      <c r="DH260" s="3">
        <f>'[1]Detailed Budget'!$AD$163</f>
        <v>4928560000</v>
      </c>
      <c r="DI260" s="2">
        <f>AP260*DH260</f>
        <v>5600000</v>
      </c>
    </row>
    <row r="261" spans="1:118" ht="29" x14ac:dyDescent="0.35">
      <c r="A261" s="66" t="s">
        <v>1183</v>
      </c>
      <c r="B261" s="65" t="s">
        <v>1182</v>
      </c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3"/>
      <c r="V261" s="19"/>
      <c r="W261" s="62">
        <v>19964</v>
      </c>
      <c r="X261" s="61">
        <v>2.91</v>
      </c>
      <c r="Y261" s="60">
        <f>1+X261/100</f>
        <v>1.0290999999999999</v>
      </c>
      <c r="Z261" s="26">
        <v>19</v>
      </c>
      <c r="AA261" s="60">
        <f>POWER(Y261,Z261)</f>
        <v>1.7246222540408234</v>
      </c>
      <c r="AB261" s="57">
        <f>W261*AA261</f>
        <v>34430.358679671001</v>
      </c>
      <c r="AC261" s="59">
        <v>18.7</v>
      </c>
      <c r="AD261" s="57">
        <f>AB261*AC261/100</f>
        <v>6438.4770730984774</v>
      </c>
      <c r="AE261" s="58">
        <f>AD261*0.95</f>
        <v>6116.5532194435536</v>
      </c>
      <c r="AF261" s="6">
        <f>AE261*BB261</f>
        <v>0</v>
      </c>
      <c r="AG261" s="15">
        <f>AE261/21628351</f>
        <v>2.8280256869529969E-4</v>
      </c>
      <c r="AH261" s="57">
        <f>AB261*0.05</f>
        <v>1721.5179339835502</v>
      </c>
      <c r="AI261" s="12">
        <f>AH261/12908475</f>
        <v>1.3336338599126158E-4</v>
      </c>
      <c r="AJ261" s="6">
        <f>AD261+AH261</f>
        <v>8159.9950070820278</v>
      </c>
      <c r="AK261" s="6">
        <f>AB261*0.04</f>
        <v>1377.2143471868401</v>
      </c>
      <c r="AL261" s="6">
        <f>AB261*0.04</f>
        <v>1377.2143471868401</v>
      </c>
      <c r="AM261" s="6">
        <f>AK261+AL261</f>
        <v>2754.4286943736802</v>
      </c>
      <c r="AN261" s="14">
        <f>AM261/20653560</f>
        <v>1.3336338599126155E-4</v>
      </c>
      <c r="AO261" s="57"/>
      <c r="AP261" s="13">
        <f>AO261/8801</f>
        <v>0</v>
      </c>
      <c r="AQ261" s="57"/>
      <c r="AR261" s="57"/>
      <c r="AS261" s="57"/>
      <c r="AT261" s="57"/>
      <c r="AU261" s="6"/>
      <c r="AV261" s="58">
        <f>W261/2294800*2198702</f>
        <v>19127.97922607635</v>
      </c>
      <c r="AW261" s="13">
        <f>AV261/34743979</f>
        <v>5.5054083546609179E-4</v>
      </c>
      <c r="AX261" s="6">
        <v>0</v>
      </c>
      <c r="AY261" s="6">
        <f>AJ261/937966*355490</f>
        <v>3092.6458155920254</v>
      </c>
      <c r="AZ261" s="6">
        <f>AX261*AY261</f>
        <v>0</v>
      </c>
      <c r="BA261" s="12">
        <f>AZ261/12721596</f>
        <v>0</v>
      </c>
      <c r="BB261" s="11"/>
      <c r="BC261" s="6"/>
      <c r="BD261" s="10">
        <f>BC261/11104067</f>
        <v>0</v>
      </c>
      <c r="BE261" s="6"/>
      <c r="BF261" s="8">
        <f>BE261/47500730</f>
        <v>0</v>
      </c>
      <c r="BG261" s="6"/>
      <c r="BI261" s="6">
        <f>AK261*0.85*0.75*12</f>
        <v>10535.689755979329</v>
      </c>
      <c r="BJ261" s="6">
        <f>AL261*0.85*0.75*2*12</f>
        <v>21071.379511958658</v>
      </c>
      <c r="BK261" s="6">
        <f>BI261+BJ261</f>
        <v>31607.069267937986</v>
      </c>
      <c r="BL261" s="8">
        <f>BK261/236999601</f>
        <v>1.3336338599126158E-4</v>
      </c>
      <c r="BM261" s="58">
        <f>AH261/197883*541970</f>
        <v>4714.9632595072071</v>
      </c>
      <c r="BN261" s="8">
        <f>BM261/23157202</f>
        <v>2.0360677682507616E-4</v>
      </c>
      <c r="BT261" s="6">
        <f>'[1]Detailed Budget'!$AD$12</f>
        <v>194045122715</v>
      </c>
      <c r="BU261" s="6">
        <f>'[1]Detailed Budget'!$AD$24</f>
        <v>194045122715</v>
      </c>
      <c r="BV261" s="7">
        <f>AV261/34743979</f>
        <v>5.5054083546609179E-4</v>
      </c>
      <c r="BW261" s="4"/>
      <c r="BX261" s="5">
        <f>BT261*BV261</f>
        <v>106829763.97763641</v>
      </c>
      <c r="BY261" s="5">
        <f>BU261*BV261</f>
        <v>106829763.97763641</v>
      </c>
      <c r="CA261" s="6">
        <f>'[1]Detailed Budget'!$AD$96</f>
        <v>71050111380.677719</v>
      </c>
      <c r="CB261" s="5">
        <f>BA261*CA261</f>
        <v>0</v>
      </c>
      <c r="CE261" s="6">
        <f>'[1]Detailed Budget'!$AD$175</f>
        <v>4330586076.5988197</v>
      </c>
      <c r="CF261" s="5">
        <f>BB261*BD261*CE261</f>
        <v>0</v>
      </c>
      <c r="CG261" s="6">
        <f>'[1]Detailed Budget'!$AD$176</f>
        <v>20662817754.37001</v>
      </c>
      <c r="CH261" s="5">
        <f>BB261*BF261*CG261</f>
        <v>0</v>
      </c>
      <c r="CI261" s="5">
        <f>CF261+CH261</f>
        <v>0</v>
      </c>
      <c r="CJ261" s="5">
        <f>'[1]Detailed Budget'!$AD$178</f>
        <v>46025131033.061455</v>
      </c>
      <c r="CK261" s="5">
        <f>BB261*AG261*CJ261</f>
        <v>0</v>
      </c>
      <c r="CL261" s="5">
        <f>CI261+CK261</f>
        <v>0</v>
      </c>
      <c r="CM261" s="4">
        <f>'[1]Detailed Budget'!$AD$189</f>
        <v>77498869683.252869</v>
      </c>
      <c r="CN261" s="5">
        <f>BH261*BL261*CM261</f>
        <v>0</v>
      </c>
      <c r="CO261" s="3">
        <f>'[1]Detailed Budget'!$AD$191</f>
        <v>2684962805.4134097</v>
      </c>
      <c r="CP261" s="2">
        <f>BH261*AN261*CO261</f>
        <v>0</v>
      </c>
      <c r="CQ261" s="2">
        <f>CN261+CP261</f>
        <v>0</v>
      </c>
      <c r="CR261" s="6">
        <f>'[1]Detailed Budget'!$AD$195</f>
        <v>18734176418</v>
      </c>
      <c r="CS261" s="5">
        <f>BN261*CR261</f>
        <v>3814405.2769413306</v>
      </c>
      <c r="CW261" s="4"/>
      <c r="DH261" s="3">
        <f>'[1]Detailed Budget'!$AD$163</f>
        <v>4928560000</v>
      </c>
      <c r="DI261" s="2">
        <f>AP261*DH261</f>
        <v>0</v>
      </c>
    </row>
    <row r="262" spans="1:118" x14ac:dyDescent="0.35">
      <c r="A262" s="66"/>
      <c r="B262" s="65"/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3"/>
      <c r="V262" s="19"/>
      <c r="W262" s="62"/>
      <c r="X262" s="61"/>
      <c r="Y262" s="60"/>
      <c r="Z262" s="26"/>
      <c r="AA262" s="60"/>
      <c r="AB262" s="57"/>
      <c r="AC262" s="59"/>
      <c r="AD262" s="57"/>
      <c r="AE262" s="58"/>
      <c r="AF262" s="6">
        <f>AE262*BB262</f>
        <v>0</v>
      </c>
      <c r="AG262" s="15">
        <f>AE262/21628351</f>
        <v>0</v>
      </c>
      <c r="AH262" s="57"/>
      <c r="AI262" s="12"/>
      <c r="AJ262" s="6"/>
      <c r="AK262" s="6">
        <f>AB262*0.04</f>
        <v>0</v>
      </c>
      <c r="AL262" s="6">
        <f>AB262*0.04</f>
        <v>0</v>
      </c>
      <c r="AM262" s="6">
        <f>AK262+AL262</f>
        <v>0</v>
      </c>
      <c r="AN262" s="14">
        <f>AM262/20653560</f>
        <v>0</v>
      </c>
      <c r="AO262" s="57"/>
      <c r="AP262" s="13">
        <f>AO262/8801</f>
        <v>0</v>
      </c>
      <c r="AQ262" s="57"/>
      <c r="AR262" s="57"/>
      <c r="AS262" s="57"/>
      <c r="AT262" s="57"/>
      <c r="AU262" s="6"/>
      <c r="AV262" s="6"/>
      <c r="AW262" s="13">
        <f>AV262/34743979</f>
        <v>0</v>
      </c>
      <c r="AX262" s="6"/>
      <c r="AY262" s="6"/>
      <c r="AZ262" s="6"/>
      <c r="BA262" s="12">
        <f>AZ262/12721596</f>
        <v>0</v>
      </c>
      <c r="BB262" s="11"/>
      <c r="BC262" s="6"/>
      <c r="BD262" s="10"/>
      <c r="BE262" s="6"/>
      <c r="BF262" s="8"/>
      <c r="BG262" s="6"/>
      <c r="BI262" s="6">
        <f>AK262*0.85*0.75*12</f>
        <v>0</v>
      </c>
      <c r="BJ262" s="6">
        <f>AL262*0.85*0.75*2*12</f>
        <v>0</v>
      </c>
      <c r="BK262" s="6">
        <f>BI262+BJ262</f>
        <v>0</v>
      </c>
      <c r="BL262" s="8">
        <f>BK262/236999601</f>
        <v>0</v>
      </c>
      <c r="BM262" s="6"/>
      <c r="BN262" s="8">
        <f>BM262/23157202</f>
        <v>0</v>
      </c>
      <c r="BT262" s="6"/>
      <c r="BU262" s="6"/>
      <c r="BV262" s="7"/>
      <c r="BW262" s="4"/>
      <c r="BX262" s="5"/>
      <c r="BY262" s="5"/>
      <c r="CA262" s="6">
        <f>'[1]Detailed Budget'!$AD$96</f>
        <v>71050111380.677719</v>
      </c>
      <c r="CB262" s="5">
        <f>BA262*CA262</f>
        <v>0</v>
      </c>
      <c r="CE262" s="6"/>
      <c r="CF262" s="5"/>
      <c r="CG262" s="6"/>
      <c r="CH262" s="5"/>
      <c r="CI262" s="5"/>
      <c r="CJ262" s="5"/>
      <c r="CK262" s="5"/>
      <c r="CL262" s="5">
        <f>CI262+CK262</f>
        <v>0</v>
      </c>
      <c r="CM262" s="4">
        <f>'[1]Detailed Budget'!$AD$189</f>
        <v>77498869683.252869</v>
      </c>
      <c r="CN262" s="5">
        <f>BH262*BL262*CM262</f>
        <v>0</v>
      </c>
      <c r="CO262" s="3">
        <f>'[1]Detailed Budget'!$AD$191</f>
        <v>2684962805.4134097</v>
      </c>
      <c r="CP262" s="2">
        <f>BH262*AN262*CO262</f>
        <v>0</v>
      </c>
      <c r="CQ262" s="2">
        <f>CN262+CP262</f>
        <v>0</v>
      </c>
      <c r="CR262" s="6"/>
      <c r="CS262" s="5"/>
      <c r="CW262" s="4"/>
      <c r="DH262" s="3">
        <f>'[1]Detailed Budget'!$AD$163</f>
        <v>4928560000</v>
      </c>
      <c r="DI262" s="2">
        <f>AP262*DH262</f>
        <v>0</v>
      </c>
    </row>
    <row r="263" spans="1:118" x14ac:dyDescent="0.35">
      <c r="A263" s="38">
        <v>2.6</v>
      </c>
      <c r="B263" s="37" t="s">
        <v>1181</v>
      </c>
      <c r="C263" s="34">
        <f>COUNTA(C265:C281)</f>
        <v>17</v>
      </c>
      <c r="D263" s="34">
        <f>COUNTA(D265:D281)</f>
        <v>17</v>
      </c>
      <c r="E263" s="34">
        <f>COUNTA(E265:E281)</f>
        <v>0</v>
      </c>
      <c r="F263" s="34">
        <f>COUNTA(F265:F281)</f>
        <v>0</v>
      </c>
      <c r="G263" s="34">
        <f>COUNTA(G265:G281)</f>
        <v>0</v>
      </c>
      <c r="H263" s="34">
        <f>COUNTA(H265:H281)</f>
        <v>17</v>
      </c>
      <c r="I263" s="34">
        <f>COUNTA(I265:I281)</f>
        <v>17</v>
      </c>
      <c r="J263" s="34">
        <f>COUNTA(J265:J281)</f>
        <v>0</v>
      </c>
      <c r="K263" s="34">
        <f>COUNTA(K265:K281)</f>
        <v>17</v>
      </c>
      <c r="L263" s="34">
        <f>COUNTA(L265:L281)</f>
        <v>0</v>
      </c>
      <c r="M263" s="34">
        <f>COUNTA(M265:M281)</f>
        <v>0</v>
      </c>
      <c r="N263" s="34">
        <f>COUNTA(N265:N281)</f>
        <v>0</v>
      </c>
      <c r="O263" s="34">
        <f>COUNTA(O265:O281)</f>
        <v>0</v>
      </c>
      <c r="P263" s="34">
        <f>COUNTA(P265:P281)</f>
        <v>0</v>
      </c>
      <c r="Q263" s="34">
        <f>COUNTA(Q265:Q281)</f>
        <v>0</v>
      </c>
      <c r="R263" s="34">
        <f>COUNTA(R265:R281)</f>
        <v>17</v>
      </c>
      <c r="S263" s="34">
        <f>COUNTA(S265:S281)</f>
        <v>2</v>
      </c>
      <c r="T263" s="34">
        <f>COUNTA(T265:T281)</f>
        <v>0</v>
      </c>
      <c r="U263" s="33">
        <f>SUM(C263:T263)</f>
        <v>104</v>
      </c>
      <c r="V263" s="19"/>
      <c r="W263" s="25">
        <f>SUM(W265:W281)</f>
        <v>2321339</v>
      </c>
      <c r="X263" s="31">
        <v>3.53</v>
      </c>
      <c r="Y263" s="30">
        <f>1+X263/100</f>
        <v>1.0352999999999999</v>
      </c>
      <c r="Z263" s="25">
        <v>19</v>
      </c>
      <c r="AA263" s="30">
        <f>POWER(Y263,Z263)</f>
        <v>1.9331166712483931</v>
      </c>
      <c r="AB263" s="25">
        <f>W263*AA263</f>
        <v>4487419.1205190737</v>
      </c>
      <c r="AC263" s="24">
        <v>18.899999999999999</v>
      </c>
      <c r="AD263" s="25">
        <f>AB263*AC263/100</f>
        <v>848122.21377810498</v>
      </c>
      <c r="AE263" s="25">
        <f>AD263*0.95</f>
        <v>805716.10308919975</v>
      </c>
      <c r="AF263" s="25">
        <f>SUM(AF265:AF281)</f>
        <v>805716.10308919963</v>
      </c>
      <c r="AG263" s="15">
        <f>AE263/21628351</f>
        <v>3.7252775446875247E-2</v>
      </c>
      <c r="AH263" s="25">
        <f>SUM(AH265:AH281)</f>
        <v>224370.9560259537</v>
      </c>
      <c r="AI263" s="12">
        <f>AH263/12908475</f>
        <v>1.738167800812673E-2</v>
      </c>
      <c r="AJ263" s="25">
        <f>SUM(AJ265:AJ281)</f>
        <v>1072493.1698040587</v>
      </c>
      <c r="AK263" s="6">
        <f>AB263*0.04</f>
        <v>179496.76482076294</v>
      </c>
      <c r="AL263" s="6">
        <f>AB263*0.04</f>
        <v>179496.76482076294</v>
      </c>
      <c r="AM263" s="6">
        <f>AK263+AL263</f>
        <v>358993.52964152588</v>
      </c>
      <c r="AN263" s="14">
        <f>AM263/20653560</f>
        <v>1.738167800812673E-2</v>
      </c>
      <c r="AO263" s="25">
        <f>SUM(AO265:AO281)</f>
        <v>178</v>
      </c>
      <c r="AP263" s="13">
        <f>AO263/8801</f>
        <v>2.0224974434723327E-2</v>
      </c>
      <c r="AQ263" s="25">
        <f>SUM(AQ265:AQ281)</f>
        <v>178</v>
      </c>
      <c r="AR263" s="25"/>
      <c r="AS263" s="25"/>
      <c r="AT263" s="25"/>
      <c r="AU263" s="6"/>
      <c r="AV263" s="25">
        <v>2493011</v>
      </c>
      <c r="AW263" s="13">
        <f>AV263/34743979</f>
        <v>7.1753756240757569E-2</v>
      </c>
      <c r="AX263" s="6"/>
      <c r="AY263" s="25">
        <v>258686</v>
      </c>
      <c r="AZ263" s="25">
        <f>SUM(AZ265:AZ281)</f>
        <v>0</v>
      </c>
      <c r="BA263" s="12">
        <f>AZ263/12721596</f>
        <v>0</v>
      </c>
      <c r="BB263" s="11"/>
      <c r="BC263" s="25">
        <f>SUM(BC265:BC281)</f>
        <v>610647.99392023543</v>
      </c>
      <c r="BD263" s="10">
        <f>BC263/11104067</f>
        <v>5.4993183481352861E-2</v>
      </c>
      <c r="BE263" s="25">
        <f>SUM(BE265:BE281)</f>
        <v>2612216.4184365631</v>
      </c>
      <c r="BF263" s="8">
        <f>BE263/47500730</f>
        <v>5.4993184703404835E-2</v>
      </c>
      <c r="BG263" s="25">
        <f>SUM(BG265:BG281)</f>
        <v>3222864.412356799</v>
      </c>
      <c r="BI263" s="6">
        <f>AK263*0.85*0.75*12</f>
        <v>1373150.2508788365</v>
      </c>
      <c r="BJ263" s="6">
        <f>AL263*0.85*0.75*2*12</f>
        <v>2746300.501757673</v>
      </c>
      <c r="BK263" s="6">
        <f>BI263+BJ263</f>
        <v>4119450.7526365095</v>
      </c>
      <c r="BL263" s="8">
        <f>BK263/236999601</f>
        <v>1.738167800812673E-2</v>
      </c>
      <c r="BM263" s="25">
        <v>555084</v>
      </c>
      <c r="BN263" s="8">
        <f>BM263/23157202</f>
        <v>2.3970253401080149E-2</v>
      </c>
      <c r="BO263" s="24"/>
      <c r="BP263" s="24"/>
      <c r="BQ263" s="24"/>
      <c r="BR263" s="24"/>
      <c r="BS263" s="24"/>
      <c r="BT263" s="25">
        <f>'[1]Detailed Budget'!$AD$12</f>
        <v>194045122715</v>
      </c>
      <c r="BU263" s="25">
        <f>'[1]Detailed Budget'!$AD$24</f>
        <v>194045122715</v>
      </c>
      <c r="BV263" s="7">
        <f>AV263/34743979</f>
        <v>7.1753756240757569E-2</v>
      </c>
      <c r="BW263" s="4">
        <v>1</v>
      </c>
      <c r="BX263" s="35">
        <f>BT263*BV263</f>
        <v>13923466435</v>
      </c>
      <c r="BY263" s="35">
        <f>BU263*BV263</f>
        <v>13923466435</v>
      </c>
      <c r="BZ263" s="35">
        <f>BX263+BY263</f>
        <v>27846932870</v>
      </c>
      <c r="CA263" s="25">
        <f>'[1]Detailed Budget'!$AD$96</f>
        <v>71050111380.677719</v>
      </c>
      <c r="CB263" s="36">
        <f>BA263*CA263</f>
        <v>0</v>
      </c>
      <c r="CC263" s="24"/>
      <c r="CD263" s="24"/>
      <c r="CE263" s="25">
        <f>'[1]Detailed Budget'!$AD$175</f>
        <v>4330586076.5988197</v>
      </c>
      <c r="CF263" s="25">
        <f>SUM(CF265:CF281)</f>
        <v>238152714.69219095</v>
      </c>
      <c r="CG263" s="26">
        <f>'[1]Detailed Budget'!$AD$176</f>
        <v>20662817754.37001</v>
      </c>
      <c r="CH263" s="25">
        <f>SUM(CH265:CH281)</f>
        <v>1136314153.2588625</v>
      </c>
      <c r="CI263" s="25">
        <f>SUM(CI265:CI281)</f>
        <v>1374466867.9510539</v>
      </c>
      <c r="CJ263" s="5">
        <f>'[1]Detailed Budget'!$AD$178</f>
        <v>46025131033.061455</v>
      </c>
      <c r="CK263" s="25">
        <f>SUM(CK265:CK281)</f>
        <v>1714563871.2876477</v>
      </c>
      <c r="CL263" s="25">
        <f>SUM(CL265:CL281)</f>
        <v>3089030739.2387013</v>
      </c>
      <c r="CM263" s="4">
        <f>'[1]Detailed Budget'!$AD$189</f>
        <v>77498869683.252869</v>
      </c>
      <c r="CN263" s="5">
        <f>BH263*BL263*CM263</f>
        <v>0</v>
      </c>
      <c r="CO263" s="3">
        <f>'[1]Detailed Budget'!$AD$191</f>
        <v>2684962805.4134097</v>
      </c>
      <c r="CP263" s="2">
        <f>BH263*AN263*CO263</f>
        <v>0</v>
      </c>
      <c r="CQ263" s="2">
        <f>CN263+CP263</f>
        <v>0</v>
      </c>
      <c r="CR263" s="25">
        <f>'[1]Detailed Budget'!$AD$195</f>
        <v>18734176418</v>
      </c>
      <c r="CS263" s="5">
        <f>BN263*CR263</f>
        <v>449062956</v>
      </c>
      <c r="CT263" s="24"/>
      <c r="CU263" s="24"/>
      <c r="CV263" s="24"/>
      <c r="CW263" s="4"/>
      <c r="CX263" s="24"/>
      <c r="CY263" s="24"/>
      <c r="CZ263" s="24"/>
      <c r="DA263" s="24"/>
      <c r="DB263" s="24"/>
      <c r="DC263" s="24"/>
      <c r="DD263" s="24"/>
      <c r="DE263" s="24"/>
      <c r="DF263" s="24"/>
      <c r="DG263" s="24"/>
      <c r="DH263" s="3">
        <f>'[1]Detailed Budget'!$AD$163</f>
        <v>4928560000</v>
      </c>
      <c r="DI263" s="2">
        <f>AP263*DH263</f>
        <v>99680000</v>
      </c>
      <c r="DJ263" s="24"/>
      <c r="DK263" s="24"/>
      <c r="DL263" s="24"/>
      <c r="DM263" s="24"/>
      <c r="DN263" s="24"/>
    </row>
    <row r="264" spans="1:118" x14ac:dyDescent="0.35">
      <c r="A264" s="23" t="s">
        <v>1180</v>
      </c>
      <c r="B264" s="22" t="s">
        <v>72</v>
      </c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3"/>
      <c r="V264" s="19"/>
      <c r="W264" s="25"/>
      <c r="X264" s="31"/>
      <c r="Y264" s="30"/>
      <c r="Z264" s="25"/>
      <c r="AA264" s="30"/>
      <c r="AB264" s="25"/>
      <c r="AC264" s="24"/>
      <c r="AD264" s="25"/>
      <c r="AE264" s="6"/>
      <c r="AF264" s="6"/>
      <c r="AG264" s="15">
        <f>AE264/21628351</f>
        <v>0</v>
      </c>
      <c r="AH264" s="25"/>
      <c r="AI264" s="12"/>
      <c r="AJ264" s="6"/>
      <c r="AK264" s="6">
        <f>AB264*0.04</f>
        <v>0</v>
      </c>
      <c r="AL264" s="6">
        <f>AB264*0.04</f>
        <v>0</v>
      </c>
      <c r="AM264" s="6">
        <f>AK264+AL264</f>
        <v>0</v>
      </c>
      <c r="AN264" s="14">
        <f>AM264/20653560</f>
        <v>0</v>
      </c>
      <c r="AO264" s="25"/>
      <c r="AP264" s="13"/>
      <c r="AQ264" s="25"/>
      <c r="AR264" s="25"/>
      <c r="AS264" s="25"/>
      <c r="AT264" s="25"/>
      <c r="AU264" s="6"/>
      <c r="AV264" s="26"/>
      <c r="AW264" s="13">
        <f>AV264/34743979</f>
        <v>0</v>
      </c>
      <c r="AX264" s="6"/>
      <c r="AY264" s="25"/>
      <c r="AZ264" s="6"/>
      <c r="BA264" s="12">
        <f>AZ264/12721596</f>
        <v>0</v>
      </c>
      <c r="BB264" s="11"/>
      <c r="BC264" s="28"/>
      <c r="BD264" s="10">
        <f>BC264/11104067</f>
        <v>0</v>
      </c>
      <c r="BE264" s="28"/>
      <c r="BF264" s="8">
        <f>BE264/47500730</f>
        <v>0</v>
      </c>
      <c r="BG264" s="27"/>
      <c r="BI264" s="6">
        <f>AK264*0.85*0.75*12</f>
        <v>0</v>
      </c>
      <c r="BJ264" s="6">
        <f>AL264*0.85*0.75*2*12</f>
        <v>0</v>
      </c>
      <c r="BK264" s="6">
        <f>BI264+BJ264</f>
        <v>0</v>
      </c>
      <c r="BL264" s="8">
        <f>BK264/236999601</f>
        <v>0</v>
      </c>
      <c r="BM264" s="25"/>
      <c r="BN264" s="8">
        <f>BM264/23157202</f>
        <v>0</v>
      </c>
      <c r="BO264" s="24"/>
      <c r="BP264" s="24"/>
      <c r="BQ264" s="24"/>
      <c r="BR264" s="24"/>
      <c r="BS264" s="24"/>
      <c r="BT264" s="25"/>
      <c r="BU264" s="25">
        <f>'[1]Detailed Budget'!$AD$24</f>
        <v>194045122715</v>
      </c>
      <c r="BV264" s="7"/>
      <c r="BW264" s="4"/>
      <c r="BX264" s="5"/>
      <c r="BY264" s="5"/>
      <c r="BZ264" s="24"/>
      <c r="CA264" s="25">
        <f>'[1]Detailed Budget'!$AD$96</f>
        <v>71050111380.677719</v>
      </c>
      <c r="CB264" s="5"/>
      <c r="CC264" s="24"/>
      <c r="CD264" s="24"/>
      <c r="CE264" s="25"/>
      <c r="CF264" s="5"/>
      <c r="CG264" s="26"/>
      <c r="CH264" s="5"/>
      <c r="CI264" s="5"/>
      <c r="CJ264" s="5"/>
      <c r="CK264" s="5"/>
      <c r="CL264" s="5"/>
      <c r="CM264" s="4">
        <f>'[1]Detailed Budget'!$AD$189</f>
        <v>77498869683.252869</v>
      </c>
      <c r="CN264" s="5">
        <f>BH264*BL264*CM264</f>
        <v>0</v>
      </c>
      <c r="CO264" s="3">
        <f>'[1]Detailed Budget'!$AD$191</f>
        <v>2684962805.4134097</v>
      </c>
      <c r="CP264" s="2">
        <f>BH264*AN264*CO264</f>
        <v>0</v>
      </c>
      <c r="CQ264" s="2">
        <f>CN264+CP264</f>
        <v>0</v>
      </c>
      <c r="CR264" s="25"/>
      <c r="CS264" s="5"/>
      <c r="CT264" s="24"/>
      <c r="CU264" s="24"/>
      <c r="CV264" s="24"/>
      <c r="CW264" s="4"/>
      <c r="CX264" s="24"/>
      <c r="CY264" s="24"/>
      <c r="CZ264" s="24"/>
      <c r="DA264" s="24"/>
      <c r="DB264" s="24"/>
      <c r="DC264" s="24"/>
      <c r="DD264" s="24"/>
      <c r="DE264" s="24"/>
      <c r="DF264" s="24"/>
      <c r="DG264" s="24"/>
      <c r="DH264" s="3"/>
      <c r="DI264" s="2"/>
      <c r="DJ264" s="24"/>
      <c r="DK264" s="24"/>
      <c r="DL264" s="24"/>
      <c r="DM264" s="24"/>
      <c r="DN264" s="24"/>
    </row>
    <row r="265" spans="1:118" ht="43.5" x14ac:dyDescent="0.35">
      <c r="A265" s="23" t="s">
        <v>1179</v>
      </c>
      <c r="B265" s="22" t="s">
        <v>1178</v>
      </c>
      <c r="C265" s="21" t="s">
        <v>1</v>
      </c>
      <c r="D265" s="21" t="s">
        <v>1</v>
      </c>
      <c r="E265" s="21"/>
      <c r="F265" s="21"/>
      <c r="G265" s="21"/>
      <c r="H265" s="21" t="s">
        <v>1</v>
      </c>
      <c r="I265" s="21" t="s">
        <v>1</v>
      </c>
      <c r="J265" s="21"/>
      <c r="K265" s="21" t="s">
        <v>1</v>
      </c>
      <c r="L265" s="21"/>
      <c r="M265" s="21"/>
      <c r="N265" s="21"/>
      <c r="O265" s="21"/>
      <c r="P265" s="21"/>
      <c r="Q265" s="21"/>
      <c r="R265" s="21" t="s">
        <v>1</v>
      </c>
      <c r="S265" s="21"/>
      <c r="T265" s="21"/>
      <c r="U265" s="20">
        <f>COUNTA(C265:T265)</f>
        <v>6</v>
      </c>
      <c r="V265" s="19" t="s">
        <v>4</v>
      </c>
      <c r="W265" s="18">
        <v>139804</v>
      </c>
      <c r="X265" s="17">
        <v>3.53</v>
      </c>
      <c r="Y265" s="16">
        <f>1+X265/100</f>
        <v>1.0352999999999999</v>
      </c>
      <c r="Z265" s="6">
        <v>19</v>
      </c>
      <c r="AA265" s="16">
        <f>POWER(Y265,Z265)</f>
        <v>1.9331166712483931</v>
      </c>
      <c r="AB265" s="6">
        <f>W265*AA265</f>
        <v>270257.44310721033</v>
      </c>
      <c r="AC265" s="1">
        <v>18.899999999999999</v>
      </c>
      <c r="AD265" s="6">
        <f>AB265*AC265/100</f>
        <v>51078.65674726275</v>
      </c>
      <c r="AE265" s="6">
        <f>AD265*0.95</f>
        <v>48524.723909899607</v>
      </c>
      <c r="AF265" s="6">
        <f>AE265*BB265</f>
        <v>48524.723909899607</v>
      </c>
      <c r="AG265" s="15">
        <f>AE265/21628351</f>
        <v>2.243570206064235E-3</v>
      </c>
      <c r="AH265" s="6">
        <f>AB265*0.05</f>
        <v>13512.872155360517</v>
      </c>
      <c r="AI265" s="12">
        <f>AH265/12908475</f>
        <v>1.0468217318746419E-3</v>
      </c>
      <c r="AJ265" s="6">
        <f>AD265+AH265</f>
        <v>64591.528902623264</v>
      </c>
      <c r="AK265" s="6">
        <f>AB265*0.04</f>
        <v>10810.297724288414</v>
      </c>
      <c r="AL265" s="6">
        <f>AB265*0.04</f>
        <v>10810.297724288414</v>
      </c>
      <c r="AM265" s="6">
        <f>AK265+AL265</f>
        <v>21620.595448576827</v>
      </c>
      <c r="AN265" s="14">
        <f>AM265/20653560</f>
        <v>1.0468217318746417E-3</v>
      </c>
      <c r="AO265" s="6">
        <v>10</v>
      </c>
      <c r="AP265" s="13">
        <f>AO265/8801</f>
        <v>1.1362345188046814E-3</v>
      </c>
      <c r="AQ265" s="6">
        <v>10</v>
      </c>
      <c r="AR265" s="6"/>
      <c r="AS265" s="6"/>
      <c r="AT265" s="6"/>
      <c r="AU265" s="6">
        <v>1</v>
      </c>
      <c r="AV265" s="6">
        <f>W265/2321339*2493011</f>
        <v>150143.04668297048</v>
      </c>
      <c r="AW265" s="13">
        <f>AV265/34743979</f>
        <v>4.3214119684728824E-3</v>
      </c>
      <c r="AX265" s="6">
        <v>0</v>
      </c>
      <c r="AY265" s="6">
        <f>AJ265/1072493*258686</f>
        <v>15579.51823061223</v>
      </c>
      <c r="AZ265" s="6">
        <f>AX265*AY265</f>
        <v>0</v>
      </c>
      <c r="BA265" s="12">
        <f>AZ265/12721596</f>
        <v>0</v>
      </c>
      <c r="BB265" s="11">
        <v>1</v>
      </c>
      <c r="BC265" s="6">
        <f>AD265*BB265*0.18*4</f>
        <v>36776.632858029181</v>
      </c>
      <c r="BD265" s="10">
        <f>BC265/11104067</f>
        <v>3.3119966637475424E-3</v>
      </c>
      <c r="BE265" s="6">
        <f>AD265*BB265*0.77*4</f>
        <v>157322.26278156927</v>
      </c>
      <c r="BF265" s="8">
        <f>BE265/47500730</f>
        <v>3.311996737346337E-3</v>
      </c>
      <c r="BG265" s="6">
        <f>BC265+BE265</f>
        <v>194098.89563959846</v>
      </c>
      <c r="BH265" s="9">
        <v>0</v>
      </c>
      <c r="BI265" s="6">
        <f>AK265*0.85*0.75*12</f>
        <v>82698.777590806363</v>
      </c>
      <c r="BJ265" s="6">
        <f>AL265*0.85*0.75*2*12</f>
        <v>165397.55518161273</v>
      </c>
      <c r="BK265" s="6">
        <f>BI265+BJ265</f>
        <v>248096.33277241909</v>
      </c>
      <c r="BL265" s="8">
        <f>BK265/236999601</f>
        <v>1.0468217318746417E-3</v>
      </c>
      <c r="BM265" s="6">
        <f>AH265/224371*555084</f>
        <v>33430.252249560494</v>
      </c>
      <c r="BN265" s="8">
        <f>BM265/23157202</f>
        <v>1.4436222584041239E-3</v>
      </c>
      <c r="BT265" s="6">
        <f>'[1]Detailed Budget'!$AD$12</f>
        <v>194045122715</v>
      </c>
      <c r="BU265" s="6">
        <f>'[1]Detailed Budget'!$AD$24</f>
        <v>194045122715</v>
      </c>
      <c r="BV265" s="7">
        <f>AV265/34743979</f>
        <v>4.3214119684728824E-3</v>
      </c>
      <c r="BW265" s="4"/>
      <c r="BX265" s="5">
        <f>BT265*BV265</f>
        <v>838548915.72439015</v>
      </c>
      <c r="BY265" s="5">
        <f>BU265*BV265</f>
        <v>838548915.72439015</v>
      </c>
      <c r="CA265" s="6">
        <f>'[1]Detailed Budget'!$AD$96</f>
        <v>71050111380.677719</v>
      </c>
      <c r="CB265" s="5">
        <f>BA265*CA265</f>
        <v>0</v>
      </c>
      <c r="CE265" s="6">
        <f>'[1]Detailed Budget'!$AD$175</f>
        <v>4330586076.5988197</v>
      </c>
      <c r="CF265" s="5">
        <f>BB265*BD265*CE265</f>
        <v>14342886.637766849</v>
      </c>
      <c r="CG265" s="6">
        <f>'[1]Detailed Budget'!$AD$176</f>
        <v>20662817754.37001</v>
      </c>
      <c r="CH265" s="5">
        <f>BB265*BF265*CG265</f>
        <v>68435184.986855432</v>
      </c>
      <c r="CI265" s="5">
        <f>CF265+CH265</f>
        <v>82778071.624622285</v>
      </c>
      <c r="CJ265" s="5">
        <f>'[1]Detailed Budget'!$AD$178</f>
        <v>46025131033.061455</v>
      </c>
      <c r="CK265" s="5">
        <f>BB265*AG265*CJ265</f>
        <v>103260612.7159791</v>
      </c>
      <c r="CL265" s="5">
        <f>CI265+CK265</f>
        <v>186038684.34060138</v>
      </c>
      <c r="CM265" s="4">
        <f>'[1]Detailed Budget'!$AD$189</f>
        <v>77498869683.252869</v>
      </c>
      <c r="CN265" s="5">
        <f>BH265*BL265*CM265</f>
        <v>0</v>
      </c>
      <c r="CO265" s="3">
        <f>'[1]Detailed Budget'!$AD$191</f>
        <v>2684962805.4134097</v>
      </c>
      <c r="CP265" s="2">
        <f>BH265*AN265*CO265</f>
        <v>0</v>
      </c>
      <c r="CQ265" s="2">
        <f>CN265+CP265</f>
        <v>0</v>
      </c>
      <c r="CR265" s="6">
        <f>'[1]Detailed Budget'!$AD$195</f>
        <v>18734176418</v>
      </c>
      <c r="CS265" s="5">
        <f>BN265*CR265</f>
        <v>27045074.06989444</v>
      </c>
      <c r="CW265" s="4"/>
      <c r="DH265" s="3"/>
      <c r="DI265" s="2"/>
    </row>
    <row r="266" spans="1:118" ht="43.5" x14ac:dyDescent="0.35">
      <c r="A266" s="23" t="s">
        <v>1177</v>
      </c>
      <c r="B266" s="22" t="s">
        <v>1176</v>
      </c>
      <c r="C266" s="21" t="s">
        <v>1</v>
      </c>
      <c r="D266" s="21" t="s">
        <v>1</v>
      </c>
      <c r="E266" s="21"/>
      <c r="F266" s="21"/>
      <c r="G266" s="21"/>
      <c r="H266" s="21" t="s">
        <v>1</v>
      </c>
      <c r="I266" s="21" t="s">
        <v>1</v>
      </c>
      <c r="J266" s="21"/>
      <c r="K266" s="21" t="s">
        <v>1</v>
      </c>
      <c r="L266" s="21"/>
      <c r="M266" s="21"/>
      <c r="N266" s="21"/>
      <c r="O266" s="21"/>
      <c r="P266" s="21"/>
      <c r="Q266" s="21"/>
      <c r="R266" s="21" t="s">
        <v>1</v>
      </c>
      <c r="S266" s="21"/>
      <c r="T266" s="21"/>
      <c r="U266" s="20">
        <f>COUNTA(C266:T266)</f>
        <v>6</v>
      </c>
      <c r="V266" s="19" t="s">
        <v>4</v>
      </c>
      <c r="W266" s="18">
        <v>109692</v>
      </c>
      <c r="X266" s="17">
        <v>3.53</v>
      </c>
      <c r="Y266" s="16">
        <f>1+X266/100</f>
        <v>1.0352999999999999</v>
      </c>
      <c r="Z266" s="6">
        <v>19</v>
      </c>
      <c r="AA266" s="16">
        <f>POWER(Y266,Z266)</f>
        <v>1.9331166712483931</v>
      </c>
      <c r="AB266" s="6">
        <f>W266*AA266</f>
        <v>212047.43390257875</v>
      </c>
      <c r="AC266" s="1">
        <v>18.899999999999999</v>
      </c>
      <c r="AD266" s="6">
        <f>AB266*AC266/100</f>
        <v>40076.96500758738</v>
      </c>
      <c r="AE266" s="6">
        <f>AD266*0.95</f>
        <v>38073.116757208008</v>
      </c>
      <c r="AF266" s="6">
        <f>AE266*BB266</f>
        <v>38073.116757208008</v>
      </c>
      <c r="AG266" s="15">
        <f>AE266/21628351</f>
        <v>1.7603337747389067E-3</v>
      </c>
      <c r="AH266" s="6">
        <f>AB266*0.05</f>
        <v>10602.371695128939</v>
      </c>
      <c r="AI266" s="12">
        <f>AH266/12908475</f>
        <v>8.2134967105943488E-4</v>
      </c>
      <c r="AJ266" s="6">
        <f>AD266+AH266</f>
        <v>50679.336702716319</v>
      </c>
      <c r="AK266" s="6">
        <f>AB266*0.04</f>
        <v>8481.8973561031507</v>
      </c>
      <c r="AL266" s="6">
        <f>AB266*0.04</f>
        <v>8481.8973561031507</v>
      </c>
      <c r="AM266" s="6">
        <f>AK266+AL266</f>
        <v>16963.794712206301</v>
      </c>
      <c r="AN266" s="14">
        <f>AM266/20653560</f>
        <v>8.2134967105943488E-4</v>
      </c>
      <c r="AO266" s="6">
        <v>10</v>
      </c>
      <c r="AP266" s="13">
        <f>AO266/8801</f>
        <v>1.1362345188046814E-3</v>
      </c>
      <c r="AQ266" s="6">
        <v>10</v>
      </c>
      <c r="AR266" s="6"/>
      <c r="AS266" s="6"/>
      <c r="AT266" s="6"/>
      <c r="AU266" s="6">
        <v>1</v>
      </c>
      <c r="AV266" s="6">
        <f>W266/2321339*2493011</f>
        <v>117804.1477836714</v>
      </c>
      <c r="AW266" s="13">
        <f>AV266/34743979</f>
        <v>3.3906349006160579E-3</v>
      </c>
      <c r="AX266" s="6">
        <v>0</v>
      </c>
      <c r="AY266" s="6">
        <f>AJ266/1072493*258686</f>
        <v>12223.888542189901</v>
      </c>
      <c r="AZ266" s="6">
        <f>AX266*AY266</f>
        <v>0</v>
      </c>
      <c r="BA266" s="12">
        <f>AZ266/12721596</f>
        <v>0</v>
      </c>
      <c r="BB266" s="11">
        <v>1</v>
      </c>
      <c r="BC266" s="6">
        <f>AD266*BB266*0.18*4</f>
        <v>28855.414805462911</v>
      </c>
      <c r="BD266" s="10">
        <f>BC266/11104067</f>
        <v>2.5986347889888372E-3</v>
      </c>
      <c r="BE266" s="6">
        <f>AD266*BB266*0.77*4</f>
        <v>123437.05222336913</v>
      </c>
      <c r="BF266" s="8">
        <f>BE266/47500730</f>
        <v>2.5986348467353895E-3</v>
      </c>
      <c r="BG266" s="6">
        <f>BC266+BE266</f>
        <v>152292.46702883203</v>
      </c>
      <c r="BH266" s="9">
        <v>0</v>
      </c>
      <c r="BI266" s="6">
        <f>AK266*0.85*0.75*12</f>
        <v>64886.514774189105</v>
      </c>
      <c r="BJ266" s="6">
        <f>AL266*0.85*0.75*2*12</f>
        <v>129773.02954837821</v>
      </c>
      <c r="BK266" s="6">
        <f>BI266+BJ266</f>
        <v>194659.54432256732</v>
      </c>
      <c r="BL266" s="8">
        <f>BK266/236999601</f>
        <v>8.2134967105943488E-4</v>
      </c>
      <c r="BM266" s="6">
        <f>AH266/224371*555084</f>
        <v>26229.801935272171</v>
      </c>
      <c r="BN266" s="8">
        <f>BM266/23157202</f>
        <v>1.1326844208239049E-3</v>
      </c>
      <c r="BT266" s="6">
        <f>'[1]Detailed Budget'!$AD$12</f>
        <v>194045122715</v>
      </c>
      <c r="BU266" s="6">
        <f>'[1]Detailed Budget'!$AD$24</f>
        <v>194045122715</v>
      </c>
      <c r="BV266" s="7">
        <f>AV266/34743979</f>
        <v>3.3906349006160579E-3</v>
      </c>
      <c r="BW266" s="4"/>
      <c r="BX266" s="5">
        <f>BT266*BV266</f>
        <v>657936165.37180483</v>
      </c>
      <c r="BY266" s="5">
        <f>BU266*BV266</f>
        <v>657936165.37180483</v>
      </c>
      <c r="CA266" s="6">
        <f>'[1]Detailed Budget'!$AD$96</f>
        <v>71050111380.677719</v>
      </c>
      <c r="CB266" s="5">
        <f>BA266*CA266</f>
        <v>0</v>
      </c>
      <c r="CE266" s="6">
        <f>'[1]Detailed Budget'!$AD$175</f>
        <v>4330586076.5988197</v>
      </c>
      <c r="CF266" s="5">
        <f>BB266*BD266*CE266</f>
        <v>11253611.635360369</v>
      </c>
      <c r="CG266" s="6">
        <f>'[1]Detailed Budget'!$AD$176</f>
        <v>20662817754.37001</v>
      </c>
      <c r="CH266" s="5">
        <f>BB266*BF266*CG266</f>
        <v>53695118.248248599</v>
      </c>
      <c r="CI266" s="5">
        <f>CF266+CH266</f>
        <v>64948729.883608967</v>
      </c>
      <c r="CJ266" s="5">
        <f>'[1]Detailed Budget'!$AD$178</f>
        <v>46025131033.061455</v>
      </c>
      <c r="CK266" s="5">
        <f>BB266*AG266*CJ266</f>
        <v>81019592.644281864</v>
      </c>
      <c r="CL266" s="5">
        <f>CI266+CK266</f>
        <v>145968322.52789083</v>
      </c>
      <c r="CM266" s="4">
        <f>'[1]Detailed Budget'!$AD$189</f>
        <v>77498869683.252869</v>
      </c>
      <c r="CN266" s="5">
        <f>BH266*BL266*CM266</f>
        <v>0</v>
      </c>
      <c r="CO266" s="3">
        <f>'[1]Detailed Budget'!$AD$191</f>
        <v>2684962805.4134097</v>
      </c>
      <c r="CP266" s="2">
        <f>BH266*AN266*CO266</f>
        <v>0</v>
      </c>
      <c r="CQ266" s="2">
        <f>CN266+CP266</f>
        <v>0</v>
      </c>
      <c r="CR266" s="6">
        <f>'[1]Detailed Budget'!$AD$195</f>
        <v>18734176418</v>
      </c>
      <c r="CS266" s="5">
        <f>BN266*CR266</f>
        <v>21219909.765635189</v>
      </c>
      <c r="CW266" s="4"/>
      <c r="DH266" s="3"/>
      <c r="DI266" s="2"/>
    </row>
    <row r="267" spans="1:118" ht="43.5" x14ac:dyDescent="0.35">
      <c r="A267" s="23" t="s">
        <v>1175</v>
      </c>
      <c r="B267" s="22" t="s">
        <v>1174</v>
      </c>
      <c r="C267" s="21" t="s">
        <v>1</v>
      </c>
      <c r="D267" s="21" t="s">
        <v>1</v>
      </c>
      <c r="E267" s="21"/>
      <c r="F267" s="21"/>
      <c r="G267" s="21"/>
      <c r="H267" s="21" t="s">
        <v>1</v>
      </c>
      <c r="I267" s="21" t="s">
        <v>1</v>
      </c>
      <c r="J267" s="21"/>
      <c r="K267" s="21" t="s">
        <v>1</v>
      </c>
      <c r="L267" s="21"/>
      <c r="M267" s="21"/>
      <c r="N267" s="21"/>
      <c r="O267" s="21"/>
      <c r="P267" s="21"/>
      <c r="Q267" s="21"/>
      <c r="R267" s="21" t="s">
        <v>1</v>
      </c>
      <c r="S267" s="21"/>
      <c r="T267" s="21"/>
      <c r="U267" s="20">
        <f>COUNTA(C267:T267)</f>
        <v>6</v>
      </c>
      <c r="V267" s="19" t="s">
        <v>4</v>
      </c>
      <c r="W267" s="18">
        <v>87706</v>
      </c>
      <c r="X267" s="17">
        <v>3.53</v>
      </c>
      <c r="Y267" s="16">
        <f>1+X267/100</f>
        <v>1.0352999999999999</v>
      </c>
      <c r="Z267" s="6">
        <v>19</v>
      </c>
      <c r="AA267" s="16">
        <f>POWER(Y267,Z267)</f>
        <v>1.9331166712483931</v>
      </c>
      <c r="AB267" s="6">
        <f>W267*AA267</f>
        <v>169545.93076851158</v>
      </c>
      <c r="AC267" s="1">
        <v>18.899999999999999</v>
      </c>
      <c r="AD267" s="6">
        <f>AB267*AC267/100</f>
        <v>32044.180915248686</v>
      </c>
      <c r="AE267" s="6">
        <f>AD267*0.95</f>
        <v>30441.971869486249</v>
      </c>
      <c r="AF267" s="6">
        <f>AE267*BB267</f>
        <v>30441.971869486249</v>
      </c>
      <c r="AG267" s="15">
        <f>AE267/21628351</f>
        <v>1.4075031364844343E-3</v>
      </c>
      <c r="AH267" s="6">
        <f>AB267*0.05</f>
        <v>8477.2965384255785</v>
      </c>
      <c r="AI267" s="12">
        <f>AH267/12908475</f>
        <v>6.5672331847298605E-4</v>
      </c>
      <c r="AJ267" s="6">
        <f>AD267+AH267</f>
        <v>40521.477453674263</v>
      </c>
      <c r="AK267" s="6">
        <f>AB267*0.04</f>
        <v>6781.8372307404634</v>
      </c>
      <c r="AL267" s="6">
        <f>AB267*0.04</f>
        <v>6781.8372307404634</v>
      </c>
      <c r="AM267" s="6">
        <f>AK267+AL267</f>
        <v>13563.674461480927</v>
      </c>
      <c r="AN267" s="14">
        <f>AM267/20653560</f>
        <v>6.5672331847298605E-4</v>
      </c>
      <c r="AO267" s="6">
        <v>11</v>
      </c>
      <c r="AP267" s="13">
        <f>AO267/8801</f>
        <v>1.2498579706851495E-3</v>
      </c>
      <c r="AQ267" s="6">
        <v>11</v>
      </c>
      <c r="AR267" s="6"/>
      <c r="AS267" s="6"/>
      <c r="AT267" s="6"/>
      <c r="AU267" s="6">
        <v>1</v>
      </c>
      <c r="AV267" s="6">
        <f>W267/2321339*2493011</f>
        <v>94192.198022779092</v>
      </c>
      <c r="AW267" s="13">
        <f>AV267/34743979</f>
        <v>2.7110365805476421E-3</v>
      </c>
      <c r="AX267" s="6">
        <v>0</v>
      </c>
      <c r="AY267" s="6">
        <f>AJ267/1072493*258686</f>
        <v>9773.8063713060874</v>
      </c>
      <c r="AZ267" s="6">
        <f>AX267*AY267</f>
        <v>0</v>
      </c>
      <c r="BA267" s="12">
        <f>AZ267/12721596</f>
        <v>0</v>
      </c>
      <c r="BB267" s="11">
        <v>1</v>
      </c>
      <c r="BC267" s="6">
        <f>AD267*BB267*0.18*4</f>
        <v>23071.810258979054</v>
      </c>
      <c r="BD267" s="10">
        <f>BC267/11104067</f>
        <v>2.0777801736047751E-3</v>
      </c>
      <c r="BE267" s="6">
        <f>AD267*BB267*0.77*4</f>
        <v>98696.077218965947</v>
      </c>
      <c r="BF267" s="8">
        <f>BE267/47500730</f>
        <v>2.0777802197769579E-3</v>
      </c>
      <c r="BG267" s="6">
        <f>BC267+BE267</f>
        <v>121767.887477945</v>
      </c>
      <c r="BH267" s="9">
        <v>0</v>
      </c>
      <c r="BI267" s="6">
        <f>AK267*0.85*0.75*12</f>
        <v>51881.054815164549</v>
      </c>
      <c r="BJ267" s="6">
        <f>AL267*0.85*0.75*2*12</f>
        <v>103762.1096303291</v>
      </c>
      <c r="BK267" s="6">
        <f>BI267+BJ267</f>
        <v>155643.16444549366</v>
      </c>
      <c r="BL267" s="8">
        <f>BK267/236999601</f>
        <v>6.5672331847298616E-4</v>
      </c>
      <c r="BM267" s="6">
        <f>AH267/224371*555084</f>
        <v>20972.459327343655</v>
      </c>
      <c r="BN267" s="8">
        <f>BM267/23157202</f>
        <v>9.0565601696369251E-4</v>
      </c>
      <c r="BT267" s="6">
        <f>'[1]Detailed Budget'!$AD$12</f>
        <v>194045122715</v>
      </c>
      <c r="BU267" s="6">
        <f>'[1]Detailed Budget'!$AD$24</f>
        <v>194045122715</v>
      </c>
      <c r="BV267" s="7">
        <f>AV267/34743979</f>
        <v>2.7110365805476421E-3</v>
      </c>
      <c r="BW267" s="4"/>
      <c r="BX267" s="5">
        <f>BT267*BV267</f>
        <v>526063425.95722121</v>
      </c>
      <c r="BY267" s="5">
        <f>BU267*BV267</f>
        <v>526063425.95722121</v>
      </c>
      <c r="CA267" s="6">
        <f>'[1]Detailed Budget'!$AD$96</f>
        <v>71050111380.677719</v>
      </c>
      <c r="CB267" s="5">
        <f>BA267*CA267</f>
        <v>0</v>
      </c>
      <c r="CE267" s="6">
        <f>'[1]Detailed Budget'!$AD$175</f>
        <v>4330586076.5988197</v>
      </c>
      <c r="CF267" s="5">
        <f>BB267*BD267*CE267</f>
        <v>8998005.8900459167</v>
      </c>
      <c r="CG267" s="6">
        <f>'[1]Detailed Budget'!$AD$176</f>
        <v>20662817754.37001</v>
      </c>
      <c r="CH267" s="5">
        <f>BB267*BF267*CG267</f>
        <v>42932794.014886148</v>
      </c>
      <c r="CI267" s="5">
        <f>CF267+CH267</f>
        <v>51930799.904932067</v>
      </c>
      <c r="CJ267" s="5">
        <f>'[1]Detailed Budget'!$AD$178</f>
        <v>46025131033.061455</v>
      </c>
      <c r="CK267" s="5">
        <f>BB267*AG267*CJ267</f>
        <v>64780516.286141068</v>
      </c>
      <c r="CL267" s="5">
        <f>CI267+CK267</f>
        <v>116711316.19107313</v>
      </c>
      <c r="CM267" s="4">
        <f>'[1]Detailed Budget'!$AD$189</f>
        <v>77498869683.252869</v>
      </c>
      <c r="CN267" s="5">
        <f>BH267*BL267*CM267</f>
        <v>0</v>
      </c>
      <c r="CO267" s="3">
        <f>'[1]Detailed Budget'!$AD$191</f>
        <v>2684962805.4134097</v>
      </c>
      <c r="CP267" s="2">
        <f>BH267*AN267*CO267</f>
        <v>0</v>
      </c>
      <c r="CQ267" s="2">
        <f>CN267+CP267</f>
        <v>0</v>
      </c>
      <c r="CR267" s="6">
        <f>'[1]Detailed Budget'!$AD$195</f>
        <v>18734176418</v>
      </c>
      <c r="CS267" s="5">
        <f>BN267*CR267</f>
        <v>16966719.595821016</v>
      </c>
      <c r="CW267" s="4"/>
      <c r="DH267" s="3"/>
      <c r="DI267" s="2"/>
    </row>
    <row r="268" spans="1:118" ht="43.5" x14ac:dyDescent="0.35">
      <c r="A268" s="23" t="s">
        <v>1173</v>
      </c>
      <c r="B268" s="22" t="s">
        <v>1172</v>
      </c>
      <c r="C268" s="21" t="s">
        <v>1</v>
      </c>
      <c r="D268" s="21" t="s">
        <v>1</v>
      </c>
      <c r="E268" s="21"/>
      <c r="F268" s="21"/>
      <c r="G268" s="21"/>
      <c r="H268" s="21" t="s">
        <v>1</v>
      </c>
      <c r="I268" s="21" t="s">
        <v>1</v>
      </c>
      <c r="J268" s="21"/>
      <c r="K268" s="21" t="s">
        <v>1</v>
      </c>
      <c r="L268" s="21"/>
      <c r="M268" s="21"/>
      <c r="N268" s="21"/>
      <c r="O268" s="21"/>
      <c r="P268" s="21"/>
      <c r="Q268" s="21"/>
      <c r="R268" s="21" t="s">
        <v>1</v>
      </c>
      <c r="S268" s="21" t="s">
        <v>1</v>
      </c>
      <c r="T268" s="21"/>
      <c r="U268" s="20">
        <f>COUNTA(C268:T268)</f>
        <v>7</v>
      </c>
      <c r="V268" s="19" t="s">
        <v>791</v>
      </c>
      <c r="W268" s="18">
        <v>136736</v>
      </c>
      <c r="X268" s="17">
        <v>3.53</v>
      </c>
      <c r="Y268" s="16">
        <f>1+X268/100</f>
        <v>1.0352999999999999</v>
      </c>
      <c r="Z268" s="6">
        <v>19</v>
      </c>
      <c r="AA268" s="16">
        <f>POWER(Y268,Z268)</f>
        <v>1.9331166712483931</v>
      </c>
      <c r="AB268" s="6">
        <f>W268*AA268</f>
        <v>264326.64115982031</v>
      </c>
      <c r="AC268" s="1">
        <v>18.899999999999999</v>
      </c>
      <c r="AD268" s="6">
        <f>AB268*AC268/100</f>
        <v>49957.735179206036</v>
      </c>
      <c r="AE268" s="6">
        <f>AD268*0.95</f>
        <v>47459.848420245733</v>
      </c>
      <c r="AF268" s="6">
        <f>AE268*BB268</f>
        <v>47459.848420245733</v>
      </c>
      <c r="AG268" s="15">
        <f>AE268/21628351</f>
        <v>2.1943350383136343E-3</v>
      </c>
      <c r="AH268" s="6">
        <f>AB268*0.05</f>
        <v>13216.332057991016</v>
      </c>
      <c r="AI268" s="12">
        <f>AH268/12908475</f>
        <v>1.0238492198335603E-3</v>
      </c>
      <c r="AJ268" s="6">
        <f>AD268+AH268</f>
        <v>63174.06723719705</v>
      </c>
      <c r="AK268" s="6">
        <f>AB268*0.04</f>
        <v>10573.065646392814</v>
      </c>
      <c r="AL268" s="6">
        <f>AB268*0.04</f>
        <v>10573.065646392814</v>
      </c>
      <c r="AM268" s="6">
        <f>AK268+AL268</f>
        <v>21146.131292785627</v>
      </c>
      <c r="AN268" s="14">
        <f>AM268/20653560</f>
        <v>1.0238492198335603E-3</v>
      </c>
      <c r="AO268" s="6">
        <v>10</v>
      </c>
      <c r="AP268" s="13">
        <f>AO268/8801</f>
        <v>1.1362345188046814E-3</v>
      </c>
      <c r="AQ268" s="6">
        <v>10</v>
      </c>
      <c r="AR268" s="6"/>
      <c r="AS268" s="6"/>
      <c r="AT268" s="6"/>
      <c r="AU268" s="6">
        <v>1</v>
      </c>
      <c r="AV268" s="6">
        <f>W268/2321339*2493011</f>
        <v>146848.15621328898</v>
      </c>
      <c r="AW268" s="13">
        <f>AV268/34743979</f>
        <v>4.2265785451139314E-3</v>
      </c>
      <c r="AX268" s="6">
        <v>0</v>
      </c>
      <c r="AY268" s="6">
        <f>AJ268/1072493*258686</f>
        <v>15237.625567086738</v>
      </c>
      <c r="AZ268" s="6">
        <f>AX268*AY268</f>
        <v>0</v>
      </c>
      <c r="BA268" s="12">
        <f>AZ268/12721596</f>
        <v>0</v>
      </c>
      <c r="BB268" s="11">
        <v>1</v>
      </c>
      <c r="BC268" s="6">
        <f>AD268*BB268*0.18*4</f>
        <v>35969.569329028345</v>
      </c>
      <c r="BD268" s="10">
        <f>BC268/11104067</f>
        <v>3.2393148680594547E-3</v>
      </c>
      <c r="BE268" s="6">
        <f>AD268*BB268*0.77*4</f>
        <v>153869.82435195459</v>
      </c>
      <c r="BF268" s="8">
        <f>BE268/47500730</f>
        <v>3.2393149400431233E-3</v>
      </c>
      <c r="BG268" s="6">
        <f>BC268+BE268</f>
        <v>189839.39368098293</v>
      </c>
      <c r="BH268" s="9">
        <v>0</v>
      </c>
      <c r="BI268" s="6">
        <f>AK268*0.85*0.75*12</f>
        <v>80883.952194905025</v>
      </c>
      <c r="BJ268" s="6">
        <f>AL268*0.85*0.75*2*12</f>
        <v>161767.90438981005</v>
      </c>
      <c r="BK268" s="6">
        <f>BI268+BJ268</f>
        <v>242651.85658471507</v>
      </c>
      <c r="BL268" s="8">
        <f>BK268/236999601</f>
        <v>1.0238492198335603E-3</v>
      </c>
      <c r="BM268" s="6">
        <f>AH268/224371*555084</f>
        <v>32696.625072214705</v>
      </c>
      <c r="BN268" s="8">
        <f>BM268/23157202</f>
        <v>1.411941955345672E-3</v>
      </c>
      <c r="BT268" s="6">
        <f>'[1]Detailed Budget'!$AD$12</f>
        <v>194045122715</v>
      </c>
      <c r="BU268" s="6">
        <f>'[1]Detailed Budget'!$AD$24</f>
        <v>194045122715</v>
      </c>
      <c r="BV268" s="7">
        <f>AV268/34743979</f>
        <v>4.2265785451139314E-3</v>
      </c>
      <c r="BW268" s="4"/>
      <c r="BX268" s="5">
        <f>BT268*BV268</f>
        <v>820146952.45121896</v>
      </c>
      <c r="BY268" s="5">
        <f>BU268*BV268</f>
        <v>820146952.45121896</v>
      </c>
      <c r="CA268" s="6">
        <f>'[1]Detailed Budget'!$AD$96</f>
        <v>71050111380.677719</v>
      </c>
      <c r="CB268" s="5">
        <f>BA268*CA268</f>
        <v>0</v>
      </c>
      <c r="CE268" s="6">
        <f>'[1]Detailed Budget'!$AD$175</f>
        <v>4330586076.5988197</v>
      </c>
      <c r="CF268" s="5">
        <f>BB268*BD268*CE268</f>
        <v>14028131.865337817</v>
      </c>
      <c r="CG268" s="6">
        <f>'[1]Detailed Budget'!$AD$176</f>
        <v>20662817754.37001</v>
      </c>
      <c r="CH268" s="5">
        <f>BB268*BF268*CG268</f>
        <v>66933374.25511907</v>
      </c>
      <c r="CI268" s="5">
        <f>CF268+CH268</f>
        <v>80961506.120456889</v>
      </c>
      <c r="CJ268" s="5">
        <f>'[1]Detailed Budget'!$AD$178</f>
        <v>46025131033.061455</v>
      </c>
      <c r="CK268" s="5">
        <f>BB268*AG268*CJ268</f>
        <v>100994557.66882294</v>
      </c>
      <c r="CL268" s="5">
        <f>CI268+CK268</f>
        <v>181956063.78927982</v>
      </c>
      <c r="CM268" s="4">
        <f>'[1]Detailed Budget'!$AD$189</f>
        <v>77498869683.252869</v>
      </c>
      <c r="CN268" s="5">
        <f>BH268*BL268*CM268</f>
        <v>0</v>
      </c>
      <c r="CO268" s="3">
        <f>'[1]Detailed Budget'!$AD$191</f>
        <v>2684962805.4134097</v>
      </c>
      <c r="CP268" s="2">
        <f>BH268*AN268*CO268</f>
        <v>0</v>
      </c>
      <c r="CQ268" s="2">
        <f>CN268+CP268</f>
        <v>0</v>
      </c>
      <c r="CR268" s="6">
        <f>'[1]Detailed Budget'!$AD$195</f>
        <v>18734176418</v>
      </c>
      <c r="CS268" s="5">
        <f>BN268*CR268</f>
        <v>26451569.683421697</v>
      </c>
      <c r="CW268" s="4"/>
      <c r="DH268" s="3"/>
      <c r="DI268" s="2"/>
    </row>
    <row r="269" spans="1:118" ht="43.5" x14ac:dyDescent="0.35">
      <c r="A269" s="23" t="s">
        <v>1171</v>
      </c>
      <c r="B269" s="22" t="s">
        <v>1170</v>
      </c>
      <c r="C269" s="21" t="s">
        <v>1</v>
      </c>
      <c r="D269" s="21" t="s">
        <v>1</v>
      </c>
      <c r="E269" s="21"/>
      <c r="F269" s="21"/>
      <c r="G269" s="21"/>
      <c r="H269" s="21" t="s">
        <v>1</v>
      </c>
      <c r="I269" s="21" t="s">
        <v>1</v>
      </c>
      <c r="J269" s="21"/>
      <c r="K269" s="21" t="s">
        <v>1</v>
      </c>
      <c r="L269" s="21"/>
      <c r="M269" s="21"/>
      <c r="N269" s="21"/>
      <c r="O269" s="21"/>
      <c r="P269" s="21"/>
      <c r="Q269" s="21"/>
      <c r="R269" s="21" t="s">
        <v>1</v>
      </c>
      <c r="S269" s="21"/>
      <c r="T269" s="21"/>
      <c r="U269" s="20">
        <f>COUNTA(C269:T269)</f>
        <v>6</v>
      </c>
      <c r="V269" s="19" t="s">
        <v>4</v>
      </c>
      <c r="W269" s="18">
        <v>301954</v>
      </c>
      <c r="X269" s="17">
        <v>3.53</v>
      </c>
      <c r="Y269" s="16">
        <f>1+X269/100</f>
        <v>1.0352999999999999</v>
      </c>
      <c r="Z269" s="6">
        <v>19</v>
      </c>
      <c r="AA269" s="16">
        <f>POWER(Y269,Z269)</f>
        <v>1.9331166712483931</v>
      </c>
      <c r="AB269" s="6">
        <f>W269*AA269</f>
        <v>583712.31135013734</v>
      </c>
      <c r="AC269" s="1">
        <v>18.899999999999999</v>
      </c>
      <c r="AD269" s="6">
        <f>AB269*AC269/100</f>
        <v>110321.62684517594</v>
      </c>
      <c r="AE269" s="6">
        <f>AD269*0.95</f>
        <v>104805.54550291714</v>
      </c>
      <c r="AF269" s="6">
        <f>AE269*BB269</f>
        <v>104805.54550291714</v>
      </c>
      <c r="AG269" s="15">
        <f>AE269/21628351</f>
        <v>4.8457483190890117E-3</v>
      </c>
      <c r="AH269" s="6">
        <f>AB269*0.05</f>
        <v>29185.615567506869</v>
      </c>
      <c r="AI269" s="12">
        <f>AH269/12908475</f>
        <v>2.2609654174878804E-3</v>
      </c>
      <c r="AJ269" s="6">
        <f>AD269+AH269</f>
        <v>139507.2424126828</v>
      </c>
      <c r="AK269" s="6">
        <f>AB269*0.04</f>
        <v>23348.492454005493</v>
      </c>
      <c r="AL269" s="6">
        <f>AB269*0.04</f>
        <v>23348.492454005493</v>
      </c>
      <c r="AM269" s="6">
        <f>AK269+AL269</f>
        <v>46696.984908010985</v>
      </c>
      <c r="AN269" s="14">
        <f>AM269/20653560</f>
        <v>2.2609654174878804E-3</v>
      </c>
      <c r="AO269" s="6">
        <v>13</v>
      </c>
      <c r="AP269" s="13">
        <f>AO269/8801</f>
        <v>1.4771048744460858E-3</v>
      </c>
      <c r="AQ269" s="6">
        <v>13</v>
      </c>
      <c r="AR269" s="6"/>
      <c r="AS269" s="6"/>
      <c r="AT269" s="6"/>
      <c r="AU269" s="6">
        <v>1</v>
      </c>
      <c r="AV269" s="6">
        <f>W269/2321339*2493011</f>
        <v>324284.66651962511</v>
      </c>
      <c r="AW269" s="13">
        <f>AV269/34743979</f>
        <v>9.3335500381123617E-3</v>
      </c>
      <c r="AX269" s="6">
        <v>0</v>
      </c>
      <c r="AY269" s="6">
        <f>AJ269/1072493*258686</f>
        <v>33649.236415312043</v>
      </c>
      <c r="AZ269" s="6">
        <f>AX269*AY269</f>
        <v>0</v>
      </c>
      <c r="BA269" s="12">
        <f>AZ269/12721596</f>
        <v>0</v>
      </c>
      <c r="BB269" s="11">
        <v>1</v>
      </c>
      <c r="BC269" s="6">
        <f>AD269*BB269*0.18*4</f>
        <v>79431.571328526668</v>
      </c>
      <c r="BD269" s="10">
        <f>BC269/11104067</f>
        <v>7.1533764456326379E-3</v>
      </c>
      <c r="BE269" s="6">
        <f>AD269*BB269*0.77*4</f>
        <v>339790.61068314192</v>
      </c>
      <c r="BF269" s="8">
        <f>BE269/47500730</f>
        <v>7.1533766045941173E-3</v>
      </c>
      <c r="BG269" s="6">
        <f>BC269+BE269</f>
        <v>419222.18201166857</v>
      </c>
      <c r="BH269" s="9">
        <v>0</v>
      </c>
      <c r="BI269" s="6">
        <f>AK269*0.85*0.75*12</f>
        <v>178615.96727314201</v>
      </c>
      <c r="BJ269" s="6">
        <f>AL269*0.85*0.75*2*12</f>
        <v>357231.93454628403</v>
      </c>
      <c r="BK269" s="6">
        <f>BI269+BJ269</f>
        <v>535847.9018194261</v>
      </c>
      <c r="BL269" s="8">
        <f>BK269/236999601</f>
        <v>2.2609654174878804E-3</v>
      </c>
      <c r="BM269" s="6">
        <f>AH269/224371*555084</f>
        <v>72203.931130466866</v>
      </c>
      <c r="BN269" s="8">
        <f>BM269/23157202</f>
        <v>3.1179902965162575E-3</v>
      </c>
      <c r="BT269" s="6">
        <f>'[1]Detailed Budget'!$AD$12</f>
        <v>194045122715</v>
      </c>
      <c r="BU269" s="6">
        <f>'[1]Detailed Budget'!$AD$24</f>
        <v>194045122715</v>
      </c>
      <c r="BV269" s="7">
        <f>AV269/34743979</f>
        <v>9.3335500381123617E-3</v>
      </c>
      <c r="BW269" s="4"/>
      <c r="BX269" s="5">
        <f>BT269*BV269</f>
        <v>1811129862.5121062</v>
      </c>
      <c r="BY269" s="5">
        <f>BU269*BV269</f>
        <v>1811129862.5121062</v>
      </c>
      <c r="CA269" s="6">
        <f>'[1]Detailed Budget'!$AD$96</f>
        <v>71050111380.677719</v>
      </c>
      <c r="CB269" s="5">
        <f>BA269*CA269</f>
        <v>0</v>
      </c>
      <c r="CE269" s="6">
        <f>'[1]Detailed Budget'!$AD$175</f>
        <v>4330586076.5988197</v>
      </c>
      <c r="CF269" s="5">
        <f>BB269*BD269*CE269</f>
        <v>30978312.436126657</v>
      </c>
      <c r="CG269" s="6">
        <f>'[1]Detailed Budget'!$AD$176</f>
        <v>20662817754.37001</v>
      </c>
      <c r="CH269" s="5">
        <f>BB269*BF269*CG269</f>
        <v>147808917.1091024</v>
      </c>
      <c r="CI269" s="5">
        <f>CF269+CH269</f>
        <v>178787229.54522905</v>
      </c>
      <c r="CJ269" s="5">
        <f>'[1]Detailed Budget'!$AD$178</f>
        <v>46025131033.061455</v>
      </c>
      <c r="CK269" s="5">
        <f>BB269*AG269*CJ269</f>
        <v>223026201.33930907</v>
      </c>
      <c r="CL269" s="5">
        <f>CI269+CK269</f>
        <v>401813430.88453811</v>
      </c>
      <c r="CM269" s="4">
        <f>'[1]Detailed Budget'!$AD$189</f>
        <v>77498869683.252869</v>
      </c>
      <c r="CN269" s="5">
        <f>BH269*BL269*CM269</f>
        <v>0</v>
      </c>
      <c r="CO269" s="3">
        <f>'[1]Detailed Budget'!$AD$191</f>
        <v>2684962805.4134097</v>
      </c>
      <c r="CP269" s="2">
        <f>BH269*AN269*CO269</f>
        <v>0</v>
      </c>
      <c r="CQ269" s="2">
        <f>CN269+CP269</f>
        <v>0</v>
      </c>
      <c r="CR269" s="6">
        <f>'[1]Detailed Budget'!$AD$195</f>
        <v>18734176418</v>
      </c>
      <c r="CS269" s="5">
        <f>BN269*CR269</f>
        <v>58412980.284547701</v>
      </c>
      <c r="CW269" s="4"/>
      <c r="DH269" s="3"/>
      <c r="DI269" s="2"/>
    </row>
    <row r="270" spans="1:118" ht="43.5" x14ac:dyDescent="0.35">
      <c r="A270" s="23" t="s">
        <v>1169</v>
      </c>
      <c r="B270" s="22" t="s">
        <v>1168</v>
      </c>
      <c r="C270" s="21" t="s">
        <v>1</v>
      </c>
      <c r="D270" s="21" t="s">
        <v>1</v>
      </c>
      <c r="E270" s="21"/>
      <c r="F270" s="21"/>
      <c r="G270" s="21"/>
      <c r="H270" s="21" t="s">
        <v>1</v>
      </c>
      <c r="I270" s="21" t="s">
        <v>1</v>
      </c>
      <c r="J270" s="21"/>
      <c r="K270" s="21" t="s">
        <v>1</v>
      </c>
      <c r="L270" s="21"/>
      <c r="M270" s="21"/>
      <c r="N270" s="21"/>
      <c r="O270" s="21"/>
      <c r="P270" s="21"/>
      <c r="Q270" s="21"/>
      <c r="R270" s="21" t="s">
        <v>1</v>
      </c>
      <c r="S270" s="21"/>
      <c r="T270" s="21"/>
      <c r="U270" s="20">
        <f>COUNTA(C270:T270)</f>
        <v>6</v>
      </c>
      <c r="V270" s="19" t="s">
        <v>4</v>
      </c>
      <c r="W270" s="18">
        <v>155740</v>
      </c>
      <c r="X270" s="17">
        <v>3.53</v>
      </c>
      <c r="Y270" s="16">
        <f>1+X270/100</f>
        <v>1.0352999999999999</v>
      </c>
      <c r="Z270" s="6">
        <v>19</v>
      </c>
      <c r="AA270" s="16">
        <f>POWER(Y270,Z270)</f>
        <v>1.9331166712483931</v>
      </c>
      <c r="AB270" s="6">
        <f>W270*AA270</f>
        <v>301063.59038022475</v>
      </c>
      <c r="AC270" s="1">
        <v>18.899999999999999</v>
      </c>
      <c r="AD270" s="6">
        <f>AB270*AC270/100</f>
        <v>56901.018581862474</v>
      </c>
      <c r="AE270" s="6">
        <f>AD270*0.95</f>
        <v>54055.967652769345</v>
      </c>
      <c r="AF270" s="6">
        <f>AE270*BB270</f>
        <v>54055.967652769345</v>
      </c>
      <c r="AG270" s="15">
        <f>AE270/21628351</f>
        <v>2.4993106341195102E-3</v>
      </c>
      <c r="AH270" s="6">
        <f>AB270*0.05</f>
        <v>15053.179519011239</v>
      </c>
      <c r="AI270" s="12">
        <f>AH270/12908475</f>
        <v>1.1661470095430512E-3</v>
      </c>
      <c r="AJ270" s="6">
        <f>AD270+AH270</f>
        <v>71954.198100873706</v>
      </c>
      <c r="AK270" s="6">
        <f>AB270*0.04</f>
        <v>12042.54361520899</v>
      </c>
      <c r="AL270" s="6">
        <f>AB270*0.04</f>
        <v>12042.54361520899</v>
      </c>
      <c r="AM270" s="6">
        <f>AK270+AL270</f>
        <v>24085.087230417979</v>
      </c>
      <c r="AN270" s="14">
        <f>AM270/20653560</f>
        <v>1.1661470095430512E-3</v>
      </c>
      <c r="AO270" s="6">
        <v>11</v>
      </c>
      <c r="AP270" s="13">
        <f>AO270/8801</f>
        <v>1.2498579706851495E-3</v>
      </c>
      <c r="AQ270" s="6">
        <v>11</v>
      </c>
      <c r="AR270" s="6"/>
      <c r="AS270" s="6"/>
      <c r="AT270" s="6"/>
      <c r="AU270" s="6">
        <v>1</v>
      </c>
      <c r="AV270" s="6">
        <f>W270/2321339*2493011</f>
        <v>167257.57553722226</v>
      </c>
      <c r="AW270" s="13">
        <f>AV270/34743979</f>
        <v>4.8140017450857388E-3</v>
      </c>
      <c r="AX270" s="6">
        <v>0</v>
      </c>
      <c r="AY270" s="6">
        <f>AJ270/1072493*258686</f>
        <v>17355.398767099286</v>
      </c>
      <c r="AZ270" s="6">
        <f>AX270*AY270</f>
        <v>0</v>
      </c>
      <c r="BA270" s="12">
        <f>AZ270/12721596</f>
        <v>0</v>
      </c>
      <c r="BB270" s="11">
        <v>1</v>
      </c>
      <c r="BC270" s="6">
        <f>AD270*BB270*0.18*4</f>
        <v>40968.733378940982</v>
      </c>
      <c r="BD270" s="10">
        <f>BC270/11104067</f>
        <v>3.6895250523020962E-3</v>
      </c>
      <c r="BE270" s="6">
        <f>AD270*BB270*0.77*4</f>
        <v>175255.13723213642</v>
      </c>
      <c r="BF270" s="8">
        <f>BE270/47500730</f>
        <v>3.6895251342902819E-3</v>
      </c>
      <c r="BG270" s="6">
        <f>BC270+BE270</f>
        <v>216223.87061107741</v>
      </c>
      <c r="BH270" s="9">
        <v>0</v>
      </c>
      <c r="BI270" s="6">
        <f>AK270*0.85*0.75*12</f>
        <v>92125.458656348754</v>
      </c>
      <c r="BJ270" s="6">
        <f>AL270*0.85*0.75*2*12</f>
        <v>184250.91731269751</v>
      </c>
      <c r="BK270" s="6">
        <f>BI270+BJ270</f>
        <v>276376.37596904626</v>
      </c>
      <c r="BL270" s="8">
        <f>BK270/236999601</f>
        <v>1.166147009543051E-3</v>
      </c>
      <c r="BM270" s="6">
        <f>AH270/224371*555084</f>
        <v>37240.905019502679</v>
      </c>
      <c r="BN270" s="8">
        <f>BM270/23157202</f>
        <v>1.6081780959332945E-3</v>
      </c>
      <c r="BT270" s="6">
        <f>'[1]Detailed Budget'!$AD$12</f>
        <v>194045122715</v>
      </c>
      <c r="BU270" s="6">
        <f>'[1]Detailed Budget'!$AD$24</f>
        <v>194045122715</v>
      </c>
      <c r="BV270" s="7">
        <f>AV270/34743979</f>
        <v>4.8140017450857388E-3</v>
      </c>
      <c r="BW270" s="4"/>
      <c r="BX270" s="5">
        <f>BT270*BV270</f>
        <v>934133559.37538636</v>
      </c>
      <c r="BY270" s="5">
        <f>BU270*BV270</f>
        <v>934133559.37538636</v>
      </c>
      <c r="CA270" s="6">
        <f>'[1]Detailed Budget'!$AD$96</f>
        <v>71050111380.677719</v>
      </c>
      <c r="CB270" s="5">
        <f>BA270*CA270</f>
        <v>0</v>
      </c>
      <c r="CE270" s="6">
        <f>'[1]Detailed Budget'!$AD$175</f>
        <v>4330586076.5988197</v>
      </c>
      <c r="CF270" s="5">
        <f>BB270*BD270*CE270</f>
        <v>15977805.82076199</v>
      </c>
      <c r="CG270" s="6">
        <f>'[1]Detailed Budget'!$AD$176</f>
        <v>20662817754.37001</v>
      </c>
      <c r="CH270" s="5">
        <f>BB270*BF270*CG270</f>
        <v>76235985.450007632</v>
      </c>
      <c r="CI270" s="5">
        <f>CF270+CH270</f>
        <v>92213791.270769626</v>
      </c>
      <c r="CJ270" s="5">
        <f>'[1]Detailed Budget'!$AD$178</f>
        <v>46025131033.061455</v>
      </c>
      <c r="CK270" s="5">
        <f>BB270*AG270*CJ270</f>
        <v>115031099.42767437</v>
      </c>
      <c r="CL270" s="5">
        <f>CI270+CK270</f>
        <v>207244890.69844401</v>
      </c>
      <c r="CM270" s="4">
        <f>'[1]Detailed Budget'!$AD$189</f>
        <v>77498869683.252869</v>
      </c>
      <c r="CN270" s="5">
        <f>BH270*BL270*CM270</f>
        <v>0</v>
      </c>
      <c r="CO270" s="3">
        <f>'[1]Detailed Budget'!$AD$191</f>
        <v>2684962805.4134097</v>
      </c>
      <c r="CP270" s="2">
        <f>BH270*AN270*CO270</f>
        <v>0</v>
      </c>
      <c r="CQ270" s="2">
        <f>CN270+CP270</f>
        <v>0</v>
      </c>
      <c r="CR270" s="6">
        <f>'[1]Detailed Budget'!$AD$195</f>
        <v>18734176418</v>
      </c>
      <c r="CS270" s="5">
        <f>BN270*CR270</f>
        <v>30127892.160777669</v>
      </c>
      <c r="CW270" s="4"/>
      <c r="DH270" s="3"/>
      <c r="DI270" s="2"/>
    </row>
    <row r="271" spans="1:118" ht="43.5" x14ac:dyDescent="0.35">
      <c r="A271" s="23" t="s">
        <v>1167</v>
      </c>
      <c r="B271" s="22" t="s">
        <v>1166</v>
      </c>
      <c r="C271" s="21" t="s">
        <v>1</v>
      </c>
      <c r="D271" s="21" t="s">
        <v>1</v>
      </c>
      <c r="E271" s="21"/>
      <c r="F271" s="21"/>
      <c r="G271" s="21"/>
      <c r="H271" s="21" t="s">
        <v>1</v>
      </c>
      <c r="I271" s="21" t="s">
        <v>1</v>
      </c>
      <c r="J271" s="21"/>
      <c r="K271" s="21" t="s">
        <v>1</v>
      </c>
      <c r="L271" s="21"/>
      <c r="M271" s="21"/>
      <c r="N271" s="21"/>
      <c r="O271" s="21"/>
      <c r="P271" s="21"/>
      <c r="Q271" s="21"/>
      <c r="R271" s="21" t="s">
        <v>1</v>
      </c>
      <c r="S271" s="21"/>
      <c r="T271" s="21"/>
      <c r="U271" s="20">
        <f>COUNTA(C271:T271)</f>
        <v>6</v>
      </c>
      <c r="V271" s="19" t="s">
        <v>4</v>
      </c>
      <c r="W271" s="18">
        <v>129797</v>
      </c>
      <c r="X271" s="17">
        <v>3.53</v>
      </c>
      <c r="Y271" s="16">
        <f>1+X271/100</f>
        <v>1.0352999999999999</v>
      </c>
      <c r="Z271" s="6">
        <v>19</v>
      </c>
      <c r="AA271" s="16">
        <f>POWER(Y271,Z271)</f>
        <v>1.9331166712483931</v>
      </c>
      <c r="AB271" s="6">
        <f>W271*AA271</f>
        <v>250912.74457802769</v>
      </c>
      <c r="AC271" s="1">
        <v>18.899999999999999</v>
      </c>
      <c r="AD271" s="6">
        <f>AB271*AC271/100</f>
        <v>47422.508725247237</v>
      </c>
      <c r="AE271" s="6">
        <f>AD271*0.95</f>
        <v>45051.383288984871</v>
      </c>
      <c r="AF271" s="6">
        <f>AE271*BB271</f>
        <v>45051.383288984871</v>
      </c>
      <c r="AG271" s="15">
        <f>AE271/21628351</f>
        <v>2.0829781840041744E-3</v>
      </c>
      <c r="AH271" s="6">
        <f>AB271*0.05</f>
        <v>12545.637228901385</v>
      </c>
      <c r="AI271" s="12">
        <f>AH271/12908475</f>
        <v>9.7189150762591126E-4</v>
      </c>
      <c r="AJ271" s="6">
        <f>AD271+AH271</f>
        <v>59968.145954148626</v>
      </c>
      <c r="AK271" s="6">
        <f>AB271*0.04</f>
        <v>10036.509783121108</v>
      </c>
      <c r="AL271" s="6">
        <f>AB271*0.04</f>
        <v>10036.509783121108</v>
      </c>
      <c r="AM271" s="6">
        <f>AK271+AL271</f>
        <v>20073.019566242216</v>
      </c>
      <c r="AN271" s="14">
        <f>AM271/20653560</f>
        <v>9.7189150762591126E-4</v>
      </c>
      <c r="AO271" s="6">
        <v>10</v>
      </c>
      <c r="AP271" s="13">
        <f>AO271/8801</f>
        <v>1.1362345188046814E-3</v>
      </c>
      <c r="AQ271" s="6">
        <v>10</v>
      </c>
      <c r="AR271" s="6"/>
      <c r="AS271" s="6"/>
      <c r="AT271" s="6"/>
      <c r="AU271" s="6">
        <v>1</v>
      </c>
      <c r="AV271" s="6">
        <f>W271/2321339*2493011</f>
        <v>139395.99031722639</v>
      </c>
      <c r="AW271" s="13">
        <f>AV271/34743979</f>
        <v>4.0120905644464725E-3</v>
      </c>
      <c r="AX271" s="6">
        <v>0</v>
      </c>
      <c r="AY271" s="6">
        <f>AJ271/1072493*258686</f>
        <v>14464.355295833997</v>
      </c>
      <c r="AZ271" s="6">
        <f>AX271*AY271</f>
        <v>0</v>
      </c>
      <c r="BA271" s="12">
        <f>AZ271/12721596</f>
        <v>0</v>
      </c>
      <c r="BB271" s="11">
        <v>1</v>
      </c>
      <c r="BC271" s="6">
        <f>AD271*BB271*0.18*4</f>
        <v>34144.206282178013</v>
      </c>
      <c r="BD271" s="10">
        <f>BC271/11104067</f>
        <v>3.0749279774859081E-3</v>
      </c>
      <c r="BE271" s="6">
        <f>AD271*BB271*0.77*4</f>
        <v>146061.32687376149</v>
      </c>
      <c r="BF271" s="8">
        <f>BE271/47500730</f>
        <v>3.0749280458165903E-3</v>
      </c>
      <c r="BG271" s="6">
        <f>BC271+BE271</f>
        <v>180205.53315593948</v>
      </c>
      <c r="BH271" s="9">
        <v>0</v>
      </c>
      <c r="BI271" s="6">
        <f>AK271*0.85*0.75*12</f>
        <v>76779.299840876469</v>
      </c>
      <c r="BJ271" s="6">
        <f>AL271*0.85*0.75*2*12</f>
        <v>153558.59968175294</v>
      </c>
      <c r="BK271" s="6">
        <f>BI271+BJ271</f>
        <v>230337.89952262939</v>
      </c>
      <c r="BL271" s="8">
        <f>BK271/236999601</f>
        <v>9.7189150762591115E-4</v>
      </c>
      <c r="BM271" s="6">
        <f>AH271/224371*555084</f>
        <v>31037.355520844925</v>
      </c>
      <c r="BN271" s="8">
        <f>BM271/23157202</f>
        <v>1.3402895358793747E-3</v>
      </c>
      <c r="BT271" s="6">
        <f>'[1]Detailed Budget'!$AD$12</f>
        <v>194045122715</v>
      </c>
      <c r="BU271" s="6">
        <f>'[1]Detailed Budget'!$AD$24</f>
        <v>194045122715</v>
      </c>
      <c r="BV271" s="7">
        <f>AV271/34743979</f>
        <v>4.0120905644464725E-3</v>
      </c>
      <c r="BW271" s="4"/>
      <c r="BX271" s="5">
        <f>BT271*BV271</f>
        <v>778526605.92170942</v>
      </c>
      <c r="BY271" s="5">
        <f>BU271*BV271</f>
        <v>778526605.92170942</v>
      </c>
      <c r="CA271" s="6">
        <f>'[1]Detailed Budget'!$AD$96</f>
        <v>71050111380.677719</v>
      </c>
      <c r="CB271" s="5">
        <f>BA271*CA271</f>
        <v>0</v>
      </c>
      <c r="CE271" s="6">
        <f>'[1]Detailed Budget'!$AD$175</f>
        <v>4330586076.5988197</v>
      </c>
      <c r="CF271" s="5">
        <f>BB271*BD271*CE271</f>
        <v>13316240.285844643</v>
      </c>
      <c r="CG271" s="6">
        <f>'[1]Detailed Budget'!$AD$176</f>
        <v>20662817754.37001</v>
      </c>
      <c r="CH271" s="5">
        <f>BB271*BF271*CG271</f>
        <v>63536677.818509325</v>
      </c>
      <c r="CI271" s="5">
        <f>CF271+CH271</f>
        <v>76852918.104353964</v>
      </c>
      <c r="CJ271" s="5">
        <f>'[1]Detailed Budget'!$AD$178</f>
        <v>46025131033.061455</v>
      </c>
      <c r="CK271" s="5">
        <f>BB271*AG271*CJ271</f>
        <v>95869343.857800514</v>
      </c>
      <c r="CL271" s="5">
        <f>CI271+CK271</f>
        <v>172722261.96215448</v>
      </c>
      <c r="CM271" s="4">
        <f>'[1]Detailed Budget'!$AD$189</f>
        <v>77498869683.252869</v>
      </c>
      <c r="CN271" s="5">
        <f>BH271*BL271*CM271</f>
        <v>0</v>
      </c>
      <c r="CO271" s="3">
        <f>'[1]Detailed Budget'!$AD$191</f>
        <v>2684962805.4134097</v>
      </c>
      <c r="CP271" s="2">
        <f>BH271*AN271*CO271</f>
        <v>0</v>
      </c>
      <c r="CQ271" s="2">
        <f>CN271+CP271</f>
        <v>0</v>
      </c>
      <c r="CR271" s="6">
        <f>'[1]Detailed Budget'!$AD$195</f>
        <v>18734176418</v>
      </c>
      <c r="CS271" s="5">
        <f>BN271*CR271</f>
        <v>25109220.616363544</v>
      </c>
      <c r="CW271" s="4"/>
      <c r="DH271" s="3"/>
      <c r="DI271" s="2"/>
    </row>
    <row r="272" spans="1:118" ht="43.5" x14ac:dyDescent="0.35">
      <c r="A272" s="23" t="s">
        <v>1165</v>
      </c>
      <c r="B272" s="22" t="s">
        <v>1164</v>
      </c>
      <c r="C272" s="21" t="s">
        <v>1</v>
      </c>
      <c r="D272" s="21" t="s">
        <v>1</v>
      </c>
      <c r="E272" s="21"/>
      <c r="F272" s="21"/>
      <c r="G272" s="21"/>
      <c r="H272" s="21" t="s">
        <v>1</v>
      </c>
      <c r="I272" s="21" t="s">
        <v>1</v>
      </c>
      <c r="J272" s="21"/>
      <c r="K272" s="21" t="s">
        <v>1</v>
      </c>
      <c r="L272" s="21"/>
      <c r="M272" s="21"/>
      <c r="N272" s="21"/>
      <c r="O272" s="21"/>
      <c r="P272" s="21"/>
      <c r="Q272" s="21"/>
      <c r="R272" s="21" t="s">
        <v>1</v>
      </c>
      <c r="S272" s="21"/>
      <c r="T272" s="21"/>
      <c r="U272" s="20">
        <f>COUNTA(C272:T272)</f>
        <v>6</v>
      </c>
      <c r="V272" s="19" t="s">
        <v>4</v>
      </c>
      <c r="W272" s="18">
        <v>103516</v>
      </c>
      <c r="X272" s="17">
        <v>3.53</v>
      </c>
      <c r="Y272" s="16">
        <f>1+X272/100</f>
        <v>1.0352999999999999</v>
      </c>
      <c r="Z272" s="6">
        <v>19</v>
      </c>
      <c r="AA272" s="16">
        <f>POWER(Y272,Z272)</f>
        <v>1.9331166712483931</v>
      </c>
      <c r="AB272" s="6">
        <f>W272*AA272</f>
        <v>200108.50534094867</v>
      </c>
      <c r="AC272" s="1">
        <v>18.899999999999999</v>
      </c>
      <c r="AD272" s="6">
        <f>AB272*AC272/100</f>
        <v>37820.507509439296</v>
      </c>
      <c r="AE272" s="6">
        <f>AD272*0.95</f>
        <v>35929.482133967329</v>
      </c>
      <c r="AF272" s="6">
        <f>AE272*BB272</f>
        <v>35929.482133967329</v>
      </c>
      <c r="AG272" s="15">
        <f>AE272/21628351</f>
        <v>1.6612215204925853E-3</v>
      </c>
      <c r="AH272" s="6">
        <f>AB272*0.05</f>
        <v>10005.425267047434</v>
      </c>
      <c r="AI272" s="12">
        <f>AH272/12908475</f>
        <v>7.7510513573814371E-4</v>
      </c>
      <c r="AJ272" s="6">
        <f>AD272+AH272</f>
        <v>47825.932776486734</v>
      </c>
      <c r="AK272" s="6">
        <f>AB272*0.04</f>
        <v>8004.3402136379473</v>
      </c>
      <c r="AL272" s="6">
        <f>AB272*0.04</f>
        <v>8004.3402136379473</v>
      </c>
      <c r="AM272" s="6">
        <f>AK272+AL272</f>
        <v>16008.680427275895</v>
      </c>
      <c r="AN272" s="14">
        <f>AM272/20653560</f>
        <v>7.7510513573814371E-4</v>
      </c>
      <c r="AO272" s="6">
        <v>12</v>
      </c>
      <c r="AP272" s="13">
        <f>AO272/8801</f>
        <v>1.3634814225656176E-3</v>
      </c>
      <c r="AQ272" s="6">
        <v>12</v>
      </c>
      <c r="AR272" s="6"/>
      <c r="AS272" s="6"/>
      <c r="AT272" s="6"/>
      <c r="AU272" s="6">
        <v>1</v>
      </c>
      <c r="AV272" s="6">
        <f>W272/2321339*2493011</f>
        <v>111171.40868955375</v>
      </c>
      <c r="AW272" s="13">
        <f>AV272/34743979</f>
        <v>3.1997316337761357E-3</v>
      </c>
      <c r="AX272" s="6">
        <v>0</v>
      </c>
      <c r="AY272" s="6">
        <f>AJ272/1072493*258686</f>
        <v>11535.645683671824</v>
      </c>
      <c r="AZ272" s="6">
        <f>AX272*AY272</f>
        <v>0</v>
      </c>
      <c r="BA272" s="12">
        <f>AZ272/12721596</f>
        <v>0</v>
      </c>
      <c r="BB272" s="11">
        <v>1</v>
      </c>
      <c r="BC272" s="6">
        <f>AD272*BB272*0.18*4</f>
        <v>27230.76540679629</v>
      </c>
      <c r="BD272" s="10">
        <f>BC272/11104067</f>
        <v>2.4523235861956066E-3</v>
      </c>
      <c r="BE272" s="6">
        <f>AD272*BB272*0.77*4</f>
        <v>116487.16312907303</v>
      </c>
      <c r="BF272" s="8">
        <f>BE272/47500730</f>
        <v>2.4523236406908491E-3</v>
      </c>
      <c r="BG272" s="6">
        <f>BC272+BE272</f>
        <v>143717.92853586932</v>
      </c>
      <c r="BH272" s="9">
        <v>0</v>
      </c>
      <c r="BI272" s="6">
        <f>AK272*0.85*0.75*12</f>
        <v>61233.202634330293</v>
      </c>
      <c r="BJ272" s="6">
        <f>AL272*0.85*0.75*2*12</f>
        <v>122466.40526866059</v>
      </c>
      <c r="BK272" s="6">
        <f>BI272+BJ272</f>
        <v>183699.60790299089</v>
      </c>
      <c r="BL272" s="8">
        <f>BK272/236999601</f>
        <v>7.7510513573814371E-4</v>
      </c>
      <c r="BM272" s="6">
        <f>AH272/224371*555084</f>
        <v>24752.98268908976</v>
      </c>
      <c r="BN272" s="8">
        <f>BM272/23157202</f>
        <v>1.0689107729461339E-3</v>
      </c>
      <c r="BT272" s="6">
        <f>'[1]Detailed Budget'!$AD$12</f>
        <v>194045122715</v>
      </c>
      <c r="BU272" s="6">
        <f>'[1]Detailed Budget'!$AD$24</f>
        <v>194045122715</v>
      </c>
      <c r="BV272" s="7">
        <f>AV272/34743979</f>
        <v>3.1997316337761357E-3</v>
      </c>
      <c r="BW272" s="4"/>
      <c r="BX272" s="5">
        <f>BT272*BV272</f>
        <v>620892317.53115773</v>
      </c>
      <c r="BY272" s="5">
        <f>BU272*BV272</f>
        <v>620892317.53115773</v>
      </c>
      <c r="CA272" s="6">
        <f>'[1]Detailed Budget'!$AD$96</f>
        <v>71050111380.677719</v>
      </c>
      <c r="CB272" s="5">
        <f>BA272*CA272</f>
        <v>0</v>
      </c>
      <c r="CE272" s="6">
        <f>'[1]Detailed Budget'!$AD$175</f>
        <v>4330586076.5988197</v>
      </c>
      <c r="CF272" s="5">
        <f>BB272*BD272*CE272</f>
        <v>10619998.377693579</v>
      </c>
      <c r="CG272" s="6">
        <f>'[1]Detailed Budget'!$AD$176</f>
        <v>20662817754.37001</v>
      </c>
      <c r="CH272" s="5">
        <f>BB272*BF272*CG272</f>
        <v>50671916.462328181</v>
      </c>
      <c r="CI272" s="5">
        <f>CF272+CH272</f>
        <v>61291914.840021759</v>
      </c>
      <c r="CJ272" s="5">
        <f>'[1]Detailed Budget'!$AD$178</f>
        <v>46025131033.061455</v>
      </c>
      <c r="CK272" s="5">
        <f>BB272*AG272*CJ272</f>
        <v>76457938.155612826</v>
      </c>
      <c r="CL272" s="5">
        <f>CI272+CK272</f>
        <v>137749852.99563459</v>
      </c>
      <c r="CM272" s="4">
        <f>'[1]Detailed Budget'!$AD$189</f>
        <v>77498869683.252869</v>
      </c>
      <c r="CN272" s="5">
        <f>BH272*BL272*CM272</f>
        <v>0</v>
      </c>
      <c r="CO272" s="3">
        <f>'[1]Detailed Budget'!$AD$191</f>
        <v>2684962805.4134097</v>
      </c>
      <c r="CP272" s="2">
        <f>BH272*AN272*CO272</f>
        <v>0</v>
      </c>
      <c r="CQ272" s="2">
        <f>CN272+CP272</f>
        <v>0</v>
      </c>
      <c r="CR272" s="6">
        <f>'[1]Detailed Budget'!$AD$195</f>
        <v>18734176418</v>
      </c>
      <c r="CS272" s="5">
        <f>BN272*CR272</f>
        <v>20025162.995473616</v>
      </c>
      <c r="CW272" s="4"/>
      <c r="DH272" s="3"/>
      <c r="DI272" s="2"/>
    </row>
    <row r="273" spans="1:118" ht="43.5" x14ac:dyDescent="0.35">
      <c r="A273" s="23" t="s">
        <v>1163</v>
      </c>
      <c r="B273" s="22" t="s">
        <v>1162</v>
      </c>
      <c r="C273" s="21" t="s">
        <v>1</v>
      </c>
      <c r="D273" s="21" t="s">
        <v>1</v>
      </c>
      <c r="E273" s="21"/>
      <c r="F273" s="21"/>
      <c r="G273" s="21"/>
      <c r="H273" s="21" t="s">
        <v>1</v>
      </c>
      <c r="I273" s="21" t="s">
        <v>1</v>
      </c>
      <c r="J273" s="21"/>
      <c r="K273" s="21" t="s">
        <v>1</v>
      </c>
      <c r="L273" s="21"/>
      <c r="M273" s="21"/>
      <c r="N273" s="21"/>
      <c r="O273" s="21"/>
      <c r="P273" s="21"/>
      <c r="Q273" s="21"/>
      <c r="R273" s="21" t="s">
        <v>1</v>
      </c>
      <c r="S273" s="21" t="s">
        <v>1</v>
      </c>
      <c r="T273" s="21"/>
      <c r="U273" s="20">
        <f>COUNTA(C273:T273)</f>
        <v>7</v>
      </c>
      <c r="V273" s="19" t="s">
        <v>791</v>
      </c>
      <c r="W273" s="18">
        <v>232458</v>
      </c>
      <c r="X273" s="17">
        <v>3.53</v>
      </c>
      <c r="Y273" s="16">
        <f>1+X273/100</f>
        <v>1.0352999999999999</v>
      </c>
      <c r="Z273" s="6">
        <v>19</v>
      </c>
      <c r="AA273" s="16">
        <f>POWER(Y273,Z273)</f>
        <v>1.9331166712483931</v>
      </c>
      <c r="AB273" s="6">
        <f>W273*AA273</f>
        <v>449368.435165059</v>
      </c>
      <c r="AC273" s="1">
        <v>18.899999999999999</v>
      </c>
      <c r="AD273" s="6">
        <f>AB273*AC273/100</f>
        <v>84930.634246196147</v>
      </c>
      <c r="AE273" s="6">
        <f>AD273*0.95</f>
        <v>80684.10253388634</v>
      </c>
      <c r="AF273" s="6">
        <f>AE273*BB273</f>
        <v>80684.10253388634</v>
      </c>
      <c r="AG273" s="15">
        <f>AE273/21628351</f>
        <v>3.7304786913198488E-3</v>
      </c>
      <c r="AH273" s="6">
        <f>AB273*0.05</f>
        <v>22468.421758252953</v>
      </c>
      <c r="AI273" s="12">
        <f>AH273/12908475</f>
        <v>1.7405945906277041E-3</v>
      </c>
      <c r="AJ273" s="6">
        <f>AD273+AH273</f>
        <v>107399.0560044491</v>
      </c>
      <c r="AK273" s="6">
        <f>AB273*0.04</f>
        <v>17974.737406602359</v>
      </c>
      <c r="AL273" s="6">
        <f>AB273*0.04</f>
        <v>17974.737406602359</v>
      </c>
      <c r="AM273" s="6">
        <f>AK273+AL273</f>
        <v>35949.474813204717</v>
      </c>
      <c r="AN273" s="14">
        <f>AM273/20653560</f>
        <v>1.7405945906277037E-3</v>
      </c>
      <c r="AO273" s="6">
        <v>10</v>
      </c>
      <c r="AP273" s="13">
        <f>AO273/8801</f>
        <v>1.1362345188046814E-3</v>
      </c>
      <c r="AQ273" s="6">
        <v>10</v>
      </c>
      <c r="AR273" s="6"/>
      <c r="AS273" s="6"/>
      <c r="AT273" s="6"/>
      <c r="AU273" s="6">
        <v>1</v>
      </c>
      <c r="AV273" s="6">
        <f>W273/2321339*2493011</f>
        <v>249649.16844889955</v>
      </c>
      <c r="AW273" s="13">
        <f>AV273/34743979</f>
        <v>7.1853937181144264E-3</v>
      </c>
      <c r="AX273" s="6">
        <v>0</v>
      </c>
      <c r="AY273" s="6">
        <f>AJ273/1072493*258686</f>
        <v>25904.721244396856</v>
      </c>
      <c r="AZ273" s="6">
        <f>AX273*AY273</f>
        <v>0</v>
      </c>
      <c r="BA273" s="12">
        <f>AZ273/12721596</f>
        <v>0</v>
      </c>
      <c r="BB273" s="11">
        <v>1</v>
      </c>
      <c r="BC273" s="6">
        <f>AD273*BB273*0.18*4</f>
        <v>61150.056657261222</v>
      </c>
      <c r="BD273" s="10">
        <f>BC273/11104067</f>
        <v>5.5069963696419717E-3</v>
      </c>
      <c r="BE273" s="6">
        <f>AD273*BB273*0.77*4</f>
        <v>261586.35347828415</v>
      </c>
      <c r="BF273" s="8">
        <f>BE273/47500730</f>
        <v>5.5069964920177886E-3</v>
      </c>
      <c r="BG273" s="6">
        <f>BC273+BE273</f>
        <v>322736.41013554536</v>
      </c>
      <c r="BH273" s="9">
        <v>0</v>
      </c>
      <c r="BI273" s="6">
        <f>AK273*0.85*0.75*12</f>
        <v>137506.74116050801</v>
      </c>
      <c r="BJ273" s="6">
        <f>AL273*0.85*0.75*2*12</f>
        <v>275013.48232101602</v>
      </c>
      <c r="BK273" s="6">
        <f>BI273+BJ273</f>
        <v>412520.22348152404</v>
      </c>
      <c r="BL273" s="8">
        <f>BK273/236999601</f>
        <v>1.7405945906277035E-3</v>
      </c>
      <c r="BM273" s="6">
        <f>AH273/224371*555084</f>
        <v>55585.888654318434</v>
      </c>
      <c r="BN273" s="8">
        <f>BM273/23157202</f>
        <v>2.4003715411869894E-3</v>
      </c>
      <c r="BT273" s="6">
        <f>'[1]Detailed Budget'!$AD$12</f>
        <v>194045122715</v>
      </c>
      <c r="BU273" s="6">
        <f>'[1]Detailed Budget'!$AD$24</f>
        <v>194045122715</v>
      </c>
      <c r="BV273" s="7">
        <f>AV273/34743979</f>
        <v>7.1853937181144264E-3</v>
      </c>
      <c r="BW273" s="4"/>
      <c r="BX273" s="5">
        <f>BT273*BV273</f>
        <v>1394290605.7871039</v>
      </c>
      <c r="BY273" s="5">
        <f>BU273*BV273</f>
        <v>1394290605.7871039</v>
      </c>
      <c r="CA273" s="6">
        <f>'[1]Detailed Budget'!$AD$96</f>
        <v>71050111380.677719</v>
      </c>
      <c r="CB273" s="5">
        <f>BA273*CA273</f>
        <v>0</v>
      </c>
      <c r="CE273" s="6">
        <f>'[1]Detailed Budget'!$AD$175</f>
        <v>4330586076.5988197</v>
      </c>
      <c r="CF273" s="5">
        <f>BB273*BD273*CE273</f>
        <v>23848521.802251771</v>
      </c>
      <c r="CG273" s="6">
        <f>'[1]Detailed Budget'!$AD$176</f>
        <v>20662817754.37001</v>
      </c>
      <c r="CH273" s="5">
        <f>BB273*BF273*CG273</f>
        <v>113790064.88851853</v>
      </c>
      <c r="CI273" s="5">
        <f>CF273+CH273</f>
        <v>137638586.6907703</v>
      </c>
      <c r="CJ273" s="5">
        <f>'[1]Detailed Budget'!$AD$178</f>
        <v>46025131033.061455</v>
      </c>
      <c r="CK273" s="5">
        <f>BB273*AG273*CJ273</f>
        <v>171695770.58403966</v>
      </c>
      <c r="CL273" s="5">
        <f>CI273+CK273</f>
        <v>309334357.27480996</v>
      </c>
      <c r="CM273" s="4">
        <f>'[1]Detailed Budget'!$AD$189</f>
        <v>77498869683.252869</v>
      </c>
      <c r="CN273" s="5">
        <f>BH273*BL273*CM273</f>
        <v>0</v>
      </c>
      <c r="CO273" s="3">
        <f>'[1]Detailed Budget'!$AD$191</f>
        <v>2684962805.4134097</v>
      </c>
      <c r="CP273" s="2">
        <f>BH273*AN273*CO273</f>
        <v>0</v>
      </c>
      <c r="CQ273" s="2">
        <f>CN273+CP273</f>
        <v>0</v>
      </c>
      <c r="CR273" s="6">
        <f>'[1]Detailed Budget'!$AD$195</f>
        <v>18734176418</v>
      </c>
      <c r="CS273" s="5">
        <f>BN273*CR273</f>
        <v>44968983.92134361</v>
      </c>
      <c r="CW273" s="4"/>
      <c r="DH273" s="3"/>
      <c r="DI273" s="2"/>
    </row>
    <row r="274" spans="1:118" ht="43.5" x14ac:dyDescent="0.35">
      <c r="A274" s="23" t="s">
        <v>1161</v>
      </c>
      <c r="B274" s="22" t="s">
        <v>1160</v>
      </c>
      <c r="C274" s="21" t="s">
        <v>1</v>
      </c>
      <c r="D274" s="21" t="s">
        <v>1</v>
      </c>
      <c r="E274" s="21"/>
      <c r="F274" s="21"/>
      <c r="G274" s="21"/>
      <c r="H274" s="21" t="s">
        <v>1</v>
      </c>
      <c r="I274" s="21" t="s">
        <v>1</v>
      </c>
      <c r="J274" s="21"/>
      <c r="K274" s="21" t="s">
        <v>1</v>
      </c>
      <c r="L274" s="21"/>
      <c r="M274" s="21"/>
      <c r="N274" s="21"/>
      <c r="O274" s="21"/>
      <c r="P274" s="21"/>
      <c r="Q274" s="21"/>
      <c r="R274" s="21" t="s">
        <v>1</v>
      </c>
      <c r="S274" s="21"/>
      <c r="T274" s="21"/>
      <c r="U274" s="20">
        <f>COUNTA(C274:T274)</f>
        <v>6</v>
      </c>
      <c r="V274" s="19" t="s">
        <v>4</v>
      </c>
      <c r="W274" s="18">
        <v>105514</v>
      </c>
      <c r="X274" s="17">
        <v>3.53</v>
      </c>
      <c r="Y274" s="16">
        <f>1+X274/100</f>
        <v>1.0352999999999999</v>
      </c>
      <c r="Z274" s="6">
        <v>19</v>
      </c>
      <c r="AA274" s="16">
        <f>POWER(Y274,Z274)</f>
        <v>1.9331166712483931</v>
      </c>
      <c r="AB274" s="6">
        <f>W274*AA274</f>
        <v>203970.87245010296</v>
      </c>
      <c r="AC274" s="1">
        <v>18.899999999999999</v>
      </c>
      <c r="AD274" s="6">
        <f>AB274*AC274/100</f>
        <v>38550.494893069459</v>
      </c>
      <c r="AE274" s="6">
        <f>AD274*0.95</f>
        <v>36622.970148415981</v>
      </c>
      <c r="AF274" s="6">
        <f>AE274*BB274</f>
        <v>36622.970148415981</v>
      </c>
      <c r="AG274" s="15">
        <f>AE274/21628351</f>
        <v>1.6932853618112625E-3</v>
      </c>
      <c r="AH274" s="6">
        <f>AB274*0.05</f>
        <v>10198.543622505149</v>
      </c>
      <c r="AI274" s="12">
        <f>AH274/12908475</f>
        <v>7.9006572213256398E-4</v>
      </c>
      <c r="AJ274" s="6">
        <f>AD274+AH274</f>
        <v>48749.038515574604</v>
      </c>
      <c r="AK274" s="6">
        <f>AB274*0.04</f>
        <v>8158.8348980041192</v>
      </c>
      <c r="AL274" s="6">
        <f>AB274*0.04</f>
        <v>8158.8348980041192</v>
      </c>
      <c r="AM274" s="6">
        <f>AK274+AL274</f>
        <v>16317.669796008238</v>
      </c>
      <c r="AN274" s="14">
        <f>AM274/20653560</f>
        <v>7.9006572213256398E-4</v>
      </c>
      <c r="AO274" s="6">
        <v>10</v>
      </c>
      <c r="AP274" s="13">
        <f>AO274/8801</f>
        <v>1.1362345188046814E-3</v>
      </c>
      <c r="AQ274" s="6">
        <v>10</v>
      </c>
      <c r="AR274" s="6"/>
      <c r="AS274" s="6"/>
      <c r="AT274" s="6"/>
      <c r="AU274" s="6">
        <v>1</v>
      </c>
      <c r="AV274" s="6">
        <f>W274/2321339*2493011</f>
        <v>113317.16851954842</v>
      </c>
      <c r="AW274" s="13">
        <f>AV274/34743979</f>
        <v>3.2614908188710458E-3</v>
      </c>
      <c r="AX274" s="6">
        <v>0</v>
      </c>
      <c r="AY274" s="6">
        <f>AJ274/1072493*258686</f>
        <v>11758.299380452769</v>
      </c>
      <c r="AZ274" s="6">
        <f>AX274*AY274</f>
        <v>0</v>
      </c>
      <c r="BA274" s="12">
        <f>AZ274/12721596</f>
        <v>0</v>
      </c>
      <c r="BB274" s="11">
        <v>1</v>
      </c>
      <c r="BC274" s="6">
        <f>AD274*BB274*0.18*4</f>
        <v>27756.356323010008</v>
      </c>
      <c r="BD274" s="10">
        <f>BC274/11104067</f>
        <v>2.4996567764774841E-3</v>
      </c>
      <c r="BE274" s="6">
        <f>AD274*BB274*0.77*4</f>
        <v>118735.52427065394</v>
      </c>
      <c r="BF274" s="8">
        <f>BE274/47500730</f>
        <v>2.4996568320245593E-3</v>
      </c>
      <c r="BG274" s="6">
        <f>BC274+BE274</f>
        <v>146491.88059366395</v>
      </c>
      <c r="BH274" s="9">
        <v>0</v>
      </c>
      <c r="BI274" s="6">
        <f>AK274*0.85*0.75*12</f>
        <v>62415.086969731514</v>
      </c>
      <c r="BJ274" s="6">
        <f>AL274*0.85*0.75*2*12</f>
        <v>124830.17393946303</v>
      </c>
      <c r="BK274" s="6">
        <f>BI274+BJ274</f>
        <v>187245.26090919453</v>
      </c>
      <c r="BL274" s="8">
        <f>BK274/236999601</f>
        <v>7.9006572213256398E-4</v>
      </c>
      <c r="BM274" s="6">
        <f>AH274/224371*555084</f>
        <v>25230.749019056155</v>
      </c>
      <c r="BN274" s="8">
        <f>BM274/23157202</f>
        <v>1.0895422089014103E-3</v>
      </c>
      <c r="BT274" s="6">
        <f>'[1]Detailed Budget'!$AD$12</f>
        <v>194045122715</v>
      </c>
      <c r="BU274" s="6">
        <f>'[1]Detailed Budget'!$AD$24</f>
        <v>194045122715</v>
      </c>
      <c r="BV274" s="7">
        <f>AV274/34743979</f>
        <v>3.2614908188710458E-3</v>
      </c>
      <c r="BW274" s="4"/>
      <c r="BX274" s="5">
        <f>BT274*BV274</f>
        <v>632876386.18167794</v>
      </c>
      <c r="BY274" s="5">
        <f>BU274*BV274</f>
        <v>632876386.18167794</v>
      </c>
      <c r="CA274" s="6">
        <f>'[1]Detailed Budget'!$AD$96</f>
        <v>71050111380.677719</v>
      </c>
      <c r="CB274" s="5">
        <f>BA274*CA274</f>
        <v>0</v>
      </c>
      <c r="CE274" s="6">
        <f>'[1]Detailed Budget'!$AD$175</f>
        <v>4330586076.5988197</v>
      </c>
      <c r="CF274" s="5">
        <f>BB274*BD274*CE274</f>
        <v>10824978.832489282</v>
      </c>
      <c r="CG274" s="6">
        <f>'[1]Detailed Budget'!$AD$176</f>
        <v>20662817754.37001</v>
      </c>
      <c r="CH274" s="5">
        <f>BB274*BF274*CG274</f>
        <v>51649953.56858936</v>
      </c>
      <c r="CI274" s="5">
        <f>CF274+CH274</f>
        <v>62474932.401078641</v>
      </c>
      <c r="CJ274" s="5">
        <f>'[1]Detailed Budget'!$AD$178</f>
        <v>46025131033.061455</v>
      </c>
      <c r="CK274" s="5">
        <f>BB274*AG274*CJ274</f>
        <v>77933680.653728232</v>
      </c>
      <c r="CL274" s="5">
        <f>CI274+CK274</f>
        <v>140408613.05480689</v>
      </c>
      <c r="CM274" s="4">
        <f>'[1]Detailed Budget'!$AD$189</f>
        <v>77498869683.252869</v>
      </c>
      <c r="CN274" s="5">
        <f>BH274*BL274*CM274</f>
        <v>0</v>
      </c>
      <c r="CO274" s="3">
        <f>'[1]Detailed Budget'!$AD$191</f>
        <v>2684962805.4134097</v>
      </c>
      <c r="CP274" s="2">
        <f>BH274*AN274*CO274</f>
        <v>0</v>
      </c>
      <c r="CQ274" s="2">
        <f>CN274+CP274</f>
        <v>0</v>
      </c>
      <c r="CR274" s="6">
        <f>'[1]Detailed Budget'!$AD$195</f>
        <v>18734176418</v>
      </c>
      <c r="CS274" s="5">
        <f>BN274*CR274</f>
        <v>20411675.956416428</v>
      </c>
      <c r="CW274" s="4"/>
      <c r="DH274" s="3"/>
      <c r="DI274" s="2"/>
    </row>
    <row r="275" spans="1:118" ht="43.5" x14ac:dyDescent="0.35">
      <c r="A275" s="23" t="s">
        <v>1159</v>
      </c>
      <c r="B275" s="22" t="s">
        <v>1158</v>
      </c>
      <c r="C275" s="21" t="s">
        <v>1</v>
      </c>
      <c r="D275" s="21" t="s">
        <v>1</v>
      </c>
      <c r="E275" s="21"/>
      <c r="F275" s="21"/>
      <c r="G275" s="21"/>
      <c r="H275" s="21" t="s">
        <v>1</v>
      </c>
      <c r="I275" s="21" t="s">
        <v>1</v>
      </c>
      <c r="J275" s="21"/>
      <c r="K275" s="21" t="s">
        <v>1</v>
      </c>
      <c r="L275" s="21"/>
      <c r="M275" s="21"/>
      <c r="N275" s="21"/>
      <c r="O275" s="21"/>
      <c r="P275" s="21"/>
      <c r="Q275" s="21"/>
      <c r="R275" s="21" t="s">
        <v>1</v>
      </c>
      <c r="S275" s="21"/>
      <c r="T275" s="21"/>
      <c r="U275" s="20">
        <f>COUNTA(C275:T275)</f>
        <v>6</v>
      </c>
      <c r="V275" s="19" t="s">
        <v>4</v>
      </c>
      <c r="W275" s="18">
        <v>60994</v>
      </c>
      <c r="X275" s="17">
        <v>3.53</v>
      </c>
      <c r="Y275" s="16">
        <f>1+X275/100</f>
        <v>1.0352999999999999</v>
      </c>
      <c r="Z275" s="6">
        <v>19</v>
      </c>
      <c r="AA275" s="16">
        <f>POWER(Y275,Z275)</f>
        <v>1.9331166712483931</v>
      </c>
      <c r="AB275" s="6">
        <f>W275*AA275</f>
        <v>117908.5182461245</v>
      </c>
      <c r="AC275" s="1">
        <v>18.899999999999999</v>
      </c>
      <c r="AD275" s="6">
        <f>AB275*AC275/100</f>
        <v>22284.709948517528</v>
      </c>
      <c r="AE275" s="6">
        <f>AD275*0.95</f>
        <v>21170.47445109165</v>
      </c>
      <c r="AF275" s="6">
        <f>AE275*BB275</f>
        <v>21170.47445109165</v>
      </c>
      <c r="AG275" s="15">
        <f>AE275/21628351</f>
        <v>9.7882979849419163E-4</v>
      </c>
      <c r="AH275" s="6">
        <f>AB275*0.05</f>
        <v>5895.4259123062257</v>
      </c>
      <c r="AI275" s="12">
        <f>AH275/12908475</f>
        <v>4.5670971298361932E-4</v>
      </c>
      <c r="AJ275" s="6">
        <f>AD275+AH275</f>
        <v>28180.135860823753</v>
      </c>
      <c r="AK275" s="6">
        <f>AB275*0.04</f>
        <v>4716.3407298449802</v>
      </c>
      <c r="AL275" s="6">
        <f>AB275*0.04</f>
        <v>4716.3407298449802</v>
      </c>
      <c r="AM275" s="6">
        <f>AK275+AL275</f>
        <v>9432.6814596899603</v>
      </c>
      <c r="AN275" s="14">
        <f>AM275/20653560</f>
        <v>4.5670971298361932E-4</v>
      </c>
      <c r="AO275" s="6">
        <v>10</v>
      </c>
      <c r="AP275" s="13">
        <f>AO275/8801</f>
        <v>1.1362345188046814E-3</v>
      </c>
      <c r="AQ275" s="6">
        <v>10</v>
      </c>
      <c r="AR275" s="6"/>
      <c r="AS275" s="6"/>
      <c r="AT275" s="6"/>
      <c r="AU275" s="6">
        <v>1</v>
      </c>
      <c r="AV275" s="6">
        <f>W275/2321339*2493011</f>
        <v>65504.742277625119</v>
      </c>
      <c r="AW275" s="13">
        <f>AV275/34743979</f>
        <v>1.8853552230625374E-3</v>
      </c>
      <c r="AX275" s="6">
        <v>0</v>
      </c>
      <c r="AY275" s="6">
        <f>AJ275/1072493*258686</f>
        <v>6797.0668575860664</v>
      </c>
      <c r="AZ275" s="6">
        <f>AX275*AY275</f>
        <v>0</v>
      </c>
      <c r="BA275" s="12">
        <f>AZ275/12721596</f>
        <v>0</v>
      </c>
      <c r="BB275" s="11">
        <v>1</v>
      </c>
      <c r="BC275" s="6">
        <f>AD275*BB275*0.18*4</f>
        <v>16044.99116293262</v>
      </c>
      <c r="BD275" s="10">
        <f>BC275/11104067</f>
        <v>1.4449652692957113E-3</v>
      </c>
      <c r="BE275" s="6">
        <f>AD275*BB275*0.77*4</f>
        <v>68636.90664143399</v>
      </c>
      <c r="BF275" s="8">
        <f>BE275/47500730</f>
        <v>1.4449653014055571E-3</v>
      </c>
      <c r="BG275" s="6">
        <f>BC275+BE275</f>
        <v>84681.897804366614</v>
      </c>
      <c r="BH275" s="9">
        <v>0</v>
      </c>
      <c r="BI275" s="6">
        <f>AK275*0.85*0.75*12</f>
        <v>36080.006583314098</v>
      </c>
      <c r="BJ275" s="6">
        <f>AL275*0.85*0.75*2*12</f>
        <v>72160.013166628196</v>
      </c>
      <c r="BK275" s="6">
        <f>BI275+BJ275</f>
        <v>108240.01974994229</v>
      </c>
      <c r="BL275" s="8">
        <f>BK275/236999601</f>
        <v>4.5670971298361932E-4</v>
      </c>
      <c r="BM275" s="6">
        <f>AH275/224371*555084</f>
        <v>14585.024789774921</v>
      </c>
      <c r="BN275" s="8">
        <f>BM275/23157202</f>
        <v>6.2982672905711676E-4</v>
      </c>
      <c r="BT275" s="6">
        <f>'[1]Detailed Budget'!$AD$12</f>
        <v>194045122715</v>
      </c>
      <c r="BU275" s="6">
        <f>'[1]Detailed Budget'!$AD$24</f>
        <v>194045122715</v>
      </c>
      <c r="BV275" s="7">
        <f>AV275/34743979</f>
        <v>1.8853552230625374E-3</v>
      </c>
      <c r="BW275" s="4"/>
      <c r="BX275" s="5">
        <f>BT275*BV275</f>
        <v>365843985.62053627</v>
      </c>
      <c r="BY275" s="5">
        <f>BU275*BV275</f>
        <v>365843985.62053627</v>
      </c>
      <c r="CA275" s="6">
        <f>'[1]Detailed Budget'!$AD$96</f>
        <v>71050111380.677719</v>
      </c>
      <c r="CB275" s="5">
        <f>BA275*CA275</f>
        <v>0</v>
      </c>
      <c r="CE275" s="6">
        <f>'[1]Detailed Budget'!$AD$175</f>
        <v>4330586076.5988197</v>
      </c>
      <c r="CF275" s="5">
        <f>BB275*BD275*CE275</f>
        <v>6257546.4763808716</v>
      </c>
      <c r="CG275" s="6">
        <f>'[1]Detailed Budget'!$AD$176</f>
        <v>20662817754.37001</v>
      </c>
      <c r="CH275" s="5">
        <f>BB275*BF275*CG275</f>
        <v>29857054.684331357</v>
      </c>
      <c r="CI275" s="5">
        <f>CF275+CH275</f>
        <v>36114601.160712227</v>
      </c>
      <c r="CJ275" s="5">
        <f>'[1]Detailed Budget'!$AD$178</f>
        <v>46025131033.061455</v>
      </c>
      <c r="CK275" s="5">
        <f>BB275*AG275*CJ275</f>
        <v>45050769.734760307</v>
      </c>
      <c r="CL275" s="5">
        <f>CI275+CK275</f>
        <v>81165370.895472527</v>
      </c>
      <c r="CM275" s="4">
        <f>'[1]Detailed Budget'!$AD$189</f>
        <v>77498869683.252869</v>
      </c>
      <c r="CN275" s="5">
        <f>BH275*BL275*CM275</f>
        <v>0</v>
      </c>
      <c r="CO275" s="3">
        <f>'[1]Detailed Budget'!$AD$191</f>
        <v>2684962805.4134097</v>
      </c>
      <c r="CP275" s="2">
        <f>BH275*AN275*CO275</f>
        <v>0</v>
      </c>
      <c r="CQ275" s="2">
        <f>CN275+CP275</f>
        <v>0</v>
      </c>
      <c r="CR275" s="6">
        <f>'[1]Detailed Budget'!$AD$195</f>
        <v>18734176418</v>
      </c>
      <c r="CS275" s="5">
        <f>BN275*CR275</f>
        <v>11799285.054927912</v>
      </c>
      <c r="CW275" s="4"/>
      <c r="DH275" s="3"/>
      <c r="DI275" s="2"/>
    </row>
    <row r="276" spans="1:118" ht="43.5" x14ac:dyDescent="0.35">
      <c r="A276" s="23" t="s">
        <v>1157</v>
      </c>
      <c r="B276" s="22" t="s">
        <v>1156</v>
      </c>
      <c r="C276" s="21" t="s">
        <v>1</v>
      </c>
      <c r="D276" s="21" t="s">
        <v>1</v>
      </c>
      <c r="E276" s="21"/>
      <c r="F276" s="21"/>
      <c r="G276" s="21"/>
      <c r="H276" s="21" t="s">
        <v>1</v>
      </c>
      <c r="I276" s="21" t="s">
        <v>1</v>
      </c>
      <c r="J276" s="21"/>
      <c r="K276" s="21" t="s">
        <v>1</v>
      </c>
      <c r="L276" s="21"/>
      <c r="M276" s="21"/>
      <c r="N276" s="21"/>
      <c r="O276" s="21"/>
      <c r="P276" s="21"/>
      <c r="Q276" s="21"/>
      <c r="R276" s="21" t="s">
        <v>1</v>
      </c>
      <c r="S276" s="21"/>
      <c r="T276" s="21"/>
      <c r="U276" s="20">
        <f>COUNTA(C276:T276)</f>
        <v>6</v>
      </c>
      <c r="V276" s="19" t="s">
        <v>4</v>
      </c>
      <c r="W276" s="18">
        <v>87517</v>
      </c>
      <c r="X276" s="17">
        <v>3.53</v>
      </c>
      <c r="Y276" s="16">
        <f>1+X276/100</f>
        <v>1.0352999999999999</v>
      </c>
      <c r="Z276" s="6">
        <v>19</v>
      </c>
      <c r="AA276" s="16">
        <f>POWER(Y276,Z276)</f>
        <v>1.9331166712483931</v>
      </c>
      <c r="AB276" s="6">
        <f>W276*AA276</f>
        <v>169180.57171764562</v>
      </c>
      <c r="AC276" s="1">
        <v>18.899999999999999</v>
      </c>
      <c r="AD276" s="6">
        <f>AB276*AC276/100</f>
        <v>31975.128054635021</v>
      </c>
      <c r="AE276" s="6">
        <f>AD276*0.95</f>
        <v>30376.371651903268</v>
      </c>
      <c r="AF276" s="6">
        <f>AE276*BB276</f>
        <v>30376.371651903268</v>
      </c>
      <c r="AG276" s="15">
        <f>AE276/21628351</f>
        <v>1.4044700704137485E-3</v>
      </c>
      <c r="AH276" s="6">
        <f>AB276*0.05</f>
        <v>8459.0285858822808</v>
      </c>
      <c r="AI276" s="12">
        <f>AH276/12908475</f>
        <v>6.5530812786810842E-4</v>
      </c>
      <c r="AJ276" s="6">
        <f>AD276+AH276</f>
        <v>40434.1566405173</v>
      </c>
      <c r="AK276" s="6">
        <f>AB276*0.04</f>
        <v>6767.222868705825</v>
      </c>
      <c r="AL276" s="6">
        <f>AB276*0.04</f>
        <v>6767.222868705825</v>
      </c>
      <c r="AM276" s="6">
        <f>AK276+AL276</f>
        <v>13534.44573741165</v>
      </c>
      <c r="AN276" s="14">
        <f>AM276/20653560</f>
        <v>6.5530812786810842E-4</v>
      </c>
      <c r="AO276" s="6">
        <v>11</v>
      </c>
      <c r="AP276" s="13">
        <f>AO276/8801</f>
        <v>1.2498579706851495E-3</v>
      </c>
      <c r="AQ276" s="6">
        <v>11</v>
      </c>
      <c r="AR276" s="6"/>
      <c r="AS276" s="6"/>
      <c r="AT276" s="6"/>
      <c r="AU276" s="6">
        <v>1</v>
      </c>
      <c r="AV276" s="6">
        <f>W276/2321339*2493011</f>
        <v>93989.220741563389</v>
      </c>
      <c r="AW276" s="13">
        <f>AV276/34743979</f>
        <v>2.7051944954710971E-3</v>
      </c>
      <c r="AX276" s="6">
        <v>0</v>
      </c>
      <c r="AY276" s="6">
        <f>AJ276/1072493*258686</f>
        <v>9752.7445351241076</v>
      </c>
      <c r="AZ276" s="6">
        <f>AX276*AY276</f>
        <v>0</v>
      </c>
      <c r="BA276" s="12">
        <f>AZ276/12721596</f>
        <v>0</v>
      </c>
      <c r="BB276" s="11">
        <v>1</v>
      </c>
      <c r="BC276" s="6">
        <f>AD276*BB276*0.18*4</f>
        <v>23022.092199337214</v>
      </c>
      <c r="BD276" s="10">
        <f>BC276/11104067</f>
        <v>2.073302709659192E-3</v>
      </c>
      <c r="BE276" s="6">
        <f>AD276*BB276*0.77*4</f>
        <v>98483.394408275868</v>
      </c>
      <c r="BF276" s="8">
        <f>BE276/47500730</f>
        <v>2.0733027557318776E-3</v>
      </c>
      <c r="BG276" s="6">
        <f>BC276+BE276</f>
        <v>121505.48660761309</v>
      </c>
      <c r="BH276" s="9">
        <v>0</v>
      </c>
      <c r="BI276" s="6">
        <f>AK276*0.85*0.75*12</f>
        <v>51769.254945599561</v>
      </c>
      <c r="BJ276" s="6">
        <f>AL276*0.85*0.75*2*12</f>
        <v>103538.50989119912</v>
      </c>
      <c r="BK276" s="6">
        <f>BI276+BJ276</f>
        <v>155307.76483679868</v>
      </c>
      <c r="BL276" s="8">
        <f>BK276/236999601</f>
        <v>6.5530812786810842E-4</v>
      </c>
      <c r="BM276" s="6">
        <f>AH276/224371*555084</f>
        <v>20927.265215049538</v>
      </c>
      <c r="BN276" s="8">
        <f>BM276/23157202</f>
        <v>9.0370439464359891E-4</v>
      </c>
      <c r="BT276" s="6">
        <f>'[1]Detailed Budget'!$AD$12</f>
        <v>194045122715</v>
      </c>
      <c r="BU276" s="6">
        <f>'[1]Detailed Budget'!$AD$24</f>
        <v>194045122715</v>
      </c>
      <c r="BV276" s="7">
        <f>AV276/34743979</f>
        <v>2.7051944954710971E-3</v>
      </c>
      <c r="BW276" s="4"/>
      <c r="BX276" s="5">
        <f>BT276*BV276</f>
        <v>524929797.84163153</v>
      </c>
      <c r="BY276" s="5">
        <f>BU276*BV276</f>
        <v>524929797.84163153</v>
      </c>
      <c r="CA276" s="6">
        <f>'[1]Detailed Budget'!$AD$96</f>
        <v>71050111380.677719</v>
      </c>
      <c r="CB276" s="5">
        <f>BA276*CA276</f>
        <v>0</v>
      </c>
      <c r="CE276" s="6">
        <f>'[1]Detailed Budget'!$AD$175</f>
        <v>4330586076.5988197</v>
      </c>
      <c r="CF276" s="5">
        <f>BB276*BD276*CE276</f>
        <v>8978615.8470247015</v>
      </c>
      <c r="CG276" s="6">
        <f>'[1]Detailed Budget'!$AD$176</f>
        <v>20662817754.37001</v>
      </c>
      <c r="CH276" s="5">
        <f>BB276*BF276*CG276</f>
        <v>42840276.991320908</v>
      </c>
      <c r="CI276" s="5">
        <f>CF276+CH276</f>
        <v>51818892.83834561</v>
      </c>
      <c r="CJ276" s="5">
        <f>'[1]Detailed Budget'!$AD$178</f>
        <v>46025131033.061455</v>
      </c>
      <c r="CK276" s="5">
        <f>BB276*AG276*CJ276</f>
        <v>64640919.022805825</v>
      </c>
      <c r="CL276" s="5">
        <f>CI276+CK276</f>
        <v>116459811.86115143</v>
      </c>
      <c r="CM276" s="4">
        <f>'[1]Detailed Budget'!$AD$189</f>
        <v>77498869683.252869</v>
      </c>
      <c r="CN276" s="5">
        <f>BH276*BL276*CM276</f>
        <v>0</v>
      </c>
      <c r="CO276" s="3">
        <f>'[1]Detailed Budget'!$AD$191</f>
        <v>2684962805.4134097</v>
      </c>
      <c r="CP276" s="2">
        <f>BH276*AN276*CO276</f>
        <v>0</v>
      </c>
      <c r="CQ276" s="2">
        <f>CN276+CP276</f>
        <v>0</v>
      </c>
      <c r="CR276" s="6">
        <f>'[1]Detailed Budget'!$AD$195</f>
        <v>18734176418</v>
      </c>
      <c r="CS276" s="5">
        <f>BN276*CR276</f>
        <v>16930157.558975074</v>
      </c>
      <c r="CW276" s="4"/>
      <c r="DH276" s="3"/>
      <c r="DI276" s="2"/>
    </row>
    <row r="277" spans="1:118" ht="43.5" x14ac:dyDescent="0.35">
      <c r="A277" s="23" t="s">
        <v>1155</v>
      </c>
      <c r="B277" s="22" t="s">
        <v>1154</v>
      </c>
      <c r="C277" s="21" t="s">
        <v>1</v>
      </c>
      <c r="D277" s="21" t="s">
        <v>1</v>
      </c>
      <c r="E277" s="21"/>
      <c r="F277" s="21"/>
      <c r="G277" s="21"/>
      <c r="H277" s="21" t="s">
        <v>1</v>
      </c>
      <c r="I277" s="21" t="s">
        <v>1</v>
      </c>
      <c r="J277" s="21"/>
      <c r="K277" s="21" t="s">
        <v>1</v>
      </c>
      <c r="L277" s="21"/>
      <c r="M277" s="21"/>
      <c r="N277" s="21"/>
      <c r="O277" s="21"/>
      <c r="P277" s="21"/>
      <c r="Q277" s="21"/>
      <c r="R277" s="21" t="s">
        <v>1</v>
      </c>
      <c r="S277" s="21"/>
      <c r="T277" s="21"/>
      <c r="U277" s="20">
        <f>COUNTA(C277:T277)</f>
        <v>6</v>
      </c>
      <c r="V277" s="19" t="s">
        <v>4</v>
      </c>
      <c r="W277" s="18">
        <v>150699</v>
      </c>
      <c r="X277" s="17">
        <v>3.53</v>
      </c>
      <c r="Y277" s="16">
        <f>1+X277/100</f>
        <v>1.0352999999999999</v>
      </c>
      <c r="Z277" s="6">
        <v>19</v>
      </c>
      <c r="AA277" s="16">
        <f>POWER(Y277,Z277)</f>
        <v>1.9331166712483931</v>
      </c>
      <c r="AB277" s="6">
        <f>W277*AA277</f>
        <v>291318.74924046162</v>
      </c>
      <c r="AC277" s="1">
        <v>18.899999999999999</v>
      </c>
      <c r="AD277" s="6">
        <f>AB277*AC277/100</f>
        <v>55059.243606447242</v>
      </c>
      <c r="AE277" s="6">
        <f>AD277*0.95</f>
        <v>52306.281426124879</v>
      </c>
      <c r="AF277" s="6">
        <f>AE277*BB277</f>
        <v>52306.281426124879</v>
      </c>
      <c r="AG277" s="15">
        <f>AE277/21628351</f>
        <v>2.4184128242659311E-3</v>
      </c>
      <c r="AH277" s="6">
        <f>AB277*0.05</f>
        <v>14565.937462023081</v>
      </c>
      <c r="AI277" s="12">
        <f>AH277/12908475</f>
        <v>1.1284011056320038E-3</v>
      </c>
      <c r="AJ277" s="6">
        <f>AD277+AH277</f>
        <v>69625.181068470323</v>
      </c>
      <c r="AK277" s="6">
        <f>AB277*0.04</f>
        <v>11652.749969618466</v>
      </c>
      <c r="AL277" s="6">
        <f>AB277*0.04</f>
        <v>11652.749969618466</v>
      </c>
      <c r="AM277" s="6">
        <f>AK277+AL277</f>
        <v>23305.499939236932</v>
      </c>
      <c r="AN277" s="14">
        <f>AM277/20653560</f>
        <v>1.128401105632004E-3</v>
      </c>
      <c r="AO277" s="6">
        <v>10</v>
      </c>
      <c r="AP277" s="13">
        <f>AO277/8801</f>
        <v>1.1362345188046814E-3</v>
      </c>
      <c r="AQ277" s="6">
        <v>10</v>
      </c>
      <c r="AR277" s="6"/>
      <c r="AS277" s="6"/>
      <c r="AT277" s="6"/>
      <c r="AU277" s="6">
        <v>1</v>
      </c>
      <c r="AV277" s="6">
        <f>W277/2321339*2493011</f>
        <v>161843.77408426773</v>
      </c>
      <c r="AW277" s="13">
        <f>AV277/34743979</f>
        <v>4.6581818992081402E-3</v>
      </c>
      <c r="AX277" s="6">
        <v>0</v>
      </c>
      <c r="AY277" s="6">
        <f>AJ277/1072493*258686</f>
        <v>16793.638363959777</v>
      </c>
      <c r="AZ277" s="6">
        <f>AX277*AY277</f>
        <v>0</v>
      </c>
      <c r="BA277" s="12">
        <f>AZ277/12721596</f>
        <v>0</v>
      </c>
      <c r="BB277" s="11">
        <v>1</v>
      </c>
      <c r="BC277" s="6">
        <f>AD277*BB277*0.18*4</f>
        <v>39642.655396642011</v>
      </c>
      <c r="BD277" s="10">
        <f>BC277/11104067</f>
        <v>3.5701023234677898E-3</v>
      </c>
      <c r="BE277" s="6">
        <f>AD277*BB277*0.77*4</f>
        <v>169582.4703078575</v>
      </c>
      <c r="BF277" s="8">
        <f>BE277/47500730</f>
        <v>3.5701024028021778E-3</v>
      </c>
      <c r="BG277" s="6">
        <f>BC277+BE277</f>
        <v>209225.12570449951</v>
      </c>
      <c r="BH277" s="9">
        <v>0</v>
      </c>
      <c r="BI277" s="6">
        <f>AK277*0.85*0.75*12</f>
        <v>89143.537267581269</v>
      </c>
      <c r="BJ277" s="6">
        <f>AL277*0.85*0.75*2*12</f>
        <v>178287.07453516254</v>
      </c>
      <c r="BK277" s="6">
        <f>BI277+BJ277</f>
        <v>267430.61180274381</v>
      </c>
      <c r="BL277" s="8">
        <f>BK277/236999601</f>
        <v>1.128401105632004E-3</v>
      </c>
      <c r="BM277" s="6">
        <f>AH277/224371*555084</f>
        <v>36035.489569372243</v>
      </c>
      <c r="BN277" s="8">
        <f>BM277/23157202</f>
        <v>1.5561245080201072E-3</v>
      </c>
      <c r="BT277" s="6">
        <f>'[1]Detailed Budget'!$AD$12</f>
        <v>194045122715</v>
      </c>
      <c r="BU277" s="6">
        <f>'[1]Detailed Budget'!$AD$24</f>
        <v>194045122715</v>
      </c>
      <c r="BV277" s="7">
        <f>AV277/34743979</f>
        <v>4.6581818992081402E-3</v>
      </c>
      <c r="BW277" s="4"/>
      <c r="BX277" s="5">
        <f>BT277*BV277</f>
        <v>903897478.26063538</v>
      </c>
      <c r="BY277" s="5">
        <f>BU277*BV277</f>
        <v>903897478.26063538</v>
      </c>
      <c r="CA277" s="6">
        <f>'[1]Detailed Budget'!$AD$96</f>
        <v>71050111380.677719</v>
      </c>
      <c r="CB277" s="5">
        <f>BA277*CA277</f>
        <v>0</v>
      </c>
      <c r="CE277" s="6">
        <f>'[1]Detailed Budget'!$AD$175</f>
        <v>4330586076.5988197</v>
      </c>
      <c r="CF277" s="5">
        <f>BB277*BD277*CE277</f>
        <v>15460635.414042706</v>
      </c>
      <c r="CG277" s="6">
        <f>'[1]Detailed Budget'!$AD$176</f>
        <v>20662817754.37001</v>
      </c>
      <c r="CH277" s="5">
        <f>BB277*BF277*CG277</f>
        <v>73768375.313539878</v>
      </c>
      <c r="CI277" s="5">
        <f>CF277+CH277</f>
        <v>89229010.727582589</v>
      </c>
      <c r="CJ277" s="5">
        <f>'[1]Detailed Budget'!$AD$178</f>
        <v>46025131033.061455</v>
      </c>
      <c r="CK277" s="5">
        <f>BB277*AG277*CJ277</f>
        <v>111307767.1288757</v>
      </c>
      <c r="CL277" s="5">
        <f>CI277+CK277</f>
        <v>200536777.85645831</v>
      </c>
      <c r="CM277" s="4">
        <f>'[1]Detailed Budget'!$AD$189</f>
        <v>77498869683.252869</v>
      </c>
      <c r="CN277" s="5">
        <f>BH277*BL277*CM277</f>
        <v>0</v>
      </c>
      <c r="CO277" s="3">
        <f>'[1]Detailed Budget'!$AD$191</f>
        <v>2684962805.4134097</v>
      </c>
      <c r="CP277" s="2">
        <f>BH277*AN277*CO277</f>
        <v>0</v>
      </c>
      <c r="CQ277" s="2">
        <f>CN277+CP277</f>
        <v>0</v>
      </c>
      <c r="CR277" s="6">
        <f>'[1]Detailed Budget'!$AD$195</f>
        <v>18734176418</v>
      </c>
      <c r="CS277" s="5">
        <f>BN277*CR277</f>
        <v>29152711.061622143</v>
      </c>
      <c r="CW277" s="4"/>
      <c r="DH277" s="3"/>
      <c r="DI277" s="2"/>
    </row>
    <row r="278" spans="1:118" ht="43.5" x14ac:dyDescent="0.35">
      <c r="A278" s="23" t="s">
        <v>1153</v>
      </c>
      <c r="B278" s="22" t="s">
        <v>1152</v>
      </c>
      <c r="C278" s="21" t="s">
        <v>1</v>
      </c>
      <c r="D278" s="21" t="s">
        <v>1</v>
      </c>
      <c r="E278" s="21"/>
      <c r="F278" s="21"/>
      <c r="G278" s="21"/>
      <c r="H278" s="21" t="s">
        <v>1</v>
      </c>
      <c r="I278" s="21" t="s">
        <v>1</v>
      </c>
      <c r="J278" s="21"/>
      <c r="K278" s="21" t="s">
        <v>1</v>
      </c>
      <c r="L278" s="21"/>
      <c r="M278" s="21"/>
      <c r="N278" s="21"/>
      <c r="O278" s="21"/>
      <c r="P278" s="21"/>
      <c r="Q278" s="21"/>
      <c r="R278" s="21" t="s">
        <v>1</v>
      </c>
      <c r="S278" s="21"/>
      <c r="T278" s="21"/>
      <c r="U278" s="20">
        <f>COUNTA(C278:T278)</f>
        <v>6</v>
      </c>
      <c r="V278" s="19" t="s">
        <v>4</v>
      </c>
      <c r="W278" s="18">
        <v>204866</v>
      </c>
      <c r="X278" s="17">
        <v>3.53</v>
      </c>
      <c r="Y278" s="16">
        <f>1+X278/100</f>
        <v>1.0352999999999999</v>
      </c>
      <c r="Z278" s="6">
        <v>19</v>
      </c>
      <c r="AA278" s="16">
        <f>POWER(Y278,Z278)</f>
        <v>1.9331166712483931</v>
      </c>
      <c r="AB278" s="6">
        <f>W278*AA278</f>
        <v>396029.87997197331</v>
      </c>
      <c r="AC278" s="1">
        <v>18.899999999999999</v>
      </c>
      <c r="AD278" s="6">
        <f>AB278*AC278/100</f>
        <v>74849.647314702946</v>
      </c>
      <c r="AE278" s="6">
        <f>AD278*0.95</f>
        <v>71107.164948967795</v>
      </c>
      <c r="AF278" s="6">
        <f>AE278*BB278</f>
        <v>71107.164948967795</v>
      </c>
      <c r="AG278" s="15">
        <f>AE278/21628351</f>
        <v>3.2876831409369947E-3</v>
      </c>
      <c r="AH278" s="6">
        <f>AB278*0.05</f>
        <v>19801.493998598668</v>
      </c>
      <c r="AI278" s="12">
        <f>AH278/12908475</f>
        <v>1.5339917378775314E-3</v>
      </c>
      <c r="AJ278" s="6">
        <f>AD278+AH278</f>
        <v>94651.141313301618</v>
      </c>
      <c r="AK278" s="6">
        <f>AB278*0.04</f>
        <v>15841.195198878933</v>
      </c>
      <c r="AL278" s="6">
        <f>AB278*0.04</f>
        <v>15841.195198878933</v>
      </c>
      <c r="AM278" s="6">
        <f>AK278+AL278</f>
        <v>31682.390397757867</v>
      </c>
      <c r="AN278" s="14">
        <f>AM278/20653560</f>
        <v>1.5339917378775314E-3</v>
      </c>
      <c r="AO278" s="6">
        <v>10</v>
      </c>
      <c r="AP278" s="13">
        <f>AO278/8801</f>
        <v>1.1362345188046814E-3</v>
      </c>
      <c r="AQ278" s="6">
        <v>10</v>
      </c>
      <c r="AR278" s="6"/>
      <c r="AS278" s="6"/>
      <c r="AT278" s="6"/>
      <c r="AU278" s="6">
        <v>1</v>
      </c>
      <c r="AV278" s="6">
        <f>W278/2321339*2493011</f>
        <v>220016.63329914332</v>
      </c>
      <c r="AW278" s="13">
        <f>AV278/34743979</f>
        <v>6.3325111179448768E-3</v>
      </c>
      <c r="AX278" s="6">
        <v>0</v>
      </c>
      <c r="AY278" s="6">
        <f>AJ278/1072493*258686</f>
        <v>22829.916038400941</v>
      </c>
      <c r="AZ278" s="6">
        <f>AX278*AY278</f>
        <v>0</v>
      </c>
      <c r="BA278" s="12">
        <f>AZ278/12721596</f>
        <v>0</v>
      </c>
      <c r="BB278" s="11">
        <v>1</v>
      </c>
      <c r="BC278" s="6">
        <f>AD278*BB278*0.18*4</f>
        <v>53891.746066586122</v>
      </c>
      <c r="BD278" s="10">
        <f>BC278/11104067</f>
        <v>4.8533340141577062E-3</v>
      </c>
      <c r="BE278" s="6">
        <f>AD278*BB278*0.77*4</f>
        <v>230536.91372928509</v>
      </c>
      <c r="BF278" s="8">
        <f>BE278/47500730</f>
        <v>4.8533341220079167E-3</v>
      </c>
      <c r="BG278" s="6">
        <f>BC278+BE278</f>
        <v>284428.65979587124</v>
      </c>
      <c r="BH278" s="9">
        <v>0</v>
      </c>
      <c r="BI278" s="6">
        <f>AK278*0.85*0.75*12</f>
        <v>121185.14327142383</v>
      </c>
      <c r="BJ278" s="6">
        <f>AL278*0.85*0.75*2*12</f>
        <v>242370.28654284767</v>
      </c>
      <c r="BK278" s="6">
        <f>BI278+BJ278</f>
        <v>363555.42981427151</v>
      </c>
      <c r="BL278" s="8">
        <f>BK278/236999601</f>
        <v>1.5339917378775314E-3</v>
      </c>
      <c r="BM278" s="6">
        <f>AH278/224371*555084</f>
        <v>48988.026503951682</v>
      </c>
      <c r="BN278" s="8">
        <f>BM278/23157202</f>
        <v>2.1154553345413525E-3</v>
      </c>
      <c r="BT278" s="6">
        <f>'[1]Detailed Budget'!$AD$12</f>
        <v>194045122715</v>
      </c>
      <c r="BU278" s="6">
        <f>'[1]Detailed Budget'!$AD$24</f>
        <v>194045122715</v>
      </c>
      <c r="BV278" s="7">
        <f>AV278/34743979</f>
        <v>6.3325111179448768E-3</v>
      </c>
      <c r="BW278" s="4"/>
      <c r="BX278" s="5">
        <f>BT278*BV278</f>
        <v>1228792896.9757154</v>
      </c>
      <c r="BY278" s="5">
        <f>BU278*BV278</f>
        <v>1228792896.9757154</v>
      </c>
      <c r="CA278" s="6">
        <f>'[1]Detailed Budget'!$AD$96</f>
        <v>71050111380.677719</v>
      </c>
      <c r="CB278" s="5">
        <f>BA278*CA278</f>
        <v>0</v>
      </c>
      <c r="CE278" s="6">
        <f>'[1]Detailed Budget'!$AD$175</f>
        <v>4330586076.5988197</v>
      </c>
      <c r="CF278" s="5">
        <f>BB278*BD278*CE278</f>
        <v>21017780.706794821</v>
      </c>
      <c r="CG278" s="6">
        <f>'[1]Detailed Budget'!$AD$176</f>
        <v>20662817754.37001</v>
      </c>
      <c r="CH278" s="5">
        <f>BB278*BF278*CG278</f>
        <v>100283558.46411496</v>
      </c>
      <c r="CI278" s="5">
        <f>CF278+CH278</f>
        <v>121301339.17090979</v>
      </c>
      <c r="CJ278" s="5">
        <f>'[1]Detailed Budget'!$AD$178</f>
        <v>46025131033.061455</v>
      </c>
      <c r="CK278" s="5">
        <f>BB278*AG278*CJ278</f>
        <v>151316047.35681224</v>
      </c>
      <c r="CL278" s="5">
        <f>CI278+CK278</f>
        <v>272617386.527722</v>
      </c>
      <c r="CM278" s="4">
        <f>'[1]Detailed Budget'!$AD$189</f>
        <v>77498869683.252869</v>
      </c>
      <c r="CN278" s="5">
        <f>BH278*BL278*CM278</f>
        <v>0</v>
      </c>
      <c r="CO278" s="3">
        <f>'[1]Detailed Budget'!$AD$191</f>
        <v>2684962805.4134097</v>
      </c>
      <c r="CP278" s="2">
        <f>BH278*AN278*CO278</f>
        <v>0</v>
      </c>
      <c r="CQ278" s="2">
        <f>CN278+CP278</f>
        <v>0</v>
      </c>
      <c r="CR278" s="6">
        <f>'[1]Detailed Budget'!$AD$195</f>
        <v>18734176418</v>
      </c>
      <c r="CS278" s="5">
        <f>BN278*CR278</f>
        <v>39631313.441696905</v>
      </c>
      <c r="CW278" s="4"/>
      <c r="DH278" s="3"/>
      <c r="DI278" s="2"/>
    </row>
    <row r="279" spans="1:118" ht="43.5" x14ac:dyDescent="0.35">
      <c r="A279" s="23" t="s">
        <v>1151</v>
      </c>
      <c r="B279" s="22" t="s">
        <v>1150</v>
      </c>
      <c r="C279" s="21" t="s">
        <v>1</v>
      </c>
      <c r="D279" s="21" t="s">
        <v>1</v>
      </c>
      <c r="E279" s="21"/>
      <c r="F279" s="21"/>
      <c r="G279" s="21"/>
      <c r="H279" s="21" t="s">
        <v>1</v>
      </c>
      <c r="I279" s="21" t="s">
        <v>1</v>
      </c>
      <c r="J279" s="21"/>
      <c r="K279" s="21" t="s">
        <v>1</v>
      </c>
      <c r="L279" s="21"/>
      <c r="M279" s="21"/>
      <c r="N279" s="21"/>
      <c r="O279" s="21"/>
      <c r="P279" s="21"/>
      <c r="Q279" s="21"/>
      <c r="R279" s="21" t="s">
        <v>1</v>
      </c>
      <c r="S279" s="21"/>
      <c r="T279" s="21"/>
      <c r="U279" s="20">
        <f>COUNTA(C279:T279)</f>
        <v>6</v>
      </c>
      <c r="V279" s="19" t="s">
        <v>4</v>
      </c>
      <c r="W279" s="18">
        <v>77667</v>
      </c>
      <c r="X279" s="17">
        <v>3.53</v>
      </c>
      <c r="Y279" s="16">
        <f>1+X279/100</f>
        <v>1.0352999999999999</v>
      </c>
      <c r="Z279" s="6">
        <v>19</v>
      </c>
      <c r="AA279" s="16">
        <f>POWER(Y279,Z279)</f>
        <v>1.9331166712483931</v>
      </c>
      <c r="AB279" s="6">
        <f>W279*AA279</f>
        <v>150139.37250584894</v>
      </c>
      <c r="AC279" s="1">
        <v>18.899999999999999</v>
      </c>
      <c r="AD279" s="6">
        <f>AB279*AC279/100</f>
        <v>28376.341403605449</v>
      </c>
      <c r="AE279" s="6">
        <f>AD279*0.95</f>
        <v>26957.524333425175</v>
      </c>
      <c r="AF279" s="6">
        <f>AE279*BB279</f>
        <v>26957.524333425175</v>
      </c>
      <c r="AG279" s="15">
        <f>AE279/21628351</f>
        <v>1.2463975794282779E-3</v>
      </c>
      <c r="AH279" s="6">
        <f>AB279*0.05</f>
        <v>7506.9686252924475</v>
      </c>
      <c r="AI279" s="12">
        <f>AH279/12908475</f>
        <v>5.8155348523295338E-4</v>
      </c>
      <c r="AJ279" s="6">
        <f>AD279+AH279</f>
        <v>35883.310028897897</v>
      </c>
      <c r="AK279" s="6">
        <f>AB279*0.04</f>
        <v>6005.5749002339571</v>
      </c>
      <c r="AL279" s="6">
        <f>AB279*0.04</f>
        <v>6005.5749002339571</v>
      </c>
      <c r="AM279" s="6">
        <f>AK279+AL279</f>
        <v>12011.149800467914</v>
      </c>
      <c r="AN279" s="14">
        <f>AM279/20653560</f>
        <v>5.8155348523295327E-4</v>
      </c>
      <c r="AO279" s="6">
        <v>10</v>
      </c>
      <c r="AP279" s="13">
        <f>AO279/8801</f>
        <v>1.1362345188046814E-3</v>
      </c>
      <c r="AQ279" s="6">
        <v>10</v>
      </c>
      <c r="AR279" s="6"/>
      <c r="AS279" s="6"/>
      <c r="AT279" s="6"/>
      <c r="AU279" s="6">
        <v>1</v>
      </c>
      <c r="AV279" s="6">
        <f>W279/2321339*2493011</f>
        <v>83410.775133231291</v>
      </c>
      <c r="AW279" s="13">
        <f>AV279/34743979</f>
        <v>2.4007260404236169E-3</v>
      </c>
      <c r="AX279" s="6">
        <v>0</v>
      </c>
      <c r="AY279" s="6">
        <f>AJ279/1072493*258686</f>
        <v>8655.0774113541829</v>
      </c>
      <c r="AZ279" s="6">
        <f>AX279*AY279</f>
        <v>0</v>
      </c>
      <c r="BA279" s="12">
        <f>AZ279/12721596</f>
        <v>0</v>
      </c>
      <c r="BB279" s="11">
        <v>1</v>
      </c>
      <c r="BC279" s="6">
        <f>AD279*BB279*0.18*4</f>
        <v>20430.965810595924</v>
      </c>
      <c r="BD279" s="10">
        <f>BC279/11104067</f>
        <v>1.8399533982094961E-3</v>
      </c>
      <c r="BE279" s="6">
        <f>AD279*BB279*0.77*4</f>
        <v>87399.131523104792</v>
      </c>
      <c r="BF279" s="8">
        <f>BE279/47500730</f>
        <v>1.8399534390967211E-3</v>
      </c>
      <c r="BG279" s="6">
        <f>BC279+BE279</f>
        <v>107830.09733370072</v>
      </c>
      <c r="BH279" s="9">
        <v>0</v>
      </c>
      <c r="BI279" s="6">
        <f>AK279*0.85*0.75*12</f>
        <v>45942.647986789772</v>
      </c>
      <c r="BJ279" s="6">
        <f>AL279*0.85*0.75*2*12</f>
        <v>91885.295973579545</v>
      </c>
      <c r="BK279" s="6">
        <f>BI279+BJ279</f>
        <v>137827.94396036933</v>
      </c>
      <c r="BL279" s="8">
        <f>BK279/236999601</f>
        <v>5.8155348523295338E-4</v>
      </c>
      <c r="BM279" s="6">
        <f>AH279/224371*555084</f>
        <v>18571.910685435432</v>
      </c>
      <c r="BN279" s="8">
        <f>BM279/23157202</f>
        <v>8.0199286103025021E-4</v>
      </c>
      <c r="BT279" s="6">
        <f>'[1]Detailed Budget'!$AD$12</f>
        <v>194045122715</v>
      </c>
      <c r="BU279" s="6">
        <f>'[1]Detailed Budget'!$AD$24</f>
        <v>194045122715</v>
      </c>
      <c r="BV279" s="7">
        <f>AV279/34743979</f>
        <v>2.4007260404236169E-3</v>
      </c>
      <c r="BW279" s="4"/>
      <c r="BX279" s="5">
        <f>BT279*BV279</f>
        <v>465849179.11909682</v>
      </c>
      <c r="BY279" s="5">
        <f>BU279*BV279</f>
        <v>465849179.11909682</v>
      </c>
      <c r="CA279" s="6">
        <f>'[1]Detailed Budget'!$AD$96</f>
        <v>71050111380.677719</v>
      </c>
      <c r="CB279" s="5">
        <f>BA279*CA279</f>
        <v>0</v>
      </c>
      <c r="CE279" s="6">
        <f>'[1]Detailed Budget'!$AD$175</f>
        <v>4330586076.5988197</v>
      </c>
      <c r="CF279" s="5">
        <f>BB279*BD279*CE279</f>
        <v>7968076.5678767273</v>
      </c>
      <c r="CG279" s="6">
        <f>'[1]Detailed Budget'!$AD$176</f>
        <v>20662817754.37001</v>
      </c>
      <c r="CH279" s="5">
        <f>BB279*BF279*CG279</f>
        <v>38018622.58858189</v>
      </c>
      <c r="CI279" s="5">
        <f>CF279+CH279</f>
        <v>45986699.156458616</v>
      </c>
      <c r="CJ279" s="5">
        <f>'[1]Detailed Budget'!$AD$178</f>
        <v>46025131033.061455</v>
      </c>
      <c r="CK279" s="5">
        <f>BB279*AG279*CJ279</f>
        <v>57365611.912477113</v>
      </c>
      <c r="CL279" s="5">
        <f>CI279+CK279</f>
        <v>103352311.06893572</v>
      </c>
      <c r="CM279" s="4">
        <f>'[1]Detailed Budget'!$AD$189</f>
        <v>77498869683.252869</v>
      </c>
      <c r="CN279" s="5">
        <f>BH279*BL279*CM279</f>
        <v>0</v>
      </c>
      <c r="CO279" s="3">
        <f>'[1]Detailed Budget'!$AD$191</f>
        <v>2684962805.4134097</v>
      </c>
      <c r="CP279" s="2">
        <f>BH279*AN279*CO279</f>
        <v>0</v>
      </c>
      <c r="CQ279" s="2">
        <f>CN279+CP279</f>
        <v>0</v>
      </c>
      <c r="CR279" s="6">
        <f>'[1]Detailed Budget'!$AD$195</f>
        <v>18734176418</v>
      </c>
      <c r="CS279" s="5">
        <f>BN279*CR279</f>
        <v>15024675.744517265</v>
      </c>
      <c r="CW279" s="4"/>
      <c r="DH279" s="3"/>
      <c r="DI279" s="2"/>
    </row>
    <row r="280" spans="1:118" ht="43.5" x14ac:dyDescent="0.35">
      <c r="A280" s="23" t="s">
        <v>1149</v>
      </c>
      <c r="B280" s="22" t="s">
        <v>1148</v>
      </c>
      <c r="C280" s="21" t="s">
        <v>1</v>
      </c>
      <c r="D280" s="21" t="s">
        <v>1</v>
      </c>
      <c r="E280" s="21"/>
      <c r="F280" s="21"/>
      <c r="G280" s="21"/>
      <c r="H280" s="21" t="s">
        <v>1</v>
      </c>
      <c r="I280" s="21" t="s">
        <v>1</v>
      </c>
      <c r="J280" s="21"/>
      <c r="K280" s="21" t="s">
        <v>1</v>
      </c>
      <c r="L280" s="21"/>
      <c r="M280" s="21"/>
      <c r="N280" s="21"/>
      <c r="O280" s="21"/>
      <c r="P280" s="21"/>
      <c r="Q280" s="21"/>
      <c r="R280" s="21" t="s">
        <v>1</v>
      </c>
      <c r="S280" s="21"/>
      <c r="T280" s="21"/>
      <c r="U280" s="20">
        <f>COUNTA(C280:T280)</f>
        <v>6</v>
      </c>
      <c r="V280" s="19" t="s">
        <v>4</v>
      </c>
      <c r="W280" s="18">
        <v>125940</v>
      </c>
      <c r="X280" s="17">
        <v>3.53</v>
      </c>
      <c r="Y280" s="16">
        <f>1+X280/100</f>
        <v>1.0352999999999999</v>
      </c>
      <c r="Z280" s="6">
        <v>19</v>
      </c>
      <c r="AA280" s="16">
        <f>POWER(Y280,Z280)</f>
        <v>1.9331166712483931</v>
      </c>
      <c r="AB280" s="6">
        <f>W280*AA280</f>
        <v>243456.71357702263</v>
      </c>
      <c r="AC280" s="1">
        <v>18.899999999999999</v>
      </c>
      <c r="AD280" s="6">
        <f>AB280*AC280/100</f>
        <v>46013.318866057278</v>
      </c>
      <c r="AE280" s="6">
        <f>AD280*0.95</f>
        <v>43712.652922754409</v>
      </c>
      <c r="AF280" s="6">
        <f>AE280*BB280</f>
        <v>43712.652922754409</v>
      </c>
      <c r="AG280" s="15">
        <f>AE280/21628351</f>
        <v>2.0210811690061074E-3</v>
      </c>
      <c r="AH280" s="6">
        <f>AB280*0.05</f>
        <v>12172.835678851132</v>
      </c>
      <c r="AI280" s="12">
        <f>AH280/12908475</f>
        <v>9.4301113639303879E-4</v>
      </c>
      <c r="AJ280" s="6">
        <f>AD280+AH280</f>
        <v>58186.154544908408</v>
      </c>
      <c r="AK280" s="6">
        <f>AB280*0.04</f>
        <v>9738.2685430809051</v>
      </c>
      <c r="AL280" s="6">
        <f>AB280*0.04</f>
        <v>9738.2685430809051</v>
      </c>
      <c r="AM280" s="6">
        <f>AK280+AL280</f>
        <v>19476.53708616181</v>
      </c>
      <c r="AN280" s="14">
        <f>AM280/20653560</f>
        <v>9.4301113639303879E-4</v>
      </c>
      <c r="AO280" s="6">
        <v>10</v>
      </c>
      <c r="AP280" s="13">
        <f>AO280/8801</f>
        <v>1.1362345188046814E-3</v>
      </c>
      <c r="AQ280" s="6">
        <v>10</v>
      </c>
      <c r="AR280" s="6"/>
      <c r="AS280" s="6"/>
      <c r="AT280" s="6"/>
      <c r="AU280" s="6">
        <v>1</v>
      </c>
      <c r="AV280" s="6">
        <f>W280/2321339*2493011</f>
        <v>135253.75024500946</v>
      </c>
      <c r="AW280" s="13">
        <f>AV280/34743979</f>
        <v>3.8928687541806731E-3</v>
      </c>
      <c r="AX280" s="6">
        <v>0</v>
      </c>
      <c r="AY280" s="6">
        <f>AJ280/1072493*258686</f>
        <v>14034.537824120229</v>
      </c>
      <c r="AZ280" s="6">
        <f>AX280*AY280</f>
        <v>0</v>
      </c>
      <c r="BA280" s="12">
        <f>AZ280/12721596</f>
        <v>0</v>
      </c>
      <c r="BB280" s="11">
        <v>1</v>
      </c>
      <c r="BC280" s="6">
        <f>AD280*BB280*0.18*4</f>
        <v>33129.589583561239</v>
      </c>
      <c r="BD280" s="10">
        <f>BC280/11104067</f>
        <v>2.9835545465964172E-3</v>
      </c>
      <c r="BE280" s="6">
        <f>AD280*BB280*0.77*4</f>
        <v>141721.02210745643</v>
      </c>
      <c r="BF280" s="8">
        <f>BE280/47500730</f>
        <v>2.9835546128966109E-3</v>
      </c>
      <c r="BG280" s="6">
        <f>BC280+BE280</f>
        <v>174850.61169101766</v>
      </c>
      <c r="BH280" s="9">
        <v>0</v>
      </c>
      <c r="BI280" s="6">
        <f>AK280*0.85*0.75*12</f>
        <v>74497.754354568926</v>
      </c>
      <c r="BJ280" s="6">
        <f>AL280*0.85*0.75*2*12</f>
        <v>148995.50870913785</v>
      </c>
      <c r="BK280" s="6">
        <f>BI280+BJ280</f>
        <v>223493.26306370678</v>
      </c>
      <c r="BL280" s="8">
        <f>BK280/236999601</f>
        <v>9.4301113639303879E-4</v>
      </c>
      <c r="BM280" s="6">
        <f>AH280/224371*555084</f>
        <v>30115.060858842728</v>
      </c>
      <c r="BN280" s="8">
        <f>BM280/23157202</f>
        <v>1.3004619840878326E-3</v>
      </c>
      <c r="BT280" s="6">
        <f>'[1]Detailed Budget'!$AD$12</f>
        <v>194045122715</v>
      </c>
      <c r="BU280" s="6">
        <f>'[1]Detailed Budget'!$AD$24</f>
        <v>194045122715</v>
      </c>
      <c r="BV280" s="7">
        <f>AV280/34743979</f>
        <v>3.8928687541806731E-3</v>
      </c>
      <c r="BW280" s="4"/>
      <c r="BX280" s="5">
        <f>BT280*BV280</f>
        <v>755392195.11837792</v>
      </c>
      <c r="BY280" s="5">
        <f>BU280*BV280</f>
        <v>755392195.11837792</v>
      </c>
      <c r="CA280" s="6">
        <f>'[1]Detailed Budget'!$AD$96</f>
        <v>71050111380.677719</v>
      </c>
      <c r="CB280" s="5">
        <f>BA280*CA280</f>
        <v>0</v>
      </c>
      <c r="CE280" s="6">
        <f>'[1]Detailed Budget'!$AD$175</f>
        <v>4330586076.5988197</v>
      </c>
      <c r="CF280" s="5">
        <f>BB280*BD280*CE280</f>
        <v>12920539.778263548</v>
      </c>
      <c r="CG280" s="6">
        <f>'[1]Detailed Budget'!$AD$176</f>
        <v>20662817754.37001</v>
      </c>
      <c r="CH280" s="5">
        <f>BB280*BF280*CG280</f>
        <v>61648645.226492636</v>
      </c>
      <c r="CI280" s="5">
        <f>CF280+CH280</f>
        <v>74569185.004756182</v>
      </c>
      <c r="CJ280" s="5">
        <f>'[1]Detailed Budget'!$AD$178</f>
        <v>46025131033.061455</v>
      </c>
      <c r="CK280" s="5">
        <f>BB280*AG280*CJ280</f>
        <v>93020525.63195911</v>
      </c>
      <c r="CL280" s="5">
        <f>CI280+CK280</f>
        <v>167589710.63671529</v>
      </c>
      <c r="CM280" s="4">
        <f>'[1]Detailed Budget'!$AD$189</f>
        <v>77498869683.252869</v>
      </c>
      <c r="CN280" s="5">
        <f>BH280*BL280*CM280</f>
        <v>0</v>
      </c>
      <c r="CO280" s="3">
        <f>'[1]Detailed Budget'!$AD$191</f>
        <v>2684962805.4134097</v>
      </c>
      <c r="CP280" s="2">
        <f>BH280*AN280*CO280</f>
        <v>0</v>
      </c>
      <c r="CQ280" s="2">
        <f>CN280+CP280</f>
        <v>0</v>
      </c>
      <c r="CR280" s="6">
        <f>'[1]Detailed Budget'!$AD$195</f>
        <v>18734176418</v>
      </c>
      <c r="CS280" s="5">
        <f>BN280*CR280</f>
        <v>24363084.234803766</v>
      </c>
      <c r="CW280" s="4"/>
      <c r="DH280" s="3"/>
      <c r="DI280" s="2"/>
    </row>
    <row r="281" spans="1:118" ht="43.5" x14ac:dyDescent="0.35">
      <c r="A281" s="23" t="s">
        <v>1147</v>
      </c>
      <c r="B281" s="22" t="s">
        <v>1146</v>
      </c>
      <c r="C281" s="21" t="s">
        <v>1</v>
      </c>
      <c r="D281" s="21" t="s">
        <v>1</v>
      </c>
      <c r="E281" s="21"/>
      <c r="F281" s="21"/>
      <c r="G281" s="21"/>
      <c r="H281" s="21" t="s">
        <v>1</v>
      </c>
      <c r="I281" s="21" t="s">
        <v>1</v>
      </c>
      <c r="J281" s="21"/>
      <c r="K281" s="21" t="s">
        <v>1</v>
      </c>
      <c r="L281" s="21"/>
      <c r="M281" s="21"/>
      <c r="N281" s="21"/>
      <c r="O281" s="21"/>
      <c r="P281" s="21"/>
      <c r="Q281" s="21"/>
      <c r="R281" s="21" t="s">
        <v>1</v>
      </c>
      <c r="S281" s="21"/>
      <c r="T281" s="21"/>
      <c r="U281" s="20">
        <f>COUNTA(C281:T281)</f>
        <v>6</v>
      </c>
      <c r="V281" s="19" t="s">
        <v>4</v>
      </c>
      <c r="W281" s="18">
        <v>110739</v>
      </c>
      <c r="X281" s="17">
        <v>3.53</v>
      </c>
      <c r="Y281" s="16">
        <f>1+X281/100</f>
        <v>1.0352999999999999</v>
      </c>
      <c r="Z281" s="6">
        <v>19</v>
      </c>
      <c r="AA281" s="16">
        <f>POWER(Y281,Z281)</f>
        <v>1.9331166712483931</v>
      </c>
      <c r="AB281" s="6">
        <f>W281*AA281</f>
        <v>214071.40705737582</v>
      </c>
      <c r="AC281" s="1">
        <v>18.899999999999999</v>
      </c>
      <c r="AD281" s="6">
        <f>AB281*AC281/100</f>
        <v>40459.495933844031</v>
      </c>
      <c r="AE281" s="6">
        <f>AD281*0.95</f>
        <v>38436.521137151831</v>
      </c>
      <c r="AF281" s="6">
        <f>AE281*BB281</f>
        <v>38436.521137151831</v>
      </c>
      <c r="AG281" s="15">
        <f>AE281/21628351</f>
        <v>1.7771359978923881E-3</v>
      </c>
      <c r="AH281" s="6">
        <f>AB281*0.05</f>
        <v>10703.570352868792</v>
      </c>
      <c r="AI281" s="12">
        <f>AH281/12908475</f>
        <v>8.2918937774359804E-4</v>
      </c>
      <c r="AJ281" s="6">
        <f>AD281+AH281</f>
        <v>51163.066286712827</v>
      </c>
      <c r="AK281" s="6">
        <f>AB281*0.04</f>
        <v>8562.8562822950335</v>
      </c>
      <c r="AL281" s="6">
        <f>AB281*0.04</f>
        <v>8562.8562822950335</v>
      </c>
      <c r="AM281" s="6">
        <f>AK281+AL281</f>
        <v>17125.712564590067</v>
      </c>
      <c r="AN281" s="14">
        <f>AM281/20653560</f>
        <v>8.2918937774359804E-4</v>
      </c>
      <c r="AO281" s="6">
        <v>10</v>
      </c>
      <c r="AP281" s="13">
        <f>AO281/8801</f>
        <v>1.1362345188046814E-3</v>
      </c>
      <c r="AQ281" s="6">
        <v>10</v>
      </c>
      <c r="AR281" s="6"/>
      <c r="AS281" s="6"/>
      <c r="AT281" s="6"/>
      <c r="AU281" s="6">
        <v>1</v>
      </c>
      <c r="AV281" s="6">
        <f>W281/2321339*2493011</f>
        <v>118928.57748437433</v>
      </c>
      <c r="AW281" s="13">
        <f>AV281/34743979</f>
        <v>3.4229981973099375E-3</v>
      </c>
      <c r="AX281" s="6">
        <v>0</v>
      </c>
      <c r="AY281" s="6">
        <f>AJ281/1072493*258686</f>
        <v>12340.564428340878</v>
      </c>
      <c r="AZ281" s="6">
        <f>AX281*AY281</f>
        <v>0</v>
      </c>
      <c r="BA281" s="12">
        <f>AZ281/12721596</f>
        <v>0</v>
      </c>
      <c r="BB281" s="11">
        <v>1</v>
      </c>
      <c r="BC281" s="6">
        <f>AD281*BB281*0.18*4</f>
        <v>29130.8370723677</v>
      </c>
      <c r="BD281" s="10">
        <f>BC281/11104067</f>
        <v>2.6234385178302419E-3</v>
      </c>
      <c r="BE281" s="6">
        <f>AD281*BB281*0.77*4</f>
        <v>124615.24747623962</v>
      </c>
      <c r="BF281" s="8">
        <f>BE281/47500730</f>
        <v>2.62343857612798E-3</v>
      </c>
      <c r="BG281" s="6">
        <f>BC281+BE281</f>
        <v>153746.08454860732</v>
      </c>
      <c r="BH281" s="9">
        <v>0</v>
      </c>
      <c r="BI281" s="6">
        <f>AK281*0.85*0.75*12</f>
        <v>65505.850559557002</v>
      </c>
      <c r="BJ281" s="6">
        <f>AL281*0.85*0.75*2*12</f>
        <v>131011.701119114</v>
      </c>
      <c r="BK281" s="6">
        <f>BI281+BJ281</f>
        <v>196517.55167867101</v>
      </c>
      <c r="BL281" s="8">
        <f>BK281/236999601</f>
        <v>8.2918937774359804E-4</v>
      </c>
      <c r="BM281" s="6">
        <f>AH281/224371*555084</f>
        <v>26480.162970044348</v>
      </c>
      <c r="BN281" s="8">
        <f>BM281/23157202</f>
        <v>1.1434957889145825E-3</v>
      </c>
      <c r="BT281" s="6">
        <f>'[1]Detailed Budget'!$AD$12</f>
        <v>194045122715</v>
      </c>
      <c r="BU281" s="6">
        <f>'[1]Detailed Budget'!$AD$24</f>
        <v>194045122715</v>
      </c>
      <c r="BV281" s="7">
        <f>AV281/34743979</f>
        <v>3.4229981973099375E-3</v>
      </c>
      <c r="BW281" s="4"/>
      <c r="BX281" s="5">
        <f>BT281*BV281</f>
        <v>664216105.25023055</v>
      </c>
      <c r="BY281" s="5">
        <f>BU281*BV281</f>
        <v>664216105.25023055</v>
      </c>
      <c r="CA281" s="6">
        <f>'[1]Detailed Budget'!$AD$96</f>
        <v>71050111380.677719</v>
      </c>
      <c r="CB281" s="5">
        <f>BA281*CA281</f>
        <v>0</v>
      </c>
      <c r="CE281" s="6">
        <f>'[1]Detailed Budget'!$AD$175</f>
        <v>4330586076.5988197</v>
      </c>
      <c r="CF281" s="5">
        <f>BB281*BD281*CE281</f>
        <v>11361026.31812869</v>
      </c>
      <c r="CG281" s="6">
        <f>'[1]Detailed Budget'!$AD$176</f>
        <v>20662817754.37001</v>
      </c>
      <c r="CH281" s="5">
        <f>BB281*BF281*CG281</f>
        <v>54207633.188316405</v>
      </c>
      <c r="CI281" s="5">
        <f>CF281+CH281</f>
        <v>65568659.506445095</v>
      </c>
      <c r="CJ281" s="5">
        <f>'[1]Detailed Budget'!$AD$178</f>
        <v>46025131033.061455</v>
      </c>
      <c r="CK281" s="5">
        <f>BB281*AG281*CJ281</f>
        <v>81792917.166567594</v>
      </c>
      <c r="CL281" s="5">
        <f>CI281+CK281</f>
        <v>147361576.67301267</v>
      </c>
      <c r="CM281" s="4">
        <f>'[1]Detailed Budget'!$AD$189</f>
        <v>77498869683.252869</v>
      </c>
      <c r="CN281" s="5">
        <f>BH281*BL281*CM281</f>
        <v>0</v>
      </c>
      <c r="CO281" s="3">
        <f>'[1]Detailed Budget'!$AD$191</f>
        <v>2684962805.4134097</v>
      </c>
      <c r="CP281" s="2">
        <f>BH281*AN281*CO281</f>
        <v>0</v>
      </c>
      <c r="CQ281" s="2">
        <f>CN281+CP281</f>
        <v>0</v>
      </c>
      <c r="CR281" s="6">
        <f>'[1]Detailed Budget'!$AD$195</f>
        <v>18734176418</v>
      </c>
      <c r="CS281" s="5">
        <f>BN281*CR281</f>
        <v>21422451.842765879</v>
      </c>
      <c r="CW281" s="4"/>
      <c r="DH281" s="3"/>
      <c r="DI281" s="2"/>
    </row>
    <row r="282" spans="1:118" x14ac:dyDescent="0.35">
      <c r="A282" s="49"/>
      <c r="B282" s="48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6"/>
      <c r="V282" s="19"/>
      <c r="X282" s="17"/>
      <c r="Y282" s="16">
        <f>1+X282/100</f>
        <v>1</v>
      </c>
      <c r="Z282" s="6">
        <v>19</v>
      </c>
      <c r="AA282" s="16">
        <f>POWER(Y282,Z282)</f>
        <v>1</v>
      </c>
      <c r="AB282" s="6"/>
      <c r="AD282" s="6"/>
      <c r="AE282" s="6"/>
      <c r="AF282" s="6"/>
      <c r="AG282" s="15">
        <f>AE282/21628351</f>
        <v>0</v>
      </c>
      <c r="AH282" s="6"/>
      <c r="AI282" s="12"/>
      <c r="AJ282" s="6"/>
      <c r="AK282" s="6">
        <f>AB282*0.04</f>
        <v>0</v>
      </c>
      <c r="AL282" s="6">
        <f>AB282*0.04</f>
        <v>0</v>
      </c>
      <c r="AM282" s="6">
        <f>AK282+AL282</f>
        <v>0</v>
      </c>
      <c r="AN282" s="14">
        <f>AM282/20653560</f>
        <v>0</v>
      </c>
      <c r="AO282" s="6"/>
      <c r="AP282" s="13"/>
      <c r="AQ282" s="6"/>
      <c r="AR282" s="6"/>
      <c r="AS282" s="6"/>
      <c r="AT282" s="6"/>
      <c r="AU282" s="6"/>
      <c r="AV282" s="6"/>
      <c r="AW282" s="13">
        <f>AV282/34743979</f>
        <v>0</v>
      </c>
      <c r="AX282" s="6"/>
      <c r="AY282" s="6"/>
      <c r="AZ282" s="6">
        <f>AX282*AY282</f>
        <v>0</v>
      </c>
      <c r="BA282" s="12">
        <f>AZ282/12721596</f>
        <v>0</v>
      </c>
      <c r="BB282" s="11"/>
      <c r="BC282" s="6">
        <f>AD282*BB282*0.18</f>
        <v>0</v>
      </c>
      <c r="BD282" s="10">
        <f>BC282/11104067</f>
        <v>0</v>
      </c>
      <c r="BE282" s="6"/>
      <c r="BF282" s="8">
        <f>BE282/47500730</f>
        <v>0</v>
      </c>
      <c r="BI282" s="6">
        <f>AK282*0.85*0.75*12</f>
        <v>0</v>
      </c>
      <c r="BJ282" s="6">
        <f>AL282*0.85*0.75*2*12</f>
        <v>0</v>
      </c>
      <c r="BK282" s="6">
        <f>BI282+BJ282</f>
        <v>0</v>
      </c>
      <c r="BL282" s="8">
        <f>BK282/236999601</f>
        <v>0</v>
      </c>
      <c r="BM282" s="6"/>
      <c r="BN282" s="8">
        <f>BM282/23157202</f>
        <v>0</v>
      </c>
      <c r="BT282" s="6">
        <f>'[1]Detailed Budget'!$AD$12</f>
        <v>194045122715</v>
      </c>
      <c r="BU282" s="6">
        <f>'[1]Detailed Budget'!$AD$24</f>
        <v>194045122715</v>
      </c>
      <c r="BV282" s="7">
        <f>AV282/34743979</f>
        <v>0</v>
      </c>
      <c r="BW282" s="4"/>
      <c r="BX282" s="5"/>
      <c r="BY282" s="5"/>
      <c r="CA282" s="6">
        <f>'[1]Detailed Budget'!$AD$96</f>
        <v>71050111380.677719</v>
      </c>
      <c r="CB282" s="5">
        <f>BA282*CA282</f>
        <v>0</v>
      </c>
      <c r="CE282" s="6"/>
      <c r="CF282" s="5"/>
      <c r="CG282" s="6"/>
      <c r="CH282" s="5"/>
      <c r="CI282" s="5"/>
      <c r="CJ282" s="5"/>
      <c r="CK282" s="5"/>
      <c r="CL282" s="5"/>
      <c r="CM282" s="4">
        <f>'[1]Detailed Budget'!$AD$189</f>
        <v>77498869683.252869</v>
      </c>
      <c r="CN282" s="5">
        <f>BH282*BL282*CM282</f>
        <v>0</v>
      </c>
      <c r="CO282" s="3">
        <f>'[1]Detailed Budget'!$AD$191</f>
        <v>2684962805.4134097</v>
      </c>
      <c r="CP282" s="2">
        <f>BH282*AN282*CO282</f>
        <v>0</v>
      </c>
      <c r="CQ282" s="2">
        <f>CN282+CP282</f>
        <v>0</v>
      </c>
      <c r="CR282" s="6"/>
      <c r="CS282" s="5"/>
      <c r="CW282" s="4"/>
      <c r="DH282" s="3"/>
      <c r="DI282" s="2"/>
    </row>
    <row r="283" spans="1:118" x14ac:dyDescent="0.35">
      <c r="A283" s="45">
        <v>3</v>
      </c>
      <c r="B283" s="44" t="s">
        <v>1145</v>
      </c>
      <c r="C283" s="43">
        <f>C474+C448+C424+C387+C340+C314+C284</f>
        <v>186</v>
      </c>
      <c r="D283" s="43">
        <f>D474+D448+D424+D387+D340+D314+D284</f>
        <v>159</v>
      </c>
      <c r="E283" s="43">
        <f>E474+E448+E424+E387+E340+E314+E284</f>
        <v>0</v>
      </c>
      <c r="F283" s="43">
        <f>F474+F448+F424+F387+F340+F314+F284</f>
        <v>0</v>
      </c>
      <c r="G283" s="43">
        <f>G474+G448+G424+G387+G340+G314+G284</f>
        <v>0</v>
      </c>
      <c r="H283" s="43">
        <f>H474+H448+H424+H387+H340+H314+H284</f>
        <v>186</v>
      </c>
      <c r="I283" s="43">
        <f>I474+I448+I424+I387+I340+I314+I284</f>
        <v>171</v>
      </c>
      <c r="J283" s="43">
        <f>J474+J448+J424+J387+J340+J314+J284</f>
        <v>15</v>
      </c>
      <c r="K283" s="43">
        <f>K474+K448+K424+K387+K340+K314+K284</f>
        <v>168</v>
      </c>
      <c r="L283" s="43">
        <f>L474+L448+L424+L387+L340+L314+L284</f>
        <v>15</v>
      </c>
      <c r="M283" s="43">
        <f>M474+M448+M424+M387+M340+M314+M284</f>
        <v>3</v>
      </c>
      <c r="N283" s="43">
        <f>N474+N448+N424+N387+N340+N314+N284</f>
        <v>0</v>
      </c>
      <c r="O283" s="43">
        <f>O474+O448+O424+O387+O340+O314+O284</f>
        <v>0</v>
      </c>
      <c r="P283" s="43">
        <f>P474+P448+P424+P387+P340+P314+P284</f>
        <v>0</v>
      </c>
      <c r="Q283" s="43">
        <f>Q474+Q448+Q424+Q387+Q340+Q314+Q284</f>
        <v>17</v>
      </c>
      <c r="R283" s="43">
        <f>R474+R448+R424+R387+R340+R314+R284</f>
        <v>169</v>
      </c>
      <c r="S283" s="43">
        <f>S474+S448+S424+S387+S340+S314+S284</f>
        <v>11</v>
      </c>
      <c r="T283" s="43">
        <f>T474+T448+T424+T387+T340+T314+T284</f>
        <v>0</v>
      </c>
      <c r="U283" s="42">
        <f>SUM(C283:T283)</f>
        <v>1100</v>
      </c>
      <c r="V283" s="41"/>
      <c r="W283" s="27">
        <f>W284+W314+W340+W387+W424+W448+W474</f>
        <v>35915467</v>
      </c>
      <c r="X283" s="40">
        <f>AVERAGE(X284,X314,X340,X387,X424,X448,X474)</f>
        <v>3.1114285714285712</v>
      </c>
      <c r="Y283" s="56"/>
      <c r="Z283" s="27"/>
      <c r="AA283" s="56"/>
      <c r="AB283" s="27">
        <f>AB284+AB314+AB340+AB387+AB424+AB448+AB474</f>
        <v>64630150.587962806</v>
      </c>
      <c r="AC283" s="39">
        <v>19.899999999999999</v>
      </c>
      <c r="AD283" s="27">
        <f>AD284+AD314+AD340+AD387+AD424+AD448+AD474</f>
        <v>12842130.776701795</v>
      </c>
      <c r="AE283" s="27">
        <f>AD283*0.95</f>
        <v>12200024.237866705</v>
      </c>
      <c r="AF283" s="27">
        <f>AF284+AF314+AF340+AF387+AF424+AF448+AF474</f>
        <v>10763873.801990401</v>
      </c>
      <c r="AG283" s="15">
        <f>AE283/21628351</f>
        <v>0.56407556164899975</v>
      </c>
      <c r="AH283" s="27">
        <f>AH284+AH314+AH340+AH387+AH424+AH448+AH474</f>
        <v>3231507.529398141</v>
      </c>
      <c r="AI283" s="12">
        <f>AH283/12908475</f>
        <v>0.2503399920903237</v>
      </c>
      <c r="AJ283" s="27">
        <f>AJ284+AJ314+AJ340+AJ387+AJ424+AJ448+AJ474</f>
        <v>16073638.306099936</v>
      </c>
      <c r="AK283" s="6">
        <f>AB283*0.04</f>
        <v>2585206.0235185125</v>
      </c>
      <c r="AL283" s="6">
        <f>AB283*0.04</f>
        <v>2585206.0235185125</v>
      </c>
      <c r="AM283" s="6">
        <f>AK283+AL283</f>
        <v>5170412.047037025</v>
      </c>
      <c r="AN283" s="14">
        <f>AM283/20653560</f>
        <v>0.25033999209032365</v>
      </c>
      <c r="AO283" s="27">
        <f>AO284+AO314+AO340+AO387+AO424+AO448+AO474</f>
        <v>2003</v>
      </c>
      <c r="AP283" s="13">
        <f>AO283/8801</f>
        <v>0.22758777411657766</v>
      </c>
      <c r="AQ283" s="27">
        <f>AQ284+AQ314+AQ340+AQ387+AQ424+AQ448+AQ474</f>
        <v>2003</v>
      </c>
      <c r="AR283" s="27"/>
      <c r="AS283" s="27"/>
      <c r="AT283" s="27"/>
      <c r="AU283" s="6"/>
      <c r="AV283" s="27">
        <f>AV284+AV314+AV340+AV387+AV424+AV448+AV474</f>
        <v>15818227</v>
      </c>
      <c r="AW283" s="13">
        <f>AV283/34743979</f>
        <v>0.45527966154941552</v>
      </c>
      <c r="AX283" s="6"/>
      <c r="AY283" s="27">
        <f>AY284+AY314+AY340+AY387+AY424+AY448+AY474</f>
        <v>4799463</v>
      </c>
      <c r="AZ283" s="27">
        <f>AZ284+AZ314+AZ340+AZ387+AZ424+AZ448+AZ474</f>
        <v>2799812.1755782519</v>
      </c>
      <c r="BA283" s="12">
        <f>AZ283/12721596</f>
        <v>0.22008340585397082</v>
      </c>
      <c r="BB283" s="11"/>
      <c r="BC283" s="27">
        <f>BC284+BC314+BC340+BC387+BC424+BC448+BC474</f>
        <v>6656688.3356774095</v>
      </c>
      <c r="BD283" s="10">
        <f>BC283/11104067</f>
        <v>0.59948200381692662</v>
      </c>
      <c r="BE283" s="27">
        <f>BE284+BE314+BE340+BE387+BE424+BE448+BE474</f>
        <v>28475833.435953368</v>
      </c>
      <c r="BF283" s="8">
        <f>BE283/47500730</f>
        <v>0.59948201713854432</v>
      </c>
      <c r="BG283" s="27">
        <f>BG284+BG314+BG340+BG387+BG424+BG448+BG474</f>
        <v>35132521.771630771</v>
      </c>
      <c r="BI283" s="6">
        <f>AK283*0.85*0.75*12</f>
        <v>19776826.079916619</v>
      </c>
      <c r="BJ283" s="6">
        <f>AL283*0.85*0.75*2*12</f>
        <v>39553652.159833238</v>
      </c>
      <c r="BK283" s="6">
        <f>BI283+BJ283</f>
        <v>59330478.239749856</v>
      </c>
      <c r="BL283" s="8">
        <f>BK283/236999601</f>
        <v>0.25033999209032365</v>
      </c>
      <c r="BM283" s="27">
        <f>BM284+BM314+BM340+BM387+BM424+BM448+BM474</f>
        <v>6190986</v>
      </c>
      <c r="BN283" s="8">
        <f>BM283/23157202</f>
        <v>0.26734602911007987</v>
      </c>
      <c r="BO283" s="39"/>
      <c r="BP283" s="39"/>
      <c r="BQ283" s="39"/>
      <c r="BR283" s="39"/>
      <c r="BS283" s="39"/>
      <c r="BT283" s="27">
        <f>'[1]Detailed Budget'!$AD$12</f>
        <v>194045122715</v>
      </c>
      <c r="BU283" s="27">
        <f>'[1]Detailed Budget'!$AD$24</f>
        <v>194045122715</v>
      </c>
      <c r="BV283" s="7">
        <f>AV283/34743979</f>
        <v>0.45527966154941552</v>
      </c>
      <c r="BW283" s="4"/>
      <c r="BX283" s="35">
        <f>BT283*BV283</f>
        <v>88344797795</v>
      </c>
      <c r="BY283" s="35">
        <f>BU283*BV283</f>
        <v>88344797795</v>
      </c>
      <c r="BZ283" s="35">
        <f>BX283+BY283</f>
        <v>176689595590</v>
      </c>
      <c r="CA283" s="27">
        <f>'[1]Detailed Budget'!$AD$96</f>
        <v>71050111380.677719</v>
      </c>
      <c r="CB283" s="5">
        <f>BA283*CA283</f>
        <v>15636950498.963526</v>
      </c>
      <c r="CC283" s="39"/>
      <c r="CD283" s="39"/>
      <c r="CE283" s="27"/>
      <c r="CF283" s="27">
        <f>CF284+CF314+CF340+CF387+CF424+CF448+CF474</f>
        <v>3181574448.7663212</v>
      </c>
      <c r="CG283" s="6"/>
      <c r="CH283" s="27">
        <f>CH284+CH314+CH340+CH387+CH424+CH448+CH474</f>
        <v>15180461328.994795</v>
      </c>
      <c r="CI283" s="27">
        <f>CI284+CI314+CI340+CI387+CI424+CI448+CI474</f>
        <v>18362035777.761116</v>
      </c>
      <c r="CJ283" s="5">
        <f>'[1]Detailed Budget'!$AD$178</f>
        <v>46025131033.061455</v>
      </c>
      <c r="CK283" s="27">
        <f>CK284+CK314+CK340+CK387+CK424+CK448+CK474</f>
        <v>22905523502.921955</v>
      </c>
      <c r="CL283" s="27">
        <f>CL284+CL314+CL340+CL387+CL424+CL448+CL474</f>
        <v>41267559280.683075</v>
      </c>
      <c r="CM283" s="4">
        <f>'[1]Detailed Budget'!$AD$189</f>
        <v>77498869683.252869</v>
      </c>
      <c r="CN283" s="5">
        <f>BH283*BL283*CM283</f>
        <v>0</v>
      </c>
      <c r="CO283" s="3">
        <f>'[1]Detailed Budget'!$AD$191</f>
        <v>2684962805.4134097</v>
      </c>
      <c r="CP283" s="2">
        <f>BH283*AN283*CO283</f>
        <v>0</v>
      </c>
      <c r="CQ283" s="2">
        <f>CN283+CP283</f>
        <v>0</v>
      </c>
      <c r="CR283" s="27">
        <f>'[1]Detailed Budget'!$AD$195</f>
        <v>18734176418</v>
      </c>
      <c r="CS283" s="5">
        <f>BN283*CR283</f>
        <v>5008507674</v>
      </c>
      <c r="CT283" s="39"/>
      <c r="CU283" s="39"/>
      <c r="CV283" s="39"/>
      <c r="CW283" s="4"/>
      <c r="CX283" s="39"/>
      <c r="CY283" s="39"/>
      <c r="CZ283" s="39"/>
      <c r="DA283" s="39"/>
      <c r="DB283" s="39"/>
      <c r="DC283" s="39"/>
      <c r="DD283" s="39"/>
      <c r="DE283" s="39"/>
      <c r="DF283" s="39"/>
      <c r="DG283" s="39"/>
      <c r="DH283" s="3">
        <f>'[1]Detailed Budget'!$AD$163</f>
        <v>4928560000</v>
      </c>
      <c r="DI283" s="2">
        <f>AP283*DH283</f>
        <v>1121680000</v>
      </c>
      <c r="DJ283" s="39"/>
      <c r="DK283" s="39"/>
      <c r="DL283" s="39"/>
      <c r="DM283" s="39"/>
      <c r="DN283" s="39"/>
    </row>
    <row r="284" spans="1:118" x14ac:dyDescent="0.35">
      <c r="A284" s="38">
        <v>3.1</v>
      </c>
      <c r="B284" s="37" t="s">
        <v>1144</v>
      </c>
      <c r="C284" s="34">
        <f>COUNTA(C286:C312)</f>
        <v>27</v>
      </c>
      <c r="D284" s="34">
        <f>COUNTA(D286:D312)</f>
        <v>0</v>
      </c>
      <c r="E284" s="34">
        <f>COUNTA(E286:E312)</f>
        <v>0</v>
      </c>
      <c r="F284" s="34">
        <f>COUNTA(F286:F312)</f>
        <v>0</v>
      </c>
      <c r="G284" s="34">
        <f>COUNTA(G286:G312)</f>
        <v>0</v>
      </c>
      <c r="H284" s="34">
        <f>COUNTA(H286:H312)</f>
        <v>27</v>
      </c>
      <c r="I284" s="34">
        <f>COUNTA(I286:I312)</f>
        <v>27</v>
      </c>
      <c r="J284" s="34">
        <f>COUNTA(J286:J312)</f>
        <v>0</v>
      </c>
      <c r="K284" s="34">
        <f>COUNTA(K286:K312)</f>
        <v>27</v>
      </c>
      <c r="L284" s="34">
        <f>COUNTA(L286:L312)</f>
        <v>0</v>
      </c>
      <c r="M284" s="34">
        <f>COUNTA(M286:M312)</f>
        <v>0</v>
      </c>
      <c r="N284" s="34">
        <f>COUNTA(N286:N312)</f>
        <v>0</v>
      </c>
      <c r="O284" s="34">
        <f>COUNTA(O286:O312)</f>
        <v>0</v>
      </c>
      <c r="P284" s="34">
        <f>COUNTA(P286:P312)</f>
        <v>0</v>
      </c>
      <c r="Q284" s="34">
        <f>COUNTA(Q286:Q312)</f>
        <v>0</v>
      </c>
      <c r="R284" s="34">
        <f>COUNTA(R286:R312)</f>
        <v>27</v>
      </c>
      <c r="S284" s="34">
        <f>COUNTA(S286:S312)</f>
        <v>3</v>
      </c>
      <c r="T284" s="34">
        <f>COUNTA(T286:T312)</f>
        <v>0</v>
      </c>
      <c r="U284" s="33">
        <f>SUM(C284:T284)</f>
        <v>138</v>
      </c>
      <c r="V284" s="32"/>
      <c r="W284" s="25">
        <f>SUM(W286:W312)</f>
        <v>4361002</v>
      </c>
      <c r="X284" s="31">
        <v>2.91</v>
      </c>
      <c r="Y284" s="30">
        <f>1+X284/100</f>
        <v>1.0290999999999999</v>
      </c>
      <c r="Z284" s="25">
        <v>19</v>
      </c>
      <c r="AA284" s="30">
        <f>POWER(Y284,Z284)</f>
        <v>1.7246222540408234</v>
      </c>
      <c r="AB284" s="25">
        <f>W284*AA284</f>
        <v>7521081.0991165387</v>
      </c>
      <c r="AC284" s="24">
        <v>20.100000000000001</v>
      </c>
      <c r="AD284" s="25">
        <f>AB284*AC284/100</f>
        <v>1511737.3009224245</v>
      </c>
      <c r="AE284" s="25">
        <f>AD284*0.95</f>
        <v>1436150.4358763034</v>
      </c>
      <c r="AF284" s="25">
        <f>SUM(AF286:AF312)</f>
        <v>0</v>
      </c>
      <c r="AG284" s="15">
        <f>AE284/21628351</f>
        <v>6.6401291336371571E-2</v>
      </c>
      <c r="AH284" s="25">
        <f>SUM(AH286:AH312)</f>
        <v>376054.0549558269</v>
      </c>
      <c r="AI284" s="12">
        <f>AH284/12908475</f>
        <v>2.9132337859880963E-2</v>
      </c>
      <c r="AJ284" s="25">
        <f>SUM(AJ286:AJ312)</f>
        <v>1887791.3558782511</v>
      </c>
      <c r="AK284" s="6">
        <f>AB284*0.04</f>
        <v>300843.24396466155</v>
      </c>
      <c r="AL284" s="6">
        <f>AB284*0.04</f>
        <v>300843.24396466155</v>
      </c>
      <c r="AM284" s="6">
        <f>AK284+AL284</f>
        <v>601686.48792932311</v>
      </c>
      <c r="AN284" s="14">
        <f>AM284/20653560</f>
        <v>2.9132337859880966E-2</v>
      </c>
      <c r="AO284" s="25">
        <f>SUM(AO286:AO312)</f>
        <v>287</v>
      </c>
      <c r="AP284" s="13">
        <f>AO284/8801</f>
        <v>3.2609930689694352E-2</v>
      </c>
      <c r="AQ284" s="25">
        <f>SUM(AQ286:AQ312)</f>
        <v>287</v>
      </c>
      <c r="AR284" s="25"/>
      <c r="AS284" s="25"/>
      <c r="AT284" s="25"/>
      <c r="AU284" s="6"/>
      <c r="AV284" s="6"/>
      <c r="AW284" s="13">
        <f>AV284/34743979</f>
        <v>0</v>
      </c>
      <c r="AX284" s="6"/>
      <c r="AY284" s="25">
        <v>638542</v>
      </c>
      <c r="AZ284" s="25">
        <f>SUM(AZ286:AZ312)</f>
        <v>638542.1203751954</v>
      </c>
      <c r="BA284" s="12">
        <f>AZ284/12721596</f>
        <v>5.0193554360254439E-2</v>
      </c>
      <c r="BB284" s="11"/>
      <c r="BC284" s="25">
        <f>SUM(BC286:BC312)</f>
        <v>0</v>
      </c>
      <c r="BD284" s="51">
        <f>BC284/11104067</f>
        <v>0</v>
      </c>
      <c r="BE284" s="25">
        <f>AD284*BB284*0.77</f>
        <v>0</v>
      </c>
      <c r="BF284" s="50">
        <f>BE284/47500730</f>
        <v>0</v>
      </c>
      <c r="BG284" s="25">
        <f>BC284+BE284</f>
        <v>0</v>
      </c>
      <c r="BI284" s="6">
        <f>AK284*0.85*0.75*12</f>
        <v>2301450.8163296608</v>
      </c>
      <c r="BJ284" s="6">
        <f>AL284*0.85*0.75*2*12</f>
        <v>4602901.6326593217</v>
      </c>
      <c r="BK284" s="6">
        <f>BI284+BJ284</f>
        <v>6904352.4489889825</v>
      </c>
      <c r="BL284" s="8">
        <f>BK284/236999601</f>
        <v>2.9132337859880963E-2</v>
      </c>
      <c r="BM284" s="25">
        <v>904530</v>
      </c>
      <c r="BN284" s="8">
        <f>BM284/23157202</f>
        <v>3.9060418439153401E-2</v>
      </c>
      <c r="BO284" s="24"/>
      <c r="BP284" s="24"/>
      <c r="BQ284" s="24"/>
      <c r="BR284" s="24"/>
      <c r="BS284" s="24"/>
      <c r="BT284" s="25">
        <f>'[1]Detailed Budget'!$AD$12</f>
        <v>194045122715</v>
      </c>
      <c r="BU284" s="25">
        <f>'[1]Detailed Budget'!$AD$24</f>
        <v>194045122715</v>
      </c>
      <c r="BV284" s="7">
        <f>AV284/34743979</f>
        <v>0</v>
      </c>
      <c r="BW284" s="4"/>
      <c r="BX284" s="35">
        <f>BT284*BV284</f>
        <v>0</v>
      </c>
      <c r="BY284" s="35">
        <f>BU284*BV284</f>
        <v>0</v>
      </c>
      <c r="BZ284" s="24"/>
      <c r="CA284" s="25">
        <f>'[1]Detailed Budget'!$AD$96</f>
        <v>71050111380.677719</v>
      </c>
      <c r="CB284" s="35">
        <f>BA284*CA284</f>
        <v>3566257627.8881798</v>
      </c>
      <c r="CC284" s="24"/>
      <c r="CD284" s="24"/>
      <c r="CE284" s="25"/>
      <c r="CF284" s="35">
        <f>SUM(CF286:CF312)</f>
        <v>0</v>
      </c>
      <c r="CG284" s="36"/>
      <c r="CH284" s="35">
        <f>SUM(CH286:CH312)</f>
        <v>0</v>
      </c>
      <c r="CI284" s="35">
        <f>SUM(CI286:CI312)</f>
        <v>0</v>
      </c>
      <c r="CJ284" s="5">
        <f>'[1]Detailed Budget'!$AD$178</f>
        <v>46025131033.061455</v>
      </c>
      <c r="CK284" s="35">
        <f>SUM(CK286:CK312)</f>
        <v>0</v>
      </c>
      <c r="CL284" s="35">
        <f>SUM(CL286:CL312)</f>
        <v>0</v>
      </c>
      <c r="CM284" s="4">
        <f>'[1]Detailed Budget'!$AD$189</f>
        <v>77498869683.252869</v>
      </c>
      <c r="CN284" s="5">
        <f>BH284*BL284*CM284</f>
        <v>0</v>
      </c>
      <c r="CO284" s="3">
        <f>'[1]Detailed Budget'!$AD$191</f>
        <v>2684962805.4134097</v>
      </c>
      <c r="CP284" s="2">
        <f>BH284*AN284*CO284</f>
        <v>0</v>
      </c>
      <c r="CQ284" s="2">
        <f>CN284+CP284</f>
        <v>0</v>
      </c>
      <c r="CR284" s="25">
        <f>'[1]Detailed Budget'!$AD$195</f>
        <v>18734176418</v>
      </c>
      <c r="CS284" s="5">
        <f>BN284*CR284</f>
        <v>731764770</v>
      </c>
      <c r="CT284" s="24"/>
      <c r="CU284" s="24"/>
      <c r="CV284" s="24"/>
      <c r="CW284" s="4"/>
      <c r="CX284" s="24"/>
      <c r="CY284" s="24"/>
      <c r="CZ284" s="24"/>
      <c r="DA284" s="24"/>
      <c r="DB284" s="24"/>
      <c r="DC284" s="24"/>
      <c r="DD284" s="24"/>
      <c r="DE284" s="24"/>
      <c r="DF284" s="24"/>
      <c r="DG284" s="24"/>
      <c r="DH284" s="3">
        <f>'[1]Detailed Budget'!$AD$163</f>
        <v>4928560000</v>
      </c>
      <c r="DI284" s="2">
        <f>AP284*DH284</f>
        <v>160720000</v>
      </c>
      <c r="DJ284" s="24"/>
      <c r="DK284" s="24"/>
      <c r="DL284" s="24"/>
      <c r="DM284" s="24"/>
      <c r="DN284" s="24"/>
    </row>
    <row r="285" spans="1:118" x14ac:dyDescent="0.35">
      <c r="A285" s="23" t="s">
        <v>1143</v>
      </c>
      <c r="B285" s="22" t="s">
        <v>72</v>
      </c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3"/>
      <c r="V285" s="32"/>
      <c r="W285" s="25"/>
      <c r="X285" s="31"/>
      <c r="Y285" s="30"/>
      <c r="Z285" s="25"/>
      <c r="AA285" s="30"/>
      <c r="AB285" s="25"/>
      <c r="AC285" s="24"/>
      <c r="AD285" s="25"/>
      <c r="AE285" s="6"/>
      <c r="AF285" s="6"/>
      <c r="AG285" s="15">
        <f>AE285/21628351</f>
        <v>0</v>
      </c>
      <c r="AH285" s="25"/>
      <c r="AI285" s="12"/>
      <c r="AJ285" s="6"/>
      <c r="AK285" s="6">
        <f>AB285*0.04</f>
        <v>0</v>
      </c>
      <c r="AL285" s="6">
        <f>AB285*0.04</f>
        <v>0</v>
      </c>
      <c r="AM285" s="6">
        <f>AK285+AL285</f>
        <v>0</v>
      </c>
      <c r="AN285" s="14">
        <f>AM285/20653560</f>
        <v>0</v>
      </c>
      <c r="AO285" s="25"/>
      <c r="AP285" s="13"/>
      <c r="AQ285" s="25"/>
      <c r="AR285" s="25"/>
      <c r="AS285" s="25"/>
      <c r="AT285" s="25"/>
      <c r="AU285" s="6"/>
      <c r="AV285" s="6"/>
      <c r="AW285" s="13">
        <f>AV285/34743979</f>
        <v>0</v>
      </c>
      <c r="AX285" s="6"/>
      <c r="AY285" s="25"/>
      <c r="AZ285" s="6"/>
      <c r="BA285" s="12">
        <f>AZ285/12721596</f>
        <v>0</v>
      </c>
      <c r="BB285" s="11"/>
      <c r="BC285" s="6"/>
      <c r="BD285" s="10">
        <f>BC285/11104067</f>
        <v>0</v>
      </c>
      <c r="BE285" s="6"/>
      <c r="BF285" s="8">
        <f>BE285/47500730</f>
        <v>0</v>
      </c>
      <c r="BG285" s="27"/>
      <c r="BI285" s="6">
        <f>AK285*0.85*0.75*12</f>
        <v>0</v>
      </c>
      <c r="BJ285" s="6">
        <f>AL285*0.85*0.75*2*12</f>
        <v>0</v>
      </c>
      <c r="BK285" s="6">
        <f>BI285+BJ285</f>
        <v>0</v>
      </c>
      <c r="BL285" s="8">
        <f>BK285/236999601</f>
        <v>0</v>
      </c>
      <c r="BM285" s="25"/>
      <c r="BN285" s="8">
        <f>BM285/23157202</f>
        <v>0</v>
      </c>
      <c r="BO285" s="24"/>
      <c r="BP285" s="24"/>
      <c r="BQ285" s="24"/>
      <c r="BR285" s="24"/>
      <c r="BS285" s="24"/>
      <c r="BT285" s="25"/>
      <c r="BU285" s="25">
        <f>'[1]Detailed Budget'!$AD$24</f>
        <v>194045122715</v>
      </c>
      <c r="BV285" s="7"/>
      <c r="BW285" s="4"/>
      <c r="BX285" s="5"/>
      <c r="BY285" s="5"/>
      <c r="BZ285" s="24"/>
      <c r="CA285" s="25">
        <f>'[1]Detailed Budget'!$AD$96</f>
        <v>71050111380.677719</v>
      </c>
      <c r="CB285" s="5">
        <f>BA285*CA285</f>
        <v>0</v>
      </c>
      <c r="CC285" s="24"/>
      <c r="CD285" s="24"/>
      <c r="CE285" s="25"/>
      <c r="CF285" s="5"/>
      <c r="CG285" s="26"/>
      <c r="CH285" s="5"/>
      <c r="CI285" s="5"/>
      <c r="CJ285" s="5"/>
      <c r="CK285" s="5"/>
      <c r="CL285" s="5"/>
      <c r="CM285" s="4">
        <f>'[1]Detailed Budget'!$AD$189</f>
        <v>77498869683.252869</v>
      </c>
      <c r="CN285" s="5">
        <f>BH285*BL285*CM285</f>
        <v>0</v>
      </c>
      <c r="CO285" s="3">
        <f>'[1]Detailed Budget'!$AD$191</f>
        <v>2684962805.4134097</v>
      </c>
      <c r="CP285" s="2">
        <f>BH285*AN285*CO285</f>
        <v>0</v>
      </c>
      <c r="CQ285" s="2">
        <f>CN285+CP285</f>
        <v>0</v>
      </c>
      <c r="CR285" s="25"/>
      <c r="CS285" s="5"/>
      <c r="CT285" s="24"/>
      <c r="CU285" s="24"/>
      <c r="CV285" s="24"/>
      <c r="CW285" s="4"/>
      <c r="CX285" s="24"/>
      <c r="CY285" s="24"/>
      <c r="CZ285" s="24"/>
      <c r="DA285" s="24"/>
      <c r="DB285" s="24"/>
      <c r="DC285" s="24"/>
      <c r="DD285" s="24"/>
      <c r="DE285" s="24"/>
      <c r="DF285" s="24"/>
      <c r="DG285" s="24"/>
      <c r="DH285" s="3"/>
      <c r="DI285" s="2"/>
      <c r="DJ285" s="24"/>
      <c r="DK285" s="24"/>
      <c r="DL285" s="24"/>
      <c r="DM285" s="24"/>
      <c r="DN285" s="24"/>
    </row>
    <row r="286" spans="1:118" ht="29" x14ac:dyDescent="0.35">
      <c r="A286" s="23" t="s">
        <v>1142</v>
      </c>
      <c r="B286" s="22" t="s">
        <v>1141</v>
      </c>
      <c r="C286" s="21" t="s">
        <v>1</v>
      </c>
      <c r="D286" s="21"/>
      <c r="E286" s="21"/>
      <c r="F286" s="21"/>
      <c r="G286" s="21"/>
      <c r="H286" s="21" t="s">
        <v>1</v>
      </c>
      <c r="I286" s="21" t="s">
        <v>1</v>
      </c>
      <c r="J286" s="21"/>
      <c r="K286" s="21" t="s">
        <v>1</v>
      </c>
      <c r="L286" s="21"/>
      <c r="M286" s="21"/>
      <c r="N286" s="21"/>
      <c r="O286" s="21"/>
      <c r="P286" s="21"/>
      <c r="Q286" s="21"/>
      <c r="R286" s="21" t="s">
        <v>1</v>
      </c>
      <c r="S286" s="21"/>
      <c r="T286" s="21"/>
      <c r="U286" s="20">
        <f>COUNTA(C286:T286)</f>
        <v>5</v>
      </c>
      <c r="V286" s="19" t="s">
        <v>0</v>
      </c>
      <c r="W286" s="18">
        <v>132268</v>
      </c>
      <c r="X286" s="17">
        <v>2.91</v>
      </c>
      <c r="Y286" s="16">
        <f>1+X286/100</f>
        <v>1.0290999999999999</v>
      </c>
      <c r="Z286" s="6">
        <v>19</v>
      </c>
      <c r="AA286" s="16">
        <f>POWER(Y286,Z286)</f>
        <v>1.7246222540408234</v>
      </c>
      <c r="AB286" s="6">
        <f>W286*AA286</f>
        <v>228112.33629747163</v>
      </c>
      <c r="AC286" s="1">
        <v>20.100000000000001</v>
      </c>
      <c r="AD286" s="6">
        <f>AB286*AC286/100</f>
        <v>45850.579595791802</v>
      </c>
      <c r="AE286" s="6">
        <f>AD286*0.95</f>
        <v>43558.050616002212</v>
      </c>
      <c r="AF286" s="6">
        <f>AE286*BB286</f>
        <v>0</v>
      </c>
      <c r="AG286" s="15">
        <f>AE286/21628351</f>
        <v>2.0139330370587297E-3</v>
      </c>
      <c r="AH286" s="6">
        <f>AB286*0.05</f>
        <v>11405.616814873581</v>
      </c>
      <c r="AI286" s="12">
        <f>AH286/12908475</f>
        <v>8.8357585345082059E-4</v>
      </c>
      <c r="AJ286" s="6">
        <f>AD286+AH286</f>
        <v>57256.196410665383</v>
      </c>
      <c r="AK286" s="6">
        <f>AB286*0.04</f>
        <v>9124.4934518988648</v>
      </c>
      <c r="AL286" s="6">
        <f>AB286*0.04</f>
        <v>9124.4934518988648</v>
      </c>
      <c r="AM286" s="6">
        <f>AK286+AL286</f>
        <v>18248.98690379773</v>
      </c>
      <c r="AN286" s="14">
        <f>AM286/20653560</f>
        <v>8.8357585345082059E-4</v>
      </c>
      <c r="AO286" s="6">
        <v>10</v>
      </c>
      <c r="AP286" s="13">
        <f>AO286/8801</f>
        <v>1.1362345188046814E-3</v>
      </c>
      <c r="AQ286" s="6">
        <v>10</v>
      </c>
      <c r="AR286" s="6"/>
      <c r="AS286" s="6"/>
      <c r="AT286" s="6"/>
      <c r="AU286" s="6">
        <v>0</v>
      </c>
      <c r="AV286" s="6"/>
      <c r="AW286" s="13">
        <f>AV286/34743979</f>
        <v>0</v>
      </c>
      <c r="AX286" s="6">
        <v>1</v>
      </c>
      <c r="AY286" s="6">
        <f>AJ286/1887791*638542</f>
        <v>19366.808173393714</v>
      </c>
      <c r="AZ286" s="6">
        <f>AX286*AY286</f>
        <v>19366.808173393714</v>
      </c>
      <c r="BA286" s="12">
        <f>AZ286/12721596</f>
        <v>1.5223567996809294E-3</v>
      </c>
      <c r="BB286" s="11">
        <v>0</v>
      </c>
      <c r="BC286" s="6">
        <f>AD286*BB286*0.18*4</f>
        <v>0</v>
      </c>
      <c r="BD286" s="10">
        <f>BC286/11104067</f>
        <v>0</v>
      </c>
      <c r="BE286" s="6">
        <f>AD286*BB286*0.77*4</f>
        <v>0</v>
      </c>
      <c r="BF286" s="8">
        <f>BE286/47500730</f>
        <v>0</v>
      </c>
      <c r="BG286" s="27">
        <f>BC286+BE286</f>
        <v>0</v>
      </c>
      <c r="BH286" s="9">
        <v>0</v>
      </c>
      <c r="BI286" s="6">
        <f>AK286*0.85*0.75*12</f>
        <v>69802.374907026329</v>
      </c>
      <c r="BJ286" s="6">
        <f>AL286*0.85*0.75*2*12</f>
        <v>139604.74981405266</v>
      </c>
      <c r="BK286" s="6">
        <f>BI286+BJ286</f>
        <v>209407.12472107899</v>
      </c>
      <c r="BL286" s="8">
        <f>BK286/236999601</f>
        <v>8.835758534508207E-4</v>
      </c>
      <c r="BM286" s="6">
        <f>AH286/376054*904530</f>
        <v>27434.151950404997</v>
      </c>
      <c r="BN286" s="8">
        <f>BM286/23157202</f>
        <v>1.1846919999404504E-3</v>
      </c>
      <c r="BT286" s="6">
        <f>'[1]Detailed Budget'!$AD$12</f>
        <v>194045122715</v>
      </c>
      <c r="BU286" s="6">
        <f>'[1]Detailed Budget'!$AD$24</f>
        <v>194045122715</v>
      </c>
      <c r="BV286" s="7">
        <f>AV286/34743979</f>
        <v>0</v>
      </c>
      <c r="BW286" s="4"/>
      <c r="BX286" s="5">
        <f>BT286*BV286</f>
        <v>0</v>
      </c>
      <c r="BY286" s="5">
        <f>BU286*BV286</f>
        <v>0</v>
      </c>
      <c r="CA286" s="6">
        <f>'[1]Detailed Budget'!$AD$96</f>
        <v>71050111380.677719</v>
      </c>
      <c r="CB286" s="5">
        <f>BA286*CA286</f>
        <v>108163620.17846212</v>
      </c>
      <c r="CE286" s="6">
        <f>'[1]Detailed Budget'!$AD$175</f>
        <v>4330586076.5988197</v>
      </c>
      <c r="CF286" s="5">
        <f>BB286*BD286*CE286</f>
        <v>0</v>
      </c>
      <c r="CG286" s="6">
        <f>'[1]Detailed Budget'!$AD$176</f>
        <v>20662817754.37001</v>
      </c>
      <c r="CH286" s="5">
        <f>BB286*BF286*CG286</f>
        <v>0</v>
      </c>
      <c r="CI286" s="5">
        <f>CF286+CH286</f>
        <v>0</v>
      </c>
      <c r="CJ286" s="5">
        <f>'[1]Detailed Budget'!$AD$178</f>
        <v>46025131033.061455</v>
      </c>
      <c r="CK286" s="5">
        <f>BB286*AG286*CJ286</f>
        <v>0</v>
      </c>
      <c r="CL286" s="5">
        <f>CI286+CK286</f>
        <v>0</v>
      </c>
      <c r="CM286" s="4">
        <f>'[1]Detailed Budget'!$AD$189</f>
        <v>77498869683.252869</v>
      </c>
      <c r="CN286" s="5">
        <f>BH286*BL286*CM286</f>
        <v>0</v>
      </c>
      <c r="CO286" s="3">
        <f>'[1]Detailed Budget'!$AD$191</f>
        <v>2684962805.4134097</v>
      </c>
      <c r="CP286" s="2">
        <f>BH286*AN286*CO286</f>
        <v>0</v>
      </c>
      <c r="CQ286" s="2">
        <f>CN286+CP286</f>
        <v>0</v>
      </c>
      <c r="CR286" s="6">
        <f>'[1]Detailed Budget'!$AD$195</f>
        <v>18734176418</v>
      </c>
      <c r="CS286" s="5">
        <f>BN286*CR286</f>
        <v>22194228.927877642</v>
      </c>
      <c r="CW286" s="4"/>
      <c r="DH286" s="3">
        <f>'[1]Detailed Budget'!$AD$163</f>
        <v>4928560000</v>
      </c>
      <c r="DI286" s="2">
        <f>AP286*DH286</f>
        <v>5600000</v>
      </c>
    </row>
    <row r="287" spans="1:118" ht="29" x14ac:dyDescent="0.35">
      <c r="A287" s="23" t="s">
        <v>1140</v>
      </c>
      <c r="B287" s="22" t="s">
        <v>1139</v>
      </c>
      <c r="C287" s="21" t="s">
        <v>1</v>
      </c>
      <c r="D287" s="21"/>
      <c r="E287" s="21"/>
      <c r="F287" s="21"/>
      <c r="G287" s="21"/>
      <c r="H287" s="21" t="s">
        <v>1</v>
      </c>
      <c r="I287" s="21" t="s">
        <v>1</v>
      </c>
      <c r="J287" s="21"/>
      <c r="K287" s="21" t="s">
        <v>1</v>
      </c>
      <c r="L287" s="21"/>
      <c r="M287" s="21"/>
      <c r="N287" s="21"/>
      <c r="O287" s="21"/>
      <c r="P287" s="21"/>
      <c r="Q287" s="21"/>
      <c r="R287" s="21" t="s">
        <v>1</v>
      </c>
      <c r="S287" s="21"/>
      <c r="T287" s="21"/>
      <c r="U287" s="20">
        <f>COUNTA(C287:T287)</f>
        <v>5</v>
      </c>
      <c r="V287" s="19" t="s">
        <v>0</v>
      </c>
      <c r="W287" s="18">
        <v>212955</v>
      </c>
      <c r="X287" s="17">
        <v>2.91</v>
      </c>
      <c r="Y287" s="16">
        <f>1+X287/100</f>
        <v>1.0290999999999999</v>
      </c>
      <c r="Z287" s="6">
        <v>19</v>
      </c>
      <c r="AA287" s="16">
        <f>POWER(Y287,Z287)</f>
        <v>1.7246222540408234</v>
      </c>
      <c r="AB287" s="6">
        <f>W287*AA287</f>
        <v>367266.93210926355</v>
      </c>
      <c r="AC287" s="1">
        <v>20.100000000000001</v>
      </c>
      <c r="AD287" s="6">
        <f>AB287*AC287/100</f>
        <v>73820.65335396197</v>
      </c>
      <c r="AE287" s="6">
        <f>AD287*0.95</f>
        <v>70129.620686263865</v>
      </c>
      <c r="AF287" s="6">
        <f>AE287*BB287</f>
        <v>0</v>
      </c>
      <c r="AG287" s="15">
        <f>AE287/21628351</f>
        <v>3.2424857857292896E-3</v>
      </c>
      <c r="AH287" s="6">
        <f>AB287*0.05</f>
        <v>18363.346605463179</v>
      </c>
      <c r="AI287" s="12">
        <f>AH287/12908475</f>
        <v>1.4225806383374626E-3</v>
      </c>
      <c r="AJ287" s="6">
        <f>AD287+AH287</f>
        <v>92183.999959425157</v>
      </c>
      <c r="AK287" s="6">
        <f>AB287*0.04</f>
        <v>14690.677284370542</v>
      </c>
      <c r="AL287" s="6">
        <f>AB287*0.04</f>
        <v>14690.677284370542</v>
      </c>
      <c r="AM287" s="6">
        <f>AK287+AL287</f>
        <v>29381.354568741084</v>
      </c>
      <c r="AN287" s="14">
        <f>AM287/20653560</f>
        <v>1.4225806383374626E-3</v>
      </c>
      <c r="AO287" s="6">
        <v>11</v>
      </c>
      <c r="AP287" s="13">
        <f>AO287/8801</f>
        <v>1.2498579706851495E-3</v>
      </c>
      <c r="AQ287" s="6">
        <v>11</v>
      </c>
      <c r="AR287" s="6"/>
      <c r="AS287" s="6"/>
      <c r="AT287" s="6"/>
      <c r="AU287" s="6">
        <v>0</v>
      </c>
      <c r="AV287" s="6"/>
      <c r="AW287" s="13">
        <f>AV287/34743979</f>
        <v>0</v>
      </c>
      <c r="AX287" s="6">
        <v>1</v>
      </c>
      <c r="AY287" s="6">
        <f>AJ287/1887791*638542</f>
        <v>31181.076560960009</v>
      </c>
      <c r="AZ287" s="6">
        <f>AX287*AY287</f>
        <v>31181.076560960009</v>
      </c>
      <c r="BA287" s="12">
        <f>AZ287/12721596</f>
        <v>2.4510349614120753E-3</v>
      </c>
      <c r="BB287" s="11">
        <v>0</v>
      </c>
      <c r="BC287" s="6">
        <f>AD287*BB287*0.18*4</f>
        <v>0</v>
      </c>
      <c r="BD287" s="10">
        <f>BC287/11104067</f>
        <v>0</v>
      </c>
      <c r="BE287" s="6">
        <f>AD287*BB287*0.77*4</f>
        <v>0</v>
      </c>
      <c r="BF287" s="8">
        <f>BE287/47500730</f>
        <v>0</v>
      </c>
      <c r="BG287" s="27">
        <f>BC287+BE287</f>
        <v>0</v>
      </c>
      <c r="BH287" s="9">
        <v>0</v>
      </c>
      <c r="BI287" s="6">
        <f>AK287*0.85*0.75*12</f>
        <v>112383.68122543464</v>
      </c>
      <c r="BJ287" s="6">
        <f>AL287*0.85*0.75*2*12</f>
        <v>224767.36245086929</v>
      </c>
      <c r="BK287" s="6">
        <f>BI287+BJ287</f>
        <v>337151.04367630393</v>
      </c>
      <c r="BL287" s="8">
        <f>BK287/236999601</f>
        <v>1.4225806383374626E-3</v>
      </c>
      <c r="BM287" s="6">
        <f>AH287/376054*904530</f>
        <v>44169.714735223155</v>
      </c>
      <c r="BN287" s="8">
        <f>BM287/23157202</f>
        <v>1.9073856476798515E-3</v>
      </c>
      <c r="BT287" s="6">
        <f>'[1]Detailed Budget'!$AD$12</f>
        <v>194045122715</v>
      </c>
      <c r="BU287" s="6">
        <f>'[1]Detailed Budget'!$AD$24</f>
        <v>194045122715</v>
      </c>
      <c r="BV287" s="7">
        <f>AV287/34743979</f>
        <v>0</v>
      </c>
      <c r="BW287" s="4"/>
      <c r="BX287" s="5">
        <f>BT287*BV287</f>
        <v>0</v>
      </c>
      <c r="BY287" s="5">
        <f>BU287*BV287</f>
        <v>0</v>
      </c>
      <c r="CA287" s="6">
        <f>'[1]Detailed Budget'!$AD$96</f>
        <v>71050111380.677719</v>
      </c>
      <c r="CB287" s="5">
        <f>BA287*CA287</f>
        <v>174146307.00626308</v>
      </c>
      <c r="CE287" s="6">
        <f>'[1]Detailed Budget'!$AD$175</f>
        <v>4330586076.5988197</v>
      </c>
      <c r="CF287" s="5">
        <f>BB287*BD287*CE287</f>
        <v>0</v>
      </c>
      <c r="CG287" s="6">
        <f>'[1]Detailed Budget'!$AD$176</f>
        <v>20662817754.37001</v>
      </c>
      <c r="CH287" s="5">
        <f>BB287*BF287*CG287</f>
        <v>0</v>
      </c>
      <c r="CI287" s="5">
        <f>CF287+CH287</f>
        <v>0</v>
      </c>
      <c r="CJ287" s="5">
        <f>'[1]Detailed Budget'!$AD$178</f>
        <v>46025131033.061455</v>
      </c>
      <c r="CK287" s="5">
        <f>BB287*AG287*CJ287</f>
        <v>0</v>
      </c>
      <c r="CL287" s="5">
        <f>CI287+CK287</f>
        <v>0</v>
      </c>
      <c r="CM287" s="4">
        <f>'[1]Detailed Budget'!$AD$189</f>
        <v>77498869683.252869</v>
      </c>
      <c r="CN287" s="5">
        <f>BH287*BL287*CM287</f>
        <v>0</v>
      </c>
      <c r="CO287" s="3">
        <f>'[1]Detailed Budget'!$AD$191</f>
        <v>2684962805.4134097</v>
      </c>
      <c r="CP287" s="2">
        <f>BH287*AN287*CO287</f>
        <v>0</v>
      </c>
      <c r="CQ287" s="2">
        <f>CN287+CP287</f>
        <v>0</v>
      </c>
      <c r="CR287" s="6">
        <f>'[1]Detailed Budget'!$AD$195</f>
        <v>18734176418</v>
      </c>
      <c r="CS287" s="5">
        <f>BN287*CR287</f>
        <v>35733299.220795535</v>
      </c>
      <c r="CW287" s="4"/>
      <c r="DH287" s="3">
        <f>'[1]Detailed Budget'!$AD$163</f>
        <v>4928560000</v>
      </c>
      <c r="DI287" s="2">
        <f>AP287*DH287</f>
        <v>6160000</v>
      </c>
    </row>
    <row r="288" spans="1:118" ht="29" x14ac:dyDescent="0.35">
      <c r="A288" s="23" t="s">
        <v>1138</v>
      </c>
      <c r="B288" s="22" t="s">
        <v>1137</v>
      </c>
      <c r="C288" s="21" t="s">
        <v>1</v>
      </c>
      <c r="D288" s="21"/>
      <c r="E288" s="21"/>
      <c r="F288" s="21"/>
      <c r="G288" s="21"/>
      <c r="H288" s="21" t="s">
        <v>1</v>
      </c>
      <c r="I288" s="21" t="s">
        <v>1</v>
      </c>
      <c r="J288" s="21"/>
      <c r="K288" s="21" t="s">
        <v>1</v>
      </c>
      <c r="L288" s="21"/>
      <c r="M288" s="21"/>
      <c r="N288" s="21"/>
      <c r="O288" s="21"/>
      <c r="P288" s="21"/>
      <c r="Q288" s="21"/>
      <c r="R288" s="21" t="s">
        <v>1</v>
      </c>
      <c r="S288" s="21"/>
      <c r="T288" s="21"/>
      <c r="U288" s="20">
        <f>COUNTA(C288:T288)</f>
        <v>5</v>
      </c>
      <c r="V288" s="19" t="s">
        <v>0</v>
      </c>
      <c r="W288" s="18">
        <v>142015</v>
      </c>
      <c r="X288" s="17">
        <v>2.91</v>
      </c>
      <c r="Y288" s="16">
        <f>1+X288/100</f>
        <v>1.0290999999999999</v>
      </c>
      <c r="Z288" s="6">
        <v>19</v>
      </c>
      <c r="AA288" s="16">
        <f>POWER(Y288,Z288)</f>
        <v>1.7246222540408234</v>
      </c>
      <c r="AB288" s="6">
        <f>W288*AA288</f>
        <v>244922.22940760752</v>
      </c>
      <c r="AC288" s="1">
        <v>20.100000000000001</v>
      </c>
      <c r="AD288" s="6">
        <f>AB288*AC288/100</f>
        <v>49229.368110929114</v>
      </c>
      <c r="AE288" s="6">
        <f>AD288*0.95</f>
        <v>46767.899705382653</v>
      </c>
      <c r="AF288" s="6">
        <f>AE288*BB288</f>
        <v>0</v>
      </c>
      <c r="AG288" s="15">
        <f>AE288/21628351</f>
        <v>2.1623423674501422E-3</v>
      </c>
      <c r="AH288" s="6">
        <f>AB288*0.05</f>
        <v>12246.111470380376</v>
      </c>
      <c r="AI288" s="12">
        <f>AH288/12908475</f>
        <v>9.4868770093914086E-4</v>
      </c>
      <c r="AJ288" s="6">
        <f>AD288+AH288</f>
        <v>61475.47958130949</v>
      </c>
      <c r="AK288" s="6">
        <f>AB288*0.04</f>
        <v>9796.8891763043011</v>
      </c>
      <c r="AL288" s="6">
        <f>AB288*0.04</f>
        <v>9796.8891763043011</v>
      </c>
      <c r="AM288" s="6">
        <f>AK288+AL288</f>
        <v>19593.778352608602</v>
      </c>
      <c r="AN288" s="14">
        <f>AM288/20653560</f>
        <v>9.4868770093914086E-4</v>
      </c>
      <c r="AO288" s="6">
        <v>11</v>
      </c>
      <c r="AP288" s="13">
        <f>AO288/8801</f>
        <v>1.2498579706851495E-3</v>
      </c>
      <c r="AQ288" s="6">
        <v>11</v>
      </c>
      <c r="AR288" s="6"/>
      <c r="AS288" s="6"/>
      <c r="AT288" s="6"/>
      <c r="AU288" s="6">
        <v>0</v>
      </c>
      <c r="AV288" s="6"/>
      <c r="AW288" s="13">
        <f>AV288/34743979</f>
        <v>0</v>
      </c>
      <c r="AX288" s="6">
        <v>1</v>
      </c>
      <c r="AY288" s="6">
        <f>AJ288/1887791*638542</f>
        <v>20793.973317389755</v>
      </c>
      <c r="AZ288" s="6">
        <f>AX288*AY288</f>
        <v>20793.973317389755</v>
      </c>
      <c r="BA288" s="12">
        <f>AZ288/12721596</f>
        <v>1.634541241318287E-3</v>
      </c>
      <c r="BB288" s="11">
        <v>0</v>
      </c>
      <c r="BC288" s="6">
        <f>AD288*BB288*0.18*4</f>
        <v>0</v>
      </c>
      <c r="BD288" s="10">
        <f>BC288/11104067</f>
        <v>0</v>
      </c>
      <c r="BE288" s="6">
        <f>AD288*BB288*0.77*4</f>
        <v>0</v>
      </c>
      <c r="BF288" s="8">
        <f>BE288/47500730</f>
        <v>0</v>
      </c>
      <c r="BG288" s="27">
        <f>BC288+BE288</f>
        <v>0</v>
      </c>
      <c r="BH288" s="9">
        <v>0</v>
      </c>
      <c r="BI288" s="6">
        <f>AK288*0.85*0.75*12</f>
        <v>74946.202198727915</v>
      </c>
      <c r="BJ288" s="6">
        <f>AL288*0.85*0.75*2*12</f>
        <v>149892.40439745583</v>
      </c>
      <c r="BK288" s="6">
        <f>BI288+BJ288</f>
        <v>224838.60659618373</v>
      </c>
      <c r="BL288" s="8">
        <f>BK288/236999601</f>
        <v>9.4868770093914096E-4</v>
      </c>
      <c r="BM288" s="6">
        <f>AH288/376054*904530</f>
        <v>29455.810091910102</v>
      </c>
      <c r="BN288" s="8">
        <f>BM288/23157202</f>
        <v>1.2719934857376165E-3</v>
      </c>
      <c r="BT288" s="6">
        <f>'[1]Detailed Budget'!$AD$12</f>
        <v>194045122715</v>
      </c>
      <c r="BU288" s="6">
        <f>'[1]Detailed Budget'!$AD$24</f>
        <v>194045122715</v>
      </c>
      <c r="BV288" s="7">
        <f>AV288/34743979</f>
        <v>0</v>
      </c>
      <c r="BW288" s="4"/>
      <c r="BX288" s="5">
        <f>BT288*BV288</f>
        <v>0</v>
      </c>
      <c r="BY288" s="5">
        <f>BU288*BV288</f>
        <v>0</v>
      </c>
      <c r="CA288" s="6">
        <f>'[1]Detailed Budget'!$AD$96</f>
        <v>71050111380.677719</v>
      </c>
      <c r="CB288" s="5">
        <f>BA288*CA288</f>
        <v>116134337.25197551</v>
      </c>
      <c r="CE288" s="6">
        <f>'[1]Detailed Budget'!$AD$175</f>
        <v>4330586076.5988197</v>
      </c>
      <c r="CF288" s="5">
        <f>BB288*BD288*CE288</f>
        <v>0</v>
      </c>
      <c r="CG288" s="6">
        <f>'[1]Detailed Budget'!$AD$176</f>
        <v>20662817754.37001</v>
      </c>
      <c r="CH288" s="5">
        <f>BB288*BF288*CG288</f>
        <v>0</v>
      </c>
      <c r="CI288" s="5">
        <f>CF288+CH288</f>
        <v>0</v>
      </c>
      <c r="CJ288" s="5">
        <f>'[1]Detailed Budget'!$AD$178</f>
        <v>46025131033.061455</v>
      </c>
      <c r="CK288" s="5">
        <f>BB288*AG288*CJ288</f>
        <v>0</v>
      </c>
      <c r="CL288" s="5">
        <f>CI288+CK288</f>
        <v>0</v>
      </c>
      <c r="CM288" s="4">
        <f>'[1]Detailed Budget'!$AD$189</f>
        <v>77498869683.252869</v>
      </c>
      <c r="CN288" s="5">
        <f>BH288*BL288*CM288</f>
        <v>0</v>
      </c>
      <c r="CO288" s="3">
        <f>'[1]Detailed Budget'!$AD$191</f>
        <v>2684962805.4134097</v>
      </c>
      <c r="CP288" s="2">
        <f>BH288*AN288*CO288</f>
        <v>0</v>
      </c>
      <c r="CQ288" s="2">
        <f>CN288+CP288</f>
        <v>0</v>
      </c>
      <c r="CR288" s="6">
        <f>'[1]Detailed Budget'!$AD$195</f>
        <v>18734176418</v>
      </c>
      <c r="CS288" s="5">
        <f>BN288*CR288</f>
        <v>23829750.364355274</v>
      </c>
      <c r="CW288" s="4"/>
      <c r="DH288" s="3">
        <f>'[1]Detailed Budget'!$AD$163</f>
        <v>4928560000</v>
      </c>
      <c r="DI288" s="2">
        <f>AP288*DH288</f>
        <v>6160000</v>
      </c>
    </row>
    <row r="289" spans="1:113" ht="43.5" x14ac:dyDescent="0.35">
      <c r="A289" s="23" t="s">
        <v>1136</v>
      </c>
      <c r="B289" s="22" t="s">
        <v>1135</v>
      </c>
      <c r="C289" s="21" t="s">
        <v>1</v>
      </c>
      <c r="D289" s="21"/>
      <c r="E289" s="21"/>
      <c r="F289" s="21"/>
      <c r="G289" s="21"/>
      <c r="H289" s="21" t="s">
        <v>1</v>
      </c>
      <c r="I289" s="21" t="s">
        <v>1</v>
      </c>
      <c r="J289" s="21"/>
      <c r="K289" s="21" t="s">
        <v>1</v>
      </c>
      <c r="L289" s="21"/>
      <c r="M289" s="21"/>
      <c r="N289" s="21"/>
      <c r="O289" s="21"/>
      <c r="P289" s="21"/>
      <c r="Q289" s="21"/>
      <c r="R289" s="21" t="s">
        <v>1</v>
      </c>
      <c r="S289" s="21" t="s">
        <v>1</v>
      </c>
      <c r="T289" s="21"/>
      <c r="U289" s="20">
        <f>COUNTA(C289:T289)</f>
        <v>6</v>
      </c>
      <c r="V289" s="19" t="s">
        <v>1108</v>
      </c>
      <c r="W289" s="18">
        <v>314108</v>
      </c>
      <c r="X289" s="17">
        <v>2.91</v>
      </c>
      <c r="Y289" s="16">
        <f>1+X289/100</f>
        <v>1.0290999999999999</v>
      </c>
      <c r="Z289" s="6">
        <v>19</v>
      </c>
      <c r="AA289" s="16">
        <f>POWER(Y289,Z289)</f>
        <v>1.7246222540408234</v>
      </c>
      <c r="AB289" s="6">
        <f>W289*AA289</f>
        <v>541717.64697225497</v>
      </c>
      <c r="AC289" s="1">
        <v>20.100000000000001</v>
      </c>
      <c r="AD289" s="6">
        <f>AB289*AC289/100</f>
        <v>108885.24704142327</v>
      </c>
      <c r="AE289" s="6">
        <f>AD289*0.95</f>
        <v>103440.9846893521</v>
      </c>
      <c r="AF289" s="6">
        <f>AE289*BB289</f>
        <v>0</v>
      </c>
      <c r="AG289" s="15">
        <f>AE289/21628351</f>
        <v>4.7826570176039817E-3</v>
      </c>
      <c r="AH289" s="6">
        <f>AB289*0.05</f>
        <v>27085.882348612751</v>
      </c>
      <c r="AI289" s="12">
        <f>AH289/12908475</f>
        <v>2.0983022664267277E-3</v>
      </c>
      <c r="AJ289" s="6">
        <f>AD289+AH289</f>
        <v>135971.12939003602</v>
      </c>
      <c r="AK289" s="6">
        <f>AB289*0.04</f>
        <v>21668.7058788902</v>
      </c>
      <c r="AL289" s="6">
        <f>AB289*0.04</f>
        <v>21668.7058788902</v>
      </c>
      <c r="AM289" s="6">
        <f>AK289+AL289</f>
        <v>43337.411757780399</v>
      </c>
      <c r="AN289" s="14">
        <f>AM289/20653560</f>
        <v>2.0983022664267273E-3</v>
      </c>
      <c r="AO289" s="6">
        <v>11</v>
      </c>
      <c r="AP289" s="13">
        <f>AO289/8801</f>
        <v>1.2498579706851495E-3</v>
      </c>
      <c r="AQ289" s="6">
        <v>11</v>
      </c>
      <c r="AR289" s="6"/>
      <c r="AS289" s="6"/>
      <c r="AT289" s="6"/>
      <c r="AU289" s="6">
        <v>0</v>
      </c>
      <c r="AV289" s="6"/>
      <c r="AW289" s="13">
        <f>AV289/34743979</f>
        <v>0</v>
      </c>
      <c r="AX289" s="6">
        <v>1</v>
      </c>
      <c r="AY289" s="6">
        <f>AJ289/1887791*638542</f>
        <v>45991.996414313013</v>
      </c>
      <c r="AZ289" s="6">
        <f>AX289*AY289</f>
        <v>45991.996414313013</v>
      </c>
      <c r="BA289" s="12">
        <f>AZ289/12721596</f>
        <v>3.6152693745590578E-3</v>
      </c>
      <c r="BB289" s="11">
        <v>0</v>
      </c>
      <c r="BC289" s="6">
        <f>AD289*BB289*0.18*4</f>
        <v>0</v>
      </c>
      <c r="BD289" s="10">
        <f>BC289/11104067</f>
        <v>0</v>
      </c>
      <c r="BE289" s="6">
        <f>AD289*BB289*0.77*4</f>
        <v>0</v>
      </c>
      <c r="BF289" s="8">
        <f>BE289/47500730</f>
        <v>0</v>
      </c>
      <c r="BG289" s="27">
        <f>BC289+BE289</f>
        <v>0</v>
      </c>
      <c r="BH289" s="9">
        <v>0</v>
      </c>
      <c r="BI289" s="6">
        <f>AK289*0.85*0.75*12</f>
        <v>165765.59997351002</v>
      </c>
      <c r="BJ289" s="6">
        <f>AL289*0.85*0.75*2*12</f>
        <v>331531.19994702004</v>
      </c>
      <c r="BK289" s="6">
        <f>BI289+BJ289</f>
        <v>497296.79992053006</v>
      </c>
      <c r="BL289" s="8">
        <f>BK289/236999601</f>
        <v>2.0983022664267273E-3</v>
      </c>
      <c r="BM289" s="6">
        <f>AH289/376054*904530</f>
        <v>65150.199601096363</v>
      </c>
      <c r="BN289" s="8">
        <f>BM289/23157202</f>
        <v>2.8133882323562389E-3</v>
      </c>
      <c r="BT289" s="6">
        <f>'[1]Detailed Budget'!$AD$12</f>
        <v>194045122715</v>
      </c>
      <c r="BU289" s="6">
        <f>'[1]Detailed Budget'!$AD$24</f>
        <v>194045122715</v>
      </c>
      <c r="BV289" s="7">
        <f>AV289/34743979</f>
        <v>0</v>
      </c>
      <c r="BW289" s="4"/>
      <c r="BX289" s="5">
        <f>BT289*BV289</f>
        <v>0</v>
      </c>
      <c r="BY289" s="5">
        <f>BU289*BV289</f>
        <v>0</v>
      </c>
      <c r="CA289" s="6">
        <f>'[1]Detailed Budget'!$AD$96</f>
        <v>71050111380.677719</v>
      </c>
      <c r="CB289" s="5">
        <f>BA289*CA289</f>
        <v>256865291.73357412</v>
      </c>
      <c r="CE289" s="6">
        <f>'[1]Detailed Budget'!$AD$175</f>
        <v>4330586076.5988197</v>
      </c>
      <c r="CF289" s="5">
        <f>BB289*BD289*CE289</f>
        <v>0</v>
      </c>
      <c r="CG289" s="6">
        <f>'[1]Detailed Budget'!$AD$176</f>
        <v>20662817754.37001</v>
      </c>
      <c r="CH289" s="5">
        <f>BB289*BF289*CG289</f>
        <v>0</v>
      </c>
      <c r="CI289" s="5">
        <f>CF289+CH289</f>
        <v>0</v>
      </c>
      <c r="CJ289" s="5">
        <f>'[1]Detailed Budget'!$AD$178</f>
        <v>46025131033.061455</v>
      </c>
      <c r="CK289" s="5">
        <f>BB289*AG289*CJ289</f>
        <v>0</v>
      </c>
      <c r="CL289" s="5">
        <f>CI289+CK289</f>
        <v>0</v>
      </c>
      <c r="CM289" s="4">
        <f>'[1]Detailed Budget'!$AD$189</f>
        <v>77498869683.252869</v>
      </c>
      <c r="CN289" s="5">
        <f>BH289*BL289*CM289</f>
        <v>0</v>
      </c>
      <c r="CO289" s="3">
        <f>'[1]Detailed Budget'!$AD$191</f>
        <v>2684962805.4134097</v>
      </c>
      <c r="CP289" s="2">
        <f>BH289*AN289*CO289</f>
        <v>0</v>
      </c>
      <c r="CQ289" s="2">
        <f>CN289+CP289</f>
        <v>0</v>
      </c>
      <c r="CR289" s="6">
        <f>'[1]Detailed Budget'!$AD$195</f>
        <v>18734176418</v>
      </c>
      <c r="CS289" s="5">
        <f>BN289*CR289</f>
        <v>52706511.477286957</v>
      </c>
      <c r="CW289" s="4"/>
      <c r="DH289" s="3">
        <f>'[1]Detailed Budget'!$AD$163</f>
        <v>4928560000</v>
      </c>
      <c r="DI289" s="2">
        <f>AP289*DH289</f>
        <v>6160000</v>
      </c>
    </row>
    <row r="290" spans="1:113" ht="29" x14ac:dyDescent="0.35">
      <c r="A290" s="23" t="s">
        <v>1134</v>
      </c>
      <c r="B290" s="22" t="s">
        <v>1133</v>
      </c>
      <c r="C290" s="21" t="s">
        <v>1</v>
      </c>
      <c r="D290" s="21"/>
      <c r="E290" s="21"/>
      <c r="F290" s="21"/>
      <c r="G290" s="21"/>
      <c r="H290" s="21" t="s">
        <v>1</v>
      </c>
      <c r="I290" s="21" t="s">
        <v>1</v>
      </c>
      <c r="J290" s="21"/>
      <c r="K290" s="21" t="s">
        <v>1</v>
      </c>
      <c r="L290" s="21"/>
      <c r="M290" s="21"/>
      <c r="N290" s="21"/>
      <c r="O290" s="21"/>
      <c r="P290" s="21"/>
      <c r="Q290" s="21"/>
      <c r="R290" s="21" t="s">
        <v>1</v>
      </c>
      <c r="S290" s="21"/>
      <c r="T290" s="21"/>
      <c r="U290" s="20">
        <f>COUNTA(C290:T290)</f>
        <v>5</v>
      </c>
      <c r="V290" s="19" t="s">
        <v>0</v>
      </c>
      <c r="W290" s="18">
        <v>97284</v>
      </c>
      <c r="X290" s="17">
        <v>2.91</v>
      </c>
      <c r="Y290" s="16">
        <f>1+X290/100</f>
        <v>1.0290999999999999</v>
      </c>
      <c r="Z290" s="6">
        <v>19</v>
      </c>
      <c r="AA290" s="16">
        <f>POWER(Y290,Z290)</f>
        <v>1.7246222540408234</v>
      </c>
      <c r="AB290" s="6">
        <f>W290*AA290</f>
        <v>167778.15136210746</v>
      </c>
      <c r="AC290" s="1">
        <v>20.100000000000001</v>
      </c>
      <c r="AD290" s="6">
        <f>AB290*AC290/100</f>
        <v>33723.4084237836</v>
      </c>
      <c r="AE290" s="6">
        <f>AD290*0.95</f>
        <v>32037.238002594419</v>
      </c>
      <c r="AF290" s="6">
        <f>AE290*BB290</f>
        <v>0</v>
      </c>
      <c r="AG290" s="15">
        <f>AE290/21628351</f>
        <v>1.4812612391298077E-3</v>
      </c>
      <c r="AH290" s="6">
        <f>AB290*0.05</f>
        <v>8388.9075681053728</v>
      </c>
      <c r="AI290" s="12">
        <f>AH290/12908475</f>
        <v>6.4987595886465072E-4</v>
      </c>
      <c r="AJ290" s="6">
        <f>AD290+AH290</f>
        <v>42112.315991888972</v>
      </c>
      <c r="AK290" s="6">
        <f>AB290*0.04</f>
        <v>6711.126054484298</v>
      </c>
      <c r="AL290" s="6">
        <f>AB290*0.04</f>
        <v>6711.126054484298</v>
      </c>
      <c r="AM290" s="6">
        <f>AK290+AL290</f>
        <v>13422.252108968596</v>
      </c>
      <c r="AN290" s="14">
        <f>AM290/20653560</f>
        <v>6.4987595886465072E-4</v>
      </c>
      <c r="AO290" s="6">
        <v>10</v>
      </c>
      <c r="AP290" s="13">
        <f>AO290/8801</f>
        <v>1.1362345188046814E-3</v>
      </c>
      <c r="AQ290" s="6">
        <v>10</v>
      </c>
      <c r="AR290" s="6"/>
      <c r="AS290" s="6"/>
      <c r="AT290" s="6"/>
      <c r="AU290" s="6">
        <v>0</v>
      </c>
      <c r="AV290" s="6"/>
      <c r="AW290" s="13">
        <f>AV290/34743979</f>
        <v>0</v>
      </c>
      <c r="AX290" s="6">
        <v>1</v>
      </c>
      <c r="AY290" s="6">
        <f>AJ290/1887791*638542</f>
        <v>14244.417140505899</v>
      </c>
      <c r="AZ290" s="6">
        <f>AX290*AY290</f>
        <v>14244.417140505899</v>
      </c>
      <c r="BA290" s="12">
        <f>AZ290/12721596</f>
        <v>1.1197036237045963E-3</v>
      </c>
      <c r="BB290" s="11">
        <v>0</v>
      </c>
      <c r="BC290" s="6">
        <f>AD290*BB290*0.18*4</f>
        <v>0</v>
      </c>
      <c r="BD290" s="10">
        <f>BC290/11104067</f>
        <v>0</v>
      </c>
      <c r="BE290" s="6">
        <f>AD290*BB290*0.77*4</f>
        <v>0</v>
      </c>
      <c r="BF290" s="8">
        <f>BE290/47500730</f>
        <v>0</v>
      </c>
      <c r="BG290" s="27">
        <f>BC290+BE290</f>
        <v>0</v>
      </c>
      <c r="BH290" s="9">
        <v>0</v>
      </c>
      <c r="BI290" s="6">
        <f>AK290*0.85*0.75*12</f>
        <v>51340.114316804887</v>
      </c>
      <c r="BJ290" s="6">
        <f>AL290*0.85*0.75*2*12</f>
        <v>102680.22863360977</v>
      </c>
      <c r="BK290" s="6">
        <f>BI290+BJ290</f>
        <v>154020.34295041466</v>
      </c>
      <c r="BL290" s="8">
        <f>BK290/236999601</f>
        <v>6.4987595886465083E-4</v>
      </c>
      <c r="BM290" s="6">
        <f>AH290/376054*904530</f>
        <v>20178.002527770885</v>
      </c>
      <c r="BN290" s="8">
        <f>BM290/23157202</f>
        <v>8.7134890164065957E-4</v>
      </c>
      <c r="BT290" s="6">
        <f>'[1]Detailed Budget'!$AD$12</f>
        <v>194045122715</v>
      </c>
      <c r="BU290" s="6">
        <f>'[1]Detailed Budget'!$AD$24</f>
        <v>194045122715</v>
      </c>
      <c r="BV290" s="7">
        <f>AV290/34743979</f>
        <v>0</v>
      </c>
      <c r="BW290" s="4"/>
      <c r="BX290" s="5">
        <f>BT290*BV290</f>
        <v>0</v>
      </c>
      <c r="BY290" s="5">
        <f>BU290*BV290</f>
        <v>0</v>
      </c>
      <c r="CA290" s="6">
        <f>'[1]Detailed Budget'!$AD$96</f>
        <v>71050111380.677719</v>
      </c>
      <c r="CB290" s="5">
        <f>BA290*CA290</f>
        <v>79555067.177560017</v>
      </c>
      <c r="CE290" s="6">
        <f>'[1]Detailed Budget'!$AD$175</f>
        <v>4330586076.5988197</v>
      </c>
      <c r="CF290" s="5">
        <f>BB290*BD290*CE290</f>
        <v>0</v>
      </c>
      <c r="CG290" s="6">
        <f>'[1]Detailed Budget'!$AD$176</f>
        <v>20662817754.37001</v>
      </c>
      <c r="CH290" s="5">
        <f>BB290*BF290*CG290</f>
        <v>0</v>
      </c>
      <c r="CI290" s="5">
        <f>CF290+CH290</f>
        <v>0</v>
      </c>
      <c r="CJ290" s="5">
        <f>'[1]Detailed Budget'!$AD$178</f>
        <v>46025131033.061455</v>
      </c>
      <c r="CK290" s="5">
        <f>BB290*AG290*CJ290</f>
        <v>0</v>
      </c>
      <c r="CL290" s="5">
        <f>CI290+CK290</f>
        <v>0</v>
      </c>
      <c r="CM290" s="4">
        <f>'[1]Detailed Budget'!$AD$189</f>
        <v>77498869683.252869</v>
      </c>
      <c r="CN290" s="5">
        <f>BH290*BL290*CM290</f>
        <v>0</v>
      </c>
      <c r="CO290" s="3">
        <f>'[1]Detailed Budget'!$AD$191</f>
        <v>2684962805.4134097</v>
      </c>
      <c r="CP290" s="2">
        <f>BH290*AN290*CO290</f>
        <v>0</v>
      </c>
      <c r="CQ290" s="2">
        <f>CN290+CP290</f>
        <v>0</v>
      </c>
      <c r="CR290" s="6">
        <f>'[1]Detailed Budget'!$AD$195</f>
        <v>18734176418</v>
      </c>
      <c r="CS290" s="5">
        <f>BN290*CR290</f>
        <v>16324004.044966646</v>
      </c>
      <c r="CW290" s="4"/>
      <c r="DH290" s="3">
        <f>'[1]Detailed Budget'!$AD$163</f>
        <v>4928560000</v>
      </c>
      <c r="DI290" s="2">
        <f>AP290*DH290</f>
        <v>5600000</v>
      </c>
    </row>
    <row r="291" spans="1:113" ht="29" x14ac:dyDescent="0.35">
      <c r="A291" s="23" t="s">
        <v>1132</v>
      </c>
      <c r="B291" s="22" t="s">
        <v>1131</v>
      </c>
      <c r="C291" s="21" t="s">
        <v>1</v>
      </c>
      <c r="D291" s="21"/>
      <c r="E291" s="21"/>
      <c r="F291" s="21"/>
      <c r="G291" s="21"/>
      <c r="H291" s="21" t="s">
        <v>1</v>
      </c>
      <c r="I291" s="21" t="s">
        <v>1</v>
      </c>
      <c r="J291" s="21"/>
      <c r="K291" s="21" t="s">
        <v>1</v>
      </c>
      <c r="L291" s="21"/>
      <c r="M291" s="21"/>
      <c r="N291" s="21"/>
      <c r="O291" s="21"/>
      <c r="P291" s="21"/>
      <c r="Q291" s="21"/>
      <c r="R291" s="21" t="s">
        <v>1</v>
      </c>
      <c r="S291" s="21"/>
      <c r="T291" s="21"/>
      <c r="U291" s="20">
        <f>COUNTA(C291:T291)</f>
        <v>5</v>
      </c>
      <c r="V291" s="19" t="s">
        <v>0</v>
      </c>
      <c r="W291" s="18">
        <v>251135</v>
      </c>
      <c r="X291" s="17">
        <v>2.91</v>
      </c>
      <c r="Y291" s="16">
        <f>1+X291/100</f>
        <v>1.0290999999999999</v>
      </c>
      <c r="Z291" s="6">
        <v>19</v>
      </c>
      <c r="AA291" s="16">
        <f>POWER(Y291,Z291)</f>
        <v>1.7246222540408234</v>
      </c>
      <c r="AB291" s="6">
        <f>W291*AA291</f>
        <v>433113.00976854219</v>
      </c>
      <c r="AC291" s="1">
        <v>20.100000000000001</v>
      </c>
      <c r="AD291" s="6">
        <f>AB291*AC291/100</f>
        <v>87055.714963476988</v>
      </c>
      <c r="AE291" s="6">
        <f>AD291*0.95</f>
        <v>82702.929215303142</v>
      </c>
      <c r="AF291" s="6">
        <f>AE291*BB291</f>
        <v>0</v>
      </c>
      <c r="AG291" s="15">
        <f>AE291/21628351</f>
        <v>3.8238203742533652E-3</v>
      </c>
      <c r="AH291" s="6">
        <f>AB291*0.05</f>
        <v>21655.650488427113</v>
      </c>
      <c r="AI291" s="12">
        <f>AH291/12908475</f>
        <v>1.6776304318230552E-3</v>
      </c>
      <c r="AJ291" s="6">
        <f>AD291+AH291</f>
        <v>108711.3654519041</v>
      </c>
      <c r="AK291" s="6">
        <f>AB291*0.04</f>
        <v>17324.520390741687</v>
      </c>
      <c r="AL291" s="6">
        <f>AB291*0.04</f>
        <v>17324.520390741687</v>
      </c>
      <c r="AM291" s="6">
        <f>AK291+AL291</f>
        <v>34649.040781483374</v>
      </c>
      <c r="AN291" s="14">
        <f>AM291/20653560</f>
        <v>1.677630431823055E-3</v>
      </c>
      <c r="AO291" s="6">
        <v>11</v>
      </c>
      <c r="AP291" s="13">
        <f>AO291/8801</f>
        <v>1.2498579706851495E-3</v>
      </c>
      <c r="AQ291" s="6">
        <v>11</v>
      </c>
      <c r="AR291" s="6"/>
      <c r="AS291" s="6"/>
      <c r="AT291" s="6"/>
      <c r="AU291" s="6">
        <v>0</v>
      </c>
      <c r="AV291" s="6"/>
      <c r="AW291" s="13">
        <f>AV291/34743979</f>
        <v>0</v>
      </c>
      <c r="AX291" s="6">
        <v>1</v>
      </c>
      <c r="AY291" s="6">
        <f>AJ291/1887791*638542</f>
        <v>36771.428997378287</v>
      </c>
      <c r="AZ291" s="6">
        <f>AX291*AY291</f>
        <v>36771.428997378287</v>
      </c>
      <c r="BA291" s="12">
        <f>AZ291/12721596</f>
        <v>2.8904729404532485E-3</v>
      </c>
      <c r="BB291" s="11">
        <v>0</v>
      </c>
      <c r="BC291" s="6">
        <f>AD291*BB291*0.18*4</f>
        <v>0</v>
      </c>
      <c r="BD291" s="10">
        <f>BC291/11104067</f>
        <v>0</v>
      </c>
      <c r="BE291" s="6">
        <f>AD291*BB291*0.77*4</f>
        <v>0</v>
      </c>
      <c r="BF291" s="8">
        <f>BE291/47500730</f>
        <v>0</v>
      </c>
      <c r="BG291" s="27">
        <f>BC291+BE291</f>
        <v>0</v>
      </c>
      <c r="BH291" s="9">
        <v>0</v>
      </c>
      <c r="BI291" s="6">
        <f>AK291*0.85*0.75*12</f>
        <v>132532.5809891739</v>
      </c>
      <c r="BJ291" s="6">
        <f>AL291*0.85*0.75*2*12</f>
        <v>265065.16197834781</v>
      </c>
      <c r="BK291" s="6">
        <f>BI291+BJ291</f>
        <v>397597.74296752171</v>
      </c>
      <c r="BL291" s="8">
        <f>BK291/236999601</f>
        <v>1.6776304318230548E-3</v>
      </c>
      <c r="BM291" s="6">
        <f>AH291/376054*904530</f>
        <v>52088.757296284508</v>
      </c>
      <c r="BN291" s="8">
        <f>BM291/23157202</f>
        <v>2.2493545332585734E-3</v>
      </c>
      <c r="BT291" s="6">
        <f>'[1]Detailed Budget'!$AD$12</f>
        <v>194045122715</v>
      </c>
      <c r="BU291" s="6">
        <f>'[1]Detailed Budget'!$AD$24</f>
        <v>194045122715</v>
      </c>
      <c r="BV291" s="7">
        <f>AV291/34743979</f>
        <v>0</v>
      </c>
      <c r="BW291" s="4"/>
      <c r="BX291" s="5">
        <f>BT291*BV291</f>
        <v>0</v>
      </c>
      <c r="BY291" s="5">
        <f>BU291*BV291</f>
        <v>0</v>
      </c>
      <c r="CA291" s="6">
        <f>'[1]Detailed Budget'!$AD$96</f>
        <v>71050111380.677719</v>
      </c>
      <c r="CB291" s="5">
        <f>BA291*CA291</f>
        <v>205368424.36203834</v>
      </c>
      <c r="CE291" s="6">
        <f>'[1]Detailed Budget'!$AD$175</f>
        <v>4330586076.5988197</v>
      </c>
      <c r="CF291" s="5">
        <f>BB291*BD291*CE291</f>
        <v>0</v>
      </c>
      <c r="CG291" s="6">
        <f>'[1]Detailed Budget'!$AD$176</f>
        <v>20662817754.37001</v>
      </c>
      <c r="CH291" s="5">
        <f>BB291*BF291*CG291</f>
        <v>0</v>
      </c>
      <c r="CI291" s="5">
        <f>CF291+CH291</f>
        <v>0</v>
      </c>
      <c r="CJ291" s="5">
        <f>'[1]Detailed Budget'!$AD$178</f>
        <v>46025131033.061455</v>
      </c>
      <c r="CK291" s="5">
        <f>BB291*AG291*CJ291</f>
        <v>0</v>
      </c>
      <c r="CL291" s="5">
        <f>CI291+CK291</f>
        <v>0</v>
      </c>
      <c r="CM291" s="4">
        <f>'[1]Detailed Budget'!$AD$189</f>
        <v>77498869683.252869</v>
      </c>
      <c r="CN291" s="5">
        <f>BH291*BL291*CM291</f>
        <v>0</v>
      </c>
      <c r="CO291" s="3">
        <f>'[1]Detailed Budget'!$AD$191</f>
        <v>2684962805.4134097</v>
      </c>
      <c r="CP291" s="2">
        <f>BH291*AN291*CO291</f>
        <v>0</v>
      </c>
      <c r="CQ291" s="2">
        <f>CN291+CP291</f>
        <v>0</v>
      </c>
      <c r="CR291" s="6">
        <f>'[1]Detailed Budget'!$AD$195</f>
        <v>18734176418</v>
      </c>
      <c r="CS291" s="5">
        <f>BN291*CR291</f>
        <v>42139804.652694166</v>
      </c>
      <c r="CW291" s="4"/>
      <c r="DH291" s="3">
        <f>'[1]Detailed Budget'!$AD$163</f>
        <v>4928560000</v>
      </c>
      <c r="DI291" s="2">
        <f>AP291*DH291</f>
        <v>6160000</v>
      </c>
    </row>
    <row r="292" spans="1:113" ht="29" x14ac:dyDescent="0.35">
      <c r="A292" s="23" t="s">
        <v>1130</v>
      </c>
      <c r="B292" s="22" t="s">
        <v>1129</v>
      </c>
      <c r="C292" s="21" t="s">
        <v>1</v>
      </c>
      <c r="D292" s="21"/>
      <c r="E292" s="21"/>
      <c r="F292" s="21"/>
      <c r="G292" s="21"/>
      <c r="H292" s="21" t="s">
        <v>1</v>
      </c>
      <c r="I292" s="21" t="s">
        <v>1</v>
      </c>
      <c r="J292" s="21"/>
      <c r="K292" s="21" t="s">
        <v>1</v>
      </c>
      <c r="L292" s="21"/>
      <c r="M292" s="21"/>
      <c r="N292" s="21"/>
      <c r="O292" s="21"/>
      <c r="P292" s="21"/>
      <c r="Q292" s="21"/>
      <c r="R292" s="21" t="s">
        <v>1</v>
      </c>
      <c r="S292" s="21"/>
      <c r="T292" s="21"/>
      <c r="U292" s="20">
        <f>COUNTA(C292:T292)</f>
        <v>5</v>
      </c>
      <c r="V292" s="19" t="s">
        <v>0</v>
      </c>
      <c r="W292" s="18">
        <v>82153</v>
      </c>
      <c r="X292" s="17">
        <v>2.91</v>
      </c>
      <c r="Y292" s="16">
        <f>1+X292/100</f>
        <v>1.0290999999999999</v>
      </c>
      <c r="Z292" s="6">
        <v>19</v>
      </c>
      <c r="AA292" s="16">
        <f>POWER(Y292,Z292)</f>
        <v>1.7246222540408234</v>
      </c>
      <c r="AB292" s="6">
        <f>W292*AA292</f>
        <v>141682.89203621575</v>
      </c>
      <c r="AC292" s="1">
        <v>20.100000000000001</v>
      </c>
      <c r="AD292" s="6">
        <f>AB292*AC292/100</f>
        <v>28478.261299279369</v>
      </c>
      <c r="AE292" s="6">
        <f>AD292*0.95</f>
        <v>27054.348234315399</v>
      </c>
      <c r="AF292" s="6">
        <f>AE292*BB292</f>
        <v>0</v>
      </c>
      <c r="AG292" s="15">
        <f>AE292/21628351</f>
        <v>1.2508742915405525E-3</v>
      </c>
      <c r="AH292" s="6">
        <f>AB292*0.05</f>
        <v>7084.1446018107881</v>
      </c>
      <c r="AI292" s="12">
        <f>AH292/12908475</f>
        <v>5.4879794877480011E-4</v>
      </c>
      <c r="AJ292" s="6">
        <f>AD292+AH292</f>
        <v>35562.405901090155</v>
      </c>
      <c r="AK292" s="6">
        <f>AB292*0.04</f>
        <v>5667.3156814486301</v>
      </c>
      <c r="AL292" s="6">
        <f>AB292*0.04</f>
        <v>5667.3156814486301</v>
      </c>
      <c r="AM292" s="6">
        <f>AK292+AL292</f>
        <v>11334.63136289726</v>
      </c>
      <c r="AN292" s="14">
        <f>AM292/20653560</f>
        <v>5.4879794877480011E-4</v>
      </c>
      <c r="AO292" s="6">
        <v>10</v>
      </c>
      <c r="AP292" s="13">
        <f>AO292/8801</f>
        <v>1.1362345188046814E-3</v>
      </c>
      <c r="AQ292" s="6">
        <v>10</v>
      </c>
      <c r="AR292" s="6"/>
      <c r="AS292" s="6"/>
      <c r="AT292" s="6"/>
      <c r="AU292" s="6">
        <v>0</v>
      </c>
      <c r="AV292" s="6"/>
      <c r="AW292" s="13">
        <f>AV292/34743979</f>
        <v>0</v>
      </c>
      <c r="AX292" s="6">
        <v>1</v>
      </c>
      <c r="AY292" s="6">
        <f>AJ292/1887791*638542</f>
        <v>12028.921521976696</v>
      </c>
      <c r="AZ292" s="6">
        <f>AX292*AY292</f>
        <v>12028.921521976696</v>
      </c>
      <c r="BA292" s="12">
        <f>AZ292/12721596</f>
        <v>9.4555129104686986E-4</v>
      </c>
      <c r="BB292" s="11">
        <v>0</v>
      </c>
      <c r="BC292" s="6">
        <f>AD292*BB292*0.18*4</f>
        <v>0</v>
      </c>
      <c r="BD292" s="10">
        <f>BC292/11104067</f>
        <v>0</v>
      </c>
      <c r="BE292" s="6">
        <f>AD292*BB292*0.77*4</f>
        <v>0</v>
      </c>
      <c r="BF292" s="8">
        <f>BE292/47500730</f>
        <v>0</v>
      </c>
      <c r="BG292" s="27">
        <f>BC292+BE292</f>
        <v>0</v>
      </c>
      <c r="BH292" s="9">
        <v>0</v>
      </c>
      <c r="BI292" s="6">
        <f>AK292*0.85*0.75*12</f>
        <v>43354.96496308202</v>
      </c>
      <c r="BJ292" s="6">
        <f>AL292*0.85*0.75*2*12</f>
        <v>86709.929926164041</v>
      </c>
      <c r="BK292" s="6">
        <f>BI292+BJ292</f>
        <v>130064.89488924606</v>
      </c>
      <c r="BL292" s="8">
        <f>BK292/236999601</f>
        <v>5.4879794877480011E-4</v>
      </c>
      <c r="BM292" s="6">
        <f>AH292/376054*904530</f>
        <v>17039.630788865194</v>
      </c>
      <c r="BN292" s="8">
        <f>BM292/23157202</f>
        <v>7.3582424978912368E-4</v>
      </c>
      <c r="BT292" s="6">
        <f>'[1]Detailed Budget'!$AD$12</f>
        <v>194045122715</v>
      </c>
      <c r="BU292" s="6">
        <f>'[1]Detailed Budget'!$AD$24</f>
        <v>194045122715</v>
      </c>
      <c r="BV292" s="7">
        <f>AV292/34743979</f>
        <v>0</v>
      </c>
      <c r="BW292" s="4"/>
      <c r="BX292" s="5">
        <f>BT292*BV292</f>
        <v>0</v>
      </c>
      <c r="BY292" s="5">
        <f>BU292*BV292</f>
        <v>0</v>
      </c>
      <c r="CA292" s="6">
        <f>'[1]Detailed Budget'!$AD$96</f>
        <v>71050111380.677719</v>
      </c>
      <c r="CB292" s="5">
        <f>BA292*CA292</f>
        <v>67181524.545023724</v>
      </c>
      <c r="CE292" s="6">
        <f>'[1]Detailed Budget'!$AD$175</f>
        <v>4330586076.5988197</v>
      </c>
      <c r="CF292" s="5">
        <f>BB292*BD292*CE292</f>
        <v>0</v>
      </c>
      <c r="CG292" s="6">
        <f>'[1]Detailed Budget'!$AD$176</f>
        <v>20662817754.37001</v>
      </c>
      <c r="CH292" s="5">
        <f>BB292*BF292*CG292</f>
        <v>0</v>
      </c>
      <c r="CI292" s="5">
        <f>CF292+CH292</f>
        <v>0</v>
      </c>
      <c r="CJ292" s="5">
        <f>'[1]Detailed Budget'!$AD$178</f>
        <v>46025131033.061455</v>
      </c>
      <c r="CK292" s="5">
        <f>BB292*AG292*CJ292</f>
        <v>0</v>
      </c>
      <c r="CL292" s="5">
        <f>CI292+CK292</f>
        <v>0</v>
      </c>
      <c r="CM292" s="4">
        <f>'[1]Detailed Budget'!$AD$189</f>
        <v>77498869683.252869</v>
      </c>
      <c r="CN292" s="5">
        <f>BH292*BL292*CM292</f>
        <v>0</v>
      </c>
      <c r="CO292" s="3">
        <f>'[1]Detailed Budget'!$AD$191</f>
        <v>2684962805.4134097</v>
      </c>
      <c r="CP292" s="2">
        <f>BH292*AN292*CO292</f>
        <v>0</v>
      </c>
      <c r="CQ292" s="2">
        <f>CN292+CP292</f>
        <v>0</v>
      </c>
      <c r="CR292" s="6">
        <f>'[1]Detailed Budget'!$AD$195</f>
        <v>18734176418</v>
      </c>
      <c r="CS292" s="5">
        <f>BN292*CR292</f>
        <v>13785061.308191942</v>
      </c>
      <c r="CW292" s="4"/>
      <c r="DH292" s="3">
        <f>'[1]Detailed Budget'!$AD$163</f>
        <v>4928560000</v>
      </c>
      <c r="DI292" s="2">
        <f>AP292*DH292</f>
        <v>5600000</v>
      </c>
    </row>
    <row r="293" spans="1:113" ht="29" x14ac:dyDescent="0.35">
      <c r="A293" s="23" t="s">
        <v>1128</v>
      </c>
      <c r="B293" s="22" t="s">
        <v>1127</v>
      </c>
      <c r="C293" s="21" t="s">
        <v>1</v>
      </c>
      <c r="D293" s="21"/>
      <c r="E293" s="21"/>
      <c r="F293" s="21"/>
      <c r="G293" s="21"/>
      <c r="H293" s="21" t="s">
        <v>1</v>
      </c>
      <c r="I293" s="21" t="s">
        <v>1</v>
      </c>
      <c r="J293" s="21"/>
      <c r="K293" s="21" t="s">
        <v>1</v>
      </c>
      <c r="L293" s="21"/>
      <c r="M293" s="21"/>
      <c r="N293" s="21"/>
      <c r="O293" s="21"/>
      <c r="P293" s="21"/>
      <c r="Q293" s="21"/>
      <c r="R293" s="21" t="s">
        <v>1</v>
      </c>
      <c r="S293" s="21"/>
      <c r="T293" s="21"/>
      <c r="U293" s="20">
        <f>COUNTA(C293:T293)</f>
        <v>5</v>
      </c>
      <c r="V293" s="19" t="s">
        <v>0</v>
      </c>
      <c r="W293" s="18">
        <v>150261</v>
      </c>
      <c r="X293" s="17">
        <v>2.91</v>
      </c>
      <c r="Y293" s="16">
        <f>1+X293/100</f>
        <v>1.0290999999999999</v>
      </c>
      <c r="Z293" s="6">
        <v>19</v>
      </c>
      <c r="AA293" s="16">
        <f>POWER(Y293,Z293)</f>
        <v>1.7246222540408234</v>
      </c>
      <c r="AB293" s="6">
        <f>W293*AA293</f>
        <v>259143.46451442817</v>
      </c>
      <c r="AC293" s="1">
        <v>20.100000000000001</v>
      </c>
      <c r="AD293" s="6">
        <f>AB293*AC293/100</f>
        <v>52087.836367400065</v>
      </c>
      <c r="AE293" s="6">
        <f>AD293*0.95</f>
        <v>49483.444549030057</v>
      </c>
      <c r="AF293" s="6">
        <f>AE293*BB293</f>
        <v>0</v>
      </c>
      <c r="AG293" s="15">
        <f>AE293/21628351</f>
        <v>2.2878972395551588E-3</v>
      </c>
      <c r="AH293" s="6">
        <f>AB293*0.05</f>
        <v>12957.17322572141</v>
      </c>
      <c r="AI293" s="12">
        <f>AH293/12908475</f>
        <v>1.0037725777616187E-3</v>
      </c>
      <c r="AJ293" s="6">
        <f>AD293+AH293</f>
        <v>65045.009593121475</v>
      </c>
      <c r="AK293" s="6">
        <f>AB293*0.04</f>
        <v>10365.738580577126</v>
      </c>
      <c r="AL293" s="6">
        <f>AB293*0.04</f>
        <v>10365.738580577126</v>
      </c>
      <c r="AM293" s="6">
        <f>AK293+AL293</f>
        <v>20731.477161154253</v>
      </c>
      <c r="AN293" s="14">
        <f>AM293/20653560</f>
        <v>1.0037725777616185E-3</v>
      </c>
      <c r="AO293" s="6">
        <v>11</v>
      </c>
      <c r="AP293" s="13">
        <f>AO293/8801</f>
        <v>1.2498579706851495E-3</v>
      </c>
      <c r="AQ293" s="6">
        <v>11</v>
      </c>
      <c r="AR293" s="6"/>
      <c r="AS293" s="6"/>
      <c r="AT293" s="6"/>
      <c r="AU293" s="6">
        <v>0</v>
      </c>
      <c r="AV293" s="6"/>
      <c r="AW293" s="13">
        <f>AV293/34743979</f>
        <v>0</v>
      </c>
      <c r="AX293" s="6">
        <v>1</v>
      </c>
      <c r="AY293" s="6">
        <f>AJ293/1887791*638542</f>
        <v>22001.360593207075</v>
      </c>
      <c r="AZ293" s="6">
        <f>AX293*AY293</f>
        <v>22001.360593207075</v>
      </c>
      <c r="BA293" s="12">
        <f>AZ293/12721596</f>
        <v>1.7294497163097362E-3</v>
      </c>
      <c r="BB293" s="11">
        <v>0</v>
      </c>
      <c r="BC293" s="6">
        <f>AD293*BB293*0.18*4</f>
        <v>0</v>
      </c>
      <c r="BD293" s="10">
        <f>BC293/11104067</f>
        <v>0</v>
      </c>
      <c r="BE293" s="6">
        <f>AD293*BB293*0.77*4</f>
        <v>0</v>
      </c>
      <c r="BF293" s="8">
        <f>BE293/47500730</f>
        <v>0</v>
      </c>
      <c r="BG293" s="27">
        <f>BC293+BE293</f>
        <v>0</v>
      </c>
      <c r="BH293" s="9">
        <v>0</v>
      </c>
      <c r="BI293" s="6">
        <f>AK293*0.85*0.75*12</f>
        <v>79297.900141415012</v>
      </c>
      <c r="BJ293" s="6">
        <f>AL293*0.85*0.75*2*12</f>
        <v>158595.80028283002</v>
      </c>
      <c r="BK293" s="6">
        <f>BI293+BJ293</f>
        <v>237893.70042424503</v>
      </c>
      <c r="BL293" s="8">
        <f>BK293/236999601</f>
        <v>1.0037725777616185E-3</v>
      </c>
      <c r="BM293" s="6">
        <f>AH293/376054*904530</f>
        <v>31166.140761331586</v>
      </c>
      <c r="BN293" s="8">
        <f>BM293/23157202</f>
        <v>1.3458508830786892E-3</v>
      </c>
      <c r="BT293" s="6">
        <f>'[1]Detailed Budget'!$AD$12</f>
        <v>194045122715</v>
      </c>
      <c r="BU293" s="6">
        <f>'[1]Detailed Budget'!$AD$24</f>
        <v>194045122715</v>
      </c>
      <c r="BV293" s="7">
        <f>AV293/34743979</f>
        <v>0</v>
      </c>
      <c r="BW293" s="4"/>
      <c r="BX293" s="5">
        <f>BT293*BV293</f>
        <v>0</v>
      </c>
      <c r="BY293" s="5">
        <f>BU293*BV293</f>
        <v>0</v>
      </c>
      <c r="CA293" s="6">
        <f>'[1]Detailed Budget'!$AD$96</f>
        <v>71050111380.677719</v>
      </c>
      <c r="CB293" s="5">
        <f>BA293*CA293</f>
        <v>122877594.97108825</v>
      </c>
      <c r="CE293" s="6">
        <f>'[1]Detailed Budget'!$AD$175</f>
        <v>4330586076.5988197</v>
      </c>
      <c r="CF293" s="5">
        <f>BB293*BD293*CE293</f>
        <v>0</v>
      </c>
      <c r="CG293" s="6">
        <f>'[1]Detailed Budget'!$AD$176</f>
        <v>20662817754.37001</v>
      </c>
      <c r="CH293" s="5">
        <f>BB293*BF293*CG293</f>
        <v>0</v>
      </c>
      <c r="CI293" s="5">
        <f>CF293+CH293</f>
        <v>0</v>
      </c>
      <c r="CJ293" s="5">
        <f>'[1]Detailed Budget'!$AD$178</f>
        <v>46025131033.061455</v>
      </c>
      <c r="CK293" s="5">
        <f>BB293*AG293*CJ293</f>
        <v>0</v>
      </c>
      <c r="CL293" s="5">
        <f>CI293+CK293</f>
        <v>0</v>
      </c>
      <c r="CM293" s="4">
        <f>'[1]Detailed Budget'!$AD$189</f>
        <v>77498869683.252869</v>
      </c>
      <c r="CN293" s="5">
        <f>BH293*BL293*CM293</f>
        <v>0</v>
      </c>
      <c r="CO293" s="3">
        <f>'[1]Detailed Budget'!$AD$191</f>
        <v>2684962805.4134097</v>
      </c>
      <c r="CP293" s="2">
        <f>BH293*AN293*CO293</f>
        <v>0</v>
      </c>
      <c r="CQ293" s="2">
        <f>CN293+CP293</f>
        <v>0</v>
      </c>
      <c r="CR293" s="6">
        <f>'[1]Detailed Budget'!$AD$195</f>
        <v>18734176418</v>
      </c>
      <c r="CS293" s="5">
        <f>BN293*CR293</f>
        <v>25213407.875917252</v>
      </c>
      <c r="CW293" s="4"/>
      <c r="DH293" s="3">
        <f>'[1]Detailed Budget'!$AD$163</f>
        <v>4928560000</v>
      </c>
      <c r="DI293" s="2">
        <f>AP293*DH293</f>
        <v>6160000</v>
      </c>
    </row>
    <row r="294" spans="1:113" ht="29" x14ac:dyDescent="0.35">
      <c r="A294" s="23" t="s">
        <v>1126</v>
      </c>
      <c r="B294" s="22" t="s">
        <v>1125</v>
      </c>
      <c r="C294" s="21" t="s">
        <v>1</v>
      </c>
      <c r="D294" s="21"/>
      <c r="E294" s="21"/>
      <c r="F294" s="21"/>
      <c r="G294" s="21"/>
      <c r="H294" s="21" t="s">
        <v>1</v>
      </c>
      <c r="I294" s="21" t="s">
        <v>1</v>
      </c>
      <c r="J294" s="21"/>
      <c r="K294" s="21" t="s">
        <v>1</v>
      </c>
      <c r="L294" s="21"/>
      <c r="M294" s="21"/>
      <c r="N294" s="21"/>
      <c r="O294" s="21"/>
      <c r="P294" s="21"/>
      <c r="Q294" s="21"/>
      <c r="R294" s="21" t="s">
        <v>1</v>
      </c>
      <c r="S294" s="21"/>
      <c r="T294" s="21"/>
      <c r="U294" s="20">
        <f>COUNTA(C294:T294)</f>
        <v>5</v>
      </c>
      <c r="V294" s="19" t="s">
        <v>0</v>
      </c>
      <c r="W294" s="18">
        <v>106371</v>
      </c>
      <c r="X294" s="17">
        <v>2.91</v>
      </c>
      <c r="Y294" s="16">
        <f>1+X294/100</f>
        <v>1.0290999999999999</v>
      </c>
      <c r="Z294" s="6">
        <v>19</v>
      </c>
      <c r="AA294" s="16">
        <f>POWER(Y294,Z294)</f>
        <v>1.7246222540408234</v>
      </c>
      <c r="AB294" s="6">
        <f>W294*AA294</f>
        <v>183449.79378457641</v>
      </c>
      <c r="AC294" s="1">
        <v>20.100000000000001</v>
      </c>
      <c r="AD294" s="6">
        <f>AB294*AC294/100</f>
        <v>36873.40855069986</v>
      </c>
      <c r="AE294" s="6">
        <f>AD294*0.95</f>
        <v>35029.738123164869</v>
      </c>
      <c r="AF294" s="6">
        <f>AE294*BB294</f>
        <v>0</v>
      </c>
      <c r="AG294" s="15">
        <f>AE294/21628351</f>
        <v>1.6196213073832984E-3</v>
      </c>
      <c r="AH294" s="6">
        <f>AB294*0.05</f>
        <v>9172.4896892288216</v>
      </c>
      <c r="AI294" s="12">
        <f>AH294/12908475</f>
        <v>7.1057887854520546E-4</v>
      </c>
      <c r="AJ294" s="6">
        <f>AD294+AH294</f>
        <v>46045.898239928683</v>
      </c>
      <c r="AK294" s="6">
        <f>AB294*0.04</f>
        <v>7337.9917513830569</v>
      </c>
      <c r="AL294" s="6">
        <f>AB294*0.04</f>
        <v>7337.9917513830569</v>
      </c>
      <c r="AM294" s="6">
        <f>AK294+AL294</f>
        <v>14675.983502766114</v>
      </c>
      <c r="AN294" s="14">
        <f>AM294/20653560</f>
        <v>7.1057887854520546E-4</v>
      </c>
      <c r="AO294" s="6">
        <v>11</v>
      </c>
      <c r="AP294" s="13">
        <f>AO294/8801</f>
        <v>1.2498579706851495E-3</v>
      </c>
      <c r="AQ294" s="6">
        <v>11</v>
      </c>
      <c r="AR294" s="6"/>
      <c r="AS294" s="6"/>
      <c r="AT294" s="6"/>
      <c r="AU294" s="6">
        <v>0</v>
      </c>
      <c r="AV294" s="6"/>
      <c r="AW294" s="13">
        <f>AV294/34743979</f>
        <v>0</v>
      </c>
      <c r="AX294" s="6">
        <v>1</v>
      </c>
      <c r="AY294" s="6">
        <f>AJ294/1887791*638542</f>
        <v>15574.944447727816</v>
      </c>
      <c r="AZ294" s="6">
        <f>AX294*AY294</f>
        <v>15574.944447727816</v>
      </c>
      <c r="BA294" s="12">
        <f>AZ294/12721596</f>
        <v>1.2242917042584764E-3</v>
      </c>
      <c r="BB294" s="11">
        <v>0</v>
      </c>
      <c r="BC294" s="6">
        <f>AD294*BB294*0.18*4</f>
        <v>0</v>
      </c>
      <c r="BD294" s="10">
        <f>BC294/11104067</f>
        <v>0</v>
      </c>
      <c r="BE294" s="6">
        <f>AD294*BB294*0.77*4</f>
        <v>0</v>
      </c>
      <c r="BF294" s="8">
        <f>BE294/47500730</f>
        <v>0</v>
      </c>
      <c r="BG294" s="27">
        <f>BC294+BE294</f>
        <v>0</v>
      </c>
      <c r="BH294" s="9">
        <v>0</v>
      </c>
      <c r="BI294" s="6">
        <f>AK294*0.85*0.75*12</f>
        <v>56135.636898080382</v>
      </c>
      <c r="BJ294" s="6">
        <f>AL294*0.85*0.75*2*12</f>
        <v>112271.27379616076</v>
      </c>
      <c r="BK294" s="6">
        <f>BI294+BJ294</f>
        <v>168406.91069424115</v>
      </c>
      <c r="BL294" s="8">
        <f>BK294/236999601</f>
        <v>7.1057887854520546E-4</v>
      </c>
      <c r="BM294" s="6">
        <f>AH294/376054*904530</f>
        <v>22062.767843443085</v>
      </c>
      <c r="BN294" s="8">
        <f>BM294/23157202</f>
        <v>9.5273892948911031E-4</v>
      </c>
      <c r="BT294" s="6">
        <f>'[1]Detailed Budget'!$AD$12</f>
        <v>194045122715</v>
      </c>
      <c r="BU294" s="6">
        <f>'[1]Detailed Budget'!$AD$24</f>
        <v>194045122715</v>
      </c>
      <c r="BV294" s="7">
        <f>AV294/34743979</f>
        <v>0</v>
      </c>
      <c r="BW294" s="4"/>
      <c r="BX294" s="5">
        <f>BT294*BV294</f>
        <v>0</v>
      </c>
      <c r="BY294" s="5">
        <f>BU294*BV294</f>
        <v>0</v>
      </c>
      <c r="CA294" s="6">
        <f>'[1]Detailed Budget'!$AD$96</f>
        <v>71050111380.677719</v>
      </c>
      <c r="CB294" s="5">
        <f>BA294*CA294</f>
        <v>86986061.950004488</v>
      </c>
      <c r="CE294" s="6">
        <f>'[1]Detailed Budget'!$AD$175</f>
        <v>4330586076.5988197</v>
      </c>
      <c r="CF294" s="5">
        <f>BB294*BD294*CE294</f>
        <v>0</v>
      </c>
      <c r="CG294" s="6">
        <f>'[1]Detailed Budget'!$AD$176</f>
        <v>20662817754.37001</v>
      </c>
      <c r="CH294" s="5">
        <f>BB294*BF294*CG294</f>
        <v>0</v>
      </c>
      <c r="CI294" s="5">
        <f>CF294+CH294</f>
        <v>0</v>
      </c>
      <c r="CJ294" s="5">
        <f>'[1]Detailed Budget'!$AD$178</f>
        <v>46025131033.061455</v>
      </c>
      <c r="CK294" s="5">
        <f>BB294*AG294*CJ294</f>
        <v>0</v>
      </c>
      <c r="CL294" s="5">
        <f>CI294+CK294</f>
        <v>0</v>
      </c>
      <c r="CM294" s="4">
        <f>'[1]Detailed Budget'!$AD$189</f>
        <v>77498869683.252869</v>
      </c>
      <c r="CN294" s="5">
        <f>BH294*BL294*CM294</f>
        <v>0</v>
      </c>
      <c r="CO294" s="3">
        <f>'[1]Detailed Budget'!$AD$191</f>
        <v>2684962805.4134097</v>
      </c>
      <c r="CP294" s="2">
        <f>BH294*AN294*CO294</f>
        <v>0</v>
      </c>
      <c r="CQ294" s="2">
        <f>CN294+CP294</f>
        <v>0</v>
      </c>
      <c r="CR294" s="6">
        <f>'[1]Detailed Budget'!$AD$195</f>
        <v>18734176418</v>
      </c>
      <c r="CS294" s="5">
        <f>BN294*CR294</f>
        <v>17848779.185345456</v>
      </c>
      <c r="CW294" s="4"/>
      <c r="DH294" s="3">
        <f>'[1]Detailed Budget'!$AD$163</f>
        <v>4928560000</v>
      </c>
      <c r="DI294" s="2">
        <f>AP294*DH294</f>
        <v>6160000</v>
      </c>
    </row>
    <row r="295" spans="1:113" ht="29" x14ac:dyDescent="0.35">
      <c r="A295" s="23" t="s">
        <v>1124</v>
      </c>
      <c r="B295" s="22" t="s">
        <v>1123</v>
      </c>
      <c r="C295" s="21" t="s">
        <v>1</v>
      </c>
      <c r="D295" s="21"/>
      <c r="E295" s="21"/>
      <c r="F295" s="21"/>
      <c r="G295" s="21"/>
      <c r="H295" s="21" t="s">
        <v>1</v>
      </c>
      <c r="I295" s="21" t="s">
        <v>1</v>
      </c>
      <c r="J295" s="21"/>
      <c r="K295" s="21" t="s">
        <v>1</v>
      </c>
      <c r="L295" s="21"/>
      <c r="M295" s="21"/>
      <c r="N295" s="21"/>
      <c r="O295" s="21"/>
      <c r="P295" s="21"/>
      <c r="Q295" s="21"/>
      <c r="R295" s="21" t="s">
        <v>1</v>
      </c>
      <c r="S295" s="21"/>
      <c r="T295" s="21"/>
      <c r="U295" s="20">
        <f>COUNTA(C295:T295)</f>
        <v>5</v>
      </c>
      <c r="V295" s="19" t="s">
        <v>0</v>
      </c>
      <c r="W295" s="18">
        <v>113363</v>
      </c>
      <c r="X295" s="17">
        <v>2.91</v>
      </c>
      <c r="Y295" s="16">
        <f>1+X295/100</f>
        <v>1.0290999999999999</v>
      </c>
      <c r="Z295" s="6">
        <v>19</v>
      </c>
      <c r="AA295" s="16">
        <f>POWER(Y295,Z295)</f>
        <v>1.7246222540408234</v>
      </c>
      <c r="AB295" s="6">
        <f>W295*AA295</f>
        <v>195508.35258482985</v>
      </c>
      <c r="AC295" s="1">
        <v>20.100000000000001</v>
      </c>
      <c r="AD295" s="6">
        <f>AB295*AC295/100</f>
        <v>39297.1788695508</v>
      </c>
      <c r="AE295" s="6">
        <f>AD295*0.95</f>
        <v>37332.319926073258</v>
      </c>
      <c r="AF295" s="6">
        <f>AE295*BB295</f>
        <v>0</v>
      </c>
      <c r="AG295" s="15">
        <f>AE295/21628351</f>
        <v>1.7260825814262612E-3</v>
      </c>
      <c r="AH295" s="6">
        <f>AB295*0.05</f>
        <v>9775.4176292414923</v>
      </c>
      <c r="AI295" s="12">
        <f>AH295/12908475</f>
        <v>7.5728679253292831E-4</v>
      </c>
      <c r="AJ295" s="6">
        <f>AD295+AH295</f>
        <v>49072.596498792293</v>
      </c>
      <c r="AK295" s="6">
        <f>AB295*0.04</f>
        <v>7820.3341033931938</v>
      </c>
      <c r="AL295" s="6">
        <f>AB295*0.04</f>
        <v>7820.3341033931938</v>
      </c>
      <c r="AM295" s="6">
        <f>AK295+AL295</f>
        <v>15640.668206786388</v>
      </c>
      <c r="AN295" s="14">
        <f>AM295/20653560</f>
        <v>7.5728679253292831E-4</v>
      </c>
      <c r="AO295" s="6">
        <v>10</v>
      </c>
      <c r="AP295" s="13">
        <f>AO295/8801</f>
        <v>1.1362345188046814E-3</v>
      </c>
      <c r="AQ295" s="6">
        <v>10</v>
      </c>
      <c r="AR295" s="6"/>
      <c r="AS295" s="6"/>
      <c r="AT295" s="6"/>
      <c r="AU295" s="6">
        <v>0</v>
      </c>
      <c r="AV295" s="6"/>
      <c r="AW295" s="13">
        <f>AV295/34743979</f>
        <v>0</v>
      </c>
      <c r="AX295" s="6">
        <v>1</v>
      </c>
      <c r="AY295" s="6">
        <f>AJ295/1887791*638542</f>
        <v>16598.719833674295</v>
      </c>
      <c r="AZ295" s="6">
        <f>AX295*AY295</f>
        <v>16598.719833674295</v>
      </c>
      <c r="BA295" s="12">
        <f>AZ295/12721596</f>
        <v>1.3047670931913178E-3</v>
      </c>
      <c r="BB295" s="11">
        <v>0</v>
      </c>
      <c r="BC295" s="6">
        <f>AD295*BB295*0.18*4</f>
        <v>0</v>
      </c>
      <c r="BD295" s="10">
        <f>BC295/11104067</f>
        <v>0</v>
      </c>
      <c r="BE295" s="6">
        <f>AD295*BB295*0.77*4</f>
        <v>0</v>
      </c>
      <c r="BF295" s="8">
        <f>BE295/47500730</f>
        <v>0</v>
      </c>
      <c r="BG295" s="27">
        <f>BC295+BE295</f>
        <v>0</v>
      </c>
      <c r="BH295" s="9">
        <v>0</v>
      </c>
      <c r="BI295" s="6">
        <f>AK295*0.85*0.75*12</f>
        <v>59825.555890957927</v>
      </c>
      <c r="BJ295" s="6">
        <f>AL295*0.85*0.75*2*12</f>
        <v>119651.11178191585</v>
      </c>
      <c r="BK295" s="6">
        <f>BI295+BJ295</f>
        <v>179476.66767287377</v>
      </c>
      <c r="BL295" s="8">
        <f>BK295/236999601</f>
        <v>7.572867925329282E-4</v>
      </c>
      <c r="BM295" s="6">
        <f>AH295/376054*904530</f>
        <v>23513.002143782029</v>
      </c>
      <c r="BN295" s="8">
        <f>BM295/23157202</f>
        <v>1.0153645567276231E-3</v>
      </c>
      <c r="BT295" s="6">
        <f>'[1]Detailed Budget'!$AD$12</f>
        <v>194045122715</v>
      </c>
      <c r="BU295" s="6">
        <f>'[1]Detailed Budget'!$AD$24</f>
        <v>194045122715</v>
      </c>
      <c r="BV295" s="7">
        <f>AV295/34743979</f>
        <v>0</v>
      </c>
      <c r="BW295" s="4"/>
      <c r="BX295" s="5">
        <f>BT295*BV295</f>
        <v>0</v>
      </c>
      <c r="BY295" s="5">
        <f>BU295*BV295</f>
        <v>0</v>
      </c>
      <c r="CA295" s="6">
        <f>'[1]Detailed Budget'!$AD$96</f>
        <v>71050111380.677719</v>
      </c>
      <c r="CB295" s="5">
        <f>BA295*CA295</f>
        <v>92703847.297086239</v>
      </c>
      <c r="CE295" s="6">
        <f>'[1]Detailed Budget'!$AD$175</f>
        <v>4330586076.5988197</v>
      </c>
      <c r="CF295" s="5">
        <f>BB295*BD295*CE295</f>
        <v>0</v>
      </c>
      <c r="CG295" s="6">
        <f>'[1]Detailed Budget'!$AD$176</f>
        <v>20662817754.37001</v>
      </c>
      <c r="CH295" s="5">
        <f>BB295*BF295*CG295</f>
        <v>0</v>
      </c>
      <c r="CI295" s="5">
        <f>CF295+CH295</f>
        <v>0</v>
      </c>
      <c r="CJ295" s="5">
        <f>'[1]Detailed Budget'!$AD$178</f>
        <v>46025131033.061455</v>
      </c>
      <c r="CK295" s="5">
        <f>BB295*AG295*CJ295</f>
        <v>0</v>
      </c>
      <c r="CL295" s="5">
        <f>CI295+CK295</f>
        <v>0</v>
      </c>
      <c r="CM295" s="4">
        <f>'[1]Detailed Budget'!$AD$189</f>
        <v>77498869683.252869</v>
      </c>
      <c r="CN295" s="5">
        <f>BH295*BL295*CM295</f>
        <v>0</v>
      </c>
      <c r="CO295" s="3">
        <f>'[1]Detailed Budget'!$AD$191</f>
        <v>2684962805.4134097</v>
      </c>
      <c r="CP295" s="2">
        <f>BH295*AN295*CO295</f>
        <v>0</v>
      </c>
      <c r="CQ295" s="2">
        <f>CN295+CP295</f>
        <v>0</v>
      </c>
      <c r="CR295" s="6">
        <f>'[1]Detailed Budget'!$AD$195</f>
        <v>18734176418</v>
      </c>
      <c r="CS295" s="5">
        <f>BN295*CR295</f>
        <v>19022018.734319661</v>
      </c>
      <c r="CW295" s="4"/>
      <c r="DH295" s="3">
        <f>'[1]Detailed Budget'!$AD$163</f>
        <v>4928560000</v>
      </c>
      <c r="DI295" s="2">
        <f>AP295*DH295</f>
        <v>5600000</v>
      </c>
    </row>
    <row r="296" spans="1:113" ht="29" x14ac:dyDescent="0.35">
      <c r="A296" s="23" t="s">
        <v>1122</v>
      </c>
      <c r="B296" s="22" t="s">
        <v>1121</v>
      </c>
      <c r="C296" s="21" t="s">
        <v>1</v>
      </c>
      <c r="D296" s="21"/>
      <c r="E296" s="21"/>
      <c r="F296" s="21"/>
      <c r="G296" s="21"/>
      <c r="H296" s="21" t="s">
        <v>1</v>
      </c>
      <c r="I296" s="21" t="s">
        <v>1</v>
      </c>
      <c r="J296" s="21"/>
      <c r="K296" s="21" t="s">
        <v>1</v>
      </c>
      <c r="L296" s="21"/>
      <c r="M296" s="21"/>
      <c r="N296" s="21"/>
      <c r="O296" s="21"/>
      <c r="P296" s="21"/>
      <c r="Q296" s="21"/>
      <c r="R296" s="21" t="s">
        <v>1</v>
      </c>
      <c r="S296" s="21"/>
      <c r="T296" s="21"/>
      <c r="U296" s="20">
        <f>COUNTA(C296:T296)</f>
        <v>5</v>
      </c>
      <c r="V296" s="19" t="s">
        <v>0</v>
      </c>
      <c r="W296" s="18">
        <v>271368</v>
      </c>
      <c r="X296" s="17">
        <v>2.91</v>
      </c>
      <c r="Y296" s="16">
        <f>1+X296/100</f>
        <v>1.0290999999999999</v>
      </c>
      <c r="Z296" s="6">
        <v>19</v>
      </c>
      <c r="AA296" s="16">
        <f>POWER(Y296,Z296)</f>
        <v>1.7246222540408234</v>
      </c>
      <c r="AB296" s="6">
        <f>W296*AA296</f>
        <v>468007.29183455015</v>
      </c>
      <c r="AC296" s="1">
        <v>20.100000000000001</v>
      </c>
      <c r="AD296" s="6">
        <f>AB296*AC296/100</f>
        <v>94069.465658744593</v>
      </c>
      <c r="AE296" s="6">
        <f>AD296*0.95</f>
        <v>89365.992375807356</v>
      </c>
      <c r="AF296" s="6">
        <f>AE296*BB296</f>
        <v>0</v>
      </c>
      <c r="AG296" s="15">
        <f>AE296/21628351</f>
        <v>4.1318911633997134E-3</v>
      </c>
      <c r="AH296" s="6">
        <f>AB296*0.05</f>
        <v>23400.36459172751</v>
      </c>
      <c r="AI296" s="12">
        <f>AH296/12908475</f>
        <v>1.8127907899056636E-3</v>
      </c>
      <c r="AJ296" s="6">
        <f>AD296+AH296</f>
        <v>117469.83025047211</v>
      </c>
      <c r="AK296" s="6">
        <f>AB296*0.04</f>
        <v>18720.291673382006</v>
      </c>
      <c r="AL296" s="6">
        <f>AB296*0.04</f>
        <v>18720.291673382006</v>
      </c>
      <c r="AM296" s="6">
        <f>AK296+AL296</f>
        <v>37440.583346764011</v>
      </c>
      <c r="AN296" s="14">
        <f>AM296/20653560</f>
        <v>1.8127907899056633E-3</v>
      </c>
      <c r="AO296" s="6">
        <v>11</v>
      </c>
      <c r="AP296" s="13">
        <f>AO296/8801</f>
        <v>1.2498579706851495E-3</v>
      </c>
      <c r="AQ296" s="6">
        <v>11</v>
      </c>
      <c r="AR296" s="6"/>
      <c r="AS296" s="6"/>
      <c r="AT296" s="6"/>
      <c r="AU296" s="6">
        <v>0</v>
      </c>
      <c r="AV296" s="6"/>
      <c r="AW296" s="13">
        <f>AV296/34743979</f>
        <v>0</v>
      </c>
      <c r="AX296" s="6">
        <v>1</v>
      </c>
      <c r="AY296" s="6">
        <f>AJ296/1887791*638542</f>
        <v>39733.964378364428</v>
      </c>
      <c r="AZ296" s="6">
        <f>AX296*AY296</f>
        <v>39733.964378364428</v>
      </c>
      <c r="BA296" s="12">
        <f>AZ296/12721596</f>
        <v>3.1233474462138578E-3</v>
      </c>
      <c r="BB296" s="11">
        <v>0</v>
      </c>
      <c r="BC296" s="6">
        <f>AD296*BB296*0.18*4</f>
        <v>0</v>
      </c>
      <c r="BD296" s="10">
        <f>BC296/11104067</f>
        <v>0</v>
      </c>
      <c r="BE296" s="6">
        <f>AD296*BB296*0.77*4</f>
        <v>0</v>
      </c>
      <c r="BF296" s="8">
        <f>BE296/47500730</f>
        <v>0</v>
      </c>
      <c r="BG296" s="27">
        <f>BC296+BE296</f>
        <v>0</v>
      </c>
      <c r="BH296" s="9">
        <v>0</v>
      </c>
      <c r="BI296" s="6">
        <f>AK296*0.85*0.75*12</f>
        <v>143210.23130137235</v>
      </c>
      <c r="BJ296" s="6">
        <f>AL296*0.85*0.75*2*12</f>
        <v>286420.46260274469</v>
      </c>
      <c r="BK296" s="6">
        <f>BI296+BJ296</f>
        <v>429630.69390411704</v>
      </c>
      <c r="BL296" s="8">
        <f>BK296/236999601</f>
        <v>1.8127907899056633E-3</v>
      </c>
      <c r="BM296" s="6">
        <f>AH296/376054*904530</f>
        <v>56285.352061553087</v>
      </c>
      <c r="BN296" s="8">
        <f>BM296/23157202</f>
        <v>2.4305765464045738E-3</v>
      </c>
      <c r="BT296" s="6">
        <f>'[1]Detailed Budget'!$AD$12</f>
        <v>194045122715</v>
      </c>
      <c r="BU296" s="6">
        <f>'[1]Detailed Budget'!$AD$24</f>
        <v>194045122715</v>
      </c>
      <c r="BV296" s="7">
        <f>AV296/34743979</f>
        <v>0</v>
      </c>
      <c r="BW296" s="4"/>
      <c r="BX296" s="5">
        <f>BT296*BV296</f>
        <v>0</v>
      </c>
      <c r="BY296" s="5">
        <f>BU296*BV296</f>
        <v>0</v>
      </c>
      <c r="CA296" s="6">
        <f>'[1]Detailed Budget'!$AD$96</f>
        <v>71050111380.677719</v>
      </c>
      <c r="CB296" s="5">
        <f>BA296*CA296</f>
        <v>221914183.9340499</v>
      </c>
      <c r="CE296" s="6">
        <f>'[1]Detailed Budget'!$AD$175</f>
        <v>4330586076.5988197</v>
      </c>
      <c r="CF296" s="5">
        <f>BB296*BD296*CE296</f>
        <v>0</v>
      </c>
      <c r="CG296" s="6">
        <f>'[1]Detailed Budget'!$AD$176</f>
        <v>20662817754.37001</v>
      </c>
      <c r="CH296" s="5">
        <f>BB296*BF296*CG296</f>
        <v>0</v>
      </c>
      <c r="CI296" s="5">
        <f>CF296+CH296</f>
        <v>0</v>
      </c>
      <c r="CJ296" s="5">
        <f>'[1]Detailed Budget'!$AD$178</f>
        <v>46025131033.061455</v>
      </c>
      <c r="CK296" s="5">
        <f>BB296*AG296*CJ296</f>
        <v>0</v>
      </c>
      <c r="CL296" s="5">
        <f>CI296+CK296</f>
        <v>0</v>
      </c>
      <c r="CM296" s="4">
        <f>'[1]Detailed Budget'!$AD$189</f>
        <v>77498869683.252869</v>
      </c>
      <c r="CN296" s="5">
        <f>BH296*BL296*CM296</f>
        <v>0</v>
      </c>
      <c r="CO296" s="3">
        <f>'[1]Detailed Budget'!$AD$191</f>
        <v>2684962805.4134097</v>
      </c>
      <c r="CP296" s="2">
        <f>BH296*AN296*CO296</f>
        <v>0</v>
      </c>
      <c r="CQ296" s="2">
        <f>CN296+CP296</f>
        <v>0</v>
      </c>
      <c r="CR296" s="6">
        <f>'[1]Detailed Budget'!$AD$195</f>
        <v>18734176418</v>
      </c>
      <c r="CS296" s="5">
        <f>BN296*CR296</f>
        <v>45534849.817796446</v>
      </c>
      <c r="CW296" s="4"/>
      <c r="DH296" s="3">
        <f>'[1]Detailed Budget'!$AD$163</f>
        <v>4928560000</v>
      </c>
      <c r="DI296" s="2">
        <f>AP296*DH296</f>
        <v>6160000</v>
      </c>
    </row>
    <row r="297" spans="1:113" ht="29" x14ac:dyDescent="0.35">
      <c r="A297" s="23" t="s">
        <v>1120</v>
      </c>
      <c r="B297" s="22" t="s">
        <v>1119</v>
      </c>
      <c r="C297" s="21" t="s">
        <v>1</v>
      </c>
      <c r="D297" s="21"/>
      <c r="E297" s="21"/>
      <c r="F297" s="21"/>
      <c r="G297" s="21"/>
      <c r="H297" s="21" t="s">
        <v>1</v>
      </c>
      <c r="I297" s="21" t="s">
        <v>1</v>
      </c>
      <c r="J297" s="21"/>
      <c r="K297" s="21" t="s">
        <v>1</v>
      </c>
      <c r="L297" s="21"/>
      <c r="M297" s="21"/>
      <c r="N297" s="21"/>
      <c r="O297" s="21"/>
      <c r="P297" s="21"/>
      <c r="Q297" s="21"/>
      <c r="R297" s="21" t="s">
        <v>1</v>
      </c>
      <c r="S297" s="21"/>
      <c r="T297" s="21"/>
      <c r="U297" s="20">
        <f>COUNTA(C297:T297)</f>
        <v>5</v>
      </c>
      <c r="V297" s="19" t="s">
        <v>0</v>
      </c>
      <c r="W297" s="18">
        <v>128730</v>
      </c>
      <c r="X297" s="17">
        <v>2.91</v>
      </c>
      <c r="Y297" s="16">
        <f>1+X297/100</f>
        <v>1.0290999999999999</v>
      </c>
      <c r="Z297" s="6">
        <v>19</v>
      </c>
      <c r="AA297" s="16">
        <f>POWER(Y297,Z297)</f>
        <v>1.7246222540408234</v>
      </c>
      <c r="AB297" s="6">
        <f>W297*AA297</f>
        <v>222010.62276267519</v>
      </c>
      <c r="AC297" s="1">
        <v>20.100000000000001</v>
      </c>
      <c r="AD297" s="6">
        <f>AB297*AC297/100</f>
        <v>44624.135175297713</v>
      </c>
      <c r="AE297" s="6">
        <f>AD297*0.95</f>
        <v>42392.928416532828</v>
      </c>
      <c r="AF297" s="6">
        <f>AE297*BB297</f>
        <v>0</v>
      </c>
      <c r="AG297" s="15">
        <f>AE297/21628351</f>
        <v>1.9600629015375619E-3</v>
      </c>
      <c r="AH297" s="6">
        <f>AB297*0.05</f>
        <v>11100.53113813376</v>
      </c>
      <c r="AI297" s="12">
        <f>AH297/12908475</f>
        <v>8.5994132832373769E-4</v>
      </c>
      <c r="AJ297" s="6">
        <f>AD297+AH297</f>
        <v>55724.666313431473</v>
      </c>
      <c r="AK297" s="6">
        <f>AB297*0.04</f>
        <v>8880.4249105070085</v>
      </c>
      <c r="AL297" s="6">
        <f>AB297*0.04</f>
        <v>8880.4249105070085</v>
      </c>
      <c r="AM297" s="6">
        <f>AK297+AL297</f>
        <v>17760.849821014017</v>
      </c>
      <c r="AN297" s="14">
        <f>AM297/20653560</f>
        <v>8.599413283237378E-4</v>
      </c>
      <c r="AO297" s="6">
        <v>11</v>
      </c>
      <c r="AP297" s="13">
        <f>AO297/8801</f>
        <v>1.2498579706851495E-3</v>
      </c>
      <c r="AQ297" s="6">
        <v>11</v>
      </c>
      <c r="AR297" s="6"/>
      <c r="AS297" s="6"/>
      <c r="AT297" s="6"/>
      <c r="AU297" s="6">
        <v>0</v>
      </c>
      <c r="AV297" s="6"/>
      <c r="AW297" s="13">
        <f>AV297/34743979</f>
        <v>0</v>
      </c>
      <c r="AX297" s="6">
        <v>1</v>
      </c>
      <c r="AY297" s="6">
        <f>AJ297/1887791*638542</f>
        <v>18848.770799898484</v>
      </c>
      <c r="AZ297" s="6">
        <f>AX297*AY297</f>
        <v>18848.770799898484</v>
      </c>
      <c r="BA297" s="12">
        <f>AZ297/12721596</f>
        <v>1.4816357004182874E-3</v>
      </c>
      <c r="BB297" s="11">
        <v>0</v>
      </c>
      <c r="BC297" s="6">
        <f>AD297*BB297*0.18*4</f>
        <v>0</v>
      </c>
      <c r="BD297" s="10">
        <f>BC297/11104067</f>
        <v>0</v>
      </c>
      <c r="BE297" s="6">
        <f>AD297*BB297*0.77*4</f>
        <v>0</v>
      </c>
      <c r="BF297" s="8">
        <f>BE297/47500730</f>
        <v>0</v>
      </c>
      <c r="BG297" s="27">
        <f>BC297+BE297</f>
        <v>0</v>
      </c>
      <c r="BH297" s="9">
        <v>0</v>
      </c>
      <c r="BI297" s="6">
        <f>AK297*0.85*0.75*12</f>
        <v>67935.250565378621</v>
      </c>
      <c r="BJ297" s="6">
        <f>AL297*0.85*0.75*2*12</f>
        <v>135870.50113075724</v>
      </c>
      <c r="BK297" s="6">
        <f>BI297+BJ297</f>
        <v>203805.75169613585</v>
      </c>
      <c r="BL297" s="8">
        <f>BK297/236999601</f>
        <v>8.599413283237378E-4</v>
      </c>
      <c r="BM297" s="6">
        <f>AH297/376054*904530</f>
        <v>26700.323438591611</v>
      </c>
      <c r="BN297" s="8">
        <f>BM297/23157202</f>
        <v>1.1530030026335484E-3</v>
      </c>
      <c r="BT297" s="6">
        <f>'[1]Detailed Budget'!$AD$12</f>
        <v>194045122715</v>
      </c>
      <c r="BU297" s="6">
        <f>'[1]Detailed Budget'!$AD$24</f>
        <v>194045122715</v>
      </c>
      <c r="BV297" s="7">
        <f>AV297/34743979</f>
        <v>0</v>
      </c>
      <c r="BW297" s="4"/>
      <c r="BX297" s="5">
        <f>BT297*BV297</f>
        <v>0</v>
      </c>
      <c r="BY297" s="5">
        <f>BU297*BV297</f>
        <v>0</v>
      </c>
      <c r="CA297" s="6">
        <f>'[1]Detailed Budget'!$AD$96</f>
        <v>71050111380.677719</v>
      </c>
      <c r="CB297" s="5">
        <f>BA297*CA297</f>
        <v>105270381.54030776</v>
      </c>
      <c r="CE297" s="6">
        <f>'[1]Detailed Budget'!$AD$175</f>
        <v>4330586076.5988197</v>
      </c>
      <c r="CF297" s="5">
        <f>BB297*BD297*CE297</f>
        <v>0</v>
      </c>
      <c r="CG297" s="6">
        <f>'[1]Detailed Budget'!$AD$176</f>
        <v>20662817754.37001</v>
      </c>
      <c r="CH297" s="5">
        <f>BB297*BF297*CG297</f>
        <v>0</v>
      </c>
      <c r="CI297" s="5">
        <f>CF297+CH297</f>
        <v>0</v>
      </c>
      <c r="CJ297" s="5">
        <f>'[1]Detailed Budget'!$AD$178</f>
        <v>46025131033.061455</v>
      </c>
      <c r="CK297" s="5">
        <f>BB297*AG297*CJ297</f>
        <v>0</v>
      </c>
      <c r="CL297" s="5">
        <f>CI297+CK297</f>
        <v>0</v>
      </c>
      <c r="CM297" s="4">
        <f>'[1]Detailed Budget'!$AD$189</f>
        <v>77498869683.252869</v>
      </c>
      <c r="CN297" s="5">
        <f>BH297*BL297*CM297</f>
        <v>0</v>
      </c>
      <c r="CO297" s="3">
        <f>'[1]Detailed Budget'!$AD$191</f>
        <v>2684962805.4134097</v>
      </c>
      <c r="CP297" s="2">
        <f>BH297*AN297*CO297</f>
        <v>0</v>
      </c>
      <c r="CQ297" s="2">
        <f>CN297+CP297</f>
        <v>0</v>
      </c>
      <c r="CR297" s="6">
        <f>'[1]Detailed Budget'!$AD$195</f>
        <v>18734176418</v>
      </c>
      <c r="CS297" s="5">
        <f>BN297*CR297</f>
        <v>21600561.661820617</v>
      </c>
      <c r="CW297" s="4"/>
      <c r="DH297" s="3">
        <f>'[1]Detailed Budget'!$AD$163</f>
        <v>4928560000</v>
      </c>
      <c r="DI297" s="2">
        <f>AP297*DH297</f>
        <v>6160000</v>
      </c>
    </row>
    <row r="298" spans="1:113" ht="29" x14ac:dyDescent="0.35">
      <c r="A298" s="23" t="s">
        <v>1118</v>
      </c>
      <c r="B298" s="22" t="s">
        <v>1117</v>
      </c>
      <c r="C298" s="21" t="s">
        <v>1</v>
      </c>
      <c r="D298" s="21"/>
      <c r="E298" s="21"/>
      <c r="F298" s="21"/>
      <c r="G298" s="21"/>
      <c r="H298" s="21" t="s">
        <v>1</v>
      </c>
      <c r="I298" s="21" t="s">
        <v>1</v>
      </c>
      <c r="J298" s="21"/>
      <c r="K298" s="21" t="s">
        <v>1</v>
      </c>
      <c r="L298" s="21"/>
      <c r="M298" s="21"/>
      <c r="N298" s="21"/>
      <c r="O298" s="21"/>
      <c r="P298" s="21"/>
      <c r="Q298" s="21"/>
      <c r="R298" s="21" t="s">
        <v>1</v>
      </c>
      <c r="S298" s="21"/>
      <c r="T298" s="21"/>
      <c r="U298" s="20">
        <f>COUNTA(C298:T298)</f>
        <v>5</v>
      </c>
      <c r="V298" s="19" t="s">
        <v>0</v>
      </c>
      <c r="W298" s="18">
        <v>104286</v>
      </c>
      <c r="X298" s="17">
        <v>2.91</v>
      </c>
      <c r="Y298" s="16">
        <f>1+X298/100</f>
        <v>1.0290999999999999</v>
      </c>
      <c r="Z298" s="6">
        <v>19</v>
      </c>
      <c r="AA298" s="16">
        <f>POWER(Y298,Z298)</f>
        <v>1.7246222540408234</v>
      </c>
      <c r="AB298" s="6">
        <f>W298*AA298</f>
        <v>179853.95638490131</v>
      </c>
      <c r="AC298" s="1">
        <v>20.100000000000001</v>
      </c>
      <c r="AD298" s="6">
        <f>AB298*AC298/100</f>
        <v>36150.645233365169</v>
      </c>
      <c r="AE298" s="6">
        <f>AD298*0.95</f>
        <v>34343.112971696908</v>
      </c>
      <c r="AF298" s="6">
        <f>AE298*BB298</f>
        <v>0</v>
      </c>
      <c r="AG298" s="15">
        <f>AE298/21628351</f>
        <v>1.5878747747203154E-3</v>
      </c>
      <c r="AH298" s="6">
        <f>AB298*0.05</f>
        <v>8992.6978192450661</v>
      </c>
      <c r="AI298" s="12">
        <f>AH298/12908475</f>
        <v>6.9665067478885505E-4</v>
      </c>
      <c r="AJ298" s="6">
        <f>AD298+AH298</f>
        <v>45143.343052610231</v>
      </c>
      <c r="AK298" s="6">
        <f>AB298*0.04</f>
        <v>7194.1582553960525</v>
      </c>
      <c r="AL298" s="6">
        <f>AB298*0.04</f>
        <v>7194.1582553960525</v>
      </c>
      <c r="AM298" s="6">
        <f>AK298+AL298</f>
        <v>14388.316510792105</v>
      </c>
      <c r="AN298" s="14">
        <f>AM298/20653560</f>
        <v>6.9665067478885505E-4</v>
      </c>
      <c r="AO298" s="6">
        <v>11</v>
      </c>
      <c r="AP298" s="13">
        <f>AO298/8801</f>
        <v>1.2498579706851495E-3</v>
      </c>
      <c r="AQ298" s="6">
        <v>11</v>
      </c>
      <c r="AR298" s="6"/>
      <c r="AS298" s="6"/>
      <c r="AT298" s="6"/>
      <c r="AU298" s="6">
        <v>0</v>
      </c>
      <c r="AV298" s="6"/>
      <c r="AW298" s="13">
        <f>AV298/34743979</f>
        <v>0</v>
      </c>
      <c r="AX298" s="6">
        <v>1</v>
      </c>
      <c r="AY298" s="6">
        <f>AJ298/1887791*638542</f>
        <v>15269.656736100469</v>
      </c>
      <c r="AZ298" s="6">
        <f>AX298*AY298</f>
        <v>15269.656736100469</v>
      </c>
      <c r="BA298" s="12">
        <f>AZ298/12721596</f>
        <v>1.2002941090174903E-3</v>
      </c>
      <c r="BB298" s="11">
        <v>0</v>
      </c>
      <c r="BC298" s="6">
        <f>AD298*BB298*0.18*4</f>
        <v>0</v>
      </c>
      <c r="BD298" s="10">
        <f>BC298/11104067</f>
        <v>0</v>
      </c>
      <c r="BE298" s="6">
        <f>AD298*BB298*0.77*4</f>
        <v>0</v>
      </c>
      <c r="BF298" s="8">
        <f>BE298/47500730</f>
        <v>0</v>
      </c>
      <c r="BG298" s="27">
        <f>BC298+BE298</f>
        <v>0</v>
      </c>
      <c r="BH298" s="9">
        <v>0</v>
      </c>
      <c r="BI298" s="6">
        <f>AK298*0.85*0.75*12</f>
        <v>55035.310653779801</v>
      </c>
      <c r="BJ298" s="6">
        <f>AL298*0.85*0.75*2*12</f>
        <v>110070.6213075596</v>
      </c>
      <c r="BK298" s="6">
        <f>BI298+BJ298</f>
        <v>165105.9319613394</v>
      </c>
      <c r="BL298" s="8">
        <f>BK298/236999601</f>
        <v>6.9665067478885505E-4</v>
      </c>
      <c r="BM298" s="6">
        <f>AH298/376054*904530</f>
        <v>21630.310961834577</v>
      </c>
      <c r="BN298" s="8">
        <f>BM298/23157202</f>
        <v>9.3406409642385021E-4</v>
      </c>
      <c r="BT298" s="6">
        <f>'[1]Detailed Budget'!$AD$12</f>
        <v>194045122715</v>
      </c>
      <c r="BU298" s="6">
        <f>'[1]Detailed Budget'!$AD$24</f>
        <v>194045122715</v>
      </c>
      <c r="BV298" s="7">
        <f>AV298/34743979</f>
        <v>0</v>
      </c>
      <c r="BW298" s="4"/>
      <c r="BX298" s="5">
        <f>BT298*BV298</f>
        <v>0</v>
      </c>
      <c r="BY298" s="5">
        <f>BU298*BV298</f>
        <v>0</v>
      </c>
      <c r="CA298" s="6">
        <f>'[1]Detailed Budget'!$AD$96</f>
        <v>71050111380.677719</v>
      </c>
      <c r="CB298" s="5">
        <f>BA298*CA298</f>
        <v>85281030.135264009</v>
      </c>
      <c r="CE298" s="6">
        <f>'[1]Detailed Budget'!$AD$175</f>
        <v>4330586076.5988197</v>
      </c>
      <c r="CF298" s="5">
        <f>BB298*BD298*CE298</f>
        <v>0</v>
      </c>
      <c r="CG298" s="6">
        <f>'[1]Detailed Budget'!$AD$176</f>
        <v>20662817754.37001</v>
      </c>
      <c r="CH298" s="5">
        <f>BB298*BF298*CG298</f>
        <v>0</v>
      </c>
      <c r="CI298" s="5">
        <f>CF298+CH298</f>
        <v>0</v>
      </c>
      <c r="CJ298" s="5">
        <f>'[1]Detailed Budget'!$AD$178</f>
        <v>46025131033.061455</v>
      </c>
      <c r="CK298" s="5">
        <f>BB298*AG298*CJ298</f>
        <v>0</v>
      </c>
      <c r="CL298" s="5">
        <f>CI298+CK298</f>
        <v>0</v>
      </c>
      <c r="CM298" s="4">
        <f>'[1]Detailed Budget'!$AD$189</f>
        <v>77498869683.252869</v>
      </c>
      <c r="CN298" s="5">
        <f>BH298*BL298*CM298</f>
        <v>0</v>
      </c>
      <c r="CO298" s="3">
        <f>'[1]Detailed Budget'!$AD$191</f>
        <v>2684962805.4134097</v>
      </c>
      <c r="CP298" s="2">
        <f>BH298*AN298*CO298</f>
        <v>0</v>
      </c>
      <c r="CQ298" s="2">
        <f>CN298+CP298</f>
        <v>0</v>
      </c>
      <c r="CR298" s="6">
        <f>'[1]Detailed Budget'!$AD$195</f>
        <v>18734176418</v>
      </c>
      <c r="CS298" s="5">
        <f>BN298*CR298</f>
        <v>17498921.568124171</v>
      </c>
      <c r="CW298" s="4"/>
      <c r="DH298" s="3">
        <f>'[1]Detailed Budget'!$AD$163</f>
        <v>4928560000</v>
      </c>
      <c r="DI298" s="2">
        <f>AP298*DH298</f>
        <v>6160000</v>
      </c>
    </row>
    <row r="299" spans="1:113" ht="43.5" x14ac:dyDescent="0.35">
      <c r="A299" s="23" t="s">
        <v>1116</v>
      </c>
      <c r="B299" s="22" t="s">
        <v>1115</v>
      </c>
      <c r="C299" s="21" t="s">
        <v>1</v>
      </c>
      <c r="D299" s="21"/>
      <c r="E299" s="21"/>
      <c r="F299" s="21"/>
      <c r="G299" s="21"/>
      <c r="H299" s="21" t="s">
        <v>1</v>
      </c>
      <c r="I299" s="21" t="s">
        <v>1</v>
      </c>
      <c r="J299" s="21"/>
      <c r="K299" s="21" t="s">
        <v>1</v>
      </c>
      <c r="L299" s="21"/>
      <c r="M299" s="21"/>
      <c r="N299" s="21"/>
      <c r="O299" s="21"/>
      <c r="P299" s="21"/>
      <c r="Q299" s="21"/>
      <c r="R299" s="21" t="s">
        <v>1</v>
      </c>
      <c r="S299" s="21" t="s">
        <v>1</v>
      </c>
      <c r="T299" s="21"/>
      <c r="U299" s="20">
        <f>COUNTA(C299:T299)</f>
        <v>6</v>
      </c>
      <c r="V299" s="19" t="s">
        <v>1108</v>
      </c>
      <c r="W299" s="18">
        <v>229882</v>
      </c>
      <c r="X299" s="17">
        <v>2.91</v>
      </c>
      <c r="Y299" s="16">
        <f>1+X299/100</f>
        <v>1.0290999999999999</v>
      </c>
      <c r="Z299" s="6">
        <v>19</v>
      </c>
      <c r="AA299" s="16">
        <f>POWER(Y299,Z299)</f>
        <v>1.7246222540408234</v>
      </c>
      <c r="AB299" s="6">
        <f>W299*AA299</f>
        <v>396459.61300341255</v>
      </c>
      <c r="AC299" s="1">
        <v>20.100000000000001</v>
      </c>
      <c r="AD299" s="6">
        <f>AB299*AC299/100</f>
        <v>79688.382213685938</v>
      </c>
      <c r="AE299" s="6">
        <f>AD299*0.95</f>
        <v>75703.963103001632</v>
      </c>
      <c r="AF299" s="6">
        <f>AE299*BB299</f>
        <v>0</v>
      </c>
      <c r="AG299" s="15">
        <f>AE299/21628351</f>
        <v>3.500218907257499E-3</v>
      </c>
      <c r="AH299" s="6">
        <f>AB299*0.05</f>
        <v>19822.98065017063</v>
      </c>
      <c r="AI299" s="12">
        <f>AH299/12908475</f>
        <v>1.5356562762193543E-3</v>
      </c>
      <c r="AJ299" s="6">
        <f>AD299+AH299</f>
        <v>99511.362863856571</v>
      </c>
      <c r="AK299" s="6">
        <f>AB299*0.04</f>
        <v>15858.384520136502</v>
      </c>
      <c r="AL299" s="6">
        <f>AB299*0.04</f>
        <v>15858.384520136502</v>
      </c>
      <c r="AM299" s="6">
        <f>AK299+AL299</f>
        <v>31716.769040273004</v>
      </c>
      <c r="AN299" s="14">
        <f>AM299/20653560</f>
        <v>1.5356562762193541E-3</v>
      </c>
      <c r="AO299" s="6">
        <v>11</v>
      </c>
      <c r="AP299" s="13">
        <f>AO299/8801</f>
        <v>1.2498579706851495E-3</v>
      </c>
      <c r="AQ299" s="6">
        <v>11</v>
      </c>
      <c r="AR299" s="6"/>
      <c r="AS299" s="6"/>
      <c r="AT299" s="6"/>
      <c r="AU299" s="6">
        <v>0</v>
      </c>
      <c r="AV299" s="6"/>
      <c r="AW299" s="13">
        <f>AV299/34743979</f>
        <v>0</v>
      </c>
      <c r="AX299" s="6">
        <v>1</v>
      </c>
      <c r="AY299" s="6">
        <f>AJ299/1887791*638542</f>
        <v>33659.54423228668</v>
      </c>
      <c r="AZ299" s="6">
        <f>AX299*AY299</f>
        <v>33659.54423228668</v>
      </c>
      <c r="BA299" s="12">
        <f>AZ299/12721596</f>
        <v>2.645858603927265E-3</v>
      </c>
      <c r="BB299" s="11">
        <v>0</v>
      </c>
      <c r="BC299" s="6">
        <f>AD299*BB299*0.18*4</f>
        <v>0</v>
      </c>
      <c r="BD299" s="10">
        <f>BC299/11104067</f>
        <v>0</v>
      </c>
      <c r="BE299" s="6">
        <f>AD299*BB299*0.77*4</f>
        <v>0</v>
      </c>
      <c r="BF299" s="8">
        <f>BE299/47500730</f>
        <v>0</v>
      </c>
      <c r="BG299" s="27">
        <f>BC299+BE299</f>
        <v>0</v>
      </c>
      <c r="BH299" s="9">
        <v>0</v>
      </c>
      <c r="BI299" s="6">
        <f>AK299*0.85*0.75*12</f>
        <v>121316.64157904423</v>
      </c>
      <c r="BJ299" s="6">
        <f>AL299*0.85*0.75*2*12</f>
        <v>242633.28315808845</v>
      </c>
      <c r="BK299" s="6">
        <f>BI299+BJ299</f>
        <v>363949.92473713268</v>
      </c>
      <c r="BL299" s="8">
        <f>BK299/236999601</f>
        <v>1.5356562762193541E-3</v>
      </c>
      <c r="BM299" s="6">
        <f>AH299/376054*904530</f>
        <v>47680.600891092341</v>
      </c>
      <c r="BN299" s="8">
        <f>BM299/23157202</f>
        <v>2.0589966305554677E-3</v>
      </c>
      <c r="BT299" s="6">
        <f>'[1]Detailed Budget'!$AD$12</f>
        <v>194045122715</v>
      </c>
      <c r="BU299" s="6">
        <f>'[1]Detailed Budget'!$AD$24</f>
        <v>194045122715</v>
      </c>
      <c r="BV299" s="7">
        <f>AV299/34743979</f>
        <v>0</v>
      </c>
      <c r="BW299" s="4"/>
      <c r="BX299" s="5">
        <f>BT299*BV299</f>
        <v>0</v>
      </c>
      <c r="BY299" s="5">
        <f>BU299*BV299</f>
        <v>0</v>
      </c>
      <c r="CA299" s="6">
        <f>'[1]Detailed Budget'!$AD$96</f>
        <v>71050111380.677719</v>
      </c>
      <c r="CB299" s="5">
        <f>BA299*CA299</f>
        <v>187988548.50655663</v>
      </c>
      <c r="CE299" s="6">
        <f>'[1]Detailed Budget'!$AD$175</f>
        <v>4330586076.5988197</v>
      </c>
      <c r="CF299" s="5">
        <f>BB299*BD299*CE299</f>
        <v>0</v>
      </c>
      <c r="CG299" s="6">
        <f>'[1]Detailed Budget'!$AD$176</f>
        <v>20662817754.37001</v>
      </c>
      <c r="CH299" s="5">
        <f>BB299*BF299*CG299</f>
        <v>0</v>
      </c>
      <c r="CI299" s="5">
        <f>CF299+CH299</f>
        <v>0</v>
      </c>
      <c r="CJ299" s="5">
        <f>'[1]Detailed Budget'!$AD$178</f>
        <v>46025131033.061455</v>
      </c>
      <c r="CK299" s="5">
        <f>BB299*AG299*CJ299</f>
        <v>0</v>
      </c>
      <c r="CL299" s="5">
        <f>CI299+CK299</f>
        <v>0</v>
      </c>
      <c r="CM299" s="4">
        <f>'[1]Detailed Budget'!$AD$189</f>
        <v>77498869683.252869</v>
      </c>
      <c r="CN299" s="5">
        <f>BH299*BL299*CM299</f>
        <v>0</v>
      </c>
      <c r="CO299" s="3">
        <f>'[1]Detailed Budget'!$AD$191</f>
        <v>2684962805.4134097</v>
      </c>
      <c r="CP299" s="2">
        <f>BH299*AN299*CO299</f>
        <v>0</v>
      </c>
      <c r="CQ299" s="2">
        <f>CN299+CP299</f>
        <v>0</v>
      </c>
      <c r="CR299" s="6">
        <f>'[1]Detailed Budget'!$AD$195</f>
        <v>18734176418</v>
      </c>
      <c r="CS299" s="5">
        <f>BN299*CR299</f>
        <v>38573606.120893702</v>
      </c>
      <c r="CW299" s="4"/>
      <c r="DH299" s="3">
        <f>'[1]Detailed Budget'!$AD$163</f>
        <v>4928560000</v>
      </c>
      <c r="DI299" s="2">
        <f>AP299*DH299</f>
        <v>6160000</v>
      </c>
    </row>
    <row r="300" spans="1:113" ht="29" x14ac:dyDescent="0.35">
      <c r="A300" s="23" t="s">
        <v>1114</v>
      </c>
      <c r="B300" s="22" t="s">
        <v>1113</v>
      </c>
      <c r="C300" s="21" t="s">
        <v>1</v>
      </c>
      <c r="D300" s="21"/>
      <c r="E300" s="21"/>
      <c r="F300" s="21"/>
      <c r="G300" s="21"/>
      <c r="H300" s="21" t="s">
        <v>1</v>
      </c>
      <c r="I300" s="21" t="s">
        <v>1</v>
      </c>
      <c r="J300" s="21"/>
      <c r="K300" s="21" t="s">
        <v>1</v>
      </c>
      <c r="L300" s="21"/>
      <c r="M300" s="21"/>
      <c r="N300" s="21"/>
      <c r="O300" s="21"/>
      <c r="P300" s="21"/>
      <c r="Q300" s="21"/>
      <c r="R300" s="21" t="s">
        <v>1</v>
      </c>
      <c r="S300" s="21"/>
      <c r="T300" s="21"/>
      <c r="U300" s="20">
        <f>COUNTA(C300:T300)</f>
        <v>5</v>
      </c>
      <c r="V300" s="19" t="s">
        <v>0</v>
      </c>
      <c r="W300" s="18">
        <v>267284</v>
      </c>
      <c r="X300" s="17">
        <v>2.91</v>
      </c>
      <c r="Y300" s="16">
        <f>1+X300/100</f>
        <v>1.0290999999999999</v>
      </c>
      <c r="Z300" s="6">
        <v>19</v>
      </c>
      <c r="AA300" s="16">
        <f>POWER(Y300,Z300)</f>
        <v>1.7246222540408234</v>
      </c>
      <c r="AB300" s="6">
        <f>W300*AA300</f>
        <v>460963.93454904744</v>
      </c>
      <c r="AC300" s="1">
        <v>20.100000000000001</v>
      </c>
      <c r="AD300" s="6">
        <f>AB300*AC300/100</f>
        <v>92653.750844358539</v>
      </c>
      <c r="AE300" s="6">
        <f>AD300*0.95</f>
        <v>88021.06330214061</v>
      </c>
      <c r="AF300" s="6">
        <f>AE300*BB300</f>
        <v>0</v>
      </c>
      <c r="AG300" s="15">
        <f>AE300/21628351</f>
        <v>4.0697075473826276E-3</v>
      </c>
      <c r="AH300" s="6">
        <f>AB300*0.05</f>
        <v>23048.196727452374</v>
      </c>
      <c r="AI300" s="12">
        <f>AH300/12908475</f>
        <v>1.7855088790467019E-3</v>
      </c>
      <c r="AJ300" s="6">
        <f>AD300+AH300</f>
        <v>115701.94757181092</v>
      </c>
      <c r="AK300" s="6">
        <f>AB300*0.04</f>
        <v>18438.557381961898</v>
      </c>
      <c r="AL300" s="6">
        <f>AB300*0.04</f>
        <v>18438.557381961898</v>
      </c>
      <c r="AM300" s="6">
        <f>AK300+AL300</f>
        <v>36877.114763923797</v>
      </c>
      <c r="AN300" s="14">
        <f>AM300/20653560</f>
        <v>1.7855088790467016E-3</v>
      </c>
      <c r="AO300" s="6">
        <v>11</v>
      </c>
      <c r="AP300" s="13">
        <f>AO300/8801</f>
        <v>1.2498579706851495E-3</v>
      </c>
      <c r="AQ300" s="6">
        <v>11</v>
      </c>
      <c r="AR300" s="6"/>
      <c r="AS300" s="6"/>
      <c r="AT300" s="6"/>
      <c r="AU300" s="6">
        <v>0</v>
      </c>
      <c r="AV300" s="6"/>
      <c r="AW300" s="13">
        <f>AV300/34743979</f>
        <v>0</v>
      </c>
      <c r="AX300" s="6">
        <v>1</v>
      </c>
      <c r="AY300" s="6">
        <f>AJ300/1887791*638542</f>
        <v>39135.981158083327</v>
      </c>
      <c r="AZ300" s="6">
        <f>AX300*AY300</f>
        <v>39135.981158083327</v>
      </c>
      <c r="BA300" s="12">
        <f>AZ300/12721596</f>
        <v>3.0763420846003386E-3</v>
      </c>
      <c r="BB300" s="11">
        <v>0</v>
      </c>
      <c r="BC300" s="6">
        <f>AD300*BB300*0.18*4</f>
        <v>0</v>
      </c>
      <c r="BD300" s="10">
        <f>BC300/11104067</f>
        <v>0</v>
      </c>
      <c r="BE300" s="6">
        <f>AD300*BB300*0.77*4</f>
        <v>0</v>
      </c>
      <c r="BF300" s="8">
        <f>BE300/47500730</f>
        <v>0</v>
      </c>
      <c r="BG300" s="27">
        <f>BC300+BE300</f>
        <v>0</v>
      </c>
      <c r="BH300" s="9">
        <v>0</v>
      </c>
      <c r="BI300" s="6">
        <f>AK300*0.85*0.75*12</f>
        <v>141054.96397200853</v>
      </c>
      <c r="BJ300" s="6">
        <f>AL300*0.85*0.75*2*12</f>
        <v>282109.92794401705</v>
      </c>
      <c r="BK300" s="6">
        <f>BI300+BJ300</f>
        <v>423164.89191602555</v>
      </c>
      <c r="BL300" s="8">
        <f>BK300/236999601</f>
        <v>1.7855088790467016E-3</v>
      </c>
      <c r="BM300" s="6">
        <f>AH300/376054*904530</f>
        <v>55438.275848368838</v>
      </c>
      <c r="BN300" s="8">
        <f>BM300/23157202</f>
        <v>2.3939971611582796E-3</v>
      </c>
      <c r="BT300" s="6">
        <f>'[1]Detailed Budget'!$AD$12</f>
        <v>194045122715</v>
      </c>
      <c r="BU300" s="6">
        <f>'[1]Detailed Budget'!$AD$24</f>
        <v>194045122715</v>
      </c>
      <c r="BV300" s="7">
        <f>AV300/34743979</f>
        <v>0</v>
      </c>
      <c r="BW300" s="4"/>
      <c r="BX300" s="5">
        <f>BT300*BV300</f>
        <v>0</v>
      </c>
      <c r="BY300" s="5">
        <f>BU300*BV300</f>
        <v>0</v>
      </c>
      <c r="CA300" s="6">
        <f>'[1]Detailed Budget'!$AD$96</f>
        <v>71050111380.677719</v>
      </c>
      <c r="CB300" s="5">
        <f>BA300*CA300</f>
        <v>218574447.75592032</v>
      </c>
      <c r="CE300" s="6">
        <f>'[1]Detailed Budget'!$AD$175</f>
        <v>4330586076.5988197</v>
      </c>
      <c r="CF300" s="5">
        <f>BB300*BD300*CE300</f>
        <v>0</v>
      </c>
      <c r="CG300" s="6">
        <f>'[1]Detailed Budget'!$AD$176</f>
        <v>20662817754.37001</v>
      </c>
      <c r="CH300" s="5">
        <f>BB300*BF300*CG300</f>
        <v>0</v>
      </c>
      <c r="CI300" s="5">
        <f>CF300+CH300</f>
        <v>0</v>
      </c>
      <c r="CJ300" s="5">
        <f>'[1]Detailed Budget'!$AD$178</f>
        <v>46025131033.061455</v>
      </c>
      <c r="CK300" s="5">
        <f>BB300*AG300*CJ300</f>
        <v>0</v>
      </c>
      <c r="CL300" s="5">
        <f>CI300+CK300</f>
        <v>0</v>
      </c>
      <c r="CM300" s="4">
        <f>'[1]Detailed Budget'!$AD$189</f>
        <v>77498869683.252869</v>
      </c>
      <c r="CN300" s="5">
        <f>BH300*BL300*CM300</f>
        <v>0</v>
      </c>
      <c r="CO300" s="3">
        <f>'[1]Detailed Budget'!$AD$191</f>
        <v>2684962805.4134097</v>
      </c>
      <c r="CP300" s="2">
        <f>BH300*AN300*CO300</f>
        <v>0</v>
      </c>
      <c r="CQ300" s="2">
        <f>CN300+CP300</f>
        <v>0</v>
      </c>
      <c r="CR300" s="6">
        <f>'[1]Detailed Budget'!$AD$195</f>
        <v>18734176418</v>
      </c>
      <c r="CS300" s="5">
        <f>BN300*CR300</f>
        <v>44849565.161330387</v>
      </c>
      <c r="CW300" s="4"/>
      <c r="DH300" s="3">
        <f>'[1]Detailed Budget'!$AD$163</f>
        <v>4928560000</v>
      </c>
      <c r="DI300" s="2">
        <f>AP300*DH300</f>
        <v>6160000</v>
      </c>
    </row>
    <row r="301" spans="1:113" ht="29" x14ac:dyDescent="0.35">
      <c r="A301" s="23" t="s">
        <v>1112</v>
      </c>
      <c r="B301" s="22" t="s">
        <v>1111</v>
      </c>
      <c r="C301" s="21" t="s">
        <v>1</v>
      </c>
      <c r="D301" s="21"/>
      <c r="E301" s="21"/>
      <c r="F301" s="21"/>
      <c r="G301" s="21"/>
      <c r="H301" s="21" t="s">
        <v>1</v>
      </c>
      <c r="I301" s="21" t="s">
        <v>1</v>
      </c>
      <c r="J301" s="21"/>
      <c r="K301" s="21" t="s">
        <v>1</v>
      </c>
      <c r="L301" s="21"/>
      <c r="M301" s="21"/>
      <c r="N301" s="21"/>
      <c r="O301" s="21"/>
      <c r="P301" s="21"/>
      <c r="Q301" s="21"/>
      <c r="R301" s="21" t="s">
        <v>1</v>
      </c>
      <c r="S301" s="21"/>
      <c r="T301" s="21"/>
      <c r="U301" s="20">
        <f>COUNTA(C301:T301)</f>
        <v>5</v>
      </c>
      <c r="V301" s="19" t="s">
        <v>0</v>
      </c>
      <c r="W301" s="18">
        <v>128981</v>
      </c>
      <c r="X301" s="17">
        <v>2.91</v>
      </c>
      <c r="Y301" s="16">
        <f>1+X301/100</f>
        <v>1.0290999999999999</v>
      </c>
      <c r="Z301" s="6">
        <v>19</v>
      </c>
      <c r="AA301" s="16">
        <f>POWER(Y301,Z301)</f>
        <v>1.7246222540408234</v>
      </c>
      <c r="AB301" s="6">
        <f>W301*AA301</f>
        <v>222443.50294843945</v>
      </c>
      <c r="AC301" s="1">
        <v>20.100000000000001</v>
      </c>
      <c r="AD301" s="6">
        <f>AB301*AC301/100</f>
        <v>44711.144092636328</v>
      </c>
      <c r="AE301" s="6">
        <f>AD301*0.95</f>
        <v>42475.586888004509</v>
      </c>
      <c r="AF301" s="6">
        <f>AE301*BB301</f>
        <v>0</v>
      </c>
      <c r="AG301" s="15">
        <f>AE301/21628351</f>
        <v>1.9638846663809235E-3</v>
      </c>
      <c r="AH301" s="6">
        <f>AB301*0.05</f>
        <v>11122.175147421973</v>
      </c>
      <c r="AI301" s="12">
        <f>AH301/12908475</f>
        <v>8.616180569294183E-4</v>
      </c>
      <c r="AJ301" s="6">
        <f>AD301+AH301</f>
        <v>55833.319240058299</v>
      </c>
      <c r="AK301" s="6">
        <f>AB301*0.04</f>
        <v>8897.7401179375775</v>
      </c>
      <c r="AL301" s="6">
        <f>AB301*0.04</f>
        <v>8897.7401179375775</v>
      </c>
      <c r="AM301" s="6">
        <f>AK301+AL301</f>
        <v>17795.480235875155</v>
      </c>
      <c r="AN301" s="14">
        <f>AM301/20653560</f>
        <v>8.6161805692941819E-4</v>
      </c>
      <c r="AO301" s="6">
        <v>11</v>
      </c>
      <c r="AP301" s="13">
        <f>AO301/8801</f>
        <v>1.2498579706851495E-3</v>
      </c>
      <c r="AQ301" s="6">
        <v>11</v>
      </c>
      <c r="AR301" s="6"/>
      <c r="AS301" s="6"/>
      <c r="AT301" s="6"/>
      <c r="AU301" s="6">
        <v>0</v>
      </c>
      <c r="AV301" s="6"/>
      <c r="AW301" s="13">
        <f>AV301/34743979</f>
        <v>0</v>
      </c>
      <c r="AX301" s="6">
        <v>1</v>
      </c>
      <c r="AY301" s="6">
        <f>AJ301/1887791*638542</f>
        <v>18885.522462065612</v>
      </c>
      <c r="AZ301" s="6">
        <f>AX301*AY301</f>
        <v>18885.522462065612</v>
      </c>
      <c r="BA301" s="12">
        <f>AZ301/12721596</f>
        <v>1.4845246195576099E-3</v>
      </c>
      <c r="BB301" s="11">
        <v>0</v>
      </c>
      <c r="BC301" s="6">
        <f>AD301*BB301*0.18*4</f>
        <v>0</v>
      </c>
      <c r="BD301" s="10">
        <f>BC301/11104067</f>
        <v>0</v>
      </c>
      <c r="BE301" s="6">
        <f>AD301*BB301*0.77*4</f>
        <v>0</v>
      </c>
      <c r="BF301" s="8">
        <f>BE301/47500730</f>
        <v>0</v>
      </c>
      <c r="BG301" s="27">
        <f>BC301+BE301</f>
        <v>0</v>
      </c>
      <c r="BH301" s="9">
        <v>0</v>
      </c>
      <c r="BI301" s="6">
        <f>AK301*0.85*0.75*12</f>
        <v>68067.711902222465</v>
      </c>
      <c r="BJ301" s="6">
        <f>AL301*0.85*0.75*2*12</f>
        <v>136135.42380444493</v>
      </c>
      <c r="BK301" s="6">
        <f>BI301+BJ301</f>
        <v>204203.13570666738</v>
      </c>
      <c r="BL301" s="8">
        <f>BK301/236999601</f>
        <v>8.6161805692941808E-4</v>
      </c>
      <c r="BM301" s="6">
        <f>AH301/376054*904530</f>
        <v>26752.384195082614</v>
      </c>
      <c r="BN301" s="8">
        <f>BM301/23157202</f>
        <v>1.1552511480049539E-3</v>
      </c>
      <c r="BT301" s="6">
        <f>'[1]Detailed Budget'!$AD$12</f>
        <v>194045122715</v>
      </c>
      <c r="BU301" s="6">
        <f>'[1]Detailed Budget'!$AD$24</f>
        <v>194045122715</v>
      </c>
      <c r="BV301" s="7">
        <f>AV301/34743979</f>
        <v>0</v>
      </c>
      <c r="BW301" s="4"/>
      <c r="BX301" s="5">
        <f>BT301*BV301</f>
        <v>0</v>
      </c>
      <c r="BY301" s="5">
        <f>BU301*BV301</f>
        <v>0</v>
      </c>
      <c r="CA301" s="6">
        <f>'[1]Detailed Budget'!$AD$96</f>
        <v>71050111380.677719</v>
      </c>
      <c r="CB301" s="5">
        <f>BA301*CA301</f>
        <v>105475639.5669264</v>
      </c>
      <c r="CE301" s="6">
        <f>'[1]Detailed Budget'!$AD$175</f>
        <v>4330586076.5988197</v>
      </c>
      <c r="CF301" s="5">
        <f>BB301*BD301*CE301</f>
        <v>0</v>
      </c>
      <c r="CG301" s="6">
        <f>'[1]Detailed Budget'!$AD$176</f>
        <v>20662817754.37001</v>
      </c>
      <c r="CH301" s="5">
        <f>BB301*BF301*CG301</f>
        <v>0</v>
      </c>
      <c r="CI301" s="5">
        <f>CF301+CH301</f>
        <v>0</v>
      </c>
      <c r="CJ301" s="5">
        <f>'[1]Detailed Budget'!$AD$178</f>
        <v>46025131033.061455</v>
      </c>
      <c r="CK301" s="5">
        <f>BB301*AG301*CJ301</f>
        <v>0</v>
      </c>
      <c r="CL301" s="5">
        <f>CI301+CK301</f>
        <v>0</v>
      </c>
      <c r="CM301" s="4">
        <f>'[1]Detailed Budget'!$AD$189</f>
        <v>77498869683.252869</v>
      </c>
      <c r="CN301" s="5">
        <f>BH301*BL301*CM301</f>
        <v>0</v>
      </c>
      <c r="CO301" s="3">
        <f>'[1]Detailed Budget'!$AD$191</f>
        <v>2684962805.4134097</v>
      </c>
      <c r="CP301" s="2">
        <f>BH301*AN301*CO301</f>
        <v>0</v>
      </c>
      <c r="CQ301" s="2">
        <f>CN301+CP301</f>
        <v>0</v>
      </c>
      <c r="CR301" s="6">
        <f>'[1]Detailed Budget'!$AD$195</f>
        <v>18734176418</v>
      </c>
      <c r="CS301" s="5">
        <f>BN301*CR301</f>
        <v>21642678.813821837</v>
      </c>
      <c r="CW301" s="4"/>
      <c r="DH301" s="3">
        <f>'[1]Detailed Budget'!$AD$163</f>
        <v>4928560000</v>
      </c>
      <c r="DI301" s="2">
        <f>AP301*DH301</f>
        <v>6160000</v>
      </c>
    </row>
    <row r="302" spans="1:113" ht="43.5" x14ac:dyDescent="0.35">
      <c r="A302" s="23" t="s">
        <v>1110</v>
      </c>
      <c r="B302" s="22" t="s">
        <v>1109</v>
      </c>
      <c r="C302" s="21" t="s">
        <v>1</v>
      </c>
      <c r="D302" s="21"/>
      <c r="E302" s="21"/>
      <c r="F302" s="21"/>
      <c r="G302" s="21"/>
      <c r="H302" s="21" t="s">
        <v>1</v>
      </c>
      <c r="I302" s="21" t="s">
        <v>1</v>
      </c>
      <c r="J302" s="21"/>
      <c r="K302" s="21" t="s">
        <v>1</v>
      </c>
      <c r="L302" s="21"/>
      <c r="M302" s="21"/>
      <c r="N302" s="21"/>
      <c r="O302" s="21"/>
      <c r="P302" s="21"/>
      <c r="Q302" s="21"/>
      <c r="R302" s="21" t="s">
        <v>1</v>
      </c>
      <c r="S302" s="21" t="s">
        <v>1</v>
      </c>
      <c r="T302" s="21"/>
      <c r="U302" s="20">
        <f>COUNTA(C302:T302)</f>
        <v>6</v>
      </c>
      <c r="V302" s="19" t="s">
        <v>1108</v>
      </c>
      <c r="W302" s="18">
        <v>161161</v>
      </c>
      <c r="X302" s="17">
        <v>2.91</v>
      </c>
      <c r="Y302" s="16">
        <f>1+X302/100</f>
        <v>1.0290999999999999</v>
      </c>
      <c r="Z302" s="6">
        <v>19</v>
      </c>
      <c r="AA302" s="16">
        <f>POWER(Y302,Z302)</f>
        <v>1.7246222540408234</v>
      </c>
      <c r="AB302" s="6">
        <f>W302*AA302</f>
        <v>277941.84708347311</v>
      </c>
      <c r="AC302" s="1">
        <v>20.100000000000001</v>
      </c>
      <c r="AD302" s="6">
        <f>AB302*AC302/100</f>
        <v>55866.311263778101</v>
      </c>
      <c r="AE302" s="6">
        <f>AD302*0.95</f>
        <v>53072.995700589192</v>
      </c>
      <c r="AF302" s="6">
        <f>AE302*BB302</f>
        <v>0</v>
      </c>
      <c r="AG302" s="15">
        <f>AE302/21628351</f>
        <v>2.4538623263784276E-3</v>
      </c>
      <c r="AH302" s="6">
        <f>AB302*0.05</f>
        <v>13897.092354173656</v>
      </c>
      <c r="AI302" s="12">
        <f>AH302/12908475</f>
        <v>1.0765866885262322E-3</v>
      </c>
      <c r="AJ302" s="6">
        <f>AD302+AH302</f>
        <v>69763.403617951757</v>
      </c>
      <c r="AK302" s="6">
        <f>AB302*0.04</f>
        <v>11117.673883338924</v>
      </c>
      <c r="AL302" s="6">
        <f>AB302*0.04</f>
        <v>11117.673883338924</v>
      </c>
      <c r="AM302" s="6">
        <f>AK302+AL302</f>
        <v>22235.347766677849</v>
      </c>
      <c r="AN302" s="14">
        <f>AM302/20653560</f>
        <v>1.0765866885262322E-3</v>
      </c>
      <c r="AO302" s="6">
        <v>11</v>
      </c>
      <c r="AP302" s="13">
        <f>AO302/8801</f>
        <v>1.2498579706851495E-3</v>
      </c>
      <c r="AQ302" s="6">
        <v>11</v>
      </c>
      <c r="AR302" s="6"/>
      <c r="AS302" s="6"/>
      <c r="AT302" s="6"/>
      <c r="AU302" s="6">
        <v>0</v>
      </c>
      <c r="AV302" s="6"/>
      <c r="AW302" s="13">
        <f>AV302/34743979</f>
        <v>0</v>
      </c>
      <c r="AX302" s="6">
        <v>1</v>
      </c>
      <c r="AY302" s="6">
        <f>AJ302/1887791*638542</f>
        <v>23597.349109628212</v>
      </c>
      <c r="AZ302" s="6">
        <f>AX302*AY302</f>
        <v>23597.349109628212</v>
      </c>
      <c r="BA302" s="12">
        <f>AZ302/12721596</f>
        <v>1.8549047705671688E-3</v>
      </c>
      <c r="BB302" s="11">
        <v>0</v>
      </c>
      <c r="BC302" s="6">
        <f>AD302*BB302*0.18*4</f>
        <v>0</v>
      </c>
      <c r="BD302" s="10">
        <f>BC302/11104067</f>
        <v>0</v>
      </c>
      <c r="BE302" s="6">
        <f>AD302*BB302*0.77*4</f>
        <v>0</v>
      </c>
      <c r="BF302" s="8">
        <f>BE302/47500730</f>
        <v>0</v>
      </c>
      <c r="BG302" s="27">
        <f>BC302+BE302</f>
        <v>0</v>
      </c>
      <c r="BH302" s="9">
        <v>0</v>
      </c>
      <c r="BI302" s="6">
        <f>AK302*0.85*0.75*12</f>
        <v>85050.205207542764</v>
      </c>
      <c r="BJ302" s="6">
        <f>AL302*0.85*0.75*2*12</f>
        <v>170100.41041508553</v>
      </c>
      <c r="BK302" s="6">
        <f>BI302+BJ302</f>
        <v>255150.61562262831</v>
      </c>
      <c r="BL302" s="8">
        <f>BK302/236999601</f>
        <v>1.0765866885262322E-3</v>
      </c>
      <c r="BM302" s="6">
        <f>AH302/376054*904530</f>
        <v>33426.946521299324</v>
      </c>
      <c r="BN302" s="8">
        <f>BM302/23157202</f>
        <v>1.4434795067771713E-3</v>
      </c>
      <c r="BT302" s="6">
        <f>'[1]Detailed Budget'!$AD$12</f>
        <v>194045122715</v>
      </c>
      <c r="BU302" s="6">
        <f>'[1]Detailed Budget'!$AD$24</f>
        <v>194045122715</v>
      </c>
      <c r="BV302" s="7">
        <f>AV302/34743979</f>
        <v>0</v>
      </c>
      <c r="BW302" s="4"/>
      <c r="BX302" s="5">
        <f>BT302*BV302</f>
        <v>0</v>
      </c>
      <c r="BY302" s="5">
        <f>BU302*BV302</f>
        <v>0</v>
      </c>
      <c r="CA302" s="6">
        <f>'[1]Detailed Budget'!$AD$96</f>
        <v>71050111380.677719</v>
      </c>
      <c r="CB302" s="5">
        <f>BA302*CA302</f>
        <v>131791190.54934779</v>
      </c>
      <c r="CE302" s="6">
        <f>'[1]Detailed Budget'!$AD$175</f>
        <v>4330586076.5988197</v>
      </c>
      <c r="CF302" s="5">
        <f>BB302*BD302*CE302</f>
        <v>0</v>
      </c>
      <c r="CG302" s="6">
        <f>'[1]Detailed Budget'!$AD$176</f>
        <v>20662817754.37001</v>
      </c>
      <c r="CH302" s="5">
        <f>BB302*BF302*CG302</f>
        <v>0</v>
      </c>
      <c r="CI302" s="5">
        <f>CF302+CH302</f>
        <v>0</v>
      </c>
      <c r="CJ302" s="5">
        <f>'[1]Detailed Budget'!$AD$178</f>
        <v>46025131033.061455</v>
      </c>
      <c r="CK302" s="5">
        <f>BB302*AG302*CJ302</f>
        <v>0</v>
      </c>
      <c r="CL302" s="5">
        <f>CI302+CK302</f>
        <v>0</v>
      </c>
      <c r="CM302" s="4">
        <f>'[1]Detailed Budget'!$AD$189</f>
        <v>77498869683.252869</v>
      </c>
      <c r="CN302" s="5">
        <f>BH302*BL302*CM302</f>
        <v>0</v>
      </c>
      <c r="CO302" s="3">
        <f>'[1]Detailed Budget'!$AD$191</f>
        <v>2684962805.4134097</v>
      </c>
      <c r="CP302" s="2">
        <f>BH302*AN302*CO302</f>
        <v>0</v>
      </c>
      <c r="CQ302" s="2">
        <f>CN302+CP302</f>
        <v>0</v>
      </c>
      <c r="CR302" s="6">
        <f>'[1]Detailed Budget'!$AD$195</f>
        <v>18734176418</v>
      </c>
      <c r="CS302" s="5">
        <f>BN302*CR302</f>
        <v>27042399.735731155</v>
      </c>
      <c r="CW302" s="4"/>
      <c r="DH302" s="3">
        <f>'[1]Detailed Budget'!$AD$163</f>
        <v>4928560000</v>
      </c>
      <c r="DI302" s="2">
        <f>AP302*DH302</f>
        <v>6160000</v>
      </c>
    </row>
    <row r="303" spans="1:113" ht="29" x14ac:dyDescent="0.35">
      <c r="A303" s="23" t="s">
        <v>1107</v>
      </c>
      <c r="B303" s="22" t="s">
        <v>1106</v>
      </c>
      <c r="C303" s="21" t="s">
        <v>1</v>
      </c>
      <c r="D303" s="21"/>
      <c r="E303" s="21"/>
      <c r="F303" s="21"/>
      <c r="G303" s="21"/>
      <c r="H303" s="21" t="s">
        <v>1</v>
      </c>
      <c r="I303" s="21" t="s">
        <v>1</v>
      </c>
      <c r="J303" s="21"/>
      <c r="K303" s="21" t="s">
        <v>1</v>
      </c>
      <c r="L303" s="21"/>
      <c r="M303" s="21"/>
      <c r="N303" s="21"/>
      <c r="O303" s="21"/>
      <c r="P303" s="21"/>
      <c r="Q303" s="21"/>
      <c r="R303" s="21" t="s">
        <v>1</v>
      </c>
      <c r="S303" s="21"/>
      <c r="T303" s="21"/>
      <c r="U303" s="20">
        <f>COUNTA(C303:T303)</f>
        <v>5</v>
      </c>
      <c r="V303" s="19" t="s">
        <v>0</v>
      </c>
      <c r="W303" s="18">
        <v>192583</v>
      </c>
      <c r="X303" s="17">
        <v>2.91</v>
      </c>
      <c r="Y303" s="16">
        <f>1+X303/100</f>
        <v>1.0290999999999999</v>
      </c>
      <c r="Z303" s="6">
        <v>19</v>
      </c>
      <c r="AA303" s="16">
        <f>POWER(Y303,Z303)</f>
        <v>1.7246222540408234</v>
      </c>
      <c r="AB303" s="6">
        <f>W303*AA303</f>
        <v>332132.92754994391</v>
      </c>
      <c r="AC303" s="1">
        <v>20.100000000000001</v>
      </c>
      <c r="AD303" s="6">
        <f>AB303*AC303/100</f>
        <v>66758.71843753873</v>
      </c>
      <c r="AE303" s="6">
        <f>AD303*0.95</f>
        <v>63420.782515661791</v>
      </c>
      <c r="AF303" s="6">
        <f>AE303*BB303</f>
        <v>0</v>
      </c>
      <c r="AG303" s="15">
        <f>AE303/21628351</f>
        <v>2.9322985610720758E-3</v>
      </c>
      <c r="AH303" s="6">
        <f>AB303*0.05</f>
        <v>16606.646377497196</v>
      </c>
      <c r="AI303" s="12">
        <f>AH303/12908475</f>
        <v>1.2864917333377643E-3</v>
      </c>
      <c r="AJ303" s="6">
        <f>AD303+AH303</f>
        <v>83365.364815035922</v>
      </c>
      <c r="AK303" s="6">
        <f>AB303*0.04</f>
        <v>13285.317101997756</v>
      </c>
      <c r="AL303" s="6">
        <f>AB303*0.04</f>
        <v>13285.317101997756</v>
      </c>
      <c r="AM303" s="6">
        <f>AK303+AL303</f>
        <v>26570.634203995513</v>
      </c>
      <c r="AN303" s="14">
        <f>AM303/20653560</f>
        <v>1.2864917333377641E-3</v>
      </c>
      <c r="AO303" s="6">
        <v>10</v>
      </c>
      <c r="AP303" s="13">
        <f>AO303/8801</f>
        <v>1.1362345188046814E-3</v>
      </c>
      <c r="AQ303" s="6">
        <v>10</v>
      </c>
      <c r="AR303" s="6"/>
      <c r="AS303" s="6"/>
      <c r="AT303" s="6"/>
      <c r="AU303" s="6">
        <v>0</v>
      </c>
      <c r="AV303" s="6"/>
      <c r="AW303" s="13">
        <f>AV303/34743979</f>
        <v>0</v>
      </c>
      <c r="AX303" s="6">
        <v>1</v>
      </c>
      <c r="AY303" s="6">
        <f>AJ303/1887791*638542</f>
        <v>28198.188665865378</v>
      </c>
      <c r="AZ303" s="6">
        <f>AX303*AY303</f>
        <v>28198.188665865378</v>
      </c>
      <c r="BA303" s="12">
        <f>AZ303/12721596</f>
        <v>2.2165606159687337E-3</v>
      </c>
      <c r="BB303" s="11">
        <v>0</v>
      </c>
      <c r="BC303" s="6">
        <f>AD303*BB303*0.18*4</f>
        <v>0</v>
      </c>
      <c r="BD303" s="10">
        <f>BC303/11104067</f>
        <v>0</v>
      </c>
      <c r="BE303" s="6">
        <f>AD303*BB303*0.77*4</f>
        <v>0</v>
      </c>
      <c r="BF303" s="8">
        <f>BE303/47500730</f>
        <v>0</v>
      </c>
      <c r="BG303" s="27">
        <f>BC303+BE303</f>
        <v>0</v>
      </c>
      <c r="BH303" s="9">
        <v>0</v>
      </c>
      <c r="BI303" s="6">
        <f>AK303*0.85*0.75*12</f>
        <v>101632.67583028285</v>
      </c>
      <c r="BJ303" s="6">
        <f>AL303*0.85*0.75*2*12</f>
        <v>203265.35166056571</v>
      </c>
      <c r="BK303" s="6">
        <f>BI303+BJ303</f>
        <v>304898.02749084856</v>
      </c>
      <c r="BL303" s="8">
        <f>BK303/236999601</f>
        <v>1.2864917333377645E-3</v>
      </c>
      <c r="BM303" s="6">
        <f>AH303/376054*904530</f>
        <v>39944.289511180679</v>
      </c>
      <c r="BN303" s="8">
        <f>BM303/23157202</f>
        <v>1.7249186456628344E-3</v>
      </c>
      <c r="BT303" s="6">
        <f>'[1]Detailed Budget'!$AD$12</f>
        <v>194045122715</v>
      </c>
      <c r="BU303" s="6">
        <f>'[1]Detailed Budget'!$AD$24</f>
        <v>194045122715</v>
      </c>
      <c r="BV303" s="7">
        <f>AV303/34743979</f>
        <v>0</v>
      </c>
      <c r="BW303" s="4"/>
      <c r="BX303" s="5">
        <f>BT303*BV303</f>
        <v>0</v>
      </c>
      <c r="BY303" s="5">
        <f>BU303*BV303</f>
        <v>0</v>
      </c>
      <c r="CA303" s="6">
        <f>'[1]Detailed Budget'!$AD$96</f>
        <v>71050111380.677719</v>
      </c>
      <c r="CB303" s="5">
        <f>BA303*CA303</f>
        <v>157486878.64660215</v>
      </c>
      <c r="CE303" s="6">
        <f>'[1]Detailed Budget'!$AD$175</f>
        <v>4330586076.5988197</v>
      </c>
      <c r="CF303" s="5">
        <f>BB303*BD303*CE303</f>
        <v>0</v>
      </c>
      <c r="CG303" s="6">
        <f>'[1]Detailed Budget'!$AD$176</f>
        <v>20662817754.37001</v>
      </c>
      <c r="CH303" s="5">
        <f>BB303*BF303*CG303</f>
        <v>0</v>
      </c>
      <c r="CI303" s="5">
        <f>CF303+CH303</f>
        <v>0</v>
      </c>
      <c r="CJ303" s="5">
        <f>'[1]Detailed Budget'!$AD$178</f>
        <v>46025131033.061455</v>
      </c>
      <c r="CK303" s="5">
        <f>BB303*AG303*CJ303</f>
        <v>0</v>
      </c>
      <c r="CL303" s="5">
        <f>CI303+CK303</f>
        <v>0</v>
      </c>
      <c r="CM303" s="4">
        <f>'[1]Detailed Budget'!$AD$189</f>
        <v>77498869683.252869</v>
      </c>
      <c r="CN303" s="5">
        <f>BH303*BL303*CM303</f>
        <v>0</v>
      </c>
      <c r="CO303" s="3">
        <f>'[1]Detailed Budget'!$AD$191</f>
        <v>2684962805.4134097</v>
      </c>
      <c r="CP303" s="2">
        <f>BH303*AN303*CO303</f>
        <v>0</v>
      </c>
      <c r="CQ303" s="2">
        <f>CN303+CP303</f>
        <v>0</v>
      </c>
      <c r="CR303" s="6">
        <f>'[1]Detailed Budget'!$AD$195</f>
        <v>18734176418</v>
      </c>
      <c r="CS303" s="5">
        <f>BN303*CR303</f>
        <v>32314930.214545168</v>
      </c>
      <c r="CW303" s="4"/>
      <c r="DH303" s="3">
        <f>'[1]Detailed Budget'!$AD$163</f>
        <v>4928560000</v>
      </c>
      <c r="DI303" s="2">
        <f>AP303*DH303</f>
        <v>5600000</v>
      </c>
    </row>
    <row r="304" spans="1:113" ht="29" x14ac:dyDescent="0.35">
      <c r="A304" s="23" t="s">
        <v>1105</v>
      </c>
      <c r="B304" s="22" t="s">
        <v>1104</v>
      </c>
      <c r="C304" s="21" t="s">
        <v>1</v>
      </c>
      <c r="D304" s="21"/>
      <c r="E304" s="21"/>
      <c r="F304" s="21"/>
      <c r="G304" s="21"/>
      <c r="H304" s="21" t="s">
        <v>1</v>
      </c>
      <c r="I304" s="21" t="s">
        <v>1</v>
      </c>
      <c r="J304" s="21"/>
      <c r="K304" s="21" t="s">
        <v>1</v>
      </c>
      <c r="L304" s="21"/>
      <c r="M304" s="21"/>
      <c r="N304" s="21"/>
      <c r="O304" s="21"/>
      <c r="P304" s="21"/>
      <c r="Q304" s="21"/>
      <c r="R304" s="21" t="s">
        <v>1</v>
      </c>
      <c r="S304" s="21"/>
      <c r="T304" s="21"/>
      <c r="U304" s="20">
        <f>COUNTA(C304:T304)</f>
        <v>5</v>
      </c>
      <c r="V304" s="19" t="s">
        <v>0</v>
      </c>
      <c r="W304" s="18">
        <v>172952</v>
      </c>
      <c r="X304" s="17">
        <v>2.91</v>
      </c>
      <c r="Y304" s="16">
        <f>1+X304/100</f>
        <v>1.0290999999999999</v>
      </c>
      <c r="Z304" s="6">
        <v>19</v>
      </c>
      <c r="AA304" s="16">
        <f>POWER(Y304,Z304)</f>
        <v>1.7246222540408234</v>
      </c>
      <c r="AB304" s="6">
        <f>W304*AA304</f>
        <v>298276.8680808685</v>
      </c>
      <c r="AC304" s="1">
        <v>20.100000000000001</v>
      </c>
      <c r="AD304" s="6">
        <f>AB304*AC304/100</f>
        <v>59953.650484254576</v>
      </c>
      <c r="AE304" s="6">
        <f>AD304*0.95</f>
        <v>56955.967960041846</v>
      </c>
      <c r="AF304" s="6">
        <f>AE304*BB304</f>
        <v>0</v>
      </c>
      <c r="AG304" s="15">
        <f>AE304/21628351</f>
        <v>2.633393917087893E-3</v>
      </c>
      <c r="AH304" s="6">
        <f>AB304*0.05</f>
        <v>14913.843404043426</v>
      </c>
      <c r="AI304" s="12">
        <f>AH304/12908475</f>
        <v>1.1553528518313298E-3</v>
      </c>
      <c r="AJ304" s="6">
        <f>AD304+AH304</f>
        <v>74867.493888298006</v>
      </c>
      <c r="AK304" s="6">
        <f>AB304*0.04</f>
        <v>11931.07472323474</v>
      </c>
      <c r="AL304" s="6">
        <f>AB304*0.04</f>
        <v>11931.07472323474</v>
      </c>
      <c r="AM304" s="6">
        <f>AK304+AL304</f>
        <v>23862.149446469481</v>
      </c>
      <c r="AN304" s="14">
        <f>AM304/20653560</f>
        <v>1.1553528518313298E-3</v>
      </c>
      <c r="AO304" s="6">
        <v>11</v>
      </c>
      <c r="AP304" s="13">
        <f>AO304/8801</f>
        <v>1.2498579706851495E-3</v>
      </c>
      <c r="AQ304" s="6">
        <v>11</v>
      </c>
      <c r="AR304" s="6"/>
      <c r="AS304" s="6"/>
      <c r="AT304" s="6"/>
      <c r="AU304" s="6">
        <v>0</v>
      </c>
      <c r="AV304" s="6"/>
      <c r="AW304" s="13">
        <f>AV304/34743979</f>
        <v>0</v>
      </c>
      <c r="AX304" s="6">
        <v>1</v>
      </c>
      <c r="AY304" s="6">
        <f>AJ304/1887791*638542</f>
        <v>25323.798705694426</v>
      </c>
      <c r="AZ304" s="6">
        <f>AX304*AY304</f>
        <v>25323.798705694426</v>
      </c>
      <c r="BA304" s="12">
        <f>AZ304/12721596</f>
        <v>1.9906149122872968E-3</v>
      </c>
      <c r="BB304" s="11">
        <v>0</v>
      </c>
      <c r="BC304" s="6">
        <f>AD304*BB304*0.18*4</f>
        <v>0</v>
      </c>
      <c r="BD304" s="10">
        <f>BC304/11104067</f>
        <v>0</v>
      </c>
      <c r="BE304" s="6">
        <f>AD304*BB304*0.77*4</f>
        <v>0</v>
      </c>
      <c r="BF304" s="8">
        <f>BE304/47500730</f>
        <v>0</v>
      </c>
      <c r="BG304" s="27">
        <f>BC304+BE304</f>
        <v>0</v>
      </c>
      <c r="BH304" s="9">
        <v>0</v>
      </c>
      <c r="BI304" s="6">
        <f>AK304*0.85*0.75*12</f>
        <v>91272.721632745757</v>
      </c>
      <c r="BJ304" s="6">
        <f>AL304*0.85*0.75*2*12</f>
        <v>182545.44326549151</v>
      </c>
      <c r="BK304" s="6">
        <f>BI304+BJ304</f>
        <v>273818.16489823727</v>
      </c>
      <c r="BL304" s="8">
        <f>BK304/236999601</f>
        <v>1.1553528518313298E-3</v>
      </c>
      <c r="BM304" s="6">
        <f>AH304/376054*904530</f>
        <v>35872.557596141516</v>
      </c>
      <c r="BN304" s="8">
        <f>BM304/23157202</f>
        <v>1.5490885987064205E-3</v>
      </c>
      <c r="BT304" s="6">
        <f>'[1]Detailed Budget'!$AD$12</f>
        <v>194045122715</v>
      </c>
      <c r="BU304" s="6">
        <f>'[1]Detailed Budget'!$AD$24</f>
        <v>194045122715</v>
      </c>
      <c r="BV304" s="7">
        <f>AV304/34743979</f>
        <v>0</v>
      </c>
      <c r="BW304" s="4"/>
      <c r="BX304" s="5">
        <f>BT304*BV304</f>
        <v>0</v>
      </c>
      <c r="BY304" s="5">
        <f>BU304*BV304</f>
        <v>0</v>
      </c>
      <c r="CA304" s="6">
        <f>'[1]Detailed Budget'!$AD$96</f>
        <v>71050111380.677719</v>
      </c>
      <c r="CB304" s="5">
        <f>BA304*CA304</f>
        <v>141433411.23405045</v>
      </c>
      <c r="CE304" s="6">
        <f>'[1]Detailed Budget'!$AD$175</f>
        <v>4330586076.5988197</v>
      </c>
      <c r="CF304" s="5">
        <f>BB304*BD304*CE304</f>
        <v>0</v>
      </c>
      <c r="CG304" s="6">
        <f>'[1]Detailed Budget'!$AD$176</f>
        <v>20662817754.37001</v>
      </c>
      <c r="CH304" s="5">
        <f>BB304*BF304*CG304</f>
        <v>0</v>
      </c>
      <c r="CI304" s="5">
        <f>CF304+CH304</f>
        <v>0</v>
      </c>
      <c r="CJ304" s="5">
        <f>'[1]Detailed Budget'!$AD$178</f>
        <v>46025131033.061455</v>
      </c>
      <c r="CK304" s="5">
        <f>BB304*AG304*CJ304</f>
        <v>0</v>
      </c>
      <c r="CL304" s="5">
        <f>CI304+CK304</f>
        <v>0</v>
      </c>
      <c r="CM304" s="4">
        <f>'[1]Detailed Budget'!$AD$189</f>
        <v>77498869683.252869</v>
      </c>
      <c r="CN304" s="5">
        <f>BH304*BL304*CM304</f>
        <v>0</v>
      </c>
      <c r="CO304" s="3">
        <f>'[1]Detailed Budget'!$AD$191</f>
        <v>2684962805.4134097</v>
      </c>
      <c r="CP304" s="2">
        <f>BH304*AN304*CO304</f>
        <v>0</v>
      </c>
      <c r="CQ304" s="2">
        <f>CN304+CP304</f>
        <v>0</v>
      </c>
      <c r="CR304" s="6">
        <f>'[1]Detailed Budget'!$AD$195</f>
        <v>18734176418</v>
      </c>
      <c r="CS304" s="5">
        <f>BN304*CR304</f>
        <v>29020899.095278487</v>
      </c>
      <c r="CW304" s="4"/>
      <c r="DH304" s="3">
        <f>'[1]Detailed Budget'!$AD$163</f>
        <v>4928560000</v>
      </c>
      <c r="DI304" s="2">
        <f>AP304*DH304</f>
        <v>6160000</v>
      </c>
    </row>
    <row r="305" spans="1:118" ht="29" x14ac:dyDescent="0.35">
      <c r="A305" s="23" t="s">
        <v>1103</v>
      </c>
      <c r="B305" s="22" t="s">
        <v>1102</v>
      </c>
      <c r="C305" s="21" t="s">
        <v>1</v>
      </c>
      <c r="D305" s="21"/>
      <c r="E305" s="21"/>
      <c r="F305" s="21"/>
      <c r="G305" s="21"/>
      <c r="H305" s="21" t="s">
        <v>1</v>
      </c>
      <c r="I305" s="21" t="s">
        <v>1</v>
      </c>
      <c r="J305" s="21"/>
      <c r="K305" s="21" t="s">
        <v>1</v>
      </c>
      <c r="L305" s="21"/>
      <c r="M305" s="21"/>
      <c r="N305" s="21"/>
      <c r="O305" s="21"/>
      <c r="P305" s="21"/>
      <c r="Q305" s="21"/>
      <c r="R305" s="21" t="s">
        <v>1</v>
      </c>
      <c r="S305" s="21"/>
      <c r="T305" s="21"/>
      <c r="U305" s="20">
        <f>COUNTA(C305:T305)</f>
        <v>5</v>
      </c>
      <c r="V305" s="19" t="s">
        <v>0</v>
      </c>
      <c r="W305" s="18">
        <v>177057</v>
      </c>
      <c r="X305" s="17">
        <v>2.91</v>
      </c>
      <c r="Y305" s="16">
        <f>1+X305/100</f>
        <v>1.0290999999999999</v>
      </c>
      <c r="Z305" s="6">
        <v>19</v>
      </c>
      <c r="AA305" s="16">
        <f>POWER(Y305,Z305)</f>
        <v>1.7246222540408234</v>
      </c>
      <c r="AB305" s="6">
        <f>W305*AA305</f>
        <v>305356.44243370608</v>
      </c>
      <c r="AC305" s="1">
        <v>20.100000000000001</v>
      </c>
      <c r="AD305" s="6">
        <f>AB305*AC305/100</f>
        <v>61376.64492917493</v>
      </c>
      <c r="AE305" s="6">
        <f>AD305*0.95</f>
        <v>58307.812682716183</v>
      </c>
      <c r="AF305" s="6">
        <f>AE305*BB305</f>
        <v>0</v>
      </c>
      <c r="AG305" s="15">
        <f>AE305/21628351</f>
        <v>2.6958972823548214E-3</v>
      </c>
      <c r="AH305" s="6">
        <f>AB305*0.05</f>
        <v>15267.822121685305</v>
      </c>
      <c r="AI305" s="12">
        <f>AH305/12908475</f>
        <v>1.1827750467569024E-3</v>
      </c>
      <c r="AJ305" s="6">
        <f>AD305+AH305</f>
        <v>76644.467050860228</v>
      </c>
      <c r="AK305" s="6">
        <f>AB305*0.04</f>
        <v>12214.257697348243</v>
      </c>
      <c r="AL305" s="6">
        <f>AB305*0.04</f>
        <v>12214.257697348243</v>
      </c>
      <c r="AM305" s="6">
        <f>AK305+AL305</f>
        <v>24428.515394696486</v>
      </c>
      <c r="AN305" s="14">
        <f>AM305/20653560</f>
        <v>1.1827750467569022E-3</v>
      </c>
      <c r="AO305" s="6">
        <v>11</v>
      </c>
      <c r="AP305" s="13">
        <f>AO305/8801</f>
        <v>1.2498579706851495E-3</v>
      </c>
      <c r="AQ305" s="6">
        <v>11</v>
      </c>
      <c r="AR305" s="6"/>
      <c r="AS305" s="6"/>
      <c r="AT305" s="6"/>
      <c r="AU305" s="6">
        <v>0</v>
      </c>
      <c r="AV305" s="6"/>
      <c r="AW305" s="13">
        <f>AV305/34743979</f>
        <v>0</v>
      </c>
      <c r="AX305" s="6">
        <v>1</v>
      </c>
      <c r="AY305" s="6">
        <f>AJ305/1887791*638542</f>
        <v>25924.856766236513</v>
      </c>
      <c r="AZ305" s="6">
        <f>AX305*AY305</f>
        <v>25924.856766236513</v>
      </c>
      <c r="BA305" s="12">
        <f>AZ305/12721596</f>
        <v>2.037861976298926E-3</v>
      </c>
      <c r="BB305" s="11">
        <v>0</v>
      </c>
      <c r="BC305" s="6">
        <f>AD305*BB305*0.18*4</f>
        <v>0</v>
      </c>
      <c r="BD305" s="10">
        <f>BC305/11104067</f>
        <v>0</v>
      </c>
      <c r="BE305" s="6">
        <f>AD305*BB305*0.77*4</f>
        <v>0</v>
      </c>
      <c r="BF305" s="8">
        <f>BE305/47500730</f>
        <v>0</v>
      </c>
      <c r="BG305" s="27">
        <f>BC305+BE305</f>
        <v>0</v>
      </c>
      <c r="BH305" s="9">
        <v>0</v>
      </c>
      <c r="BI305" s="6">
        <f>AK305*0.85*0.75*12</f>
        <v>93439.071384714058</v>
      </c>
      <c r="BJ305" s="6">
        <f>AL305*0.85*0.75*2*12</f>
        <v>186878.14276942812</v>
      </c>
      <c r="BK305" s="6">
        <f>BI305+BJ305</f>
        <v>280317.21415414219</v>
      </c>
      <c r="BL305" s="8">
        <f>BK305/236999601</f>
        <v>1.1827750467569022E-3</v>
      </c>
      <c r="BM305" s="6">
        <f>AH305/376054*904530</f>
        <v>36723.989490147716</v>
      </c>
      <c r="BN305" s="8">
        <f>BM305/23157202</f>
        <v>1.5858560757965369E-3</v>
      </c>
      <c r="BT305" s="6">
        <f>'[1]Detailed Budget'!$AD$12</f>
        <v>194045122715</v>
      </c>
      <c r="BU305" s="6">
        <f>'[1]Detailed Budget'!$AD$24</f>
        <v>194045122715</v>
      </c>
      <c r="BV305" s="7">
        <f>AV305/34743979</f>
        <v>0</v>
      </c>
      <c r="BW305" s="4"/>
      <c r="BX305" s="5">
        <f>BT305*BV305</f>
        <v>0</v>
      </c>
      <c r="BY305" s="5">
        <f>BU305*BV305</f>
        <v>0</v>
      </c>
      <c r="CA305" s="6">
        <f>'[1]Detailed Budget'!$AD$96</f>
        <v>71050111380.677719</v>
      </c>
      <c r="CB305" s="5">
        <f>BA305*CA305</f>
        <v>144790320.39448673</v>
      </c>
      <c r="CE305" s="6">
        <f>'[1]Detailed Budget'!$AD$175</f>
        <v>4330586076.5988197</v>
      </c>
      <c r="CF305" s="5">
        <f>BB305*BD305*CE305</f>
        <v>0</v>
      </c>
      <c r="CG305" s="6">
        <f>'[1]Detailed Budget'!$AD$176</f>
        <v>20662817754.37001</v>
      </c>
      <c r="CH305" s="5">
        <f>BB305*BF305*CG305</f>
        <v>0</v>
      </c>
      <c r="CI305" s="5">
        <f>CF305+CH305</f>
        <v>0</v>
      </c>
      <c r="CJ305" s="5">
        <f>'[1]Detailed Budget'!$AD$178</f>
        <v>46025131033.061455</v>
      </c>
      <c r="CK305" s="5">
        <f>BB305*AG305*CJ305</f>
        <v>0</v>
      </c>
      <c r="CL305" s="5">
        <f>CI305+CK305</f>
        <v>0</v>
      </c>
      <c r="CM305" s="4">
        <f>'[1]Detailed Budget'!$AD$189</f>
        <v>77498869683.252869</v>
      </c>
      <c r="CN305" s="5">
        <f>BH305*BL305*CM305</f>
        <v>0</v>
      </c>
      <c r="CO305" s="3">
        <f>'[1]Detailed Budget'!$AD$191</f>
        <v>2684962805.4134097</v>
      </c>
      <c r="CP305" s="2">
        <f>BH305*AN305*CO305</f>
        <v>0</v>
      </c>
      <c r="CQ305" s="2">
        <f>CN305+CP305</f>
        <v>0</v>
      </c>
      <c r="CR305" s="6">
        <f>'[1]Detailed Budget'!$AD$195</f>
        <v>18734176418</v>
      </c>
      <c r="CS305" s="5">
        <f>BN305*CR305</f>
        <v>29709707.497529503</v>
      </c>
      <c r="CW305" s="4"/>
      <c r="DH305" s="3">
        <f>'[1]Detailed Budget'!$AD$163</f>
        <v>4928560000</v>
      </c>
      <c r="DI305" s="2">
        <f>AP305*DH305</f>
        <v>6160000</v>
      </c>
    </row>
    <row r="306" spans="1:118" ht="29" x14ac:dyDescent="0.35">
      <c r="A306" s="23" t="s">
        <v>1101</v>
      </c>
      <c r="B306" s="22" t="s">
        <v>1100</v>
      </c>
      <c r="C306" s="21" t="s">
        <v>1</v>
      </c>
      <c r="D306" s="21"/>
      <c r="E306" s="21"/>
      <c r="F306" s="21"/>
      <c r="G306" s="21"/>
      <c r="H306" s="21" t="s">
        <v>1</v>
      </c>
      <c r="I306" s="21" t="s">
        <v>1</v>
      </c>
      <c r="J306" s="21"/>
      <c r="K306" s="21" t="s">
        <v>1</v>
      </c>
      <c r="L306" s="21"/>
      <c r="M306" s="21"/>
      <c r="N306" s="21"/>
      <c r="O306" s="21"/>
      <c r="P306" s="21"/>
      <c r="Q306" s="21"/>
      <c r="R306" s="21" t="s">
        <v>1</v>
      </c>
      <c r="S306" s="21"/>
      <c r="T306" s="21"/>
      <c r="U306" s="20">
        <f>COUNTA(C306:T306)</f>
        <v>5</v>
      </c>
      <c r="V306" s="19" t="s">
        <v>0</v>
      </c>
      <c r="W306" s="18">
        <v>164791</v>
      </c>
      <c r="X306" s="17">
        <v>2.91</v>
      </c>
      <c r="Y306" s="16">
        <f>1+X306/100</f>
        <v>1.0290999999999999</v>
      </c>
      <c r="Z306" s="6">
        <v>19</v>
      </c>
      <c r="AA306" s="16">
        <f>POWER(Y306,Z306)</f>
        <v>1.7246222540408234</v>
      </c>
      <c r="AB306" s="6">
        <f>W306*AA306</f>
        <v>284202.22586564132</v>
      </c>
      <c r="AC306" s="1">
        <v>20.100000000000001</v>
      </c>
      <c r="AD306" s="6">
        <f>AB306*AC306/100</f>
        <v>57124.647398993911</v>
      </c>
      <c r="AE306" s="6">
        <f>AD306*0.95</f>
        <v>54268.415029044212</v>
      </c>
      <c r="AF306" s="6">
        <f>AE306*BB306</f>
        <v>0</v>
      </c>
      <c r="AG306" s="15">
        <f>AE306/21628351</f>
        <v>2.5091332681370028E-3</v>
      </c>
      <c r="AH306" s="6">
        <f>AB306*0.05</f>
        <v>14210.111293282067</v>
      </c>
      <c r="AI306" s="12">
        <f>AH306/12908475</f>
        <v>1.1008357914689432E-3</v>
      </c>
      <c r="AJ306" s="6">
        <f>AD306+AH306</f>
        <v>71334.75869227598</v>
      </c>
      <c r="AK306" s="6">
        <f>AB306*0.04</f>
        <v>11368.089034625653</v>
      </c>
      <c r="AL306" s="6">
        <f>AB306*0.04</f>
        <v>11368.089034625653</v>
      </c>
      <c r="AM306" s="6">
        <f>AK306+AL306</f>
        <v>22736.178069251306</v>
      </c>
      <c r="AN306" s="14">
        <f>AM306/20653560</f>
        <v>1.1008357914689432E-3</v>
      </c>
      <c r="AO306" s="6">
        <v>11</v>
      </c>
      <c r="AP306" s="13">
        <f>AO306/8801</f>
        <v>1.2498579706851495E-3</v>
      </c>
      <c r="AQ306" s="6">
        <v>11</v>
      </c>
      <c r="AR306" s="6"/>
      <c r="AS306" s="6"/>
      <c r="AT306" s="6"/>
      <c r="AU306" s="6">
        <v>0</v>
      </c>
      <c r="AV306" s="6"/>
      <c r="AW306" s="13">
        <f>AV306/34743979</f>
        <v>0</v>
      </c>
      <c r="AX306" s="6">
        <v>1</v>
      </c>
      <c r="AY306" s="6">
        <f>AJ306/1887791*638542</f>
        <v>24128.857211885897</v>
      </c>
      <c r="AZ306" s="6">
        <f>AX306*AY306</f>
        <v>24128.857211885897</v>
      </c>
      <c r="BA306" s="12">
        <f>AZ306/12721596</f>
        <v>1.8966847565262956E-3</v>
      </c>
      <c r="BB306" s="11">
        <v>0</v>
      </c>
      <c r="BC306" s="6">
        <f>AD306*BB306*0.18*4</f>
        <v>0</v>
      </c>
      <c r="BD306" s="10">
        <f>BC306/11104067</f>
        <v>0</v>
      </c>
      <c r="BE306" s="6">
        <f>AD306*BB306*0.77*4</f>
        <v>0</v>
      </c>
      <c r="BF306" s="8">
        <f>BE306/47500730</f>
        <v>0</v>
      </c>
      <c r="BG306" s="27">
        <f>BC306+BE306</f>
        <v>0</v>
      </c>
      <c r="BH306" s="9">
        <v>0</v>
      </c>
      <c r="BI306" s="6">
        <f>AK306*0.85*0.75*12</f>
        <v>86965.881114886259</v>
      </c>
      <c r="BJ306" s="6">
        <f>AL306*0.85*0.75*2*12</f>
        <v>173931.76222977252</v>
      </c>
      <c r="BK306" s="6">
        <f>BI306+BJ306</f>
        <v>260897.64334465878</v>
      </c>
      <c r="BL306" s="8">
        <f>BK306/236999601</f>
        <v>1.1008357914689434E-3</v>
      </c>
      <c r="BM306" s="6">
        <f>AH306/376054*904530</f>
        <v>34179.857063380332</v>
      </c>
      <c r="BN306" s="8">
        <f>BM306/23157202</f>
        <v>1.4759925254951066E-3</v>
      </c>
      <c r="BT306" s="6">
        <f>'[1]Detailed Budget'!$AD$12</f>
        <v>194045122715</v>
      </c>
      <c r="BU306" s="6">
        <f>'[1]Detailed Budget'!$AD$24</f>
        <v>194045122715</v>
      </c>
      <c r="BV306" s="7">
        <f>AV306/34743979</f>
        <v>0</v>
      </c>
      <c r="BW306" s="4"/>
      <c r="BX306" s="5">
        <f>BT306*BV306</f>
        <v>0</v>
      </c>
      <c r="BY306" s="5">
        <f>BU306*BV306</f>
        <v>0</v>
      </c>
      <c r="CA306" s="6">
        <f>'[1]Detailed Budget'!$AD$96</f>
        <v>71050111380.677719</v>
      </c>
      <c r="CB306" s="5">
        <f>BA306*CA306</f>
        <v>134759663.2052269</v>
      </c>
      <c r="CE306" s="6">
        <f>'[1]Detailed Budget'!$AD$175</f>
        <v>4330586076.5988197</v>
      </c>
      <c r="CF306" s="5">
        <f>BB306*BD306*CE306</f>
        <v>0</v>
      </c>
      <c r="CG306" s="6">
        <f>'[1]Detailed Budget'!$AD$176</f>
        <v>20662817754.37001</v>
      </c>
      <c r="CH306" s="5">
        <f>BB306*BF306*CG306</f>
        <v>0</v>
      </c>
      <c r="CI306" s="5">
        <f>CF306+CH306</f>
        <v>0</v>
      </c>
      <c r="CJ306" s="5">
        <f>'[1]Detailed Budget'!$AD$178</f>
        <v>46025131033.061455</v>
      </c>
      <c r="CK306" s="5">
        <f>BB306*AG306*CJ306</f>
        <v>0</v>
      </c>
      <c r="CL306" s="5">
        <f>CI306+CK306</f>
        <v>0</v>
      </c>
      <c r="CM306" s="4">
        <f>'[1]Detailed Budget'!$AD$189</f>
        <v>77498869683.252869</v>
      </c>
      <c r="CN306" s="5">
        <f>BH306*BL306*CM306</f>
        <v>0</v>
      </c>
      <c r="CO306" s="3">
        <f>'[1]Detailed Budget'!$AD$191</f>
        <v>2684962805.4134097</v>
      </c>
      <c r="CP306" s="2">
        <f>BH306*AN306*CO306</f>
        <v>0</v>
      </c>
      <c r="CQ306" s="2">
        <f>CN306+CP306</f>
        <v>0</v>
      </c>
      <c r="CR306" s="6">
        <f>'[1]Detailed Budget'!$AD$195</f>
        <v>18734176418</v>
      </c>
      <c r="CS306" s="5">
        <f>BN306*CR306</f>
        <v>27651504.364274688</v>
      </c>
      <c r="CW306" s="4"/>
      <c r="DH306" s="3">
        <f>'[1]Detailed Budget'!$AD$163</f>
        <v>4928560000</v>
      </c>
      <c r="DI306" s="2">
        <f>AP306*DH306</f>
        <v>6160000</v>
      </c>
    </row>
    <row r="307" spans="1:118" ht="29" x14ac:dyDescent="0.35">
      <c r="A307" s="23" t="s">
        <v>1099</v>
      </c>
      <c r="B307" s="22" t="s">
        <v>1098</v>
      </c>
      <c r="C307" s="21" t="s">
        <v>1</v>
      </c>
      <c r="D307" s="21"/>
      <c r="E307" s="21"/>
      <c r="F307" s="21"/>
      <c r="G307" s="21"/>
      <c r="H307" s="21" t="s">
        <v>1</v>
      </c>
      <c r="I307" s="21" t="s">
        <v>1</v>
      </c>
      <c r="J307" s="21"/>
      <c r="K307" s="21" t="s">
        <v>1</v>
      </c>
      <c r="L307" s="21"/>
      <c r="M307" s="21"/>
      <c r="N307" s="21"/>
      <c r="O307" s="21"/>
      <c r="P307" s="21"/>
      <c r="Q307" s="21"/>
      <c r="R307" s="21" t="s">
        <v>1</v>
      </c>
      <c r="S307" s="21"/>
      <c r="T307" s="21"/>
      <c r="U307" s="20">
        <f>COUNTA(C307:T307)</f>
        <v>5</v>
      </c>
      <c r="V307" s="19" t="s">
        <v>0</v>
      </c>
      <c r="W307" s="18">
        <v>127876</v>
      </c>
      <c r="X307" s="17">
        <v>2.91</v>
      </c>
      <c r="Y307" s="16">
        <f>1+X307/100</f>
        <v>1.0290999999999999</v>
      </c>
      <c r="Z307" s="6">
        <v>19</v>
      </c>
      <c r="AA307" s="16">
        <f>POWER(Y307,Z307)</f>
        <v>1.7246222540408234</v>
      </c>
      <c r="AB307" s="6">
        <f>W307*AA307</f>
        <v>220537.79535772433</v>
      </c>
      <c r="AC307" s="1">
        <v>20.100000000000001</v>
      </c>
      <c r="AD307" s="6">
        <f>AB307*AC307/100</f>
        <v>44328.096866902597</v>
      </c>
      <c r="AE307" s="6">
        <f>AD307*0.95</f>
        <v>42111.692023557465</v>
      </c>
      <c r="AF307" s="6">
        <f>AE307*BB307</f>
        <v>0</v>
      </c>
      <c r="AG307" s="15">
        <f>AE307/21628351</f>
        <v>1.9470597653772803E-3</v>
      </c>
      <c r="AH307" s="6">
        <f>AB307*0.05</f>
        <v>11026.889767886218</v>
      </c>
      <c r="AI307" s="12">
        <f>AH307/12908475</f>
        <v>8.5423644294823503E-4</v>
      </c>
      <c r="AJ307" s="6">
        <f>AD307+AH307</f>
        <v>55354.986634788816</v>
      </c>
      <c r="AK307" s="6">
        <f>AB307*0.04</f>
        <v>8821.511814308973</v>
      </c>
      <c r="AL307" s="6">
        <f>AB307*0.04</f>
        <v>8821.511814308973</v>
      </c>
      <c r="AM307" s="6">
        <f>AK307+AL307</f>
        <v>17643.023628617946</v>
      </c>
      <c r="AN307" s="14">
        <f>AM307/20653560</f>
        <v>8.5423644294823492E-4</v>
      </c>
      <c r="AO307" s="6">
        <v>10</v>
      </c>
      <c r="AP307" s="13">
        <f>AO307/8801</f>
        <v>1.1362345188046814E-3</v>
      </c>
      <c r="AQ307" s="6">
        <v>10</v>
      </c>
      <c r="AR307" s="6"/>
      <c r="AS307" s="6"/>
      <c r="AT307" s="6"/>
      <c r="AU307" s="6">
        <v>0</v>
      </c>
      <c r="AV307" s="6"/>
      <c r="AW307" s="13">
        <f>AV307/34743979</f>
        <v>0</v>
      </c>
      <c r="AX307" s="6">
        <v>1</v>
      </c>
      <c r="AY307" s="6">
        <f>AJ307/1887791*638542</f>
        <v>18723.727295951361</v>
      </c>
      <c r="AZ307" s="6">
        <f>AX307*AY307</f>
        <v>18723.727295951361</v>
      </c>
      <c r="BA307" s="12">
        <f>AZ307/12721596</f>
        <v>1.4718064695617879E-3</v>
      </c>
      <c r="BB307" s="11">
        <v>0</v>
      </c>
      <c r="BC307" s="6">
        <f>AD307*BB307*0.18*4</f>
        <v>0</v>
      </c>
      <c r="BD307" s="10">
        <f>BC307/11104067</f>
        <v>0</v>
      </c>
      <c r="BE307" s="6">
        <f>AD307*BB307*0.77*4</f>
        <v>0</v>
      </c>
      <c r="BF307" s="8">
        <f>BE307/47500730</f>
        <v>0</v>
      </c>
      <c r="BG307" s="27">
        <f>BC307+BE307</f>
        <v>0</v>
      </c>
      <c r="BH307" s="9">
        <v>0</v>
      </c>
      <c r="BI307" s="6">
        <f>AK307*0.85*0.75*12</f>
        <v>67484.565379463646</v>
      </c>
      <c r="BJ307" s="6">
        <f>AL307*0.85*0.75*2*12</f>
        <v>134969.13075892729</v>
      </c>
      <c r="BK307" s="6">
        <f>BI307+BJ307</f>
        <v>202453.69613839092</v>
      </c>
      <c r="BL307" s="8">
        <f>BK307/236999601</f>
        <v>8.5423644294823481E-4</v>
      </c>
      <c r="BM307" s="6">
        <f>AH307/376054*904530</f>
        <v>26523.192418498726</v>
      </c>
      <c r="BN307" s="8">
        <f>BM307/23157202</f>
        <v>1.1453539343180893E-3</v>
      </c>
      <c r="BT307" s="6">
        <f>'[1]Detailed Budget'!$AD$12</f>
        <v>194045122715</v>
      </c>
      <c r="BU307" s="6">
        <f>'[1]Detailed Budget'!$AD$24</f>
        <v>194045122715</v>
      </c>
      <c r="BV307" s="7">
        <f>AV307/34743979</f>
        <v>0</v>
      </c>
      <c r="BW307" s="4"/>
      <c r="BX307" s="5">
        <f>BT307*BV307</f>
        <v>0</v>
      </c>
      <c r="BY307" s="5">
        <f>BU307*BV307</f>
        <v>0</v>
      </c>
      <c r="CA307" s="6">
        <f>'[1]Detailed Budget'!$AD$96</f>
        <v>71050111380.677719</v>
      </c>
      <c r="CB307" s="5">
        <f>BA307*CA307</f>
        <v>104572013.59316708</v>
      </c>
      <c r="CE307" s="6">
        <f>'[1]Detailed Budget'!$AD$175</f>
        <v>4330586076.5988197</v>
      </c>
      <c r="CF307" s="5">
        <f>BB307*BD307*CE307</f>
        <v>0</v>
      </c>
      <c r="CG307" s="6">
        <f>'[1]Detailed Budget'!$AD$176</f>
        <v>20662817754.37001</v>
      </c>
      <c r="CH307" s="5">
        <f>BB307*BF307*CG307</f>
        <v>0</v>
      </c>
      <c r="CI307" s="5">
        <f>CF307+CH307</f>
        <v>0</v>
      </c>
      <c r="CJ307" s="5">
        <f>'[1]Detailed Budget'!$AD$178</f>
        <v>46025131033.061455</v>
      </c>
      <c r="CK307" s="5">
        <f>BB307*AG307*CJ307</f>
        <v>0</v>
      </c>
      <c r="CL307" s="5">
        <f>CI307+CK307</f>
        <v>0</v>
      </c>
      <c r="CM307" s="4">
        <f>'[1]Detailed Budget'!$AD$189</f>
        <v>77498869683.252869</v>
      </c>
      <c r="CN307" s="5">
        <f>BH307*BL307*CM307</f>
        <v>0</v>
      </c>
      <c r="CO307" s="3">
        <f>'[1]Detailed Budget'!$AD$191</f>
        <v>2684962805.4134097</v>
      </c>
      <c r="CP307" s="2">
        <f>BH307*AN307*CO307</f>
        <v>0</v>
      </c>
      <c r="CQ307" s="2">
        <f>CN307+CP307</f>
        <v>0</v>
      </c>
      <c r="CR307" s="6">
        <f>'[1]Detailed Budget'!$AD$195</f>
        <v>18734176418</v>
      </c>
      <c r="CS307" s="5">
        <f>BN307*CR307</f>
        <v>21457262.66656547</v>
      </c>
      <c r="CW307" s="4"/>
      <c r="DH307" s="3">
        <f>'[1]Detailed Budget'!$AD$163</f>
        <v>4928560000</v>
      </c>
      <c r="DI307" s="2">
        <f>AP307*DH307</f>
        <v>5600000</v>
      </c>
    </row>
    <row r="308" spans="1:118" ht="29" x14ac:dyDescent="0.35">
      <c r="A308" s="23" t="s">
        <v>1097</v>
      </c>
      <c r="B308" s="22" t="s">
        <v>1096</v>
      </c>
      <c r="C308" s="21" t="s">
        <v>1</v>
      </c>
      <c r="D308" s="21"/>
      <c r="E308" s="21"/>
      <c r="F308" s="21"/>
      <c r="G308" s="21"/>
      <c r="H308" s="21" t="s">
        <v>1</v>
      </c>
      <c r="I308" s="21" t="s">
        <v>1</v>
      </c>
      <c r="J308" s="21"/>
      <c r="K308" s="21" t="s">
        <v>1</v>
      </c>
      <c r="L308" s="21"/>
      <c r="M308" s="21"/>
      <c r="N308" s="21"/>
      <c r="O308" s="21"/>
      <c r="P308" s="21"/>
      <c r="Q308" s="21"/>
      <c r="R308" s="21" t="s">
        <v>1</v>
      </c>
      <c r="S308" s="21"/>
      <c r="T308" s="21"/>
      <c r="U308" s="20">
        <f>COUNTA(C308:T308)</f>
        <v>5</v>
      </c>
      <c r="V308" s="19" t="s">
        <v>0</v>
      </c>
      <c r="W308" s="18">
        <v>192407</v>
      </c>
      <c r="X308" s="17">
        <v>2.91</v>
      </c>
      <c r="Y308" s="16">
        <f>1+X308/100</f>
        <v>1.0290999999999999</v>
      </c>
      <c r="Z308" s="6">
        <v>19</v>
      </c>
      <c r="AA308" s="16">
        <f>POWER(Y308,Z308)</f>
        <v>1.7246222540408234</v>
      </c>
      <c r="AB308" s="6">
        <f>W308*AA308</f>
        <v>331829.3940332327</v>
      </c>
      <c r="AC308" s="1">
        <v>20.100000000000001</v>
      </c>
      <c r="AD308" s="6">
        <f>AB308*AC308/100</f>
        <v>66697.708200679772</v>
      </c>
      <c r="AE308" s="6">
        <f>AD308*0.95</f>
        <v>63362.822790645783</v>
      </c>
      <c r="AF308" s="6">
        <f>AE308*BB308</f>
        <v>0</v>
      </c>
      <c r="AG308" s="15">
        <f>AE308/21628351</f>
        <v>2.929618757835296E-3</v>
      </c>
      <c r="AH308" s="6">
        <f>AB308*0.05</f>
        <v>16591.469701661637</v>
      </c>
      <c r="AI308" s="12">
        <f>AH308/12908475</f>
        <v>1.2853160192556935E-3</v>
      </c>
      <c r="AJ308" s="6">
        <f>AD308+AH308</f>
        <v>83289.177902341413</v>
      </c>
      <c r="AK308" s="6">
        <f>AB308*0.04</f>
        <v>13273.175761329308</v>
      </c>
      <c r="AL308" s="6">
        <f>AB308*0.04</f>
        <v>13273.175761329308</v>
      </c>
      <c r="AM308" s="6">
        <f>AK308+AL308</f>
        <v>26546.351522658617</v>
      </c>
      <c r="AN308" s="14">
        <f>AM308/20653560</f>
        <v>1.2853160192556933E-3</v>
      </c>
      <c r="AO308" s="6">
        <v>10</v>
      </c>
      <c r="AP308" s="13">
        <f>AO308/8801</f>
        <v>1.1362345188046814E-3</v>
      </c>
      <c r="AQ308" s="6">
        <v>10</v>
      </c>
      <c r="AR308" s="6"/>
      <c r="AS308" s="6"/>
      <c r="AT308" s="6"/>
      <c r="AU308" s="6">
        <v>0</v>
      </c>
      <c r="AV308" s="6"/>
      <c r="AW308" s="13">
        <f>AV308/34743979</f>
        <v>0</v>
      </c>
      <c r="AX308" s="6">
        <v>1</v>
      </c>
      <c r="AY308" s="6">
        <f>AJ308/1887791*638542</f>
        <v>28172.418576058943</v>
      </c>
      <c r="AZ308" s="6">
        <f>AX308*AY308</f>
        <v>28172.418576058943</v>
      </c>
      <c r="BA308" s="12">
        <f>AZ308/12721596</f>
        <v>2.214534919679806E-3</v>
      </c>
      <c r="BB308" s="11">
        <v>0</v>
      </c>
      <c r="BC308" s="6">
        <f>AD308*BB308*0.18*4</f>
        <v>0</v>
      </c>
      <c r="BD308" s="10">
        <f>BC308/11104067</f>
        <v>0</v>
      </c>
      <c r="BE308" s="6">
        <f>AD308*BB308*0.77*4</f>
        <v>0</v>
      </c>
      <c r="BF308" s="8">
        <f>BE308/47500730</f>
        <v>0</v>
      </c>
      <c r="BG308" s="27">
        <f>BC308+BE308</f>
        <v>0</v>
      </c>
      <c r="BH308" s="9">
        <v>0</v>
      </c>
      <c r="BI308" s="6">
        <f>AK308*0.85*0.75*12</f>
        <v>101539.79457416922</v>
      </c>
      <c r="BJ308" s="6">
        <f>AL308*0.85*0.75*2*12</f>
        <v>203079.58914833845</v>
      </c>
      <c r="BK308" s="6">
        <f>BI308+BJ308</f>
        <v>304619.38372250769</v>
      </c>
      <c r="BL308" s="8">
        <f>BK308/236999601</f>
        <v>1.2853160192556935E-3</v>
      </c>
      <c r="BM308" s="6">
        <f>AH308/376054*904530</f>
        <v>39907.784757625239</v>
      </c>
      <c r="BN308" s="8">
        <f>BM308/23157202</f>
        <v>1.7233422568765104E-3</v>
      </c>
      <c r="BT308" s="6">
        <f>'[1]Detailed Budget'!$AD$12</f>
        <v>194045122715</v>
      </c>
      <c r="BU308" s="6">
        <f>'[1]Detailed Budget'!$AD$24</f>
        <v>194045122715</v>
      </c>
      <c r="BV308" s="7">
        <f>AV308/34743979</f>
        <v>0</v>
      </c>
      <c r="BW308" s="4"/>
      <c r="BX308" s="5">
        <f>BT308*BV308</f>
        <v>0</v>
      </c>
      <c r="BY308" s="5">
        <f>BU308*BV308</f>
        <v>0</v>
      </c>
      <c r="CA308" s="6">
        <f>'[1]Detailed Budget'!$AD$96</f>
        <v>71050111380.677719</v>
      </c>
      <c r="CB308" s="5">
        <f>BA308*CA308</f>
        <v>157342952.69965041</v>
      </c>
      <c r="CE308" s="6">
        <f>'[1]Detailed Budget'!$AD$175</f>
        <v>4330586076.5988197</v>
      </c>
      <c r="CF308" s="5">
        <f>BB308*BD308*CE308</f>
        <v>0</v>
      </c>
      <c r="CG308" s="6">
        <f>'[1]Detailed Budget'!$AD$176</f>
        <v>20662817754.37001</v>
      </c>
      <c r="CH308" s="5">
        <f>BB308*BF308*CG308</f>
        <v>0</v>
      </c>
      <c r="CI308" s="5">
        <f>CF308+CH308</f>
        <v>0</v>
      </c>
      <c r="CJ308" s="5">
        <f>'[1]Detailed Budget'!$AD$178</f>
        <v>46025131033.061455</v>
      </c>
      <c r="CK308" s="5">
        <f>BB308*AG308*CJ308</f>
        <v>0</v>
      </c>
      <c r="CL308" s="5">
        <f>CI308+CK308</f>
        <v>0</v>
      </c>
      <c r="CM308" s="4">
        <f>'[1]Detailed Budget'!$AD$189</f>
        <v>77498869683.252869</v>
      </c>
      <c r="CN308" s="5">
        <f>BH308*BL308*CM308</f>
        <v>0</v>
      </c>
      <c r="CO308" s="3">
        <f>'[1]Detailed Budget'!$AD$191</f>
        <v>2684962805.4134097</v>
      </c>
      <c r="CP308" s="2">
        <f>BH308*AN308*CO308</f>
        <v>0</v>
      </c>
      <c r="CQ308" s="2">
        <f>CN308+CP308</f>
        <v>0</v>
      </c>
      <c r="CR308" s="6">
        <f>'[1]Detailed Budget'!$AD$195</f>
        <v>18734176418</v>
      </c>
      <c r="CS308" s="5">
        <f>BN308*CR308</f>
        <v>32285397.868918821</v>
      </c>
      <c r="CW308" s="4"/>
      <c r="DH308" s="3">
        <f>'[1]Detailed Budget'!$AD$163</f>
        <v>4928560000</v>
      </c>
      <c r="DI308" s="2">
        <f>AP308*DH308</f>
        <v>5600000</v>
      </c>
    </row>
    <row r="309" spans="1:118" ht="29" x14ac:dyDescent="0.35">
      <c r="A309" s="23" t="s">
        <v>1095</v>
      </c>
      <c r="B309" s="22" t="s">
        <v>1094</v>
      </c>
      <c r="C309" s="21" t="s">
        <v>1</v>
      </c>
      <c r="D309" s="21"/>
      <c r="E309" s="21"/>
      <c r="F309" s="21"/>
      <c r="G309" s="21"/>
      <c r="H309" s="21" t="s">
        <v>1</v>
      </c>
      <c r="I309" s="21" t="s">
        <v>1</v>
      </c>
      <c r="J309" s="21"/>
      <c r="K309" s="21" t="s">
        <v>1</v>
      </c>
      <c r="L309" s="21"/>
      <c r="M309" s="21"/>
      <c r="N309" s="21"/>
      <c r="O309" s="21"/>
      <c r="P309" s="21"/>
      <c r="Q309" s="21"/>
      <c r="R309" s="21" t="s">
        <v>1</v>
      </c>
      <c r="S309" s="21"/>
      <c r="T309" s="21"/>
      <c r="U309" s="20">
        <f>COUNTA(C309:T309)</f>
        <v>5</v>
      </c>
      <c r="V309" s="19" t="s">
        <v>0</v>
      </c>
      <c r="W309" s="18">
        <v>77414</v>
      </c>
      <c r="X309" s="17">
        <v>2.91</v>
      </c>
      <c r="Y309" s="16">
        <f>1+X309/100</f>
        <v>1.0290999999999999</v>
      </c>
      <c r="Z309" s="6">
        <v>19</v>
      </c>
      <c r="AA309" s="16">
        <f>POWER(Y309,Z309)</f>
        <v>1.7246222540408234</v>
      </c>
      <c r="AB309" s="6">
        <f>W309*AA309</f>
        <v>133509.90717431629</v>
      </c>
      <c r="AC309" s="1">
        <v>20.100000000000001</v>
      </c>
      <c r="AD309" s="6">
        <f>AB309*AC309/100</f>
        <v>26835.491342037578</v>
      </c>
      <c r="AE309" s="6">
        <f>AD309*0.95</f>
        <v>25493.7167749357</v>
      </c>
      <c r="AF309" s="6">
        <f>AE309*BB309</f>
        <v>0</v>
      </c>
      <c r="AG309" s="15">
        <f>AE309/21628351</f>
        <v>1.1787175441593167E-3</v>
      </c>
      <c r="AH309" s="6">
        <f>AB309*0.05</f>
        <v>6675.4953587158152</v>
      </c>
      <c r="AI309" s="12">
        <f>AH309/12908475</f>
        <v>5.1714051107631346E-4</v>
      </c>
      <c r="AJ309" s="6">
        <f>AD309+AH309</f>
        <v>33510.98670075339</v>
      </c>
      <c r="AK309" s="6">
        <f>AB309*0.04</f>
        <v>5340.396286972652</v>
      </c>
      <c r="AL309" s="6">
        <f>AB309*0.04</f>
        <v>5340.396286972652</v>
      </c>
      <c r="AM309" s="6">
        <f>AK309+AL309</f>
        <v>10680.792573945304</v>
      </c>
      <c r="AN309" s="14">
        <f>AM309/20653560</f>
        <v>5.1714051107631346E-4</v>
      </c>
      <c r="AO309" s="6">
        <v>11</v>
      </c>
      <c r="AP309" s="13">
        <f>AO309/8801</f>
        <v>1.2498579706851495E-3</v>
      </c>
      <c r="AQ309" s="6">
        <v>11</v>
      </c>
      <c r="AR309" s="6"/>
      <c r="AS309" s="6"/>
      <c r="AT309" s="6"/>
      <c r="AU309" s="6">
        <v>0</v>
      </c>
      <c r="AV309" s="6"/>
      <c r="AW309" s="13">
        <f>AV309/34743979</f>
        <v>0</v>
      </c>
      <c r="AX309" s="6">
        <v>1</v>
      </c>
      <c r="AY309" s="6">
        <f>AJ309/1887791*638542</f>
        <v>11335.032569745523</v>
      </c>
      <c r="AZ309" s="6">
        <f>AX309*AY309</f>
        <v>11335.032569745523</v>
      </c>
      <c r="BA309" s="12">
        <f>AZ309/12721596</f>
        <v>8.9100711653989978E-4</v>
      </c>
      <c r="BB309" s="11">
        <v>0</v>
      </c>
      <c r="BC309" s="6">
        <f>AD309*BB309*0.18*4</f>
        <v>0</v>
      </c>
      <c r="BD309" s="10">
        <f>BC309/11104067</f>
        <v>0</v>
      </c>
      <c r="BE309" s="6">
        <f>AD309*BB309*0.77*4</f>
        <v>0</v>
      </c>
      <c r="BF309" s="8">
        <f>BE309/47500730</f>
        <v>0</v>
      </c>
      <c r="BG309" s="27">
        <f>BC309+BE309</f>
        <v>0</v>
      </c>
      <c r="BH309" s="9">
        <v>0</v>
      </c>
      <c r="BI309" s="6">
        <f>AK309*0.85*0.75*12</f>
        <v>40854.031595340784</v>
      </c>
      <c r="BJ309" s="6">
        <f>AL309*0.85*0.75*2*12</f>
        <v>81708.063190681569</v>
      </c>
      <c r="BK309" s="6">
        <f>BI309+BJ309</f>
        <v>122562.09478602235</v>
      </c>
      <c r="BL309" s="8">
        <f>BK309/236999601</f>
        <v>5.1714051107631335E-4</v>
      </c>
      <c r="BM309" s="6">
        <f>AH309/376054*904530</f>
        <v>16056.69881671041</v>
      </c>
      <c r="BN309" s="8">
        <f>BM309/23157202</f>
        <v>6.9337819036645321E-4</v>
      </c>
      <c r="BT309" s="6">
        <f>'[1]Detailed Budget'!$AD$12</f>
        <v>194045122715</v>
      </c>
      <c r="BU309" s="6">
        <f>'[1]Detailed Budget'!$AD$24</f>
        <v>194045122715</v>
      </c>
      <c r="BV309" s="7">
        <f>AV309/34743979</f>
        <v>0</v>
      </c>
      <c r="BW309" s="4"/>
      <c r="BX309" s="5">
        <f>BT309*BV309</f>
        <v>0</v>
      </c>
      <c r="BY309" s="5">
        <f>BU309*BV309</f>
        <v>0</v>
      </c>
      <c r="CA309" s="6">
        <f>'[1]Detailed Budget'!$AD$96</f>
        <v>71050111380.677719</v>
      </c>
      <c r="CB309" s="5">
        <f>BA309*CA309</f>
        <v>63306154.871136375</v>
      </c>
      <c r="CE309" s="6">
        <f>'[1]Detailed Budget'!$AD$175</f>
        <v>4330586076.5988197</v>
      </c>
      <c r="CF309" s="5">
        <f>BB309*BD309*CE309</f>
        <v>0</v>
      </c>
      <c r="CG309" s="6">
        <f>'[1]Detailed Budget'!$AD$176</f>
        <v>20662817754.37001</v>
      </c>
      <c r="CH309" s="5">
        <f>BB309*BF309*CG309</f>
        <v>0</v>
      </c>
      <c r="CI309" s="5">
        <f>CF309+CH309</f>
        <v>0</v>
      </c>
      <c r="CJ309" s="5">
        <f>'[1]Detailed Budget'!$AD$178</f>
        <v>46025131033.061455</v>
      </c>
      <c r="CK309" s="5">
        <f>BB309*AG309*CJ309</f>
        <v>0</v>
      </c>
      <c r="CL309" s="5">
        <f>CI309+CK309</f>
        <v>0</v>
      </c>
      <c r="CM309" s="4">
        <f>'[1]Detailed Budget'!$AD$189</f>
        <v>77498869683.252869</v>
      </c>
      <c r="CN309" s="5">
        <f>BH309*BL309*CM309</f>
        <v>0</v>
      </c>
      <c r="CO309" s="3">
        <f>'[1]Detailed Budget'!$AD$191</f>
        <v>2684962805.4134097</v>
      </c>
      <c r="CP309" s="2">
        <f>BH309*AN309*CO309</f>
        <v>0</v>
      </c>
      <c r="CQ309" s="2">
        <f>CN309+CP309</f>
        <v>0</v>
      </c>
      <c r="CR309" s="6">
        <f>'[1]Detailed Budget'!$AD$195</f>
        <v>18734176418</v>
      </c>
      <c r="CS309" s="5">
        <f>BN309*CR309</f>
        <v>12989869.342718722</v>
      </c>
      <c r="CW309" s="4"/>
      <c r="DH309" s="3">
        <f>'[1]Detailed Budget'!$AD$163</f>
        <v>4928560000</v>
      </c>
      <c r="DI309" s="2">
        <f>AP309*DH309</f>
        <v>6160000</v>
      </c>
    </row>
    <row r="310" spans="1:118" ht="29" x14ac:dyDescent="0.35">
      <c r="A310" s="23" t="s">
        <v>1093</v>
      </c>
      <c r="B310" s="22" t="s">
        <v>1092</v>
      </c>
      <c r="C310" s="21" t="s">
        <v>1</v>
      </c>
      <c r="D310" s="21"/>
      <c r="E310" s="21"/>
      <c r="F310" s="21"/>
      <c r="G310" s="21"/>
      <c r="H310" s="21" t="s">
        <v>1</v>
      </c>
      <c r="I310" s="21" t="s">
        <v>1</v>
      </c>
      <c r="J310" s="21"/>
      <c r="K310" s="21" t="s">
        <v>1</v>
      </c>
      <c r="L310" s="21"/>
      <c r="M310" s="21"/>
      <c r="N310" s="21"/>
      <c r="O310" s="21"/>
      <c r="P310" s="21"/>
      <c r="Q310" s="21"/>
      <c r="R310" s="21" t="s">
        <v>1</v>
      </c>
      <c r="S310" s="21"/>
      <c r="T310" s="21"/>
      <c r="U310" s="20">
        <f>COUNTA(C310:T310)</f>
        <v>5</v>
      </c>
      <c r="V310" s="19" t="s">
        <v>0</v>
      </c>
      <c r="W310" s="18">
        <v>134813</v>
      </c>
      <c r="X310" s="17">
        <v>2.91</v>
      </c>
      <c r="Y310" s="16">
        <f>1+X310/100</f>
        <v>1.0290999999999999</v>
      </c>
      <c r="Z310" s="6">
        <v>19</v>
      </c>
      <c r="AA310" s="16">
        <f>POWER(Y310,Z310)</f>
        <v>1.7246222540408234</v>
      </c>
      <c r="AB310" s="6">
        <f>W310*AA310</f>
        <v>232501.49993400552</v>
      </c>
      <c r="AC310" s="1">
        <v>20.100000000000001</v>
      </c>
      <c r="AD310" s="6">
        <f>AB310*AC310/100</f>
        <v>46732.801486735108</v>
      </c>
      <c r="AE310" s="6">
        <f>AD310*0.95</f>
        <v>44396.161412398353</v>
      </c>
      <c r="AF310" s="6">
        <f>AE310*BB310</f>
        <v>0</v>
      </c>
      <c r="AG310" s="15">
        <f>AE310/21628351</f>
        <v>2.0526836009087494E-3</v>
      </c>
      <c r="AH310" s="6">
        <f>AB310*0.05</f>
        <v>11625.074996700278</v>
      </c>
      <c r="AI310" s="12">
        <f>AH310/12908475</f>
        <v>9.0057694628531079E-4</v>
      </c>
      <c r="AJ310" s="6">
        <f>AD310+AH310</f>
        <v>58357.876483435386</v>
      </c>
      <c r="AK310" s="6">
        <f>AB310*0.04</f>
        <v>9300.0599973602202</v>
      </c>
      <c r="AL310" s="6">
        <f>AB310*0.04</f>
        <v>9300.0599973602202</v>
      </c>
      <c r="AM310" s="6">
        <f>AK310+AL310</f>
        <v>18600.11999472044</v>
      </c>
      <c r="AN310" s="14">
        <f>AM310/20653560</f>
        <v>9.0057694628531068E-4</v>
      </c>
      <c r="AO310" s="6">
        <v>10</v>
      </c>
      <c r="AP310" s="13">
        <f>AO310/8801</f>
        <v>1.1362345188046814E-3</v>
      </c>
      <c r="AQ310" s="6">
        <v>10</v>
      </c>
      <c r="AR310" s="6"/>
      <c r="AS310" s="6"/>
      <c r="AT310" s="6"/>
      <c r="AU310" s="6">
        <v>0</v>
      </c>
      <c r="AV310" s="6"/>
      <c r="AW310" s="13">
        <f>AV310/34743979</f>
        <v>0</v>
      </c>
      <c r="AX310" s="6">
        <v>1</v>
      </c>
      <c r="AY310" s="6">
        <f>AJ310/1887791*638542</f>
        <v>19739.449528833327</v>
      </c>
      <c r="AZ310" s="6">
        <f>AX310*AY310</f>
        <v>19739.449528833327</v>
      </c>
      <c r="BA310" s="12">
        <f>AZ310/12721596</f>
        <v>1.5516488284043391E-3</v>
      </c>
      <c r="BB310" s="11">
        <v>0</v>
      </c>
      <c r="BC310" s="6">
        <f>AD310*BB310*0.18*4</f>
        <v>0</v>
      </c>
      <c r="BD310" s="10">
        <f>BC310/11104067</f>
        <v>0</v>
      </c>
      <c r="BE310" s="6">
        <f>AD310*BB310*0.77*4</f>
        <v>0</v>
      </c>
      <c r="BF310" s="8">
        <f>BE310/47500730</f>
        <v>0</v>
      </c>
      <c r="BG310" s="27">
        <f>BC310+BE310</f>
        <v>0</v>
      </c>
      <c r="BH310" s="9">
        <v>0</v>
      </c>
      <c r="BI310" s="6">
        <f>AK310*0.85*0.75*12</f>
        <v>71145.45897980567</v>
      </c>
      <c r="BJ310" s="6">
        <f>AL310*0.85*0.75*2*12</f>
        <v>142290.91795961134</v>
      </c>
      <c r="BK310" s="6">
        <f>BI310+BJ310</f>
        <v>213436.37693941701</v>
      </c>
      <c r="BL310" s="8">
        <f>BK310/236999601</f>
        <v>9.0057694628531046E-4</v>
      </c>
      <c r="BM310" s="6">
        <f>AH310/376054*904530</f>
        <v>27962.018983351598</v>
      </c>
      <c r="BN310" s="8">
        <f>BM310/23157202</f>
        <v>1.207486940060876E-3</v>
      </c>
      <c r="BT310" s="6">
        <f>'[1]Detailed Budget'!$AD$12</f>
        <v>194045122715</v>
      </c>
      <c r="BU310" s="6">
        <f>'[1]Detailed Budget'!$AD$24</f>
        <v>194045122715</v>
      </c>
      <c r="BV310" s="7">
        <f>AV310/34743979</f>
        <v>0</v>
      </c>
      <c r="BW310" s="4"/>
      <c r="BX310" s="5">
        <f>BT310*BV310</f>
        <v>0</v>
      </c>
      <c r="BY310" s="5">
        <f>BU310*BV310</f>
        <v>0</v>
      </c>
      <c r="CA310" s="6">
        <f>'[1]Detailed Budget'!$AD$96</f>
        <v>71050111380.677719</v>
      </c>
      <c r="CB310" s="5">
        <f>BA310*CA310</f>
        <v>110244822.08182639</v>
      </c>
      <c r="CE310" s="6">
        <f>'[1]Detailed Budget'!$AD$175</f>
        <v>4330586076.5988197</v>
      </c>
      <c r="CF310" s="5">
        <f>BB310*BD310*CE310</f>
        <v>0</v>
      </c>
      <c r="CG310" s="6">
        <f>'[1]Detailed Budget'!$AD$176</f>
        <v>20662817754.37001</v>
      </c>
      <c r="CH310" s="5">
        <f>BB310*BF310*CG310</f>
        <v>0</v>
      </c>
      <c r="CI310" s="5">
        <f>CF310+CH310</f>
        <v>0</v>
      </c>
      <c r="CJ310" s="5">
        <f>'[1]Detailed Budget'!$AD$178</f>
        <v>46025131033.061455</v>
      </c>
      <c r="CK310" s="5">
        <f>BB310*AG310*CJ310</f>
        <v>0</v>
      </c>
      <c r="CL310" s="5">
        <f>CI310+CK310</f>
        <v>0</v>
      </c>
      <c r="CM310" s="4">
        <f>'[1]Detailed Budget'!$AD$189</f>
        <v>77498869683.252869</v>
      </c>
      <c r="CN310" s="5">
        <f>BH310*BL310*CM310</f>
        <v>0</v>
      </c>
      <c r="CO310" s="3">
        <f>'[1]Detailed Budget'!$AD$191</f>
        <v>2684962805.4134097</v>
      </c>
      <c r="CP310" s="2">
        <f>BH310*AN310*CO310</f>
        <v>0</v>
      </c>
      <c r="CQ310" s="2">
        <f>CN310+CP310</f>
        <v>0</v>
      </c>
      <c r="CR310" s="6">
        <f>'[1]Detailed Budget'!$AD$195</f>
        <v>18734176418</v>
      </c>
      <c r="CS310" s="5">
        <f>BN310*CR310</f>
        <v>22621273.357531443</v>
      </c>
      <c r="CW310" s="4"/>
      <c r="DH310" s="3">
        <f>'[1]Detailed Budget'!$AD$163</f>
        <v>4928560000</v>
      </c>
      <c r="DI310" s="2">
        <f>AP310*DH310</f>
        <v>5600000</v>
      </c>
    </row>
    <row r="311" spans="1:118" ht="29" x14ac:dyDescent="0.35">
      <c r="A311" s="23" t="s">
        <v>1091</v>
      </c>
      <c r="B311" s="22" t="s">
        <v>1090</v>
      </c>
      <c r="C311" s="21" t="s">
        <v>1</v>
      </c>
      <c r="D311" s="21"/>
      <c r="E311" s="21"/>
      <c r="F311" s="21"/>
      <c r="G311" s="21"/>
      <c r="H311" s="21" t="s">
        <v>1</v>
      </c>
      <c r="I311" s="21" t="s">
        <v>1</v>
      </c>
      <c r="J311" s="21"/>
      <c r="K311" s="21" t="s">
        <v>1</v>
      </c>
      <c r="L311" s="21"/>
      <c r="M311" s="21"/>
      <c r="N311" s="21"/>
      <c r="O311" s="21"/>
      <c r="P311" s="21"/>
      <c r="Q311" s="21"/>
      <c r="R311" s="21" t="s">
        <v>1</v>
      </c>
      <c r="S311" s="21"/>
      <c r="T311" s="21"/>
      <c r="U311" s="20">
        <f>COUNTA(C311:T311)</f>
        <v>5</v>
      </c>
      <c r="V311" s="19" t="s">
        <v>0</v>
      </c>
      <c r="W311" s="18">
        <v>131861</v>
      </c>
      <c r="X311" s="17">
        <v>2.91</v>
      </c>
      <c r="Y311" s="16">
        <f>1+X311/100</f>
        <v>1.0290999999999999</v>
      </c>
      <c r="Z311" s="6">
        <v>19</v>
      </c>
      <c r="AA311" s="16">
        <f>POWER(Y311,Z311)</f>
        <v>1.7246222540408234</v>
      </c>
      <c r="AB311" s="6">
        <f>W311*AA311</f>
        <v>227410.415040077</v>
      </c>
      <c r="AC311" s="1">
        <v>20.100000000000001</v>
      </c>
      <c r="AD311" s="6">
        <f>AB311*AC311/100</f>
        <v>45709.493423055486</v>
      </c>
      <c r="AE311" s="6">
        <f>AD311*0.95</f>
        <v>43424.018751902709</v>
      </c>
      <c r="AF311" s="6">
        <f>AE311*BB311</f>
        <v>0</v>
      </c>
      <c r="AG311" s="15">
        <f>AE311/21628351</f>
        <v>2.0077359920736772E-3</v>
      </c>
      <c r="AH311" s="6">
        <f>AB311*0.05</f>
        <v>11370.520752003851</v>
      </c>
      <c r="AI311" s="12">
        <f>AH311/12908475</f>
        <v>8.8085701463603183E-4</v>
      </c>
      <c r="AJ311" s="6">
        <f>AD311+AH311</f>
        <v>57080.014175059339</v>
      </c>
      <c r="AK311" s="6">
        <f>AB311*0.04</f>
        <v>9096.4166016030795</v>
      </c>
      <c r="AL311" s="6">
        <f>AB311*0.04</f>
        <v>9096.4166016030795</v>
      </c>
      <c r="AM311" s="6">
        <f>AK311+AL311</f>
        <v>18192.833203206159</v>
      </c>
      <c r="AN311" s="14">
        <f>AM311/20653560</f>
        <v>8.8085701463603173E-4</v>
      </c>
      <c r="AO311" s="6">
        <v>10</v>
      </c>
      <c r="AP311" s="13">
        <f>AO311/8801</f>
        <v>1.1362345188046814E-3</v>
      </c>
      <c r="AQ311" s="6">
        <v>10</v>
      </c>
      <c r="AR311" s="6"/>
      <c r="AS311" s="6"/>
      <c r="AT311" s="6"/>
      <c r="AU311" s="6">
        <v>0</v>
      </c>
      <c r="AV311" s="6"/>
      <c r="AW311" s="13">
        <f>AV311/34743979</f>
        <v>0</v>
      </c>
      <c r="AX311" s="6">
        <v>1</v>
      </c>
      <c r="AY311" s="6">
        <f>AJ311/1887791*638542</f>
        <v>19307.21484071634</v>
      </c>
      <c r="AZ311" s="6">
        <f>AX311*AY311</f>
        <v>19307.21484071634</v>
      </c>
      <c r="BA311" s="12">
        <f>AZ311/12721596</f>
        <v>1.5176723770127852E-3</v>
      </c>
      <c r="BB311" s="11">
        <v>0</v>
      </c>
      <c r="BC311" s="6">
        <f>AD311*BB311*0.18*4</f>
        <v>0</v>
      </c>
      <c r="BD311" s="10">
        <f>BC311/11104067</f>
        <v>0</v>
      </c>
      <c r="BE311" s="6">
        <f>AD311*BB311*0.77*4</f>
        <v>0</v>
      </c>
      <c r="BF311" s="8">
        <f>BE311/47500730</f>
        <v>0</v>
      </c>
      <c r="BG311" s="27">
        <f>BC311+BE311</f>
        <v>0</v>
      </c>
      <c r="BH311" s="9">
        <v>0</v>
      </c>
      <c r="BI311" s="6">
        <f>AK311*0.85*0.75*12</f>
        <v>69587.58700226355</v>
      </c>
      <c r="BJ311" s="6">
        <f>AL311*0.85*0.75*2*12</f>
        <v>139175.1740045271</v>
      </c>
      <c r="BK311" s="6">
        <f>BI311+BJ311</f>
        <v>208762.76100679065</v>
      </c>
      <c r="BL311" s="8">
        <f>BK311/236999601</f>
        <v>8.8085701463603162E-4</v>
      </c>
      <c r="BM311" s="6">
        <f>AH311/376054*904530</f>
        <v>27349.734707808038</v>
      </c>
      <c r="BN311" s="8">
        <f>BM311/23157202</f>
        <v>1.1810466008720759E-3</v>
      </c>
      <c r="BT311" s="6">
        <f>'[1]Detailed Budget'!$AD$12</f>
        <v>194045122715</v>
      </c>
      <c r="BU311" s="6">
        <f>'[1]Detailed Budget'!$AD$24</f>
        <v>194045122715</v>
      </c>
      <c r="BV311" s="7">
        <f>AV311/34743979</f>
        <v>0</v>
      </c>
      <c r="BW311" s="4"/>
      <c r="BX311" s="5">
        <f>BT311*BV311</f>
        <v>0</v>
      </c>
      <c r="BY311" s="5">
        <f>BU311*BV311</f>
        <v>0</v>
      </c>
      <c r="CA311" s="6">
        <f>'[1]Detailed Budget'!$AD$96</f>
        <v>71050111380.677719</v>
      </c>
      <c r="CB311" s="5">
        <f>BA311*CA311</f>
        <v>107830791.4261363</v>
      </c>
      <c r="CE311" s="6">
        <f>'[1]Detailed Budget'!$AD$175</f>
        <v>4330586076.5988197</v>
      </c>
      <c r="CF311" s="5">
        <f>BB311*BD311*CE311</f>
        <v>0</v>
      </c>
      <c r="CG311" s="6">
        <f>'[1]Detailed Budget'!$AD$176</f>
        <v>20662817754.37001</v>
      </c>
      <c r="CH311" s="5">
        <f>BB311*BF311*CG311</f>
        <v>0</v>
      </c>
      <c r="CI311" s="5">
        <f>CF311+CH311</f>
        <v>0</v>
      </c>
      <c r="CJ311" s="5">
        <f>'[1]Detailed Budget'!$AD$178</f>
        <v>46025131033.061455</v>
      </c>
      <c r="CK311" s="5">
        <f>BB311*AG311*CJ311</f>
        <v>0</v>
      </c>
      <c r="CL311" s="5">
        <f>CI311+CK311</f>
        <v>0</v>
      </c>
      <c r="CM311" s="4">
        <f>'[1]Detailed Budget'!$AD$189</f>
        <v>77498869683.252869</v>
      </c>
      <c r="CN311" s="5">
        <f>BH311*BL311*CM311</f>
        <v>0</v>
      </c>
      <c r="CO311" s="3">
        <f>'[1]Detailed Budget'!$AD$191</f>
        <v>2684962805.4134097</v>
      </c>
      <c r="CP311" s="2">
        <f>BH311*AN311*CO311</f>
        <v>0</v>
      </c>
      <c r="CQ311" s="2">
        <f>CN311+CP311</f>
        <v>0</v>
      </c>
      <c r="CR311" s="6">
        <f>'[1]Detailed Budget'!$AD$195</f>
        <v>18734176418</v>
      </c>
      <c r="CS311" s="5">
        <f>BN311*CR311</f>
        <v>22125935.378616702</v>
      </c>
      <c r="CW311" s="4"/>
      <c r="DH311" s="3">
        <f>'[1]Detailed Budget'!$AD$163</f>
        <v>4928560000</v>
      </c>
      <c r="DI311" s="2">
        <f>AP311*DH311</f>
        <v>5600000</v>
      </c>
    </row>
    <row r="312" spans="1:118" ht="29" x14ac:dyDescent="0.35">
      <c r="A312" s="23" t="s">
        <v>1089</v>
      </c>
      <c r="B312" s="22" t="s">
        <v>1088</v>
      </c>
      <c r="C312" s="21" t="s">
        <v>1</v>
      </c>
      <c r="D312" s="21"/>
      <c r="E312" s="21"/>
      <c r="F312" s="21"/>
      <c r="G312" s="21"/>
      <c r="H312" s="21" t="s">
        <v>1</v>
      </c>
      <c r="I312" s="21" t="s">
        <v>1</v>
      </c>
      <c r="J312" s="21"/>
      <c r="K312" s="21" t="s">
        <v>1</v>
      </c>
      <c r="L312" s="21"/>
      <c r="M312" s="21"/>
      <c r="N312" s="21"/>
      <c r="O312" s="21"/>
      <c r="P312" s="21"/>
      <c r="Q312" s="21"/>
      <c r="R312" s="21" t="s">
        <v>1</v>
      </c>
      <c r="S312" s="21"/>
      <c r="T312" s="21"/>
      <c r="U312" s="20">
        <f>COUNTA(C312:T312)</f>
        <v>5</v>
      </c>
      <c r="V312" s="19" t="s">
        <v>0</v>
      </c>
      <c r="W312" s="18">
        <v>95643</v>
      </c>
      <c r="X312" s="17">
        <v>2.91</v>
      </c>
      <c r="Y312" s="16">
        <f>1+X312/100</f>
        <v>1.0290999999999999</v>
      </c>
      <c r="Z312" s="6">
        <v>19</v>
      </c>
      <c r="AA312" s="16">
        <f>POWER(Y312,Z312)</f>
        <v>1.7246222540408234</v>
      </c>
      <c r="AB312" s="6">
        <f>W312*AA312</f>
        <v>164948.04624322648</v>
      </c>
      <c r="AC312" s="1">
        <v>20.100000000000001</v>
      </c>
      <c r="AD312" s="6">
        <f>AB312*AC312/100</f>
        <v>33154.557294888524</v>
      </c>
      <c r="AE312" s="6">
        <f>AD312*0.95</f>
        <v>31496.829430144095</v>
      </c>
      <c r="AF312" s="6">
        <f>AE312*BB312</f>
        <v>0</v>
      </c>
      <c r="AG312" s="15">
        <f>AE312/21628351</f>
        <v>1.456275119177791E-3</v>
      </c>
      <c r="AH312" s="6">
        <f>AB312*0.05</f>
        <v>8247.4023121613245</v>
      </c>
      <c r="AI312" s="12">
        <f>AH312/12908475</f>
        <v>6.3891376108807002E-4</v>
      </c>
      <c r="AJ312" s="6">
        <f>AD312+AH312</f>
        <v>41401.959607049852</v>
      </c>
      <c r="AK312" s="6">
        <f>AB312*0.04</f>
        <v>6597.9218497290594</v>
      </c>
      <c r="AL312" s="6">
        <f>AB312*0.04</f>
        <v>6597.9218497290594</v>
      </c>
      <c r="AM312" s="6">
        <f>AK312+AL312</f>
        <v>13195.843699458119</v>
      </c>
      <c r="AN312" s="14">
        <f>AM312/20653560</f>
        <v>6.3891376108807002E-4</v>
      </c>
      <c r="AO312" s="6">
        <v>10</v>
      </c>
      <c r="AP312" s="13">
        <f>AO312/8801</f>
        <v>1.1362345188046814E-3</v>
      </c>
      <c r="AQ312" s="6">
        <v>10</v>
      </c>
      <c r="AR312" s="6"/>
      <c r="AS312" s="6"/>
      <c r="AT312" s="6"/>
      <c r="AU312" s="6">
        <v>0</v>
      </c>
      <c r="AV312" s="6"/>
      <c r="AW312" s="13">
        <f>AV312/34743979</f>
        <v>0</v>
      </c>
      <c r="AX312" s="6">
        <v>1</v>
      </c>
      <c r="AY312" s="6">
        <f>AJ312/1887791*638542</f>
        <v>14004.140337253873</v>
      </c>
      <c r="AZ312" s="6">
        <f>AX312*AY312</f>
        <v>14004.140337253873</v>
      </c>
      <c r="BA312" s="12">
        <f>AZ312/12721596</f>
        <v>1.10081630773795E-3</v>
      </c>
      <c r="BB312" s="11">
        <v>0</v>
      </c>
      <c r="BC312" s="6">
        <f>AD312*BB312*0.18*4</f>
        <v>0</v>
      </c>
      <c r="BD312" s="10">
        <f>BC312/11104067</f>
        <v>0</v>
      </c>
      <c r="BE312" s="6">
        <f>AD312*BB312*0.77*4</f>
        <v>0</v>
      </c>
      <c r="BF312" s="8">
        <f>BE312/47500730</f>
        <v>0</v>
      </c>
      <c r="BG312" s="27">
        <f>BC312+BE312</f>
        <v>0</v>
      </c>
      <c r="BH312" s="9">
        <v>0</v>
      </c>
      <c r="BI312" s="6">
        <f>AK312*0.85*0.75*12</f>
        <v>50474.102150427301</v>
      </c>
      <c r="BJ312" s="6">
        <f>AL312*0.85*0.75*2*12</f>
        <v>100948.2043008546</v>
      </c>
      <c r="BK312" s="6">
        <f>BI312+BJ312</f>
        <v>151422.30645128191</v>
      </c>
      <c r="BL312" s="8">
        <f>BK312/236999601</f>
        <v>6.3891376108807002E-4</v>
      </c>
      <c r="BM312" s="6">
        <f>AH312/376054*904530</f>
        <v>19837.637183540879</v>
      </c>
      <c r="BN312" s="8">
        <f>BM312/23157202</f>
        <v>8.5665086755908071E-4</v>
      </c>
      <c r="BT312" s="6">
        <f>'[1]Detailed Budget'!$AD$12</f>
        <v>194045122715</v>
      </c>
      <c r="BU312" s="6">
        <f>'[1]Detailed Budget'!$AD$24</f>
        <v>194045122715</v>
      </c>
      <c r="BV312" s="7">
        <f>AV312/34743979</f>
        <v>0</v>
      </c>
      <c r="BW312" s="4"/>
      <c r="BX312" s="5">
        <f>BT312*BV312</f>
        <v>0</v>
      </c>
      <c r="BY312" s="5">
        <f>BU312*BV312</f>
        <v>0</v>
      </c>
      <c r="CA312" s="6">
        <f>'[1]Detailed Budget'!$AD$96</f>
        <v>71050111380.677719</v>
      </c>
      <c r="CB312" s="5">
        <f>BA312*CA312</f>
        <v>78213121.274447754</v>
      </c>
      <c r="CE312" s="6">
        <f>'[1]Detailed Budget'!$AD$175</f>
        <v>4330586076.5988197</v>
      </c>
      <c r="CF312" s="5">
        <f>BB312*BD312*CE312</f>
        <v>0</v>
      </c>
      <c r="CG312" s="6">
        <f>'[1]Detailed Budget'!$AD$176</f>
        <v>20662817754.37001</v>
      </c>
      <c r="CH312" s="5">
        <f>BB312*BF312*CG312</f>
        <v>0</v>
      </c>
      <c r="CI312" s="5">
        <f>CF312+CH312</f>
        <v>0</v>
      </c>
      <c r="CJ312" s="5">
        <f>'[1]Detailed Budget'!$AD$178</f>
        <v>46025131033.061455</v>
      </c>
      <c r="CK312" s="5">
        <f>BB312*AG312*CJ312</f>
        <v>0</v>
      </c>
      <c r="CL312" s="5">
        <f>CI312+CK312</f>
        <v>0</v>
      </c>
      <c r="CM312" s="4">
        <f>'[1]Detailed Budget'!$AD$189</f>
        <v>77498869683.252869</v>
      </c>
      <c r="CN312" s="5">
        <f>BH312*BL312*CM312</f>
        <v>0</v>
      </c>
      <c r="CO312" s="3">
        <f>'[1]Detailed Budget'!$AD$191</f>
        <v>2684962805.4134097</v>
      </c>
      <c r="CP312" s="2">
        <f>BH312*AN312*CO312</f>
        <v>0</v>
      </c>
      <c r="CQ312" s="2">
        <f>CN312+CP312</f>
        <v>0</v>
      </c>
      <c r="CR312" s="6">
        <f>'[1]Detailed Budget'!$AD$195</f>
        <v>18734176418</v>
      </c>
      <c r="CS312" s="5">
        <f>BN312*CR312</f>
        <v>16048648.481484571</v>
      </c>
      <c r="CW312" s="4"/>
      <c r="DH312" s="3">
        <f>'[1]Detailed Budget'!$AD$163</f>
        <v>4928560000</v>
      </c>
      <c r="DI312" s="2">
        <f>AP312*DH312</f>
        <v>5600000</v>
      </c>
    </row>
    <row r="313" spans="1:118" x14ac:dyDescent="0.35">
      <c r="A313" s="23"/>
      <c r="B313" s="22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0"/>
      <c r="V313" s="19"/>
      <c r="W313" s="18"/>
      <c r="X313" s="17"/>
      <c r="Y313" s="16"/>
      <c r="Z313" s="6"/>
      <c r="AA313" s="16"/>
      <c r="AB313" s="6"/>
      <c r="AD313" s="6"/>
      <c r="AE313" s="6"/>
      <c r="AF313" s="6">
        <f>AE313*BB313</f>
        <v>0</v>
      </c>
      <c r="AG313" s="15">
        <f>AE313/21628351</f>
        <v>0</v>
      </c>
      <c r="AH313" s="6"/>
      <c r="AI313" s="12"/>
      <c r="AJ313" s="6"/>
      <c r="AK313" s="6">
        <f>AB313*0.04</f>
        <v>0</v>
      </c>
      <c r="AL313" s="6">
        <f>AB313*0.04</f>
        <v>0</v>
      </c>
      <c r="AM313" s="6">
        <f>AK313+AL313</f>
        <v>0</v>
      </c>
      <c r="AN313" s="14">
        <f>AM313/20653560</f>
        <v>0</v>
      </c>
      <c r="AO313" s="6"/>
      <c r="AP313" s="13">
        <f>AO313/8801</f>
        <v>0</v>
      </c>
      <c r="AQ313" s="6"/>
      <c r="AR313" s="6"/>
      <c r="AS313" s="6"/>
      <c r="AT313" s="6"/>
      <c r="AU313" s="6"/>
      <c r="AV313" s="6"/>
      <c r="AW313" s="13">
        <f>AV313/34743979</f>
        <v>0</v>
      </c>
      <c r="AX313" s="6"/>
      <c r="AY313" s="6"/>
      <c r="AZ313" s="6"/>
      <c r="BA313" s="12">
        <f>AZ313/12721596</f>
        <v>0</v>
      </c>
      <c r="BB313" s="11"/>
      <c r="BC313" s="6"/>
      <c r="BD313" s="10"/>
      <c r="BE313" s="6"/>
      <c r="BF313" s="8"/>
      <c r="BG313" s="27"/>
      <c r="BH313" s="9"/>
      <c r="BI313" s="6">
        <f>AK313*0.85*0.75*12</f>
        <v>0</v>
      </c>
      <c r="BJ313" s="6">
        <f>AL313*0.85*0.75*2*12</f>
        <v>0</v>
      </c>
      <c r="BK313" s="6">
        <f>BI313+BJ313</f>
        <v>0</v>
      </c>
      <c r="BL313" s="8">
        <f>BK313/236999601</f>
        <v>0</v>
      </c>
      <c r="BM313" s="6"/>
      <c r="BN313" s="8">
        <f>BM313/23157202</f>
        <v>0</v>
      </c>
      <c r="BT313" s="6"/>
      <c r="BU313" s="6"/>
      <c r="BV313" s="7"/>
      <c r="BW313" s="4"/>
      <c r="BX313" s="5"/>
      <c r="BY313" s="5"/>
      <c r="CA313" s="6">
        <f>'[1]Detailed Budget'!$AD$96</f>
        <v>71050111380.677719</v>
      </c>
      <c r="CB313" s="5">
        <f>BA313*CA313</f>
        <v>0</v>
      </c>
      <c r="CE313" s="6"/>
      <c r="CF313" s="5"/>
      <c r="CG313" s="6"/>
      <c r="CH313" s="5"/>
      <c r="CI313" s="5"/>
      <c r="CJ313" s="5"/>
      <c r="CK313" s="5"/>
      <c r="CL313" s="5">
        <f>CI313+CK313</f>
        <v>0</v>
      </c>
      <c r="CM313" s="4">
        <f>'[1]Detailed Budget'!$AD$189</f>
        <v>77498869683.252869</v>
      </c>
      <c r="CN313" s="5">
        <f>BH313*BL313*CM313</f>
        <v>0</v>
      </c>
      <c r="CO313" s="3">
        <f>'[1]Detailed Budget'!$AD$191</f>
        <v>2684962805.4134097</v>
      </c>
      <c r="CP313" s="2">
        <f>BH313*AN313*CO313</f>
        <v>0</v>
      </c>
      <c r="CQ313" s="2">
        <f>CN313+CP313</f>
        <v>0</v>
      </c>
      <c r="CR313" s="6"/>
      <c r="CS313" s="5"/>
      <c r="CW313" s="4"/>
      <c r="DH313" s="3">
        <f>'[1]Detailed Budget'!$AD$163</f>
        <v>4928560000</v>
      </c>
      <c r="DI313" s="2">
        <f>AP313*DH313</f>
        <v>0</v>
      </c>
    </row>
    <row r="314" spans="1:118" x14ac:dyDescent="0.35">
      <c r="A314" s="38">
        <v>3.2</v>
      </c>
      <c r="B314" s="37" t="s">
        <v>1087</v>
      </c>
      <c r="C314" s="34">
        <f>COUNTA(C316:C338)</f>
        <v>23</v>
      </c>
      <c r="D314" s="34">
        <f>COUNTA(D316:D338)</f>
        <v>23</v>
      </c>
      <c r="E314" s="34">
        <f>COUNTA(E316:E338)</f>
        <v>0</v>
      </c>
      <c r="F314" s="34">
        <f>COUNTA(F316:F338)</f>
        <v>0</v>
      </c>
      <c r="G314" s="34">
        <f>COUNTA(G316:G338)</f>
        <v>0</v>
      </c>
      <c r="H314" s="34">
        <f>COUNTA(H316:H338)</f>
        <v>23</v>
      </c>
      <c r="I314" s="34">
        <f>COUNTA(I316:I338)</f>
        <v>23</v>
      </c>
      <c r="J314" s="34">
        <f>COUNTA(J316:J338)</f>
        <v>0</v>
      </c>
      <c r="K314" s="34">
        <f>COUNTA(K316:K338)</f>
        <v>22</v>
      </c>
      <c r="L314" s="34">
        <f>COUNTA(L316:L338)</f>
        <v>0</v>
      </c>
      <c r="M314" s="34">
        <f>COUNTA(M316:M338)</f>
        <v>1</v>
      </c>
      <c r="N314" s="34">
        <f>COUNTA(N316:N338)</f>
        <v>0</v>
      </c>
      <c r="O314" s="34">
        <f>COUNTA(O316:O338)</f>
        <v>0</v>
      </c>
      <c r="P314" s="34">
        <f>COUNTA(P316:P338)</f>
        <v>0</v>
      </c>
      <c r="Q314" s="34">
        <f>COUNTA(Q316:Q338)</f>
        <v>8</v>
      </c>
      <c r="R314" s="34">
        <f>COUNTA(R316:R338)</f>
        <v>15</v>
      </c>
      <c r="S314" s="34">
        <f>COUNTA(S316:S338)</f>
        <v>0</v>
      </c>
      <c r="T314" s="34">
        <f>COUNTA(T316:T338)</f>
        <v>0</v>
      </c>
      <c r="U314" s="33">
        <f>SUM(C314:T314)</f>
        <v>138</v>
      </c>
      <c r="V314" s="32"/>
      <c r="W314" s="25">
        <f>SUM(W316:W338)</f>
        <v>6113503</v>
      </c>
      <c r="X314" s="31">
        <v>3.07</v>
      </c>
      <c r="Y314" s="30">
        <f>1+X314/100</f>
        <v>1.0306999999999999</v>
      </c>
      <c r="Z314" s="25">
        <v>19</v>
      </c>
      <c r="AA314" s="30">
        <f>POWER(Y314,Z314)</f>
        <v>1.7762874396990105</v>
      </c>
      <c r="AB314" s="25">
        <f>W314*AA314</f>
        <v>10859338.591462219</v>
      </c>
      <c r="AC314" s="24">
        <v>19.2</v>
      </c>
      <c r="AD314" s="25">
        <f>AB314*AC314/100</f>
        <v>2084993.0095607459</v>
      </c>
      <c r="AE314" s="25">
        <f>AD314*0.95</f>
        <v>1980743.3590827086</v>
      </c>
      <c r="AF314" s="25">
        <f>SUM(AF316:AF338)</f>
        <v>1980743.3590827084</v>
      </c>
      <c r="AG314" s="15">
        <f>AE314/21628351</f>
        <v>9.1580877297705615E-2</v>
      </c>
      <c r="AH314" s="25">
        <f>SUM(AH316:AH338)</f>
        <v>542966.92957311112</v>
      </c>
      <c r="AI314" s="12">
        <f>AH314/12908475</f>
        <v>4.2062825358774848E-2</v>
      </c>
      <c r="AJ314" s="25">
        <f>SUM(AJ316:AJ338)</f>
        <v>2627959.9391338569</v>
      </c>
      <c r="AK314" s="6">
        <f>AB314*0.04</f>
        <v>434373.54365848878</v>
      </c>
      <c r="AL314" s="6">
        <f>AB314*0.04</f>
        <v>434373.54365848878</v>
      </c>
      <c r="AM314" s="6">
        <f>AK314+AL314</f>
        <v>868747.08731697756</v>
      </c>
      <c r="AN314" s="14">
        <f>AM314/20653560</f>
        <v>4.2062825358774834E-2</v>
      </c>
      <c r="AO314" s="25">
        <f>SUM(AO316:AO338)</f>
        <v>255</v>
      </c>
      <c r="AP314" s="13">
        <f>AO314/8801</f>
        <v>2.8973980229519372E-2</v>
      </c>
      <c r="AQ314" s="25">
        <f>SUM(AQ316:AQ338)</f>
        <v>255</v>
      </c>
      <c r="AR314" s="25"/>
      <c r="AS314" s="25"/>
      <c r="AT314" s="25"/>
      <c r="AU314" s="6"/>
      <c r="AV314" s="25">
        <v>6032066</v>
      </c>
      <c r="AW314" s="13">
        <f>AV314/34743979</f>
        <v>0.17361471465314895</v>
      </c>
      <c r="AX314" s="6"/>
      <c r="AY314" s="25">
        <v>772758</v>
      </c>
      <c r="AZ314" s="25">
        <f>SUM(AZ316:AZ338)</f>
        <v>0</v>
      </c>
      <c r="BA314" s="50">
        <f>AZ314/12721596</f>
        <v>0</v>
      </c>
      <c r="BB314" s="55"/>
      <c r="BC314" s="25">
        <f>AD314*BB314*0.18</f>
        <v>0</v>
      </c>
      <c r="BD314" s="51">
        <f>BC314/11104067</f>
        <v>0</v>
      </c>
      <c r="BE314" s="25">
        <f>AD314*BB314*0.77</f>
        <v>0</v>
      </c>
      <c r="BF314" s="50">
        <f>BE314/47500730</f>
        <v>0</v>
      </c>
      <c r="BG314" s="25">
        <f>BC314+BE314</f>
        <v>0</v>
      </c>
      <c r="BI314" s="6">
        <f>AK314*0.85*0.75*12</f>
        <v>3322957.6089874385</v>
      </c>
      <c r="BJ314" s="6">
        <f>AL314*0.85*0.75*2*12</f>
        <v>6645915.217974877</v>
      </c>
      <c r="BK314" s="6">
        <f>BI314+BJ314</f>
        <v>9968872.8269623145</v>
      </c>
      <c r="BL314" s="8">
        <f>BK314/236999601</f>
        <v>4.206282535877482E-2</v>
      </c>
      <c r="BM314" s="25">
        <v>1185605</v>
      </c>
      <c r="BN314" s="8">
        <f>BM314/23157202</f>
        <v>5.1198111067131513E-2</v>
      </c>
      <c r="BO314" s="24"/>
      <c r="BP314" s="24"/>
      <c r="BQ314" s="24"/>
      <c r="BR314" s="24"/>
      <c r="BS314" s="24"/>
      <c r="BT314" s="25">
        <f>'[1]Detailed Budget'!$AD$12</f>
        <v>194045122715</v>
      </c>
      <c r="BU314" s="25">
        <f>'[1]Detailed Budget'!$AD$24</f>
        <v>194045122715</v>
      </c>
      <c r="BV314" s="7">
        <f>AV314/34743979</f>
        <v>0.17361471465314895</v>
      </c>
      <c r="BW314" s="4">
        <v>1</v>
      </c>
      <c r="BX314" s="35">
        <f>BT314*BV314</f>
        <v>33689088609.999996</v>
      </c>
      <c r="BY314" s="35">
        <f>BU314*BV314</f>
        <v>33689088609.999996</v>
      </c>
      <c r="BZ314" s="35">
        <f>BX314+BY314</f>
        <v>67378177219.999992</v>
      </c>
      <c r="CA314" s="25">
        <f>'[1]Detailed Budget'!$AD$96</f>
        <v>71050111380.677719</v>
      </c>
      <c r="CB314" s="5">
        <f>BA314*CA314</f>
        <v>0</v>
      </c>
      <c r="CC314" s="24"/>
      <c r="CD314" s="24"/>
      <c r="CE314" s="25"/>
      <c r="CF314" s="35">
        <f>SUM(CF316:CF338)</f>
        <v>585466029.86517799</v>
      </c>
      <c r="CG314" s="36"/>
      <c r="CH314" s="35">
        <f>SUM(CH316:CH338)</f>
        <v>2793473661.8389349</v>
      </c>
      <c r="CI314" s="35">
        <f>SUM(CI316:CI338)</f>
        <v>3378939691.704113</v>
      </c>
      <c r="CJ314" s="35">
        <f>'[1]Detailed Budget'!$AD$178</f>
        <v>46025131033.061455</v>
      </c>
      <c r="CK314" s="35">
        <f>SUM(CK316:CK338)</f>
        <v>4215021877.7496247</v>
      </c>
      <c r="CL314" s="35">
        <f>SUM(CL316:CL338)</f>
        <v>7593961569.4537363</v>
      </c>
      <c r="CM314" s="4">
        <f>'[1]Detailed Budget'!$AD$189</f>
        <v>77498869683.252869</v>
      </c>
      <c r="CN314" s="5">
        <f>BH314*BL314*CM314</f>
        <v>0</v>
      </c>
      <c r="CO314" s="3">
        <f>'[1]Detailed Budget'!$AD$191</f>
        <v>2684962805.4134097</v>
      </c>
      <c r="CP314" s="2">
        <f>BH314*AN314*CO314</f>
        <v>0</v>
      </c>
      <c r="CQ314" s="2">
        <f>CN314+CP314</f>
        <v>0</v>
      </c>
      <c r="CR314" s="25">
        <f>'[1]Detailed Budget'!$AD$195</f>
        <v>18734176418</v>
      </c>
      <c r="CS314" s="5">
        <f>BN314*CR314</f>
        <v>959154445</v>
      </c>
      <c r="CT314" s="24"/>
      <c r="CU314" s="24"/>
      <c r="CV314" s="24"/>
      <c r="CW314" s="4"/>
      <c r="CX314" s="24"/>
      <c r="CY314" s="24"/>
      <c r="CZ314" s="24"/>
      <c r="DA314" s="24"/>
      <c r="DB314" s="24"/>
      <c r="DC314" s="24"/>
      <c r="DD314" s="24"/>
      <c r="DE314" s="24"/>
      <c r="DF314" s="24"/>
      <c r="DG314" s="24"/>
      <c r="DH314" s="3">
        <f>'[1]Detailed Budget'!$AD$163</f>
        <v>4928560000</v>
      </c>
      <c r="DI314" s="2">
        <f>AP314*DH314</f>
        <v>142800000</v>
      </c>
      <c r="DJ314" s="24"/>
      <c r="DK314" s="24"/>
      <c r="DL314" s="24"/>
      <c r="DM314" s="24"/>
      <c r="DN314" s="24"/>
    </row>
    <row r="315" spans="1:118" x14ac:dyDescent="0.35">
      <c r="A315" s="23" t="s">
        <v>1086</v>
      </c>
      <c r="B315" s="22" t="s">
        <v>72</v>
      </c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3"/>
      <c r="V315" s="32"/>
      <c r="W315" s="25"/>
      <c r="X315" s="31"/>
      <c r="Y315" s="30"/>
      <c r="Z315" s="25"/>
      <c r="AA315" s="30"/>
      <c r="AB315" s="25"/>
      <c r="AC315" s="24"/>
      <c r="AD315" s="25"/>
      <c r="AE315" s="6"/>
      <c r="AF315" s="6"/>
      <c r="AG315" s="15">
        <f>AE315/21628351</f>
        <v>0</v>
      </c>
      <c r="AH315" s="25"/>
      <c r="AI315" s="12"/>
      <c r="AJ315" s="6"/>
      <c r="AK315" s="6">
        <f>AB315*0.04</f>
        <v>0</v>
      </c>
      <c r="AL315" s="6">
        <f>AB315*0.04</f>
        <v>0</v>
      </c>
      <c r="AM315" s="6">
        <f>AK315+AL315</f>
        <v>0</v>
      </c>
      <c r="AN315" s="14">
        <f>AM315/20653560</f>
        <v>0</v>
      </c>
      <c r="AO315" s="25"/>
      <c r="AP315" s="13"/>
      <c r="AQ315" s="25"/>
      <c r="AR315" s="25"/>
      <c r="AS315" s="25"/>
      <c r="AT315" s="25"/>
      <c r="AU315" s="6"/>
      <c r="AV315" s="26"/>
      <c r="AW315" s="13">
        <f>AV315/34743979</f>
        <v>0</v>
      </c>
      <c r="AX315" s="6"/>
      <c r="AY315" s="25"/>
      <c r="AZ315" s="6"/>
      <c r="BA315" s="12">
        <f>AZ315/12721596</f>
        <v>0</v>
      </c>
      <c r="BB315" s="11"/>
      <c r="BC315" s="6"/>
      <c r="BD315" s="10">
        <f>BC315/11104067</f>
        <v>0</v>
      </c>
      <c r="BE315" s="6"/>
      <c r="BF315" s="8">
        <f>BE315/47500730</f>
        <v>0</v>
      </c>
      <c r="BG315" s="27"/>
      <c r="BI315" s="6">
        <f>AK315*0.85*0.75*12</f>
        <v>0</v>
      </c>
      <c r="BJ315" s="6">
        <f>AL315*0.85*0.75*2*12</f>
        <v>0</v>
      </c>
      <c r="BK315" s="6">
        <f>BI315+BJ315</f>
        <v>0</v>
      </c>
      <c r="BL315" s="8">
        <f>BK315/236999601</f>
        <v>0</v>
      </c>
      <c r="BM315" s="25"/>
      <c r="BN315" s="8">
        <f>BM315/23157202</f>
        <v>0</v>
      </c>
      <c r="BO315" s="24"/>
      <c r="BP315" s="24"/>
      <c r="BQ315" s="24"/>
      <c r="BR315" s="24"/>
      <c r="BS315" s="24"/>
      <c r="BT315" s="25"/>
      <c r="BU315" s="25">
        <f>'[1]Detailed Budget'!$AD$24</f>
        <v>194045122715</v>
      </c>
      <c r="BV315" s="7"/>
      <c r="BW315" s="4"/>
      <c r="BX315" s="5"/>
      <c r="BY315" s="5"/>
      <c r="BZ315" s="24"/>
      <c r="CA315" s="25">
        <f>'[1]Detailed Budget'!$AD$96</f>
        <v>71050111380.677719</v>
      </c>
      <c r="CB315" s="5"/>
      <c r="CC315" s="24"/>
      <c r="CD315" s="24"/>
      <c r="CE315" s="25"/>
      <c r="CF315" s="5"/>
      <c r="CG315" s="26"/>
      <c r="CH315" s="5"/>
      <c r="CI315" s="25"/>
      <c r="CJ315" s="25"/>
      <c r="CK315" s="5"/>
      <c r="CL315" s="5"/>
      <c r="CM315" s="4">
        <f>'[1]Detailed Budget'!$AD$189</f>
        <v>77498869683.252869</v>
      </c>
      <c r="CN315" s="5">
        <f>BH315*BL315*CM315</f>
        <v>0</v>
      </c>
      <c r="CO315" s="3">
        <f>'[1]Detailed Budget'!$AD$191</f>
        <v>2684962805.4134097</v>
      </c>
      <c r="CP315" s="2">
        <f>BH315*AN315*CO315</f>
        <v>0</v>
      </c>
      <c r="CQ315" s="2">
        <f>CN315+CP315</f>
        <v>0</v>
      </c>
      <c r="CR315" s="25"/>
      <c r="CS315" s="5"/>
      <c r="CT315" s="24"/>
      <c r="CU315" s="24"/>
      <c r="CV315" s="24"/>
      <c r="CW315" s="4"/>
      <c r="CX315" s="24"/>
      <c r="CY315" s="24"/>
      <c r="CZ315" s="24"/>
      <c r="DA315" s="24"/>
      <c r="DB315" s="24"/>
      <c r="DC315" s="24"/>
      <c r="DD315" s="24"/>
      <c r="DE315" s="24"/>
      <c r="DF315" s="24"/>
      <c r="DG315" s="24"/>
      <c r="DH315" s="3"/>
      <c r="DI315" s="2"/>
      <c r="DJ315" s="24"/>
      <c r="DK315" s="24"/>
      <c r="DL315" s="24"/>
      <c r="DM315" s="24"/>
      <c r="DN315" s="24"/>
    </row>
    <row r="316" spans="1:118" ht="43.5" x14ac:dyDescent="0.35">
      <c r="A316" s="23" t="s">
        <v>1085</v>
      </c>
      <c r="B316" s="22" t="s">
        <v>1084</v>
      </c>
      <c r="C316" s="21" t="s">
        <v>1</v>
      </c>
      <c r="D316" s="21" t="s">
        <v>1</v>
      </c>
      <c r="E316" s="21"/>
      <c r="F316" s="21"/>
      <c r="G316" s="21"/>
      <c r="H316" s="21" t="s">
        <v>1</v>
      </c>
      <c r="I316" s="21" t="s">
        <v>1</v>
      </c>
      <c r="J316" s="21"/>
      <c r="K316" s="21" t="s">
        <v>1</v>
      </c>
      <c r="L316" s="21"/>
      <c r="M316" s="21"/>
      <c r="N316" s="21"/>
      <c r="O316" s="21"/>
      <c r="P316" s="21"/>
      <c r="Q316" s="21"/>
      <c r="R316" s="21" t="s">
        <v>1</v>
      </c>
      <c r="S316" s="21"/>
      <c r="T316" s="21"/>
      <c r="U316" s="20">
        <f>COUNTA(C316:T316)</f>
        <v>6</v>
      </c>
      <c r="V316" s="19" t="s">
        <v>4</v>
      </c>
      <c r="W316" s="18">
        <v>258581</v>
      </c>
      <c r="X316" s="17">
        <v>3.07</v>
      </c>
      <c r="Y316" s="16">
        <f>1+X316/100</f>
        <v>1.0306999999999999</v>
      </c>
      <c r="Z316" s="6">
        <v>19</v>
      </c>
      <c r="AA316" s="16">
        <f>POWER(Y316,Z316)</f>
        <v>1.7762874396990105</v>
      </c>
      <c r="AB316" s="6">
        <f>W316*AA316</f>
        <v>459314.18244480982</v>
      </c>
      <c r="AC316" s="1">
        <v>19.2</v>
      </c>
      <c r="AD316" s="6">
        <f>AB316*AC316/100</f>
        <v>88188.323029403487</v>
      </c>
      <c r="AE316" s="6">
        <f>AD316*0.95</f>
        <v>83778.906877933303</v>
      </c>
      <c r="AF316" s="6">
        <f>AE316*BB316</f>
        <v>83778.906877933303</v>
      </c>
      <c r="AG316" s="15">
        <f>AE316/21628351</f>
        <v>3.8735688577429365E-3</v>
      </c>
      <c r="AH316" s="6">
        <f>AB316*0.05</f>
        <v>22965.709122240492</v>
      </c>
      <c r="AI316" s="12">
        <f>AH316/12908475</f>
        <v>1.7791186892518668E-3</v>
      </c>
      <c r="AJ316" s="6">
        <f>AD316+AH316</f>
        <v>111154.03215164397</v>
      </c>
      <c r="AK316" s="6">
        <f>AB316*0.04</f>
        <v>18372.567297792393</v>
      </c>
      <c r="AL316" s="6">
        <f>AB316*0.04</f>
        <v>18372.567297792393</v>
      </c>
      <c r="AM316" s="6">
        <f>AK316+AL316</f>
        <v>36745.134595584786</v>
      </c>
      <c r="AN316" s="14">
        <f>AM316/20653560</f>
        <v>1.7791186892518668E-3</v>
      </c>
      <c r="AO316" s="1">
        <v>11</v>
      </c>
      <c r="AP316" s="13">
        <f>AO316/8801</f>
        <v>1.2498579706851495E-3</v>
      </c>
      <c r="AQ316" s="1">
        <v>11</v>
      </c>
      <c r="AR316" s="6"/>
      <c r="AS316" s="6"/>
      <c r="AT316" s="6"/>
      <c r="AU316" s="6">
        <v>1</v>
      </c>
      <c r="AV316" s="6">
        <f>W316/6113503*6032066</f>
        <v>255136.4836732721</v>
      </c>
      <c r="AW316" s="13">
        <f>AV316/34743979</f>
        <v>7.3433294348143633E-3</v>
      </c>
      <c r="AX316" s="6">
        <v>0</v>
      </c>
      <c r="AY316" s="6">
        <f>AJ316/2627960*772758</f>
        <v>32685.112245787644</v>
      </c>
      <c r="AZ316" s="6">
        <f>AX316*AY316</f>
        <v>0</v>
      </c>
      <c r="BA316" s="12">
        <f>AZ316/12721596</f>
        <v>0</v>
      </c>
      <c r="BB316" s="11">
        <v>1</v>
      </c>
      <c r="BC316" s="6">
        <f>AD316*BB316*0.18*4</f>
        <v>63495.592581170509</v>
      </c>
      <c r="BD316" s="10">
        <f>BC316/11104067</f>
        <v>5.7182285176386729E-3</v>
      </c>
      <c r="BE316" s="6">
        <f>AD316*BB316*0.77*4</f>
        <v>271620.03493056278</v>
      </c>
      <c r="BF316" s="8">
        <f>BE316/47500730</f>
        <v>5.718228644708466E-3</v>
      </c>
      <c r="BG316" s="27">
        <f>BC316+BE316</f>
        <v>335115.62751173327</v>
      </c>
      <c r="BH316" s="9">
        <v>0</v>
      </c>
      <c r="BI316" s="6">
        <f>AK316*0.85*0.75*12</f>
        <v>140550.1398281118</v>
      </c>
      <c r="BJ316" s="6">
        <f>AL316*0.85*0.75*2*12</f>
        <v>281100.2796562236</v>
      </c>
      <c r="BK316" s="6">
        <f>BI316+BJ316</f>
        <v>421650.41948433541</v>
      </c>
      <c r="BL316" s="8">
        <f>BK316/236999601</f>
        <v>1.7791186892518668E-3</v>
      </c>
      <c r="BM316" s="6">
        <f>AH316/542967*1185605</f>
        <v>50147.172045214422</v>
      </c>
      <c r="BN316" s="8">
        <f>BM316/23157202</f>
        <v>2.1655108438927303E-3</v>
      </c>
      <c r="BT316" s="6">
        <f>'[1]Detailed Budget'!$AD$12</f>
        <v>194045122715</v>
      </c>
      <c r="BU316" s="6">
        <f>'[1]Detailed Budget'!$AD$24</f>
        <v>194045122715</v>
      </c>
      <c r="BV316" s="7">
        <f>AV316/34743979</f>
        <v>7.3433294348143633E-3</v>
      </c>
      <c r="BW316" s="4"/>
      <c r="BX316" s="5">
        <f>BT316*BV316</f>
        <v>1424937261.3152246</v>
      </c>
      <c r="BY316" s="5">
        <f>BU316*BV316</f>
        <v>1424937261.3152246</v>
      </c>
      <c r="CA316" s="6">
        <f>'[1]Detailed Budget'!$AD$96</f>
        <v>71050111380.677719</v>
      </c>
      <c r="CB316" s="5">
        <f>BA316*CA316</f>
        <v>0</v>
      </c>
      <c r="CE316" s="6">
        <f>'[1]Detailed Budget'!$AD$175</f>
        <v>4330586076.5988197</v>
      </c>
      <c r="CF316" s="5">
        <f>BB316*BD316*CE316</f>
        <v>24763280.801296346</v>
      </c>
      <c r="CG316" s="6">
        <f>'[1]Detailed Budget'!$AD$176</f>
        <v>20662817754.37001</v>
      </c>
      <c r="CH316" s="5">
        <f>BB316*BF316*CG316</f>
        <v>118154716.36342925</v>
      </c>
      <c r="CI316" s="5">
        <f>CF316+CH316</f>
        <v>142917997.1647256</v>
      </c>
      <c r="CJ316" s="5">
        <f>'[1]Detailed Budget'!$AD$178</f>
        <v>46025131033.061455</v>
      </c>
      <c r="CK316" s="5">
        <f>BB316*AG316*CJ316</f>
        <v>178281514.24320483</v>
      </c>
      <c r="CL316" s="5">
        <f>CI316+CK316</f>
        <v>321199511.40793043</v>
      </c>
      <c r="CM316" s="4">
        <f>'[1]Detailed Budget'!$AD$189</f>
        <v>77498869683.252869</v>
      </c>
      <c r="CN316" s="5">
        <f>BH316*BL316*CM316</f>
        <v>0</v>
      </c>
      <c r="CO316" s="3">
        <f>'[1]Detailed Budget'!$AD$191</f>
        <v>2684962805.4134097</v>
      </c>
      <c r="CP316" s="2">
        <f>BH316*AN316*CO316</f>
        <v>0</v>
      </c>
      <c r="CQ316" s="2">
        <f>CN316+CP316</f>
        <v>0</v>
      </c>
      <c r="CR316" s="6">
        <f>'[1]Detailed Budget'!$AD$195</f>
        <v>18734176418</v>
      </c>
      <c r="CS316" s="5">
        <f>BN316*CR316</f>
        <v>40569062.184578463</v>
      </c>
      <c r="CW316" s="4"/>
      <c r="DH316" s="3">
        <f>'[1]Detailed Budget'!$AD$163</f>
        <v>4928560000</v>
      </c>
      <c r="DI316" s="2">
        <f>AP316*DH316</f>
        <v>6160000</v>
      </c>
    </row>
    <row r="317" spans="1:118" ht="58" x14ac:dyDescent="0.35">
      <c r="A317" s="23" t="s">
        <v>1083</v>
      </c>
      <c r="B317" s="22" t="s">
        <v>1082</v>
      </c>
      <c r="C317" s="21" t="s">
        <v>1</v>
      </c>
      <c r="D317" s="21" t="s">
        <v>1</v>
      </c>
      <c r="E317" s="21"/>
      <c r="F317" s="21"/>
      <c r="G317" s="21"/>
      <c r="H317" s="21" t="s">
        <v>1</v>
      </c>
      <c r="I317" s="21" t="s">
        <v>1</v>
      </c>
      <c r="J317" s="21"/>
      <c r="K317" s="21" t="s">
        <v>1</v>
      </c>
      <c r="L317" s="21"/>
      <c r="M317" s="21"/>
      <c r="N317" s="21"/>
      <c r="O317" s="21"/>
      <c r="P317" s="21"/>
      <c r="Q317" s="21" t="s">
        <v>1</v>
      </c>
      <c r="R317" s="21"/>
      <c r="S317" s="21"/>
      <c r="T317" s="21"/>
      <c r="U317" s="20">
        <f>COUNTA(C317:T317)</f>
        <v>6</v>
      </c>
      <c r="V317" s="19" t="s">
        <v>29</v>
      </c>
      <c r="W317" s="18">
        <v>372272</v>
      </c>
      <c r="X317" s="17">
        <v>3.07</v>
      </c>
      <c r="Y317" s="16">
        <f>1+X317/100</f>
        <v>1.0306999999999999</v>
      </c>
      <c r="Z317" s="6">
        <v>19</v>
      </c>
      <c r="AA317" s="16">
        <f>POWER(Y317,Z317)</f>
        <v>1.7762874396990105</v>
      </c>
      <c r="AB317" s="6">
        <f>W317*AA317</f>
        <v>661262.07775162999</v>
      </c>
      <c r="AC317" s="1">
        <v>19.2</v>
      </c>
      <c r="AD317" s="6">
        <f>AB317*AC317/100</f>
        <v>126962.31892831296</v>
      </c>
      <c r="AE317" s="6">
        <f>AD317*0.95</f>
        <v>120614.20298189731</v>
      </c>
      <c r="AF317" s="6">
        <f>AE317*BB317</f>
        <v>120614.20298189731</v>
      </c>
      <c r="AG317" s="15">
        <f>AE317/21628351</f>
        <v>5.5766712396103299E-3</v>
      </c>
      <c r="AH317" s="6">
        <f>AB317*0.05</f>
        <v>33063.103887581499</v>
      </c>
      <c r="AI317" s="12">
        <f>AH317/12908475</f>
        <v>2.561348562675413E-3</v>
      </c>
      <c r="AJ317" s="6">
        <f>AD317+AH317</f>
        <v>160025.42281589448</v>
      </c>
      <c r="AK317" s="6">
        <f>AB317*0.04</f>
        <v>26450.483110065201</v>
      </c>
      <c r="AL317" s="6">
        <f>AB317*0.04</f>
        <v>26450.483110065201</v>
      </c>
      <c r="AM317" s="6">
        <f>AK317+AL317</f>
        <v>52900.966220130402</v>
      </c>
      <c r="AN317" s="14">
        <f>AM317/20653560</f>
        <v>2.561348562675413E-3</v>
      </c>
      <c r="AO317" s="1">
        <v>12</v>
      </c>
      <c r="AP317" s="13">
        <f>AO317/8801</f>
        <v>1.3634814225656176E-3</v>
      </c>
      <c r="AQ317" s="1">
        <v>12</v>
      </c>
      <c r="AR317" s="6"/>
      <c r="AS317" s="6"/>
      <c r="AT317" s="6"/>
      <c r="AU317" s="6">
        <v>1</v>
      </c>
      <c r="AV317" s="6">
        <f>W317/6113503*6032066</f>
        <v>367313.02396547445</v>
      </c>
      <c r="AW317" s="13">
        <f>AV317/34743979</f>
        <v>1.0571990731558826E-2</v>
      </c>
      <c r="AX317" s="6">
        <v>0</v>
      </c>
      <c r="AY317" s="6">
        <f>AJ317/2627960*772758</f>
        <v>47055.862982832688</v>
      </c>
      <c r="AZ317" s="6">
        <f>AX317*AY317</f>
        <v>0</v>
      </c>
      <c r="BA317" s="12">
        <f>AZ317/12721596</f>
        <v>0</v>
      </c>
      <c r="BB317" s="11">
        <v>1</v>
      </c>
      <c r="BC317" s="6">
        <f>AD317*BB317*0.18*4</f>
        <v>91412.869628385335</v>
      </c>
      <c r="BD317" s="10">
        <f>BC317/11104067</f>
        <v>8.2323773468212444E-3</v>
      </c>
      <c r="BE317" s="6">
        <f>AD317*BB317*0.77*4</f>
        <v>391043.94229920395</v>
      </c>
      <c r="BF317" s="8">
        <f>BE317/47500730</f>
        <v>8.2323775297601515E-3</v>
      </c>
      <c r="BG317" s="27">
        <f>BC317+BE317</f>
        <v>482456.8119275893</v>
      </c>
      <c r="BH317" s="9">
        <v>0</v>
      </c>
      <c r="BI317" s="6">
        <f>AK317*0.85*0.75*12</f>
        <v>202346.19579199876</v>
      </c>
      <c r="BJ317" s="6">
        <f>AL317*0.85*0.75*2*12</f>
        <v>404692.39158399752</v>
      </c>
      <c r="BK317" s="6">
        <f>BI317+BJ317</f>
        <v>607038.58737599629</v>
      </c>
      <c r="BL317" s="8">
        <f>BK317/236999601</f>
        <v>2.5613485626754125E-3</v>
      </c>
      <c r="BM317" s="6">
        <f>AH317/542967*1185605</f>
        <v>72195.513327027351</v>
      </c>
      <c r="BN317" s="8">
        <f>BM317/23157202</f>
        <v>3.1176267895848277E-3</v>
      </c>
      <c r="BT317" s="6">
        <f>'[1]Detailed Budget'!$AD$12</f>
        <v>194045122715</v>
      </c>
      <c r="BU317" s="6">
        <f>'[1]Detailed Budget'!$AD$24</f>
        <v>194045122715</v>
      </c>
      <c r="BV317" s="7">
        <f>AV317/34743979</f>
        <v>1.0571990731558826E-2</v>
      </c>
      <c r="BW317" s="4"/>
      <c r="BX317" s="5">
        <f>BT317*BV317</f>
        <v>2051443238.8471749</v>
      </c>
      <c r="BY317" s="5">
        <f>BU317*BV317</f>
        <v>2051443238.8471749</v>
      </c>
      <c r="CA317" s="6">
        <f>'[1]Detailed Budget'!$AD$96</f>
        <v>71050111380.677719</v>
      </c>
      <c r="CB317" s="5">
        <f>BA317*CA317</f>
        <v>0</v>
      </c>
      <c r="CE317" s="6">
        <f>'[1]Detailed Budget'!$AD$175</f>
        <v>4330586076.5988197</v>
      </c>
      <c r="CF317" s="5">
        <f>BB317*BD317*CE317</f>
        <v>35651018.715451613</v>
      </c>
      <c r="CG317" s="6">
        <f>'[1]Detailed Budget'!$AD$176</f>
        <v>20662817754.37001</v>
      </c>
      <c r="CH317" s="5">
        <f>BB317*BF317*CG317</f>
        <v>170104116.5826048</v>
      </c>
      <c r="CI317" s="5">
        <f>CF317+CH317</f>
        <v>205755135.29805642</v>
      </c>
      <c r="CJ317" s="5">
        <f>'[1]Detailed Budget'!$AD$178</f>
        <v>46025131033.061455</v>
      </c>
      <c r="CK317" s="5">
        <f>BB317*AG317*CJ317</f>
        <v>256667024.5313707</v>
      </c>
      <c r="CL317" s="5">
        <f>CI317+CK317</f>
        <v>462422159.82942712</v>
      </c>
      <c r="CM317" s="4">
        <f>'[1]Detailed Budget'!$AD$189</f>
        <v>77498869683.252869</v>
      </c>
      <c r="CN317" s="5">
        <f>BH317*BL317*CM317</f>
        <v>0</v>
      </c>
      <c r="CO317" s="3">
        <f>'[1]Detailed Budget'!$AD$191</f>
        <v>2684962805.4134097</v>
      </c>
      <c r="CP317" s="2">
        <f>BH317*AN317*CO317</f>
        <v>0</v>
      </c>
      <c r="CQ317" s="2">
        <f>CN317+CP317</f>
        <v>0</v>
      </c>
      <c r="CR317" s="6">
        <f>'[1]Detailed Budget'!$AD$195</f>
        <v>18734176418</v>
      </c>
      <c r="CS317" s="5">
        <f>BN317*CR317</f>
        <v>58406170.28156513</v>
      </c>
      <c r="CW317" s="4"/>
      <c r="DH317" s="3">
        <f>'[1]Detailed Budget'!$AD$163</f>
        <v>4928560000</v>
      </c>
      <c r="DI317" s="2">
        <f>AP317*DH317</f>
        <v>6720000</v>
      </c>
    </row>
    <row r="318" spans="1:118" ht="58" x14ac:dyDescent="0.35">
      <c r="A318" s="23" t="s">
        <v>1081</v>
      </c>
      <c r="B318" s="22" t="s">
        <v>1080</v>
      </c>
      <c r="C318" s="21" t="s">
        <v>1</v>
      </c>
      <c r="D318" s="21" t="s">
        <v>1</v>
      </c>
      <c r="E318" s="21"/>
      <c r="F318" s="21"/>
      <c r="G318" s="21"/>
      <c r="H318" s="21" t="s">
        <v>1</v>
      </c>
      <c r="I318" s="21" t="s">
        <v>1</v>
      </c>
      <c r="J318" s="21"/>
      <c r="K318" s="21" t="s">
        <v>1</v>
      </c>
      <c r="L318" s="21"/>
      <c r="M318" s="21"/>
      <c r="N318" s="21"/>
      <c r="O318" s="21"/>
      <c r="P318" s="21"/>
      <c r="Q318" s="21" t="s">
        <v>1</v>
      </c>
      <c r="R318" s="21"/>
      <c r="S318" s="21"/>
      <c r="T318" s="21"/>
      <c r="U318" s="20">
        <f>COUNTA(C318:T318)</f>
        <v>6</v>
      </c>
      <c r="V318" s="19" t="s">
        <v>29</v>
      </c>
      <c r="W318" s="18">
        <v>292384</v>
      </c>
      <c r="X318" s="17">
        <v>3.07</v>
      </c>
      <c r="Y318" s="16">
        <f>1+X318/100</f>
        <v>1.0306999999999999</v>
      </c>
      <c r="Z318" s="6">
        <v>19</v>
      </c>
      <c r="AA318" s="16">
        <f>POWER(Y318,Z318)</f>
        <v>1.7762874396990105</v>
      </c>
      <c r="AB318" s="6">
        <f>W318*AA318</f>
        <v>519358.02676895546</v>
      </c>
      <c r="AC318" s="1">
        <v>19.2</v>
      </c>
      <c r="AD318" s="6">
        <f>AB318*AC318/100</f>
        <v>99716.741139639445</v>
      </c>
      <c r="AE318" s="6">
        <f>AD318*0.95</f>
        <v>94730.904082657464</v>
      </c>
      <c r="AF318" s="6">
        <f>AE318*BB318</f>
        <v>94730.904082657464</v>
      </c>
      <c r="AG318" s="15">
        <f>AE318/21628351</f>
        <v>4.3799411283207612E-3</v>
      </c>
      <c r="AH318" s="6">
        <f>AB318*0.05</f>
        <v>25967.901338447773</v>
      </c>
      <c r="AI318" s="12">
        <f>AH318/12908475</f>
        <v>2.0116939714759315E-3</v>
      </c>
      <c r="AJ318" s="6">
        <f>AD318+AH318</f>
        <v>125684.64247808722</v>
      </c>
      <c r="AK318" s="6">
        <f>AB318*0.04</f>
        <v>20774.321070758218</v>
      </c>
      <c r="AL318" s="6">
        <f>AB318*0.04</f>
        <v>20774.321070758218</v>
      </c>
      <c r="AM318" s="6">
        <f>AK318+AL318</f>
        <v>41548.642141516437</v>
      </c>
      <c r="AN318" s="14">
        <f>AM318/20653560</f>
        <v>2.0116939714759315E-3</v>
      </c>
      <c r="AO318" s="1">
        <v>11</v>
      </c>
      <c r="AP318" s="13">
        <f>AO318/8801</f>
        <v>1.2498579706851495E-3</v>
      </c>
      <c r="AQ318" s="1">
        <v>11</v>
      </c>
      <c r="AR318" s="6"/>
      <c r="AS318" s="6"/>
      <c r="AT318" s="6"/>
      <c r="AU318" s="6">
        <v>1</v>
      </c>
      <c r="AV318" s="6">
        <f>W318/6113503*6032066</f>
        <v>288489.19929277862</v>
      </c>
      <c r="AW318" s="13">
        <f>AV318/34743979</f>
        <v>8.3032861403922274E-3</v>
      </c>
      <c r="AX318" s="6">
        <v>0</v>
      </c>
      <c r="AY318" s="6">
        <f>AJ318/2627960*772758</f>
        <v>36957.873389275985</v>
      </c>
      <c r="AZ318" s="6">
        <f>AX318*AY318</f>
        <v>0</v>
      </c>
      <c r="BA318" s="12">
        <f>AZ318/12721596</f>
        <v>0</v>
      </c>
      <c r="BB318" s="11">
        <v>1</v>
      </c>
      <c r="BC318" s="6">
        <f>AD318*BB318*0.18*4</f>
        <v>71796.053620540391</v>
      </c>
      <c r="BD318" s="10">
        <f>BC318/11104067</f>
        <v>6.4657439135174877E-3</v>
      </c>
      <c r="BE318" s="6">
        <f>AD318*BB318*0.77*4</f>
        <v>307127.56271008949</v>
      </c>
      <c r="BF318" s="8">
        <f>BE318/47500730</f>
        <v>6.4657440571984784E-3</v>
      </c>
      <c r="BG318" s="27">
        <f>BC318+BE318</f>
        <v>378923.61633062991</v>
      </c>
      <c r="BH318" s="9">
        <v>0</v>
      </c>
      <c r="BI318" s="6">
        <f>AK318*0.85*0.75*12</f>
        <v>158923.55619130036</v>
      </c>
      <c r="BJ318" s="6">
        <f>AL318*0.85*0.75*2*12</f>
        <v>317847.11238260072</v>
      </c>
      <c r="BK318" s="6">
        <f>BI318+BJ318</f>
        <v>476770.66857390106</v>
      </c>
      <c r="BL318" s="8">
        <f>BK318/236999601</f>
        <v>2.0116939714759311E-3</v>
      </c>
      <c r="BM318" s="6">
        <f>AH318/542967*1185605</f>
        <v>56702.660873258181</v>
      </c>
      <c r="BN318" s="8">
        <f>BM318/23157202</f>
        <v>2.4485972387017301E-3</v>
      </c>
      <c r="BT318" s="6">
        <f>'[1]Detailed Budget'!$AD$12</f>
        <v>194045122715</v>
      </c>
      <c r="BU318" s="6">
        <f>'[1]Detailed Budget'!$AD$24</f>
        <v>194045122715</v>
      </c>
      <c r="BV318" s="7">
        <f>AV318/34743979</f>
        <v>8.3032861403922274E-3</v>
      </c>
      <c r="BW318" s="4"/>
      <c r="BX318" s="5">
        <f>BT318*BV318</f>
        <v>1611212178.0501685</v>
      </c>
      <c r="BY318" s="5">
        <f>BU318*BV318</f>
        <v>1611212178.0501685</v>
      </c>
      <c r="CA318" s="6">
        <f>'[1]Detailed Budget'!$AD$96</f>
        <v>71050111380.677719</v>
      </c>
      <c r="CB318" s="5">
        <f>BA318*CA318</f>
        <v>0</v>
      </c>
      <c r="CE318" s="6">
        <f>'[1]Detailed Budget'!$AD$175</f>
        <v>4330586076.5988197</v>
      </c>
      <c r="CF318" s="5">
        <f>BB318*BD318*CE318</f>
        <v>28000460.566732395</v>
      </c>
      <c r="CG318" s="6">
        <f>'[1]Detailed Budget'!$AD$176</f>
        <v>20662817754.37001</v>
      </c>
      <c r="CH318" s="5">
        <f>BB318*BF318*CG318</f>
        <v>133600491.1002931</v>
      </c>
      <c r="CI318" s="5">
        <f>CF318+CH318</f>
        <v>161600951.66702551</v>
      </c>
      <c r="CJ318" s="5">
        <f>'[1]Detailed Budget'!$AD$178</f>
        <v>46025131033.061455</v>
      </c>
      <c r="CK318" s="5">
        <f>BB318*AG318*CJ318</f>
        <v>201587364.34805807</v>
      </c>
      <c r="CL318" s="5">
        <f>CI318+CK318</f>
        <v>363188316.01508355</v>
      </c>
      <c r="CM318" s="4">
        <f>'[1]Detailed Budget'!$AD$189</f>
        <v>77498869683.252869</v>
      </c>
      <c r="CN318" s="5">
        <f>BH318*BL318*CM318</f>
        <v>0</v>
      </c>
      <c r="CO318" s="3">
        <f>'[1]Detailed Budget'!$AD$191</f>
        <v>2684962805.4134097</v>
      </c>
      <c r="CP318" s="2">
        <f>BH318*AN318*CO318</f>
        <v>0</v>
      </c>
      <c r="CQ318" s="2">
        <f>CN318+CP318</f>
        <v>0</v>
      </c>
      <c r="CR318" s="6">
        <f>'[1]Detailed Budget'!$AD$195</f>
        <v>18734176418</v>
      </c>
      <c r="CS318" s="5">
        <f>BN318*CR318</f>
        <v>45872452.646465868</v>
      </c>
      <c r="CW318" s="4"/>
      <c r="DH318" s="3">
        <f>'[1]Detailed Budget'!$AD$163</f>
        <v>4928560000</v>
      </c>
      <c r="DI318" s="2">
        <f>AP318*DH318</f>
        <v>6160000</v>
      </c>
    </row>
    <row r="319" spans="1:118" ht="58" x14ac:dyDescent="0.35">
      <c r="A319" s="23" t="s">
        <v>1079</v>
      </c>
      <c r="B319" s="22" t="s">
        <v>1078</v>
      </c>
      <c r="C319" s="21" t="s">
        <v>1</v>
      </c>
      <c r="D319" s="21" t="s">
        <v>1</v>
      </c>
      <c r="E319" s="21"/>
      <c r="F319" s="21"/>
      <c r="G319" s="21"/>
      <c r="H319" s="21" t="s">
        <v>1</v>
      </c>
      <c r="I319" s="21" t="s">
        <v>1</v>
      </c>
      <c r="J319" s="21"/>
      <c r="K319" s="21" t="s">
        <v>1</v>
      </c>
      <c r="L319" s="21"/>
      <c r="M319" s="21"/>
      <c r="N319" s="21"/>
      <c r="O319" s="21"/>
      <c r="P319" s="21"/>
      <c r="Q319" s="21" t="s">
        <v>1</v>
      </c>
      <c r="R319" s="21"/>
      <c r="S319" s="21"/>
      <c r="T319" s="21"/>
      <c r="U319" s="20">
        <f>COUNTA(C319:T319)</f>
        <v>6</v>
      </c>
      <c r="V319" s="19" t="s">
        <v>29</v>
      </c>
      <c r="W319" s="18">
        <v>430753</v>
      </c>
      <c r="X319" s="17">
        <v>3.07</v>
      </c>
      <c r="Y319" s="16">
        <f>1+X319/100</f>
        <v>1.0306999999999999</v>
      </c>
      <c r="Z319" s="6">
        <v>19</v>
      </c>
      <c r="AA319" s="16">
        <f>POWER(Y319,Z319)</f>
        <v>1.7762874396990105</v>
      </c>
      <c r="AB319" s="6">
        <f>W319*AA319</f>
        <v>765141.14351266786</v>
      </c>
      <c r="AC319" s="1">
        <v>19.2</v>
      </c>
      <c r="AD319" s="6">
        <f>AB319*AC319/100</f>
        <v>146907.09955443221</v>
      </c>
      <c r="AE319" s="6">
        <f>AD319*0.95</f>
        <v>139561.7445767106</v>
      </c>
      <c r="AF319" s="6">
        <f>AE319*BB319</f>
        <v>139561.7445767106</v>
      </c>
      <c r="AG319" s="15">
        <f>AE319/21628351</f>
        <v>6.4527223816883035E-3</v>
      </c>
      <c r="AH319" s="6">
        <f>AB319*0.05</f>
        <v>38257.057175633396</v>
      </c>
      <c r="AI319" s="12">
        <f>AH319/12908475</f>
        <v>2.9637162542928887E-3</v>
      </c>
      <c r="AJ319" s="6">
        <f>AD319+AH319</f>
        <v>185164.15673006559</v>
      </c>
      <c r="AK319" s="6">
        <f>AB319*0.04</f>
        <v>30605.645740506716</v>
      </c>
      <c r="AL319" s="6">
        <f>AB319*0.04</f>
        <v>30605.645740506716</v>
      </c>
      <c r="AM319" s="6">
        <f>AK319+AL319</f>
        <v>61211.291481013432</v>
      </c>
      <c r="AN319" s="14">
        <f>AM319/20653560</f>
        <v>2.9637162542928887E-3</v>
      </c>
      <c r="AO319" s="1">
        <v>12</v>
      </c>
      <c r="AP319" s="13">
        <f>AO319/8801</f>
        <v>1.3634814225656176E-3</v>
      </c>
      <c r="AQ319" s="1">
        <v>12</v>
      </c>
      <c r="AR319" s="6"/>
      <c r="AS319" s="6"/>
      <c r="AT319" s="6"/>
      <c r="AU319" s="6">
        <v>1</v>
      </c>
      <c r="AV319" s="6">
        <f>W319/6113503*6032066</f>
        <v>425015.00787649897</v>
      </c>
      <c r="AW319" s="13">
        <f>AV319/34743979</f>
        <v>1.2232767233611871E-2</v>
      </c>
      <c r="AX319" s="6">
        <v>0</v>
      </c>
      <c r="AY319" s="6">
        <f>AJ319/2627960*772758</f>
        <v>54447.968548384306</v>
      </c>
      <c r="AZ319" s="6">
        <f>AX319*AY319</f>
        <v>0</v>
      </c>
      <c r="BA319" s="12">
        <f>AZ319/12721596</f>
        <v>0</v>
      </c>
      <c r="BB319" s="11">
        <v>1</v>
      </c>
      <c r="BC319" s="6">
        <f>AD319*BB319*0.18*4</f>
        <v>105773.11167919119</v>
      </c>
      <c r="BD319" s="10">
        <f>BC319/11104067</f>
        <v>9.5256190078095888E-3</v>
      </c>
      <c r="BE319" s="6">
        <f>AD319*BB319*0.77*4</f>
        <v>452473.86662765121</v>
      </c>
      <c r="BF319" s="8">
        <f>BE319/47500730</f>
        <v>9.5256192194867577E-3</v>
      </c>
      <c r="BG319" s="27">
        <f>BC319+BE319</f>
        <v>558246.97830684239</v>
      </c>
      <c r="BH319" s="9">
        <v>0</v>
      </c>
      <c r="BI319" s="6">
        <f>AK319*0.85*0.75*12</f>
        <v>234133.18991487636</v>
      </c>
      <c r="BJ319" s="6">
        <f>AL319*0.85*0.75*2*12</f>
        <v>468266.37982975272</v>
      </c>
      <c r="BK319" s="6">
        <f>BI319+BJ319</f>
        <v>702399.56974462909</v>
      </c>
      <c r="BL319" s="8">
        <f>BK319/236999601</f>
        <v>2.9637162542928883E-3</v>
      </c>
      <c r="BM319" s="6">
        <f>AH319/542967*1185605</f>
        <v>83536.860016753941</v>
      </c>
      <c r="BN319" s="8">
        <f>BM319/23157202</f>
        <v>3.6073814106192077E-3</v>
      </c>
      <c r="BT319" s="6">
        <f>'[1]Detailed Budget'!$AD$12</f>
        <v>194045122715</v>
      </c>
      <c r="BU319" s="6">
        <f>'[1]Detailed Budget'!$AD$24</f>
        <v>194045122715</v>
      </c>
      <c r="BV319" s="7">
        <f>AV319/34743979</f>
        <v>1.2232767233611871E-2</v>
      </c>
      <c r="BW319" s="4"/>
      <c r="BX319" s="5">
        <f>BT319*BV319</f>
        <v>2373708818.9902468</v>
      </c>
      <c r="BY319" s="5">
        <f>BU319*BV319</f>
        <v>2373708818.9902468</v>
      </c>
      <c r="CA319" s="6">
        <f>'[1]Detailed Budget'!$AD$96</f>
        <v>71050111380.677719</v>
      </c>
      <c r="CB319" s="5">
        <f>BA319*CA319</f>
        <v>0</v>
      </c>
      <c r="CE319" s="6">
        <f>'[1]Detailed Budget'!$AD$175</f>
        <v>4330586076.5988197</v>
      </c>
      <c r="CF319" s="5">
        <f>BB319*BD319*CE319</f>
        <v>41251513.046205267</v>
      </c>
      <c r="CG319" s="6">
        <f>'[1]Detailed Budget'!$AD$176</f>
        <v>20662817754.37001</v>
      </c>
      <c r="CH319" s="5">
        <f>BB319*BF319*CG319</f>
        <v>196826133.92977917</v>
      </c>
      <c r="CI319" s="5">
        <f>CF319+CH319</f>
        <v>238077646.97598445</v>
      </c>
      <c r="CJ319" s="5">
        <f>'[1]Detailed Budget'!$AD$178</f>
        <v>46025131033.061455</v>
      </c>
      <c r="CK319" s="5">
        <f>BB319*AG319*CJ319</f>
        <v>296987393.13717258</v>
      </c>
      <c r="CL319" s="5">
        <f>CI319+CK319</f>
        <v>535065040.11315703</v>
      </c>
      <c r="CM319" s="4">
        <f>'[1]Detailed Budget'!$AD$189</f>
        <v>77498869683.252869</v>
      </c>
      <c r="CN319" s="5">
        <f>BH319*BL319*CM319</f>
        <v>0</v>
      </c>
      <c r="CO319" s="3">
        <f>'[1]Detailed Budget'!$AD$191</f>
        <v>2684962805.4134097</v>
      </c>
      <c r="CP319" s="2">
        <f>BH319*AN319*CO319</f>
        <v>0</v>
      </c>
      <c r="CQ319" s="2">
        <f>CN319+CP319</f>
        <v>0</v>
      </c>
      <c r="CR319" s="6">
        <f>'[1]Detailed Budget'!$AD$195</f>
        <v>18734176418</v>
      </c>
      <c r="CS319" s="5">
        <f>BN319*CR319</f>
        <v>67581319.753553942</v>
      </c>
      <c r="CW319" s="4"/>
      <c r="DH319" s="3">
        <f>'[1]Detailed Budget'!$AD$163</f>
        <v>4928560000</v>
      </c>
      <c r="DI319" s="2">
        <f>AP319*DH319</f>
        <v>6720000</v>
      </c>
    </row>
    <row r="320" spans="1:118" ht="43.5" x14ac:dyDescent="0.35">
      <c r="A320" s="23" t="s">
        <v>1077</v>
      </c>
      <c r="B320" s="22" t="s">
        <v>1076</v>
      </c>
      <c r="C320" s="21" t="s">
        <v>1</v>
      </c>
      <c r="D320" s="21" t="s">
        <v>1</v>
      </c>
      <c r="E320" s="21"/>
      <c r="F320" s="21"/>
      <c r="G320" s="21"/>
      <c r="H320" s="21" t="s">
        <v>1</v>
      </c>
      <c r="I320" s="21" t="s">
        <v>1</v>
      </c>
      <c r="J320" s="21"/>
      <c r="K320" s="21" t="s">
        <v>1</v>
      </c>
      <c r="L320" s="21"/>
      <c r="M320" s="21"/>
      <c r="N320" s="21"/>
      <c r="O320" s="21"/>
      <c r="P320" s="21"/>
      <c r="Q320" s="21"/>
      <c r="R320" s="21" t="s">
        <v>1</v>
      </c>
      <c r="S320" s="21"/>
      <c r="T320" s="21"/>
      <c r="U320" s="20">
        <f>COUNTA(C320:T320)</f>
        <v>6</v>
      </c>
      <c r="V320" s="19" t="s">
        <v>4</v>
      </c>
      <c r="W320" s="18">
        <v>194723</v>
      </c>
      <c r="X320" s="17">
        <v>3.07</v>
      </c>
      <c r="Y320" s="16">
        <f>1+X320/100</f>
        <v>1.0306999999999999</v>
      </c>
      <c r="Z320" s="6">
        <v>19</v>
      </c>
      <c r="AA320" s="16">
        <f>POWER(Y320,Z320)</f>
        <v>1.7762874396990105</v>
      </c>
      <c r="AB320" s="6">
        <f>W320*AA320</f>
        <v>345884.01912051043</v>
      </c>
      <c r="AC320" s="1">
        <v>19.2</v>
      </c>
      <c r="AD320" s="6">
        <f>AB320*AC320/100</f>
        <v>66409.731671138012</v>
      </c>
      <c r="AE320" s="6">
        <f>AD320*0.95</f>
        <v>63089.245087581105</v>
      </c>
      <c r="AF320" s="6">
        <f>AE320*BB320</f>
        <v>63089.245087581105</v>
      </c>
      <c r="AG320" s="15">
        <f>AE320/21628351</f>
        <v>2.916969725874206E-3</v>
      </c>
      <c r="AH320" s="6">
        <f>AB320*0.05</f>
        <v>17294.200956025521</v>
      </c>
      <c r="AI320" s="12">
        <f>AH320/12908475</f>
        <v>1.3397555447894132E-3</v>
      </c>
      <c r="AJ320" s="6">
        <f>AD320+AH320</f>
        <v>83703.932627163536</v>
      </c>
      <c r="AK320" s="6">
        <f>AB320*0.04</f>
        <v>13835.360764820418</v>
      </c>
      <c r="AL320" s="6">
        <f>AB320*0.04</f>
        <v>13835.360764820418</v>
      </c>
      <c r="AM320" s="6">
        <f>AK320+AL320</f>
        <v>27670.721529640836</v>
      </c>
      <c r="AN320" s="14">
        <f>AM320/20653560</f>
        <v>1.3397555447894134E-3</v>
      </c>
      <c r="AO320" s="1">
        <v>10</v>
      </c>
      <c r="AP320" s="13">
        <f>AO320/8801</f>
        <v>1.1362345188046814E-3</v>
      </c>
      <c r="AQ320" s="1">
        <v>10</v>
      </c>
      <c r="AR320" s="6"/>
      <c r="AS320" s="6"/>
      <c r="AT320" s="6"/>
      <c r="AU320" s="6">
        <v>1</v>
      </c>
      <c r="AV320" s="6">
        <f>W320/6113503*6032066</f>
        <v>192129.12592305915</v>
      </c>
      <c r="AW320" s="13">
        <f>AV320/34743979</f>
        <v>5.5298538467070555E-3</v>
      </c>
      <c r="AX320" s="6">
        <v>0</v>
      </c>
      <c r="AY320" s="6">
        <f>AJ320/2627960*772758</f>
        <v>24613.344026964503</v>
      </c>
      <c r="AZ320" s="6">
        <f>AX320*AY320</f>
        <v>0</v>
      </c>
      <c r="BA320" s="12">
        <f>AZ320/12721596</f>
        <v>0</v>
      </c>
      <c r="BB320" s="11">
        <v>1</v>
      </c>
      <c r="BC320" s="6">
        <f>AD320*BB320*0.18*4</f>
        <v>47815.006803219367</v>
      </c>
      <c r="BD320" s="10">
        <f>BC320/11104067</f>
        <v>4.3060805381685257E-3</v>
      </c>
      <c r="BE320" s="6">
        <f>AD320*BB320*0.77*4</f>
        <v>204541.9735471051</v>
      </c>
      <c r="BF320" s="8">
        <f>BE320/47500730</f>
        <v>4.306080633857734E-3</v>
      </c>
      <c r="BG320" s="27">
        <f>BC320+BE320</f>
        <v>252356.98035032448</v>
      </c>
      <c r="BH320" s="9">
        <v>0</v>
      </c>
      <c r="BI320" s="6">
        <f>AK320*0.85*0.75*12</f>
        <v>105840.5098508762</v>
      </c>
      <c r="BJ320" s="6">
        <f>AL320*0.85*0.75*2*12</f>
        <v>211681.0197017524</v>
      </c>
      <c r="BK320" s="6">
        <f>BI320+BJ320</f>
        <v>317521.52955262864</v>
      </c>
      <c r="BL320" s="8">
        <f>BK320/236999601</f>
        <v>1.3397555447894134E-3</v>
      </c>
      <c r="BM320" s="6">
        <f>AH320/542967*1185605</f>
        <v>37763.0521274196</v>
      </c>
      <c r="BN320" s="8">
        <f>BM320/23157202</f>
        <v>1.6307260319022826E-3</v>
      </c>
      <c r="BT320" s="6">
        <f>'[1]Detailed Budget'!$AD$12</f>
        <v>194045122715</v>
      </c>
      <c r="BU320" s="6">
        <f>'[1]Detailed Budget'!$AD$24</f>
        <v>194045122715</v>
      </c>
      <c r="BV320" s="7">
        <f>AV320/34743979</f>
        <v>5.5298538467070555E-3</v>
      </c>
      <c r="BW320" s="4"/>
      <c r="BX320" s="5">
        <f>BT320*BV320</f>
        <v>1073041168.2802854</v>
      </c>
      <c r="BY320" s="5">
        <f>BU320*BV320</f>
        <v>1073041168.2802854</v>
      </c>
      <c r="CA320" s="6">
        <f>'[1]Detailed Budget'!$AD$96</f>
        <v>71050111380.677719</v>
      </c>
      <c r="CB320" s="5">
        <f>BA320*CA320</f>
        <v>0</v>
      </c>
      <c r="CE320" s="6">
        <f>'[1]Detailed Budget'!$AD$175</f>
        <v>4330586076.5988197</v>
      </c>
      <c r="CF320" s="5">
        <f>BB320*BD320*CE320</f>
        <v>18647852.423305769</v>
      </c>
      <c r="CG320" s="6">
        <f>'[1]Detailed Budget'!$AD$176</f>
        <v>20662817754.37001</v>
      </c>
      <c r="CH320" s="5">
        <f>BB320*BF320*CG320</f>
        <v>88975759.373024449</v>
      </c>
      <c r="CI320" s="5">
        <f>CF320+CH320</f>
        <v>107623611.79633021</v>
      </c>
      <c r="CJ320" s="5">
        <f>'[1]Detailed Budget'!$AD$178</f>
        <v>46025131033.061455</v>
      </c>
      <c r="CK320" s="5">
        <f>BB320*AG320*CJ320</f>
        <v>134253913.85283369</v>
      </c>
      <c r="CL320" s="5">
        <f>CI320+CK320</f>
        <v>241877525.6491639</v>
      </c>
      <c r="CM320" s="4">
        <f>'[1]Detailed Budget'!$AD$189</f>
        <v>77498869683.252869</v>
      </c>
      <c r="CN320" s="5">
        <f>BH320*BL320*CM320</f>
        <v>0</v>
      </c>
      <c r="CO320" s="3">
        <f>'[1]Detailed Budget'!$AD$191</f>
        <v>2684962805.4134097</v>
      </c>
      <c r="CP320" s="2">
        <f>BH320*AN320*CO320</f>
        <v>0</v>
      </c>
      <c r="CQ320" s="2">
        <f>CN320+CP320</f>
        <v>0</v>
      </c>
      <c r="CR320" s="6">
        <f>'[1]Detailed Budget'!$AD$195</f>
        <v>18734176418</v>
      </c>
      <c r="CS320" s="5">
        <f>BN320*CR320</f>
        <v>30550309.171082459</v>
      </c>
      <c r="CW320" s="4"/>
      <c r="DH320" s="3">
        <f>'[1]Detailed Budget'!$AD$163</f>
        <v>4928560000</v>
      </c>
      <c r="DI320" s="2">
        <f>AP320*DH320</f>
        <v>5600000</v>
      </c>
    </row>
    <row r="321" spans="1:113" ht="43.5" x14ac:dyDescent="0.35">
      <c r="A321" s="23" t="s">
        <v>1075</v>
      </c>
      <c r="B321" s="22" t="s">
        <v>1074</v>
      </c>
      <c r="C321" s="21" t="s">
        <v>1</v>
      </c>
      <c r="D321" s="21" t="s">
        <v>1</v>
      </c>
      <c r="E321" s="21"/>
      <c r="F321" s="21"/>
      <c r="G321" s="21"/>
      <c r="H321" s="21" t="s">
        <v>1</v>
      </c>
      <c r="I321" s="21" t="s">
        <v>1</v>
      </c>
      <c r="J321" s="21"/>
      <c r="K321" s="21" t="s">
        <v>1</v>
      </c>
      <c r="L321" s="21"/>
      <c r="M321" s="21"/>
      <c r="N321" s="21"/>
      <c r="O321" s="21"/>
      <c r="P321" s="21"/>
      <c r="Q321" s="21"/>
      <c r="R321" s="21" t="s">
        <v>1</v>
      </c>
      <c r="S321" s="21"/>
      <c r="T321" s="21"/>
      <c r="U321" s="20">
        <f>COUNTA(C321:T321)</f>
        <v>6</v>
      </c>
      <c r="V321" s="19" t="s">
        <v>4</v>
      </c>
      <c r="W321" s="18">
        <v>155973</v>
      </c>
      <c r="X321" s="17">
        <v>3.07</v>
      </c>
      <c r="Y321" s="16">
        <f>1+X321/100</f>
        <v>1.0306999999999999</v>
      </c>
      <c r="Z321" s="6">
        <v>19</v>
      </c>
      <c r="AA321" s="16">
        <f>POWER(Y321,Z321)</f>
        <v>1.7762874396990105</v>
      </c>
      <c r="AB321" s="6">
        <f>W321*AA321</f>
        <v>277052.88083217375</v>
      </c>
      <c r="AC321" s="1">
        <v>19.2</v>
      </c>
      <c r="AD321" s="6">
        <f>AB321*AC321/100</f>
        <v>53194.153119777358</v>
      </c>
      <c r="AE321" s="6">
        <f>AD321*0.95</f>
        <v>50534.445463788485</v>
      </c>
      <c r="AF321" s="6">
        <f>AE321*BB321</f>
        <v>50534.445463788485</v>
      </c>
      <c r="AG321" s="15">
        <f>AE321/21628351</f>
        <v>2.3364909078731192E-3</v>
      </c>
      <c r="AH321" s="6">
        <f>AB321*0.05</f>
        <v>13852.644041608688</v>
      </c>
      <c r="AI321" s="12">
        <f>AH321/12908475</f>
        <v>1.0731433450975958E-3</v>
      </c>
      <c r="AJ321" s="6">
        <f>AD321+AH321</f>
        <v>67046.797161386043</v>
      </c>
      <c r="AK321" s="6">
        <f>AB321*0.04</f>
        <v>11082.11523328695</v>
      </c>
      <c r="AL321" s="6">
        <f>AB321*0.04</f>
        <v>11082.11523328695</v>
      </c>
      <c r="AM321" s="6">
        <f>AK321+AL321</f>
        <v>22164.230466573899</v>
      </c>
      <c r="AN321" s="14">
        <f>AM321/20653560</f>
        <v>1.0731433450975958E-3</v>
      </c>
      <c r="AO321" s="1">
        <v>10</v>
      </c>
      <c r="AP321" s="13">
        <f>AO321/8801</f>
        <v>1.1362345188046814E-3</v>
      </c>
      <c r="AQ321" s="1">
        <v>10</v>
      </c>
      <c r="AR321" s="6"/>
      <c r="AS321" s="6"/>
      <c r="AT321" s="6"/>
      <c r="AU321" s="6">
        <v>1</v>
      </c>
      <c r="AV321" s="6">
        <f>W321/6113503*6032066</f>
        <v>153895.30850283382</v>
      </c>
      <c r="AW321" s="13">
        <f>AV321/34743979</f>
        <v>4.4294094381888104E-3</v>
      </c>
      <c r="AX321" s="6">
        <v>0</v>
      </c>
      <c r="AY321" s="6">
        <f>AJ321/2627960*772758</f>
        <v>19715.273018173164</v>
      </c>
      <c r="AZ321" s="6">
        <f>AX321*AY321</f>
        <v>0</v>
      </c>
      <c r="BA321" s="12">
        <f>AZ321/12721596</f>
        <v>0</v>
      </c>
      <c r="BB321" s="11">
        <v>1</v>
      </c>
      <c r="BC321" s="6">
        <f>AD321*BB321*0.18*4</f>
        <v>38299.790246239696</v>
      </c>
      <c r="BD321" s="10">
        <f>BC321/11104067</f>
        <v>3.449167791066075E-3</v>
      </c>
      <c r="BE321" s="6">
        <f>AD321*BB321*0.77*4</f>
        <v>163837.99160891428</v>
      </c>
      <c r="BF321" s="8">
        <f>BE321/47500730</f>
        <v>3.4491678677130706E-3</v>
      </c>
      <c r="BG321" s="27">
        <f>BC321+BE321</f>
        <v>202137.78185515397</v>
      </c>
      <c r="BH321" s="9">
        <v>0</v>
      </c>
      <c r="BI321" s="6">
        <f>AK321*0.85*0.75*12</f>
        <v>84778.181534645162</v>
      </c>
      <c r="BJ321" s="6">
        <f>AL321*0.85*0.75*2*12</f>
        <v>169556.36306929032</v>
      </c>
      <c r="BK321" s="6">
        <f>BI321+BJ321</f>
        <v>254334.5446039355</v>
      </c>
      <c r="BL321" s="8">
        <f>BK321/236999601</f>
        <v>1.0731433450975958E-3</v>
      </c>
      <c r="BM321" s="6">
        <f>AH321/542967*1185605</f>
        <v>30248.180900407333</v>
      </c>
      <c r="BN321" s="8">
        <f>BM321/23157202</f>
        <v>1.3062105214786887E-3</v>
      </c>
      <c r="BT321" s="6">
        <f>'[1]Detailed Budget'!$AD$12</f>
        <v>194045122715</v>
      </c>
      <c r="BU321" s="6">
        <f>'[1]Detailed Budget'!$AD$24</f>
        <v>194045122715</v>
      </c>
      <c r="BV321" s="7">
        <f>AV321/34743979</f>
        <v>4.4294094381888104E-3</v>
      </c>
      <c r="BW321" s="4"/>
      <c r="BX321" s="5">
        <f>BT321*BV321</f>
        <v>859505297.98832691</v>
      </c>
      <c r="BY321" s="5">
        <f>BU321*BV321</f>
        <v>859505297.98832691</v>
      </c>
      <c r="CA321" s="6">
        <f>'[1]Detailed Budget'!$AD$96</f>
        <v>71050111380.677719</v>
      </c>
      <c r="CB321" s="5">
        <f>BA321*CA321</f>
        <v>0</v>
      </c>
      <c r="CE321" s="6">
        <f>'[1]Detailed Budget'!$AD$175</f>
        <v>4330586076.5988197</v>
      </c>
      <c r="CF321" s="5">
        <f>BB321*BD321*CE321</f>
        <v>14936918.011843851</v>
      </c>
      <c r="CG321" s="6">
        <f>'[1]Detailed Budget'!$AD$176</f>
        <v>20662817754.37001</v>
      </c>
      <c r="CH321" s="5">
        <f>BB321*BF321*CG321</f>
        <v>71269527.054784194</v>
      </c>
      <c r="CI321" s="5">
        <f>CF321+CH321</f>
        <v>86206445.066628039</v>
      </c>
      <c r="CJ321" s="5">
        <f>'[1]Detailed Budget'!$AD$178</f>
        <v>46025131033.061455</v>
      </c>
      <c r="CK321" s="5">
        <f>BB321*AG321*CJ321</f>
        <v>107537300.19241703</v>
      </c>
      <c r="CL321" s="5">
        <f>CI321+CK321</f>
        <v>193743745.25904506</v>
      </c>
      <c r="CM321" s="4">
        <f>'[1]Detailed Budget'!$AD$189</f>
        <v>77498869683.252869</v>
      </c>
      <c r="CN321" s="5">
        <f>BH321*BL321*CM321</f>
        <v>0</v>
      </c>
      <c r="CO321" s="3">
        <f>'[1]Detailed Budget'!$AD$191</f>
        <v>2684962805.4134097</v>
      </c>
      <c r="CP321" s="2">
        <f>BH321*AN321*CO321</f>
        <v>0</v>
      </c>
      <c r="CQ321" s="2">
        <f>CN321+CP321</f>
        <v>0</v>
      </c>
      <c r="CR321" s="6">
        <f>'[1]Detailed Budget'!$AD$195</f>
        <v>18734176418</v>
      </c>
      <c r="CS321" s="5">
        <f>BN321*CR321</f>
        <v>24470778.348429531</v>
      </c>
      <c r="CW321" s="4"/>
      <c r="DH321" s="3">
        <f>'[1]Detailed Budget'!$AD$163</f>
        <v>4928560000</v>
      </c>
      <c r="DI321" s="2">
        <f>AP321*DH321</f>
        <v>5600000</v>
      </c>
    </row>
    <row r="322" spans="1:113" ht="43.5" x14ac:dyDescent="0.35">
      <c r="A322" s="23" t="s">
        <v>1073</v>
      </c>
      <c r="B322" s="22" t="s">
        <v>1072</v>
      </c>
      <c r="C322" s="21" t="s">
        <v>1</v>
      </c>
      <c r="D322" s="21" t="s">
        <v>1</v>
      </c>
      <c r="E322" s="21"/>
      <c r="F322" s="21"/>
      <c r="G322" s="21"/>
      <c r="H322" s="21" t="s">
        <v>1</v>
      </c>
      <c r="I322" s="21" t="s">
        <v>1</v>
      </c>
      <c r="J322" s="21"/>
      <c r="K322" s="21" t="s">
        <v>1</v>
      </c>
      <c r="L322" s="21"/>
      <c r="M322" s="21"/>
      <c r="N322" s="21"/>
      <c r="O322" s="21"/>
      <c r="P322" s="21"/>
      <c r="Q322" s="21"/>
      <c r="R322" s="21" t="s">
        <v>1</v>
      </c>
      <c r="S322" s="21"/>
      <c r="T322" s="21"/>
      <c r="U322" s="20">
        <f>COUNTA(C322:T322)</f>
        <v>6</v>
      </c>
      <c r="V322" s="19" t="s">
        <v>4</v>
      </c>
      <c r="W322" s="18">
        <v>278202</v>
      </c>
      <c r="X322" s="17">
        <v>3.07</v>
      </c>
      <c r="Y322" s="16">
        <f>1+X322/100</f>
        <v>1.0306999999999999</v>
      </c>
      <c r="Z322" s="6">
        <v>19</v>
      </c>
      <c r="AA322" s="16">
        <f>POWER(Y322,Z322)</f>
        <v>1.7762874396990105</v>
      </c>
      <c r="AB322" s="6">
        <f>W322*AA322</f>
        <v>494166.71829914412</v>
      </c>
      <c r="AC322" s="1">
        <v>19.2</v>
      </c>
      <c r="AD322" s="6">
        <f>AB322*AC322/100</f>
        <v>94880.009913435671</v>
      </c>
      <c r="AE322" s="6">
        <f>AD322*0.95</f>
        <v>90136.009417763882</v>
      </c>
      <c r="AF322" s="6">
        <f>AE322*BB322</f>
        <v>90136.009417763882</v>
      </c>
      <c r="AG322" s="15">
        <f>AE322/21628351</f>
        <v>4.1674933709816286E-3</v>
      </c>
      <c r="AH322" s="6">
        <f>AB322*0.05</f>
        <v>24708.335914957206</v>
      </c>
      <c r="AI322" s="12">
        <f>AH322/12908475</f>
        <v>1.9141173465461417E-3</v>
      </c>
      <c r="AJ322" s="6">
        <f>AD322+AH322</f>
        <v>119588.34582839288</v>
      </c>
      <c r="AK322" s="6">
        <f>AB322*0.04</f>
        <v>19766.668731965765</v>
      </c>
      <c r="AL322" s="6">
        <f>AB322*0.04</f>
        <v>19766.668731965765</v>
      </c>
      <c r="AM322" s="6">
        <f>AK322+AL322</f>
        <v>39533.33746393153</v>
      </c>
      <c r="AN322" s="14">
        <f>AM322/20653560</f>
        <v>1.9141173465461417E-3</v>
      </c>
      <c r="AO322" s="1">
        <v>12</v>
      </c>
      <c r="AP322" s="13">
        <f>AO322/8801</f>
        <v>1.3634814225656176E-3</v>
      </c>
      <c r="AQ322" s="1">
        <v>12</v>
      </c>
      <c r="AR322" s="6"/>
      <c r="AS322" s="6"/>
      <c r="AT322" s="6"/>
      <c r="AU322" s="6">
        <v>1</v>
      </c>
      <c r="AV322" s="6">
        <f>W322/6113503*6032066</f>
        <v>274496.11545655574</v>
      </c>
      <c r="AW322" s="13">
        <f>AV322/34743979</f>
        <v>7.9005376861572395E-3</v>
      </c>
      <c r="AX322" s="6">
        <v>0</v>
      </c>
      <c r="AY322" s="6">
        <f>AJ322/2627960*772758</f>
        <v>35165.242600974605</v>
      </c>
      <c r="AZ322" s="6">
        <f>AX322*AY322</f>
        <v>0</v>
      </c>
      <c r="BA322" s="12">
        <f>AZ322/12721596</f>
        <v>0</v>
      </c>
      <c r="BB322" s="11">
        <v>1</v>
      </c>
      <c r="BC322" s="6">
        <f>AD322*BB322*0.18*4</f>
        <v>68313.60713767368</v>
      </c>
      <c r="BD322" s="10">
        <f>BC322/11104067</f>
        <v>6.152124905016665E-3</v>
      </c>
      <c r="BE322" s="6">
        <f>AD322*BB322*0.77*4</f>
        <v>292230.43053338188</v>
      </c>
      <c r="BF322" s="8">
        <f>BE322/47500730</f>
        <v>6.152125041728451E-3</v>
      </c>
      <c r="BG322" s="27">
        <f>BC322+BE322</f>
        <v>360544.03767105553</v>
      </c>
      <c r="BH322" s="9">
        <v>0</v>
      </c>
      <c r="BI322" s="6">
        <f>AK322*0.85*0.75*12</f>
        <v>151215.01579953812</v>
      </c>
      <c r="BJ322" s="6">
        <f>AL322*0.85*0.75*2*12</f>
        <v>302430.03159907623</v>
      </c>
      <c r="BK322" s="6">
        <f>BI322+BJ322</f>
        <v>453645.04739861435</v>
      </c>
      <c r="BL322" s="8">
        <f>BK322/236999601</f>
        <v>1.9141173465461419E-3</v>
      </c>
      <c r="BM322" s="6">
        <f>AH322/542967*1185605</f>
        <v>53952.314970252039</v>
      </c>
      <c r="BN322" s="8">
        <f>BM322/23157202</f>
        <v>2.3298287491836035E-3</v>
      </c>
      <c r="BT322" s="6">
        <f>'[1]Detailed Budget'!$AD$12</f>
        <v>194045122715</v>
      </c>
      <c r="BU322" s="6">
        <f>'[1]Detailed Budget'!$AD$24</f>
        <v>194045122715</v>
      </c>
      <c r="BV322" s="7">
        <f>AV322/34743979</f>
        <v>7.9005376861572395E-3</v>
      </c>
      <c r="BW322" s="4"/>
      <c r="BX322" s="5">
        <f>BT322*BV322</f>
        <v>1533060804.8248637</v>
      </c>
      <c r="BY322" s="5">
        <f>BU322*BV322</f>
        <v>1533060804.8248637</v>
      </c>
      <c r="CA322" s="6">
        <f>'[1]Detailed Budget'!$AD$96</f>
        <v>71050111380.677719</v>
      </c>
      <c r="CB322" s="5">
        <f>BA322*CA322</f>
        <v>0</v>
      </c>
      <c r="CE322" s="6">
        <f>'[1]Detailed Budget'!$AD$175</f>
        <v>4330586076.5988197</v>
      </c>
      <c r="CF322" s="5">
        <f>BB322*BD322*CE322</f>
        <v>26642306.455162007</v>
      </c>
      <c r="CG322" s="6">
        <f>'[1]Detailed Budget'!$AD$176</f>
        <v>20662817754.37001</v>
      </c>
      <c r="CH322" s="5">
        <f>BB322*BF322*CG322</f>
        <v>127120238.53933097</v>
      </c>
      <c r="CI322" s="5">
        <f>CF322+CH322</f>
        <v>153762544.99449298</v>
      </c>
      <c r="CJ322" s="5">
        <f>'[1]Detailed Budget'!$AD$178</f>
        <v>46025131033.061455</v>
      </c>
      <c r="CK322" s="5">
        <f>BB322*AG322*CJ322</f>
        <v>191809428.47884446</v>
      </c>
      <c r="CL322" s="5">
        <f>CI322+CK322</f>
        <v>345571973.47333741</v>
      </c>
      <c r="CM322" s="4">
        <f>'[1]Detailed Budget'!$AD$189</f>
        <v>77498869683.252869</v>
      </c>
      <c r="CN322" s="5">
        <f>BH322*BL322*CM322</f>
        <v>0</v>
      </c>
      <c r="CO322" s="3">
        <f>'[1]Detailed Budget'!$AD$191</f>
        <v>2684962805.4134097</v>
      </c>
      <c r="CP322" s="2">
        <f>BH322*AN322*CO322</f>
        <v>0</v>
      </c>
      <c r="CQ322" s="2">
        <f>CN322+CP322</f>
        <v>0</v>
      </c>
      <c r="CR322" s="6">
        <f>'[1]Detailed Budget'!$AD$195</f>
        <v>18734176418</v>
      </c>
      <c r="CS322" s="5">
        <f>BN322*CR322</f>
        <v>43647422.810933903</v>
      </c>
      <c r="CW322" s="4"/>
      <c r="DH322" s="3">
        <f>'[1]Detailed Budget'!$AD$163</f>
        <v>4928560000</v>
      </c>
      <c r="DI322" s="2">
        <f>AP322*DH322</f>
        <v>6720000</v>
      </c>
    </row>
    <row r="323" spans="1:113" ht="43.5" x14ac:dyDescent="0.35">
      <c r="A323" s="23" t="s">
        <v>1071</v>
      </c>
      <c r="B323" s="22" t="s">
        <v>1070</v>
      </c>
      <c r="C323" s="21" t="s">
        <v>1</v>
      </c>
      <c r="D323" s="21" t="s">
        <v>1</v>
      </c>
      <c r="E323" s="21"/>
      <c r="F323" s="21"/>
      <c r="G323" s="21"/>
      <c r="H323" s="21" t="s">
        <v>1</v>
      </c>
      <c r="I323" s="21" t="s">
        <v>1</v>
      </c>
      <c r="J323" s="21"/>
      <c r="K323" s="21" t="s">
        <v>1</v>
      </c>
      <c r="L323" s="21"/>
      <c r="M323" s="21"/>
      <c r="N323" s="21"/>
      <c r="O323" s="21"/>
      <c r="P323" s="21"/>
      <c r="Q323" s="21"/>
      <c r="R323" s="21" t="s">
        <v>1</v>
      </c>
      <c r="S323" s="21"/>
      <c r="T323" s="21"/>
      <c r="U323" s="20">
        <f>COUNTA(C323:T323)</f>
        <v>6</v>
      </c>
      <c r="V323" s="19" t="s">
        <v>4</v>
      </c>
      <c r="W323" s="18">
        <v>252568</v>
      </c>
      <c r="X323" s="17">
        <v>3.07</v>
      </c>
      <c r="Y323" s="16">
        <f>1+X323/100</f>
        <v>1.0306999999999999</v>
      </c>
      <c r="Z323" s="6">
        <v>19</v>
      </c>
      <c r="AA323" s="16">
        <f>POWER(Y323,Z323)</f>
        <v>1.7762874396990105</v>
      </c>
      <c r="AB323" s="6">
        <f>W323*AA323</f>
        <v>448633.3660698997</v>
      </c>
      <c r="AC323" s="1">
        <v>19.2</v>
      </c>
      <c r="AD323" s="6">
        <f>AB323*AC323/100</f>
        <v>86137.606285420727</v>
      </c>
      <c r="AE323" s="6">
        <f>AD323*0.95</f>
        <v>81830.725971149688</v>
      </c>
      <c r="AF323" s="6">
        <f>AE323*BB323</f>
        <v>81830.725971149688</v>
      </c>
      <c r="AG323" s="15">
        <f>AE323/21628351</f>
        <v>3.7834935252876972E-3</v>
      </c>
      <c r="AH323" s="6">
        <f>AB323*0.05</f>
        <v>22431.668303494986</v>
      </c>
      <c r="AI323" s="12">
        <f>AH323/12908475</f>
        <v>1.7377473561745276E-3</v>
      </c>
      <c r="AJ323" s="6">
        <f>AD323+AH323</f>
        <v>108569.27458891571</v>
      </c>
      <c r="AK323" s="6">
        <f>AB323*0.04</f>
        <v>17945.334642795988</v>
      </c>
      <c r="AL323" s="6">
        <f>AB323*0.04</f>
        <v>17945.334642795988</v>
      </c>
      <c r="AM323" s="6">
        <f>AK323+AL323</f>
        <v>35890.669285591975</v>
      </c>
      <c r="AN323" s="14">
        <f>AM323/20653560</f>
        <v>1.7377473561745276E-3</v>
      </c>
      <c r="AO323" s="1">
        <v>12</v>
      </c>
      <c r="AP323" s="13">
        <f>AO323/8801</f>
        <v>1.3634814225656176E-3</v>
      </c>
      <c r="AQ323" s="1">
        <v>12</v>
      </c>
      <c r="AR323" s="6"/>
      <c r="AS323" s="6"/>
      <c r="AT323" s="6"/>
      <c r="AU323" s="6">
        <v>1</v>
      </c>
      <c r="AV323" s="6">
        <f>W323/6113503*6032066</f>
        <v>249203.58188881236</v>
      </c>
      <c r="AW323" s="13">
        <f>AV323/34743979</f>
        <v>7.1725688611777123E-3</v>
      </c>
      <c r="AX323" s="6">
        <v>0</v>
      </c>
      <c r="AY323" s="6">
        <f>AJ323/2627960*772758</f>
        <v>31925.058027055711</v>
      </c>
      <c r="AZ323" s="6">
        <f>AX323*AY323</f>
        <v>0</v>
      </c>
      <c r="BA323" s="12">
        <f>AZ323/12721596</f>
        <v>0</v>
      </c>
      <c r="BB323" s="11">
        <v>1</v>
      </c>
      <c r="BC323" s="6">
        <f>AD323*BB323*0.18*4</f>
        <v>62019.076525502918</v>
      </c>
      <c r="BD323" s="10">
        <f>BC323/11104067</f>
        <v>5.5852577731657169E-3</v>
      </c>
      <c r="BE323" s="6">
        <f>AD323*BB323*0.77*4</f>
        <v>265303.82735909586</v>
      </c>
      <c r="BF323" s="8">
        <f>BE323/47500730</f>
        <v>5.5852578972806497E-3</v>
      </c>
      <c r="BG323" s="27">
        <f>BC323+BE323</f>
        <v>327322.90388459875</v>
      </c>
      <c r="BH323" s="9">
        <v>0</v>
      </c>
      <c r="BI323" s="6">
        <f>AK323*0.85*0.75*12</f>
        <v>137281.8100173893</v>
      </c>
      <c r="BJ323" s="6">
        <f>AL323*0.85*0.75*2*12</f>
        <v>274563.62003477861</v>
      </c>
      <c r="BK323" s="6">
        <f>BI323+BJ323</f>
        <v>411845.43005216791</v>
      </c>
      <c r="BL323" s="8">
        <f>BK323/236999601</f>
        <v>1.7377473561745276E-3</v>
      </c>
      <c r="BM323" s="6">
        <f>AH323/542967*1185605</f>
        <v>48981.057962942818</v>
      </c>
      <c r="BN323" s="8">
        <f>BM323/23157202</f>
        <v>2.1151544112688061E-3</v>
      </c>
      <c r="BT323" s="6">
        <f>'[1]Detailed Budget'!$AD$12</f>
        <v>194045122715</v>
      </c>
      <c r="BU323" s="6">
        <f>'[1]Detailed Budget'!$AD$24</f>
        <v>194045122715</v>
      </c>
      <c r="BV323" s="7">
        <f>AV323/34743979</f>
        <v>7.1725688611777123E-3</v>
      </c>
      <c r="BW323" s="4"/>
      <c r="BX323" s="5">
        <f>BT323*BV323</f>
        <v>1391802004.8490169</v>
      </c>
      <c r="BY323" s="5">
        <f>BU323*BV323</f>
        <v>1391802004.8490169</v>
      </c>
      <c r="CA323" s="6">
        <f>'[1]Detailed Budget'!$AD$96</f>
        <v>71050111380.677719</v>
      </c>
      <c r="CB323" s="5">
        <f>BA323*CA323</f>
        <v>0</v>
      </c>
      <c r="CE323" s="6">
        <f>'[1]Detailed Budget'!$AD$175</f>
        <v>4330586076.5988197</v>
      </c>
      <c r="CF323" s="5">
        <f>BB323*BD323*CE323</f>
        <v>24187439.546686783</v>
      </c>
      <c r="CG323" s="6">
        <f>'[1]Detailed Budget'!$AD$176</f>
        <v>20662817754.37001</v>
      </c>
      <c r="CH323" s="5">
        <f>BB323*BF323*CG323</f>
        <v>115407166.04266591</v>
      </c>
      <c r="CI323" s="5">
        <f>CF323+CH323</f>
        <v>139594605.5893527</v>
      </c>
      <c r="CJ323" s="5">
        <f>'[1]Detailed Budget'!$AD$178</f>
        <v>46025131033.061455</v>
      </c>
      <c r="CK323" s="5">
        <f>BB323*AG323*CJ323</f>
        <v>174135785.26410589</v>
      </c>
      <c r="CL323" s="5">
        <f>CI323+CK323</f>
        <v>313730390.85345858</v>
      </c>
      <c r="CM323" s="4">
        <f>'[1]Detailed Budget'!$AD$189</f>
        <v>77498869683.252869</v>
      </c>
      <c r="CN323" s="5">
        <f>BH323*BL323*CM323</f>
        <v>0</v>
      </c>
      <c r="CO323" s="3">
        <f>'[1]Detailed Budget'!$AD$191</f>
        <v>2684962805.4134097</v>
      </c>
      <c r="CP323" s="2">
        <f>BH323*AN323*CO323</f>
        <v>0</v>
      </c>
      <c r="CQ323" s="2">
        <f>CN323+CP323</f>
        <v>0</v>
      </c>
      <c r="CR323" s="6">
        <f>'[1]Detailed Budget'!$AD$195</f>
        <v>18734176418</v>
      </c>
      <c r="CS323" s="5">
        <f>BN323*CR323</f>
        <v>39625675.89202074</v>
      </c>
      <c r="CW323" s="4"/>
      <c r="DH323" s="3">
        <f>'[1]Detailed Budget'!$AD$163</f>
        <v>4928560000</v>
      </c>
      <c r="DI323" s="2">
        <f>AP323*DH323</f>
        <v>6720000</v>
      </c>
    </row>
    <row r="324" spans="1:113" ht="58" x14ac:dyDescent="0.35">
      <c r="A324" s="23" t="s">
        <v>1069</v>
      </c>
      <c r="B324" s="22" t="s">
        <v>1068</v>
      </c>
      <c r="C324" s="21" t="s">
        <v>1</v>
      </c>
      <c r="D324" s="21" t="s">
        <v>1</v>
      </c>
      <c r="E324" s="21"/>
      <c r="F324" s="21"/>
      <c r="G324" s="21"/>
      <c r="H324" s="21" t="s">
        <v>1</v>
      </c>
      <c r="I324" s="21" t="s">
        <v>1</v>
      </c>
      <c r="J324" s="21"/>
      <c r="K324" s="21" t="s">
        <v>1</v>
      </c>
      <c r="L324" s="21"/>
      <c r="M324" s="21"/>
      <c r="N324" s="21"/>
      <c r="O324" s="21"/>
      <c r="P324" s="21"/>
      <c r="Q324" s="21" t="s">
        <v>1</v>
      </c>
      <c r="R324" s="21"/>
      <c r="S324" s="21"/>
      <c r="T324" s="21"/>
      <c r="U324" s="20">
        <f>COUNTA(C324:T324)</f>
        <v>6</v>
      </c>
      <c r="V324" s="19" t="s">
        <v>29</v>
      </c>
      <c r="W324" s="18">
        <v>364575</v>
      </c>
      <c r="X324" s="17">
        <v>3.07</v>
      </c>
      <c r="Y324" s="16">
        <f>1+X324/100</f>
        <v>1.0306999999999999</v>
      </c>
      <c r="Z324" s="6">
        <v>19</v>
      </c>
      <c r="AA324" s="16">
        <f>POWER(Y324,Z324)</f>
        <v>1.7762874396990105</v>
      </c>
      <c r="AB324" s="6">
        <f>W324*AA324</f>
        <v>647589.99332826678</v>
      </c>
      <c r="AC324" s="1">
        <v>19.2</v>
      </c>
      <c r="AD324" s="6">
        <f>AB324*AC324/100</f>
        <v>124337.27871902721</v>
      </c>
      <c r="AE324" s="6">
        <f>AD324*0.95</f>
        <v>118120.41478307584</v>
      </c>
      <c r="AF324" s="6">
        <f>AE324*BB324</f>
        <v>118120.41478307584</v>
      </c>
      <c r="AG324" s="15">
        <f>AE324/21628351</f>
        <v>5.4613694212321522E-3</v>
      </c>
      <c r="AH324" s="6">
        <f>AB324*0.05</f>
        <v>32379.49966641334</v>
      </c>
      <c r="AI324" s="12">
        <f>AH324/12908475</f>
        <v>2.5083907794230796E-3</v>
      </c>
      <c r="AJ324" s="6">
        <f>AD324+AH324</f>
        <v>156716.77838544056</v>
      </c>
      <c r="AK324" s="6">
        <f>AB324*0.04</f>
        <v>25903.599733130672</v>
      </c>
      <c r="AL324" s="6">
        <f>AB324*0.04</f>
        <v>25903.599733130672</v>
      </c>
      <c r="AM324" s="6">
        <f>AK324+AL324</f>
        <v>51807.199466261343</v>
      </c>
      <c r="AN324" s="14">
        <f>AM324/20653560</f>
        <v>2.5083907794230796E-3</v>
      </c>
      <c r="AO324" s="1">
        <v>12</v>
      </c>
      <c r="AP324" s="13">
        <f>AO324/8801</f>
        <v>1.3634814225656176E-3</v>
      </c>
      <c r="AQ324" s="1">
        <v>12</v>
      </c>
      <c r="AR324" s="6"/>
      <c r="AS324" s="6"/>
      <c r="AT324" s="6"/>
      <c r="AU324" s="6">
        <v>1</v>
      </c>
      <c r="AV324" s="6">
        <f>W324/6113503*6032066</f>
        <v>359718.55447686865</v>
      </c>
      <c r="AW324" s="13">
        <f>AV324/34743979</f>
        <v>1.0353406973820374E-2</v>
      </c>
      <c r="AX324" s="6">
        <v>0</v>
      </c>
      <c r="AY324" s="6">
        <f>AJ324/2627960*772758</f>
        <v>46082.948078196117</v>
      </c>
      <c r="AZ324" s="6">
        <f>AX324*AY324</f>
        <v>0</v>
      </c>
      <c r="BA324" s="12">
        <f>AZ324/12721596</f>
        <v>0</v>
      </c>
      <c r="BB324" s="11">
        <v>1</v>
      </c>
      <c r="BC324" s="6">
        <f>AD324*BB324*0.18*4</f>
        <v>89522.840677699583</v>
      </c>
      <c r="BD324" s="10">
        <f>BC324/11104067</f>
        <v>8.0621668329000154E-3</v>
      </c>
      <c r="BE324" s="6">
        <f>AD324*BB324*0.77*4</f>
        <v>382958.81845460378</v>
      </c>
      <c r="BF324" s="8">
        <f>BE324/47500730</f>
        <v>8.0621670120565262E-3</v>
      </c>
      <c r="BG324" s="27">
        <f>BC324+BE324</f>
        <v>472481.65913230338</v>
      </c>
      <c r="BH324" s="9">
        <v>0</v>
      </c>
      <c r="BI324" s="6">
        <f>AK324*0.85*0.75*12</f>
        <v>198162.5379584496</v>
      </c>
      <c r="BJ324" s="6">
        <f>AL324*0.85*0.75*2*12</f>
        <v>396325.07591689919</v>
      </c>
      <c r="BK324" s="6">
        <f>BI324+BJ324</f>
        <v>594487.61387534882</v>
      </c>
      <c r="BL324" s="8">
        <f>BK324/236999601</f>
        <v>2.5083907794230796E-3</v>
      </c>
      <c r="BM324" s="6">
        <f>AH324/542967*1185605</f>
        <v>70702.817486141867</v>
      </c>
      <c r="BN324" s="8">
        <f>BM324/23157202</f>
        <v>3.0531675409724312E-3</v>
      </c>
      <c r="BT324" s="6">
        <f>'[1]Detailed Budget'!$AD$12</f>
        <v>194045122715</v>
      </c>
      <c r="BU324" s="6">
        <f>'[1]Detailed Budget'!$AD$24</f>
        <v>194045122715</v>
      </c>
      <c r="BV324" s="7">
        <f>AV324/34743979</f>
        <v>1.0353406973820374E-2</v>
      </c>
      <c r="BW324" s="4"/>
      <c r="BX324" s="5">
        <f>BT324*BV324</f>
        <v>2009028126.7533114</v>
      </c>
      <c r="BY324" s="5">
        <f>BU324*BV324</f>
        <v>2009028126.7533114</v>
      </c>
      <c r="CA324" s="6">
        <f>'[1]Detailed Budget'!$AD$96</f>
        <v>71050111380.677719</v>
      </c>
      <c r="CB324" s="5">
        <f>BA324*CA324</f>
        <v>0</v>
      </c>
      <c r="CE324" s="6">
        <f>'[1]Detailed Budget'!$AD$175</f>
        <v>4330586076.5988197</v>
      </c>
      <c r="CF324" s="5">
        <f>BB324*BD324*CE324</f>
        <v>34913907.433773607</v>
      </c>
      <c r="CG324" s="6">
        <f>'[1]Detailed Budget'!$AD$176</f>
        <v>20662817754.37001</v>
      </c>
      <c r="CH324" s="5">
        <f>BB324*BF324*CG324</f>
        <v>166587087.67541781</v>
      </c>
      <c r="CI324" s="5">
        <f>CF324+CH324</f>
        <v>201500995.10919142</v>
      </c>
      <c r="CJ324" s="5">
        <f>'[1]Detailed Budget'!$AD$178</f>
        <v>46025131033.061455</v>
      </c>
      <c r="CK324" s="5">
        <f>BB324*AG324*CJ324</f>
        <v>251360243.2321648</v>
      </c>
      <c r="CL324" s="5">
        <f>CI324+CK324</f>
        <v>452861238.34135622</v>
      </c>
      <c r="CM324" s="4">
        <f>'[1]Detailed Budget'!$AD$189</f>
        <v>77498869683.252869</v>
      </c>
      <c r="CN324" s="5">
        <f>BH324*BL324*CM324</f>
        <v>0</v>
      </c>
      <c r="CO324" s="3">
        <f>'[1]Detailed Budget'!$AD$191</f>
        <v>2684962805.4134097</v>
      </c>
      <c r="CP324" s="2">
        <f>BH324*AN324*CO324</f>
        <v>0</v>
      </c>
      <c r="CQ324" s="2">
        <f>CN324+CP324</f>
        <v>0</v>
      </c>
      <c r="CR324" s="6">
        <f>'[1]Detailed Budget'!$AD$195</f>
        <v>18734176418</v>
      </c>
      <c r="CS324" s="5">
        <f>BN324*CR324</f>
        <v>57198579.34628877</v>
      </c>
      <c r="CW324" s="4"/>
      <c r="DH324" s="3">
        <f>'[1]Detailed Budget'!$AD$163</f>
        <v>4928560000</v>
      </c>
      <c r="DI324" s="2">
        <f>AP324*DH324</f>
        <v>6720000</v>
      </c>
    </row>
    <row r="325" spans="1:113" ht="58" x14ac:dyDescent="0.35">
      <c r="A325" s="23" t="s">
        <v>1067</v>
      </c>
      <c r="B325" s="22" t="s">
        <v>1066</v>
      </c>
      <c r="C325" s="21" t="s">
        <v>1</v>
      </c>
      <c r="D325" s="21" t="s">
        <v>1</v>
      </c>
      <c r="E325" s="21"/>
      <c r="F325" s="21"/>
      <c r="G325" s="21"/>
      <c r="H325" s="21" t="s">
        <v>1</v>
      </c>
      <c r="I325" s="21" t="s">
        <v>1</v>
      </c>
      <c r="J325" s="21"/>
      <c r="K325" s="21"/>
      <c r="L325" s="21"/>
      <c r="M325" s="21" t="s">
        <v>1</v>
      </c>
      <c r="N325" s="21"/>
      <c r="O325" s="21"/>
      <c r="P325" s="21"/>
      <c r="Q325" s="21" t="s">
        <v>1</v>
      </c>
      <c r="R325" s="21"/>
      <c r="S325" s="21"/>
      <c r="T325" s="21"/>
      <c r="U325" s="20">
        <f>COUNTA(C325:T325)</f>
        <v>6</v>
      </c>
      <c r="V325" s="19" t="s">
        <v>29</v>
      </c>
      <c r="W325" s="18">
        <v>402731</v>
      </c>
      <c r="X325" s="17">
        <v>3.07</v>
      </c>
      <c r="Y325" s="16">
        <f>1+X325/100</f>
        <v>1.0306999999999999</v>
      </c>
      <c r="Z325" s="6">
        <v>19</v>
      </c>
      <c r="AA325" s="16">
        <f>POWER(Y325,Z325)</f>
        <v>1.7762874396990105</v>
      </c>
      <c r="AB325" s="6">
        <f>W325*AA325</f>
        <v>715366.01687742223</v>
      </c>
      <c r="AC325" s="1">
        <v>19.2</v>
      </c>
      <c r="AD325" s="6">
        <f>AB325*AC325/100</f>
        <v>137350.27524046507</v>
      </c>
      <c r="AE325" s="6">
        <f>AD325*0.95</f>
        <v>130482.76147844181</v>
      </c>
      <c r="AF325" s="6">
        <f>AE325*BB325</f>
        <v>130482.76147844181</v>
      </c>
      <c r="AG325" s="15">
        <f>AE325/21628351</f>
        <v>6.0329500607069772E-3</v>
      </c>
      <c r="AH325" s="6">
        <f>AB325*0.05</f>
        <v>35768.300843871111</v>
      </c>
      <c r="AI325" s="12">
        <f>AH325/12908475</f>
        <v>2.7709160721054275E-3</v>
      </c>
      <c r="AJ325" s="6">
        <f>AD325+AH325</f>
        <v>173118.57608433618</v>
      </c>
      <c r="AK325" s="6">
        <f>AB325*0.04</f>
        <v>28614.640675096889</v>
      </c>
      <c r="AL325" s="6">
        <f>AB325*0.04</f>
        <v>28614.640675096889</v>
      </c>
      <c r="AM325" s="6">
        <f>AK325+AL325</f>
        <v>57229.281350193778</v>
      </c>
      <c r="AN325" s="14">
        <f>AM325/20653560</f>
        <v>2.7709160721054275E-3</v>
      </c>
      <c r="AO325" s="1">
        <v>13</v>
      </c>
      <c r="AP325" s="13">
        <f>AO325/8801</f>
        <v>1.4771048744460858E-3</v>
      </c>
      <c r="AQ325" s="1">
        <v>13</v>
      </c>
      <c r="AR325" s="6"/>
      <c r="AS325" s="6"/>
      <c r="AT325" s="6"/>
      <c r="AU325" s="6">
        <v>1</v>
      </c>
      <c r="AV325" s="6">
        <f>W325/6113503*6032066</f>
        <v>397366.28447651042</v>
      </c>
      <c r="AW325" s="13">
        <f>AV325/34743979</f>
        <v>1.1436982634502237E-2</v>
      </c>
      <c r="AX325" s="6">
        <v>0</v>
      </c>
      <c r="AY325" s="6">
        <f>AJ325/2627960*772758</f>
        <v>50905.936398491394</v>
      </c>
      <c r="AZ325" s="6">
        <f>AX325*AY325</f>
        <v>0</v>
      </c>
      <c r="BA325" s="12">
        <f>AZ325/12721596</f>
        <v>0</v>
      </c>
      <c r="BB325" s="11">
        <v>1</v>
      </c>
      <c r="BC325" s="6">
        <f>AD325*BB325*0.18*4</f>
        <v>98892.19817313485</v>
      </c>
      <c r="BD325" s="10">
        <f>BC325/11104067</f>
        <v>8.9059439368597872E-3</v>
      </c>
      <c r="BE325" s="6">
        <f>AD325*BB325*0.77*4</f>
        <v>423038.84774063242</v>
      </c>
      <c r="BF325" s="8">
        <f>BE325/47500730</f>
        <v>8.9059441347666118E-3</v>
      </c>
      <c r="BG325" s="27">
        <f>BC325+BE325</f>
        <v>521931.0459137673</v>
      </c>
      <c r="BH325" s="9">
        <v>0</v>
      </c>
      <c r="BI325" s="6">
        <f>AK325*0.85*0.75*12</f>
        <v>218902.0011644912</v>
      </c>
      <c r="BJ325" s="6">
        <f>AL325*0.85*0.75*2*12</f>
        <v>437804.0023289824</v>
      </c>
      <c r="BK325" s="6">
        <f>BI325+BJ325</f>
        <v>656706.00349347363</v>
      </c>
      <c r="BL325" s="8">
        <f>BK325/236999601</f>
        <v>2.770916072105428E-3</v>
      </c>
      <c r="BM325" s="6">
        <f>AH325/542967*1185605</f>
        <v>78102.493009700062</v>
      </c>
      <c r="BN325" s="8">
        <f>BM325/23157202</f>
        <v>3.3727085426684994E-3</v>
      </c>
      <c r="BT325" s="6">
        <f>'[1]Detailed Budget'!$AD$12</f>
        <v>194045122715</v>
      </c>
      <c r="BU325" s="6">
        <f>'[1]Detailed Budget'!$AD$24</f>
        <v>194045122715</v>
      </c>
      <c r="BV325" s="7">
        <f>AV325/34743979</f>
        <v>1.1436982634502237E-2</v>
      </c>
      <c r="BW325" s="4"/>
      <c r="BX325" s="5">
        <f>BT325*BV325</f>
        <v>2219290698.8013105</v>
      </c>
      <c r="BY325" s="5">
        <f>BU325*BV325</f>
        <v>2219290698.8013105</v>
      </c>
      <c r="CA325" s="6">
        <f>'[1]Detailed Budget'!$AD$96</f>
        <v>71050111380.677719</v>
      </c>
      <c r="CB325" s="5">
        <f>BA325*CA325</f>
        <v>0</v>
      </c>
      <c r="CE325" s="6">
        <f>'[1]Detailed Budget'!$AD$175</f>
        <v>4330586076.5988197</v>
      </c>
      <c r="CF325" s="5">
        <f>BB325*BD325*CE325</f>
        <v>38567956.811934672</v>
      </c>
      <c r="CG325" s="6">
        <f>'[1]Detailed Budget'!$AD$176</f>
        <v>20662817754.37001</v>
      </c>
      <c r="CH325" s="5">
        <f>BB325*BF325*CG325</f>
        <v>184021900.58728302</v>
      </c>
      <c r="CI325" s="5">
        <f>CF325+CH325</f>
        <v>222589857.39921769</v>
      </c>
      <c r="CJ325" s="5">
        <f>'[1]Detailed Budget'!$AD$178</f>
        <v>46025131033.061455</v>
      </c>
      <c r="CK325" s="5">
        <f>BB325*AG325*CJ325</f>
        <v>277667317.0599547</v>
      </c>
      <c r="CL325" s="5">
        <f>CI325+CK325</f>
        <v>500257174.45917237</v>
      </c>
      <c r="CM325" s="4">
        <f>'[1]Detailed Budget'!$AD$189</f>
        <v>77498869683.252869</v>
      </c>
      <c r="CN325" s="5">
        <f>BH325*BL325*CM325</f>
        <v>0</v>
      </c>
      <c r="CO325" s="3">
        <f>'[1]Detailed Budget'!$AD$191</f>
        <v>2684962805.4134097</v>
      </c>
      <c r="CP325" s="2">
        <f>BH325*AN325*CO325</f>
        <v>0</v>
      </c>
      <c r="CQ325" s="2">
        <f>CN325+CP325</f>
        <v>0</v>
      </c>
      <c r="CR325" s="6">
        <f>'[1]Detailed Budget'!$AD$195</f>
        <v>18734176418</v>
      </c>
      <c r="CS325" s="5">
        <f>BN325*CR325</f>
        <v>63184916.844847351</v>
      </c>
      <c r="CW325" s="4"/>
      <c r="DH325" s="3">
        <f>'[1]Detailed Budget'!$AD$163</f>
        <v>4928560000</v>
      </c>
      <c r="DI325" s="2">
        <f>AP325*DH325</f>
        <v>7280000.0000000009</v>
      </c>
    </row>
    <row r="326" spans="1:113" ht="43.5" x14ac:dyDescent="0.35">
      <c r="A326" s="23" t="s">
        <v>1065</v>
      </c>
      <c r="B326" s="22" t="s">
        <v>1064</v>
      </c>
      <c r="C326" s="21" t="s">
        <v>1</v>
      </c>
      <c r="D326" s="21" t="s">
        <v>1</v>
      </c>
      <c r="E326" s="21"/>
      <c r="F326" s="21"/>
      <c r="G326" s="21"/>
      <c r="H326" s="21" t="s">
        <v>1</v>
      </c>
      <c r="I326" s="21" t="s">
        <v>1</v>
      </c>
      <c r="J326" s="21"/>
      <c r="K326" s="21" t="s">
        <v>1</v>
      </c>
      <c r="L326" s="21"/>
      <c r="M326" s="21"/>
      <c r="N326" s="21"/>
      <c r="O326" s="21"/>
      <c r="P326" s="21"/>
      <c r="Q326" s="21"/>
      <c r="R326" s="21" t="s">
        <v>1</v>
      </c>
      <c r="S326" s="21"/>
      <c r="T326" s="21"/>
      <c r="U326" s="20">
        <f>COUNTA(C326:T326)</f>
        <v>6</v>
      </c>
      <c r="V326" s="19" t="s">
        <v>4</v>
      </c>
      <c r="W326" s="18">
        <v>239058</v>
      </c>
      <c r="X326" s="17">
        <v>3.07</v>
      </c>
      <c r="Y326" s="16">
        <f>1+X326/100</f>
        <v>1.0306999999999999</v>
      </c>
      <c r="Z326" s="6">
        <v>19</v>
      </c>
      <c r="AA326" s="16">
        <f>POWER(Y326,Z326)</f>
        <v>1.7762874396990105</v>
      </c>
      <c r="AB326" s="6">
        <f>W326*AA326</f>
        <v>424635.72275956604</v>
      </c>
      <c r="AC326" s="1">
        <v>19.2</v>
      </c>
      <c r="AD326" s="6">
        <f>AB326*AC326/100</f>
        <v>81530.058769836673</v>
      </c>
      <c r="AE326" s="6">
        <f>AD326*0.95</f>
        <v>77453.555831344842</v>
      </c>
      <c r="AF326" s="6">
        <f>AE326*BB326</f>
        <v>77453.555831344842</v>
      </c>
      <c r="AG326" s="15">
        <f>AE326/21628351</f>
        <v>3.581112394160093E-3</v>
      </c>
      <c r="AH326" s="6">
        <f>AB326*0.05</f>
        <v>21231.786137978303</v>
      </c>
      <c r="AI326" s="12">
        <f>AH326/12908475</f>
        <v>1.6447943028110061E-3</v>
      </c>
      <c r="AJ326" s="6">
        <f>AD326+AH326</f>
        <v>102761.84490781497</v>
      </c>
      <c r="AK326" s="6">
        <f>AB326*0.04</f>
        <v>16985.428910382641</v>
      </c>
      <c r="AL326" s="6">
        <f>AB326*0.04</f>
        <v>16985.428910382641</v>
      </c>
      <c r="AM326" s="6">
        <f>AK326+AL326</f>
        <v>33970.857820765283</v>
      </c>
      <c r="AN326" s="14">
        <f>AM326/20653560</f>
        <v>1.6447943028110061E-3</v>
      </c>
      <c r="AO326" s="1">
        <v>10</v>
      </c>
      <c r="AP326" s="13">
        <f>AO326/8801</f>
        <v>1.1362345188046814E-3</v>
      </c>
      <c r="AQ326" s="1">
        <v>10</v>
      </c>
      <c r="AR326" s="6"/>
      <c r="AS326" s="6"/>
      <c r="AT326" s="6"/>
      <c r="AU326" s="6">
        <v>1</v>
      </c>
      <c r="AV326" s="6">
        <f>W326/6113503*6032066</f>
        <v>235873.54644759314</v>
      </c>
      <c r="AW326" s="13">
        <f>AV326/34743979</f>
        <v>6.7889042428788352E-3</v>
      </c>
      <c r="AX326" s="6">
        <v>0</v>
      </c>
      <c r="AY326" s="6">
        <f>AJ326/2627960*772758</f>
        <v>30217.369270184205</v>
      </c>
      <c r="AZ326" s="6">
        <f>AX326*AY326</f>
        <v>0</v>
      </c>
      <c r="BA326" s="12">
        <f>AZ326/12721596</f>
        <v>0</v>
      </c>
      <c r="BB326" s="11">
        <v>1</v>
      </c>
      <c r="BC326" s="6">
        <f>AD326*BB326*0.18*4</f>
        <v>58701.642314282399</v>
      </c>
      <c r="BD326" s="10">
        <f>BC326/11104067</f>
        <v>5.2864992902404498E-3</v>
      </c>
      <c r="BE326" s="6">
        <f>AD326*BB326*0.77*4</f>
        <v>251112.58101109695</v>
      </c>
      <c r="BF326" s="8">
        <f>BE326/47500730</f>
        <v>5.2864994077164067E-3</v>
      </c>
      <c r="BG326" s="27">
        <f>BC326+BE326</f>
        <v>309814.22332537937</v>
      </c>
      <c r="BH326" s="9">
        <v>0</v>
      </c>
      <c r="BI326" s="6">
        <f>AK326*0.85*0.75*12</f>
        <v>129938.5311644272</v>
      </c>
      <c r="BJ326" s="6">
        <f>AL326*0.85*0.75*2*12</f>
        <v>259877.0623288544</v>
      </c>
      <c r="BK326" s="6">
        <f>BI326+BJ326</f>
        <v>389815.59349328163</v>
      </c>
      <c r="BL326" s="8">
        <f>BK326/236999601</f>
        <v>1.6447943028110061E-3</v>
      </c>
      <c r="BM326" s="6">
        <f>AH326/542967*1185605</f>
        <v>46361.034471925122</v>
      </c>
      <c r="BN326" s="8">
        <f>BM326/23157202</f>
        <v>2.0020136487959609E-3</v>
      </c>
      <c r="BT326" s="6">
        <f>'[1]Detailed Budget'!$AD$12</f>
        <v>194045122715</v>
      </c>
      <c r="BU326" s="6">
        <f>'[1]Detailed Budget'!$AD$24</f>
        <v>194045122715</v>
      </c>
      <c r="BV326" s="7">
        <f>AV326/34743979</f>
        <v>6.7889042428788352E-3</v>
      </c>
      <c r="BW326" s="4"/>
      <c r="BX326" s="5">
        <f>BT326*BV326</f>
        <v>1317353756.9098077</v>
      </c>
      <c r="BY326" s="5">
        <f>BU326*BV326</f>
        <v>1317353756.9098077</v>
      </c>
      <c r="CA326" s="6">
        <f>'[1]Detailed Budget'!$AD$96</f>
        <v>71050111380.677719</v>
      </c>
      <c r="CB326" s="5">
        <f>BA326*CA326</f>
        <v>0</v>
      </c>
      <c r="CE326" s="6">
        <f>'[1]Detailed Budget'!$AD$175</f>
        <v>4330586076.5988197</v>
      </c>
      <c r="CF326" s="5">
        <f>BB326*BD326*CE326</f>
        <v>22893640.220264833</v>
      </c>
      <c r="CG326" s="6">
        <f>'[1]Detailed Budget'!$AD$176</f>
        <v>20662817754.37001</v>
      </c>
      <c r="CH326" s="5">
        <f>BB326*BF326*CG326</f>
        <v>109233973.82022911</v>
      </c>
      <c r="CI326" s="5">
        <f>CF326+CH326</f>
        <v>132127614.04049395</v>
      </c>
      <c r="CJ326" s="5">
        <f>'[1]Detailed Budget'!$AD$178</f>
        <v>46025131033.061455</v>
      </c>
      <c r="CK326" s="5">
        <f>BB326*AG326*CJ326</f>
        <v>164821167.18533871</v>
      </c>
      <c r="CL326" s="5">
        <f>CI326+CK326</f>
        <v>296948781.22583264</v>
      </c>
      <c r="CM326" s="4">
        <f>'[1]Detailed Budget'!$AD$189</f>
        <v>77498869683.252869</v>
      </c>
      <c r="CN326" s="5">
        <f>BH326*BL326*CM326</f>
        <v>0</v>
      </c>
      <c r="CO326" s="3">
        <f>'[1]Detailed Budget'!$AD$191</f>
        <v>2684962805.4134097</v>
      </c>
      <c r="CP326" s="2">
        <f>BH326*AN326*CO326</f>
        <v>0</v>
      </c>
      <c r="CQ326" s="2">
        <f>CN326+CP326</f>
        <v>0</v>
      </c>
      <c r="CR326" s="6">
        <f>'[1]Detailed Budget'!$AD$195</f>
        <v>18734176418</v>
      </c>
      <c r="CS326" s="5">
        <f>BN326*CR326</f>
        <v>37506076.887787424</v>
      </c>
      <c r="CW326" s="4"/>
      <c r="DH326" s="3">
        <f>'[1]Detailed Budget'!$AD$163</f>
        <v>4928560000</v>
      </c>
      <c r="DI326" s="2">
        <f>AP326*DH326</f>
        <v>5600000</v>
      </c>
    </row>
    <row r="327" spans="1:113" ht="43.5" x14ac:dyDescent="0.35">
      <c r="A327" s="23" t="s">
        <v>1063</v>
      </c>
      <c r="B327" s="22" t="s">
        <v>1062</v>
      </c>
      <c r="C327" s="21" t="s">
        <v>1</v>
      </c>
      <c r="D327" s="21" t="s">
        <v>1</v>
      </c>
      <c r="E327" s="21"/>
      <c r="F327" s="21"/>
      <c r="G327" s="21"/>
      <c r="H327" s="21" t="s">
        <v>1</v>
      </c>
      <c r="I327" s="21" t="s">
        <v>1</v>
      </c>
      <c r="J327" s="21"/>
      <c r="K327" s="21" t="s">
        <v>1</v>
      </c>
      <c r="L327" s="21"/>
      <c r="M327" s="21"/>
      <c r="N327" s="21"/>
      <c r="O327" s="21"/>
      <c r="P327" s="21"/>
      <c r="Q327" s="21"/>
      <c r="R327" s="21" t="s">
        <v>1</v>
      </c>
      <c r="S327" s="21"/>
      <c r="T327" s="21"/>
      <c r="U327" s="20">
        <f>COUNTA(C327:T327)</f>
        <v>6</v>
      </c>
      <c r="V327" s="19" t="s">
        <v>4</v>
      </c>
      <c r="W327" s="18">
        <v>109810</v>
      </c>
      <c r="X327" s="17">
        <v>3.07</v>
      </c>
      <c r="Y327" s="16">
        <f>1+X327/100</f>
        <v>1.0306999999999999</v>
      </c>
      <c r="Z327" s="6">
        <v>19</v>
      </c>
      <c r="AA327" s="16">
        <f>POWER(Y327,Z327)</f>
        <v>1.7762874396990105</v>
      </c>
      <c r="AB327" s="6">
        <f>W327*AA327</f>
        <v>195054.12375334834</v>
      </c>
      <c r="AC327" s="1">
        <v>19.2</v>
      </c>
      <c r="AD327" s="6">
        <f>AB327*AC327/100</f>
        <v>37450.39176064288</v>
      </c>
      <c r="AE327" s="6">
        <f>AD327*0.95</f>
        <v>35577.872172610732</v>
      </c>
      <c r="AF327" s="6">
        <f>AE327*BB327</f>
        <v>35577.872172610732</v>
      </c>
      <c r="AG327" s="15">
        <f>AE327/21628351</f>
        <v>1.6449646194761096E-3</v>
      </c>
      <c r="AH327" s="6">
        <f>AB327*0.05</f>
        <v>9752.7061876674179</v>
      </c>
      <c r="AI327" s="12">
        <f>AH327/12908475</f>
        <v>7.555273715653799E-4</v>
      </c>
      <c r="AJ327" s="6">
        <f>AD327+AH327</f>
        <v>47203.0979483103</v>
      </c>
      <c r="AK327" s="6">
        <f>AB327*0.04</f>
        <v>7802.1649501339334</v>
      </c>
      <c r="AL327" s="6">
        <f>AB327*0.04</f>
        <v>7802.1649501339334</v>
      </c>
      <c r="AM327" s="6">
        <f>AK327+AL327</f>
        <v>15604.329900267867</v>
      </c>
      <c r="AN327" s="14">
        <f>AM327/20653560</f>
        <v>7.555273715653799E-4</v>
      </c>
      <c r="AO327" s="1">
        <v>10</v>
      </c>
      <c r="AP327" s="13">
        <f>AO327/8801</f>
        <v>1.1362345188046814E-3</v>
      </c>
      <c r="AQ327" s="1">
        <v>10</v>
      </c>
      <c r="AR327" s="6"/>
      <c r="AS327" s="6"/>
      <c r="AT327" s="6"/>
      <c r="AU327" s="6">
        <v>1</v>
      </c>
      <c r="AV327" s="6">
        <f>W327/6113503*6032066</f>
        <v>108347.23847522444</v>
      </c>
      <c r="AW327" s="13">
        <f>AV327/34743979</f>
        <v>3.1184464645003509E-3</v>
      </c>
      <c r="AX327" s="6">
        <v>0</v>
      </c>
      <c r="AY327" s="6">
        <f>AJ327/2627960*772758</f>
        <v>13880.185225170997</v>
      </c>
      <c r="AZ327" s="6">
        <f>AX327*AY327</f>
        <v>0</v>
      </c>
      <c r="BA327" s="12">
        <f>AZ327/12721596</f>
        <v>0</v>
      </c>
      <c r="BB327" s="11">
        <v>1</v>
      </c>
      <c r="BC327" s="6">
        <f>AD327*BB327*0.18*4</f>
        <v>26964.282067662873</v>
      </c>
      <c r="BD327" s="10">
        <f>BC327/11104067</f>
        <v>2.4283248712082582E-3</v>
      </c>
      <c r="BE327" s="6">
        <f>AD327*BB327*0.77*4</f>
        <v>115347.20662278007</v>
      </c>
      <c r="BF327" s="8">
        <f>BE327/47500730</f>
        <v>2.4283249251702043E-3</v>
      </c>
      <c r="BG327" s="27">
        <f>BC327+BE327</f>
        <v>142311.48869044293</v>
      </c>
      <c r="BH327" s="9">
        <v>0</v>
      </c>
      <c r="BI327" s="6">
        <f>AK327*0.85*0.75*12</f>
        <v>59686.561868524586</v>
      </c>
      <c r="BJ327" s="6">
        <f>AL327*0.85*0.75*2*12</f>
        <v>119373.12373704917</v>
      </c>
      <c r="BK327" s="6">
        <f>BI327+BJ327</f>
        <v>179059.68560557376</v>
      </c>
      <c r="BL327" s="8">
        <f>BK327/236999601</f>
        <v>7.5552737156537979E-4</v>
      </c>
      <c r="BM327" s="6">
        <f>AH327/542967*1185605</f>
        <v>21295.690566147536</v>
      </c>
      <c r="BN327" s="8">
        <f>BM327/23157202</f>
        <v>9.1961414708683438E-4</v>
      </c>
      <c r="BT327" s="6">
        <f>'[1]Detailed Budget'!$AD$12</f>
        <v>194045122715</v>
      </c>
      <c r="BU327" s="6">
        <f>'[1]Detailed Budget'!$AD$24</f>
        <v>194045122715</v>
      </c>
      <c r="BV327" s="7">
        <f>AV327/34743979</f>
        <v>3.1184464645003509E-3</v>
      </c>
      <c r="BW327" s="4"/>
      <c r="BX327" s="5">
        <f>BT327*BV327</f>
        <v>605119326.88412845</v>
      </c>
      <c r="BY327" s="5">
        <f>BU327*BV327</f>
        <v>605119326.88412845</v>
      </c>
      <c r="CA327" s="6">
        <f>'[1]Detailed Budget'!$AD$96</f>
        <v>71050111380.677719</v>
      </c>
      <c r="CB327" s="5">
        <f>BA327*CA327</f>
        <v>0</v>
      </c>
      <c r="CE327" s="6">
        <f>'[1]Detailed Budget'!$AD$175</f>
        <v>4330586076.5988197</v>
      </c>
      <c r="CF327" s="5">
        <f>BB327*BD327*CE327</f>
        <v>10516069.876713105</v>
      </c>
      <c r="CG327" s="6">
        <f>'[1]Detailed Budget'!$AD$176</f>
        <v>20662817754.37001</v>
      </c>
      <c r="CH327" s="5">
        <f>BB327*BF327*CG327</f>
        <v>50176035.377186127</v>
      </c>
      <c r="CI327" s="5">
        <f>CF327+CH327</f>
        <v>60692105.253899232</v>
      </c>
      <c r="CJ327" s="5">
        <f>'[1]Detailed Budget'!$AD$178</f>
        <v>46025131033.061455</v>
      </c>
      <c r="CK327" s="5">
        <f>BB327*AG327*CJ327</f>
        <v>75709712.156138018</v>
      </c>
      <c r="CL327" s="5">
        <f>CI327+CK327</f>
        <v>136401817.41003725</v>
      </c>
      <c r="CM327" s="4">
        <f>'[1]Detailed Budget'!$AD$189</f>
        <v>77498869683.252869</v>
      </c>
      <c r="CN327" s="5">
        <f>BH327*BL327*CM327</f>
        <v>0</v>
      </c>
      <c r="CO327" s="3">
        <f>'[1]Detailed Budget'!$AD$191</f>
        <v>2684962805.4134097</v>
      </c>
      <c r="CP327" s="2">
        <f>BH327*AN327*CO327</f>
        <v>0</v>
      </c>
      <c r="CQ327" s="2">
        <f>CN327+CP327</f>
        <v>0</v>
      </c>
      <c r="CR327" s="6">
        <f>'[1]Detailed Budget'!$AD$195</f>
        <v>18734176418</v>
      </c>
      <c r="CS327" s="5">
        <f>BN327*CR327</f>
        <v>17228213.668013357</v>
      </c>
      <c r="CW327" s="4"/>
      <c r="DH327" s="3">
        <f>'[1]Detailed Budget'!$AD$163</f>
        <v>4928560000</v>
      </c>
      <c r="DI327" s="2">
        <f>AP327*DH327</f>
        <v>5600000</v>
      </c>
    </row>
    <row r="328" spans="1:113" ht="43.5" x14ac:dyDescent="0.35">
      <c r="A328" s="23" t="s">
        <v>1061</v>
      </c>
      <c r="B328" s="22" t="s">
        <v>1060</v>
      </c>
      <c r="C328" s="21" t="s">
        <v>1</v>
      </c>
      <c r="D328" s="21" t="s">
        <v>1</v>
      </c>
      <c r="E328" s="21"/>
      <c r="F328" s="21"/>
      <c r="G328" s="21"/>
      <c r="H328" s="21" t="s">
        <v>1</v>
      </c>
      <c r="I328" s="21" t="s">
        <v>1</v>
      </c>
      <c r="J328" s="21"/>
      <c r="K328" s="21" t="s">
        <v>1</v>
      </c>
      <c r="L328" s="21"/>
      <c r="M328" s="21"/>
      <c r="N328" s="21"/>
      <c r="O328" s="21"/>
      <c r="P328" s="21"/>
      <c r="Q328" s="21"/>
      <c r="R328" s="21" t="s">
        <v>1</v>
      </c>
      <c r="S328" s="21"/>
      <c r="T328" s="21"/>
      <c r="U328" s="20">
        <f>COUNTA(C328:T328)</f>
        <v>6</v>
      </c>
      <c r="V328" s="19" t="s">
        <v>4</v>
      </c>
      <c r="W328" s="18">
        <v>174626</v>
      </c>
      <c r="X328" s="17">
        <v>3.07</v>
      </c>
      <c r="Y328" s="16">
        <f>1+X328/100</f>
        <v>1.0306999999999999</v>
      </c>
      <c r="Z328" s="6">
        <v>19</v>
      </c>
      <c r="AA328" s="16">
        <f>POWER(Y328,Z328)</f>
        <v>1.7762874396990105</v>
      </c>
      <c r="AB328" s="6">
        <f>W328*AA328</f>
        <v>310185.97044487938</v>
      </c>
      <c r="AC328" s="1">
        <v>19.2</v>
      </c>
      <c r="AD328" s="6">
        <f>AB328*AC328/100</f>
        <v>59555.706325416832</v>
      </c>
      <c r="AE328" s="6">
        <f>AD328*0.95</f>
        <v>56577.92100914599</v>
      </c>
      <c r="AF328" s="6">
        <f>AE328*BB328</f>
        <v>56577.92100914599</v>
      </c>
      <c r="AG328" s="15">
        <f>AE328/21628351</f>
        <v>2.6159146857356805E-3</v>
      </c>
      <c r="AH328" s="6">
        <f>AB328*0.05</f>
        <v>15509.298522243969</v>
      </c>
      <c r="AI328" s="12">
        <f>AH328/12908475</f>
        <v>1.2014818576356983E-3</v>
      </c>
      <c r="AJ328" s="6">
        <f>AD328+AH328</f>
        <v>75065.004847660806</v>
      </c>
      <c r="AK328" s="6">
        <f>AB328*0.04</f>
        <v>12407.438817795175</v>
      </c>
      <c r="AL328" s="6">
        <f>AB328*0.04</f>
        <v>12407.438817795175</v>
      </c>
      <c r="AM328" s="6">
        <f>AK328+AL328</f>
        <v>24814.87763559035</v>
      </c>
      <c r="AN328" s="14">
        <f>AM328/20653560</f>
        <v>1.2014818576356983E-3</v>
      </c>
      <c r="AO328" s="1">
        <v>10</v>
      </c>
      <c r="AP328" s="13">
        <f>AO328/8801</f>
        <v>1.1362345188046814E-3</v>
      </c>
      <c r="AQ328" s="1">
        <v>10</v>
      </c>
      <c r="AR328" s="6"/>
      <c r="AS328" s="6"/>
      <c r="AT328" s="6"/>
      <c r="AU328" s="6">
        <v>1</v>
      </c>
      <c r="AV328" s="6">
        <f>W328/6113503*6032066</f>
        <v>172299.83485998126</v>
      </c>
      <c r="AW328" s="13">
        <f>AV328/34743979</f>
        <v>4.9591278782427674E-3</v>
      </c>
      <c r="AX328" s="6">
        <v>0</v>
      </c>
      <c r="AY328" s="6">
        <f>AJ328/2627960*772758</f>
        <v>22073.046399514707</v>
      </c>
      <c r="AZ328" s="6">
        <f>AX328*AY328</f>
        <v>0</v>
      </c>
      <c r="BA328" s="12">
        <f>AZ328/12721596</f>
        <v>0</v>
      </c>
      <c r="BB328" s="11">
        <v>1</v>
      </c>
      <c r="BC328" s="6">
        <f>AD328*BB328*0.18*4</f>
        <v>42880.108554300117</v>
      </c>
      <c r="BD328" s="10">
        <f>BC328/11104067</f>
        <v>3.861657945174513E-3</v>
      </c>
      <c r="BE328" s="6">
        <f>AD328*BB328*0.77*4</f>
        <v>183431.57548228384</v>
      </c>
      <c r="BF328" s="8">
        <f>BE328/47500730</f>
        <v>3.8616580309878152E-3</v>
      </c>
      <c r="BG328" s="27">
        <f>BC328+BE328</f>
        <v>226311.68403658396</v>
      </c>
      <c r="BH328" s="9">
        <v>0</v>
      </c>
      <c r="BI328" s="6">
        <f>AK328*0.85*0.75*12</f>
        <v>94916.906956133083</v>
      </c>
      <c r="BJ328" s="6">
        <f>AL328*0.85*0.75*2*12</f>
        <v>189833.81391226617</v>
      </c>
      <c r="BK328" s="6">
        <f>BI328+BJ328</f>
        <v>284750.72086839925</v>
      </c>
      <c r="BL328" s="8">
        <f>BK328/236999601</f>
        <v>1.201481857635698E-3</v>
      </c>
      <c r="BM328" s="6">
        <f>AH328/542967*1185605</f>
        <v>33865.597493890164</v>
      </c>
      <c r="BN328" s="8">
        <f>BM328/23157202</f>
        <v>1.4624218199543349E-3</v>
      </c>
      <c r="BT328" s="6">
        <f>'[1]Detailed Budget'!$AD$12</f>
        <v>194045122715</v>
      </c>
      <c r="BU328" s="6">
        <f>'[1]Detailed Budget'!$AD$24</f>
        <v>194045122715</v>
      </c>
      <c r="BV328" s="7">
        <f>AV328/34743979</f>
        <v>4.9591278782427674E-3</v>
      </c>
      <c r="BW328" s="4"/>
      <c r="BX328" s="5">
        <f>BT328*BV328</f>
        <v>962294577.69299543</v>
      </c>
      <c r="BY328" s="5">
        <f>BU328*BV328</f>
        <v>962294577.69299543</v>
      </c>
      <c r="CA328" s="6">
        <f>'[1]Detailed Budget'!$AD$96</f>
        <v>71050111380.677719</v>
      </c>
      <c r="CB328" s="5">
        <f>BA328*CA328</f>
        <v>0</v>
      </c>
      <c r="CE328" s="6">
        <f>'[1]Detailed Budget'!$AD$175</f>
        <v>4330586076.5988197</v>
      </c>
      <c r="CF328" s="5">
        <f>BB328*BD328*CE328</f>
        <v>16723242.129959954</v>
      </c>
      <c r="CG328" s="6">
        <f>'[1]Detailed Budget'!$AD$176</f>
        <v>20662817754.37001</v>
      </c>
      <c r="CH328" s="5">
        <f>BB328*BF328*CG328</f>
        <v>79792736.124000564</v>
      </c>
      <c r="CI328" s="5">
        <f>CF328+CH328</f>
        <v>96515978.25396052</v>
      </c>
      <c r="CJ328" s="5">
        <f>'[1]Detailed Budget'!$AD$178</f>
        <v>46025131033.061455</v>
      </c>
      <c r="CK328" s="5">
        <f>BB328*AG328*CJ328</f>
        <v>120397816.18229447</v>
      </c>
      <c r="CL328" s="5">
        <f>CI328+CK328</f>
        <v>216913794.43625498</v>
      </c>
      <c r="CM328" s="4">
        <f>'[1]Detailed Budget'!$AD$189</f>
        <v>77498869683.252869</v>
      </c>
      <c r="CN328" s="5">
        <f>BH328*BL328*CM328</f>
        <v>0</v>
      </c>
      <c r="CO328" s="3">
        <f>'[1]Detailed Budget'!$AD$191</f>
        <v>2684962805.4134097</v>
      </c>
      <c r="CP328" s="2">
        <f>BH328*AN328*CO328</f>
        <v>0</v>
      </c>
      <c r="CQ328" s="2">
        <f>CN328+CP328</f>
        <v>0</v>
      </c>
      <c r="CR328" s="6">
        <f>'[1]Detailed Budget'!$AD$195</f>
        <v>18734176418</v>
      </c>
      <c r="CS328" s="5">
        <f>BN328*CR328</f>
        <v>27397268.372557141</v>
      </c>
      <c r="CW328" s="4"/>
      <c r="DH328" s="3">
        <f>'[1]Detailed Budget'!$AD$163</f>
        <v>4928560000</v>
      </c>
      <c r="DI328" s="2">
        <f>AP328*DH328</f>
        <v>5600000</v>
      </c>
    </row>
    <row r="329" spans="1:113" ht="43.5" x14ac:dyDescent="0.35">
      <c r="A329" s="23" t="s">
        <v>1059</v>
      </c>
      <c r="B329" s="22" t="s">
        <v>1058</v>
      </c>
      <c r="C329" s="21" t="s">
        <v>1</v>
      </c>
      <c r="D329" s="21" t="s">
        <v>1</v>
      </c>
      <c r="E329" s="21"/>
      <c r="F329" s="21"/>
      <c r="G329" s="21"/>
      <c r="H329" s="21" t="s">
        <v>1</v>
      </c>
      <c r="I329" s="21" t="s">
        <v>1</v>
      </c>
      <c r="J329" s="21"/>
      <c r="K329" s="21" t="s">
        <v>1</v>
      </c>
      <c r="L329" s="21"/>
      <c r="M329" s="21"/>
      <c r="N329" s="21"/>
      <c r="O329" s="21"/>
      <c r="P329" s="21"/>
      <c r="Q329" s="21"/>
      <c r="R329" s="21" t="s">
        <v>1</v>
      </c>
      <c r="S329" s="21"/>
      <c r="T329" s="21"/>
      <c r="U329" s="20">
        <f>COUNTA(C329:T329)</f>
        <v>6</v>
      </c>
      <c r="V329" s="19" t="s">
        <v>4</v>
      </c>
      <c r="W329" s="18">
        <v>221276</v>
      </c>
      <c r="X329" s="17">
        <v>3.07</v>
      </c>
      <c r="Y329" s="16">
        <f>1+X329/100</f>
        <v>1.0306999999999999</v>
      </c>
      <c r="Z329" s="6">
        <v>19</v>
      </c>
      <c r="AA329" s="16">
        <f>POWER(Y329,Z329)</f>
        <v>1.7762874396990105</v>
      </c>
      <c r="AB329" s="6">
        <f>W329*AA329</f>
        <v>393049.77950683824</v>
      </c>
      <c r="AC329" s="1">
        <v>19.2</v>
      </c>
      <c r="AD329" s="6">
        <f>AB329*AC329/100</f>
        <v>75465.557665312939</v>
      </c>
      <c r="AE329" s="6">
        <f>AD329*0.95</f>
        <v>71692.279782047292</v>
      </c>
      <c r="AF329" s="6">
        <f>AE329*BB329</f>
        <v>71692.279782047292</v>
      </c>
      <c r="AG329" s="15">
        <f>AE329/21628351</f>
        <v>3.3147362821163433E-3</v>
      </c>
      <c r="AH329" s="6">
        <f>AB329*0.05</f>
        <v>19652.488975341912</v>
      </c>
      <c r="AI329" s="12">
        <f>AH329/12908475</f>
        <v>1.5224485444904927E-3</v>
      </c>
      <c r="AJ329" s="6">
        <f>AD329+AH329</f>
        <v>95118.046640654851</v>
      </c>
      <c r="AK329" s="6">
        <f>AB329*0.04</f>
        <v>15721.99118027353</v>
      </c>
      <c r="AL329" s="6">
        <f>AB329*0.04</f>
        <v>15721.99118027353</v>
      </c>
      <c r="AM329" s="6">
        <f>AK329+AL329</f>
        <v>31443.982360547059</v>
      </c>
      <c r="AN329" s="14">
        <f>AM329/20653560</f>
        <v>1.5224485444904927E-3</v>
      </c>
      <c r="AO329" s="1">
        <v>11</v>
      </c>
      <c r="AP329" s="13">
        <f>AO329/8801</f>
        <v>1.2498579706851495E-3</v>
      </c>
      <c r="AQ329" s="1">
        <v>11</v>
      </c>
      <c r="AR329" s="6"/>
      <c r="AS329" s="6"/>
      <c r="AT329" s="6"/>
      <c r="AU329" s="6">
        <v>1</v>
      </c>
      <c r="AV329" s="6">
        <f>W329/6113503*6032066</f>
        <v>218328.41763813642</v>
      </c>
      <c r="AW329" s="13">
        <f>AV329/34743979</f>
        <v>6.2839209532718297E-3</v>
      </c>
      <c r="AX329" s="6">
        <v>0</v>
      </c>
      <c r="AY329" s="6">
        <f>AJ329/2627960*772758</f>
        <v>27969.691884937049</v>
      </c>
      <c r="AZ329" s="6">
        <f>AX329*AY329</f>
        <v>0</v>
      </c>
      <c r="BA329" s="12">
        <f>AZ329/12721596</f>
        <v>0</v>
      </c>
      <c r="BB329" s="11">
        <v>1</v>
      </c>
      <c r="BC329" s="6">
        <f>AD329*BB329*0.18*4</f>
        <v>54335.201519025315</v>
      </c>
      <c r="BD329" s="10">
        <f>BC329/11104067</f>
        <v>4.89327032329914E-3</v>
      </c>
      <c r="BE329" s="6">
        <f>AD329*BB329*0.77*4</f>
        <v>232433.91760916385</v>
      </c>
      <c r="BF329" s="8">
        <f>BE329/47500730</f>
        <v>4.8932704320368099E-3</v>
      </c>
      <c r="BG329" s="27">
        <f>BC329+BE329</f>
        <v>286769.11912818917</v>
      </c>
      <c r="BH329" s="9">
        <v>0</v>
      </c>
      <c r="BI329" s="6">
        <f>AK329*0.85*0.75*12</f>
        <v>120273.23252909249</v>
      </c>
      <c r="BJ329" s="6">
        <f>AL329*0.85*0.75*2*12</f>
        <v>240546.46505818499</v>
      </c>
      <c r="BK329" s="6">
        <f>BI329+BJ329</f>
        <v>360819.69758727751</v>
      </c>
      <c r="BL329" s="8">
        <f>BK329/236999601</f>
        <v>1.5224485444904927E-3</v>
      </c>
      <c r="BM329" s="6">
        <f>AH329/542967*1185605</f>
        <v>42912.532790409452</v>
      </c>
      <c r="BN329" s="8">
        <f>BM329/23157202</f>
        <v>1.8530966215352552E-3</v>
      </c>
      <c r="BT329" s="6">
        <f>'[1]Detailed Budget'!$AD$12</f>
        <v>194045122715</v>
      </c>
      <c r="BU329" s="6">
        <f>'[1]Detailed Budget'!$AD$24</f>
        <v>194045122715</v>
      </c>
      <c r="BV329" s="7">
        <f>AV329/34743979</f>
        <v>6.2839209532718297E-3</v>
      </c>
      <c r="BW329" s="4"/>
      <c r="BX329" s="5">
        <f>BT329*BV329</f>
        <v>1219364212.508992</v>
      </c>
      <c r="BY329" s="5">
        <f>BU329*BV329</f>
        <v>1219364212.508992</v>
      </c>
      <c r="CA329" s="6">
        <f>'[1]Detailed Budget'!$AD$96</f>
        <v>71050111380.677719</v>
      </c>
      <c r="CB329" s="5">
        <f>BA329*CA329</f>
        <v>0</v>
      </c>
      <c r="CE329" s="6">
        <f>'[1]Detailed Budget'!$AD$175</f>
        <v>4330586076.5988197</v>
      </c>
      <c r="CF329" s="5">
        <f>BB329*BD329*CE329</f>
        <v>21190728.331113461</v>
      </c>
      <c r="CG329" s="6">
        <f>'[1]Detailed Budget'!$AD$176</f>
        <v>20662817754.37001</v>
      </c>
      <c r="CH329" s="5">
        <f>BB329*BF329*CG329</f>
        <v>101108755.160024</v>
      </c>
      <c r="CI329" s="5">
        <f>CF329+CH329</f>
        <v>122299483.49113746</v>
      </c>
      <c r="CJ329" s="5">
        <f>'[1]Detailed Budget'!$AD$178</f>
        <v>46025131033.061455</v>
      </c>
      <c r="CK329" s="5">
        <f>BB329*AG329*CJ329</f>
        <v>152561171.72444767</v>
      </c>
      <c r="CL329" s="5">
        <f>CI329+CK329</f>
        <v>274860655.21558511</v>
      </c>
      <c r="CM329" s="4">
        <f>'[1]Detailed Budget'!$AD$189</f>
        <v>77498869683.252869</v>
      </c>
      <c r="CN329" s="5">
        <f>BH329*BL329*CM329</f>
        <v>0</v>
      </c>
      <c r="CO329" s="3">
        <f>'[1]Detailed Budget'!$AD$191</f>
        <v>2684962805.4134097</v>
      </c>
      <c r="CP329" s="2">
        <f>BH329*AN329*CO329</f>
        <v>0</v>
      </c>
      <c r="CQ329" s="2">
        <f>CN329+CP329</f>
        <v>0</v>
      </c>
      <c r="CR329" s="6">
        <f>'[1]Detailed Budget'!$AD$195</f>
        <v>18734176418</v>
      </c>
      <c r="CS329" s="5">
        <f>BN329*CR329</f>
        <v>34716239.027441248</v>
      </c>
      <c r="CW329" s="4"/>
      <c r="DH329" s="3">
        <f>'[1]Detailed Budget'!$AD$163</f>
        <v>4928560000</v>
      </c>
      <c r="DI329" s="2">
        <f>AP329*DH329</f>
        <v>6160000</v>
      </c>
    </row>
    <row r="330" spans="1:113" ht="43.5" x14ac:dyDescent="0.35">
      <c r="A330" s="23" t="s">
        <v>1057</v>
      </c>
      <c r="B330" s="22" t="s">
        <v>1056</v>
      </c>
      <c r="C330" s="21" t="s">
        <v>1</v>
      </c>
      <c r="D330" s="21" t="s">
        <v>1</v>
      </c>
      <c r="E330" s="21"/>
      <c r="F330" s="21"/>
      <c r="G330" s="21"/>
      <c r="H330" s="21" t="s">
        <v>1</v>
      </c>
      <c r="I330" s="21" t="s">
        <v>1</v>
      </c>
      <c r="J330" s="21"/>
      <c r="K330" s="21" t="s">
        <v>1</v>
      </c>
      <c r="L330" s="21"/>
      <c r="M330" s="21"/>
      <c r="N330" s="21"/>
      <c r="O330" s="21"/>
      <c r="P330" s="21"/>
      <c r="Q330" s="21"/>
      <c r="R330" s="21" t="s">
        <v>1</v>
      </c>
      <c r="S330" s="21"/>
      <c r="T330" s="21"/>
      <c r="U330" s="20">
        <f>COUNTA(C330:T330)</f>
        <v>6</v>
      </c>
      <c r="V330" s="19" t="s">
        <v>4</v>
      </c>
      <c r="W330" s="18">
        <v>280704</v>
      </c>
      <c r="X330" s="17">
        <v>3.07</v>
      </c>
      <c r="Y330" s="16">
        <f>1+X330/100</f>
        <v>1.0306999999999999</v>
      </c>
      <c r="Z330" s="6">
        <v>19</v>
      </c>
      <c r="AA330" s="16">
        <f>POWER(Y330,Z330)</f>
        <v>1.7762874396990105</v>
      </c>
      <c r="AB330" s="6">
        <f>W330*AA330</f>
        <v>498610.98947327107</v>
      </c>
      <c r="AC330" s="1">
        <v>19.2</v>
      </c>
      <c r="AD330" s="6">
        <f>AB330*AC330/100</f>
        <v>95733.309978868056</v>
      </c>
      <c r="AE330" s="6">
        <f>AD330*0.95</f>
        <v>90946.644479924653</v>
      </c>
      <c r="AF330" s="6">
        <f>AE330*BB330</f>
        <v>90946.644479924653</v>
      </c>
      <c r="AG330" s="15">
        <f>AE330/21628351</f>
        <v>4.2049735775013383E-3</v>
      </c>
      <c r="AH330" s="6">
        <f>AB330*0.05</f>
        <v>24930.549473663556</v>
      </c>
      <c r="AI330" s="12">
        <f>AH330/12908475</f>
        <v>1.9313318942526948E-3</v>
      </c>
      <c r="AJ330" s="6">
        <f>AD330+AH330</f>
        <v>120663.85945253161</v>
      </c>
      <c r="AK330" s="6">
        <f>AB330*0.04</f>
        <v>19944.439578930844</v>
      </c>
      <c r="AL330" s="6">
        <f>AB330*0.04</f>
        <v>19944.439578930844</v>
      </c>
      <c r="AM330" s="6">
        <f>AK330+AL330</f>
        <v>39888.879157861687</v>
      </c>
      <c r="AN330" s="14">
        <f>AM330/20653560</f>
        <v>1.9313318942526948E-3</v>
      </c>
      <c r="AO330" s="1">
        <v>11</v>
      </c>
      <c r="AP330" s="13">
        <f>AO330/8801</f>
        <v>1.2498579706851495E-3</v>
      </c>
      <c r="AQ330" s="1">
        <v>11</v>
      </c>
      <c r="AR330" s="6"/>
      <c r="AS330" s="6"/>
      <c r="AT330" s="6"/>
      <c r="AU330" s="6">
        <v>1</v>
      </c>
      <c r="AV330" s="6">
        <f>W330/6113503*6032066</f>
        <v>276964.7867129533</v>
      </c>
      <c r="AW330" s="13">
        <f>AV330/34743979</f>
        <v>7.9715908967407934E-3</v>
      </c>
      <c r="AX330" s="6">
        <v>0</v>
      </c>
      <c r="AY330" s="6">
        <f>AJ330/2627960*772758</f>
        <v>35481.499985851922</v>
      </c>
      <c r="AZ330" s="6">
        <f>AX330*AY330</f>
        <v>0</v>
      </c>
      <c r="BA330" s="12">
        <f>AZ330/12721596</f>
        <v>0</v>
      </c>
      <c r="BB330" s="11">
        <v>1</v>
      </c>
      <c r="BC330" s="6">
        <f>AD330*BB330*0.18*4</f>
        <v>68927.983184785</v>
      </c>
      <c r="BD330" s="10">
        <f>BC330/11104067</f>
        <v>6.2074538261328036E-3</v>
      </c>
      <c r="BE330" s="6">
        <f>AD330*BB330*0.77*4</f>
        <v>294858.59473491361</v>
      </c>
      <c r="BF330" s="8">
        <f>BE330/47500730</f>
        <v>6.2074539640741017E-3</v>
      </c>
      <c r="BG330" s="27">
        <f>BC330+BE330</f>
        <v>363786.57791969861</v>
      </c>
      <c r="BH330" s="9">
        <v>0</v>
      </c>
      <c r="BI330" s="6">
        <f>AK330*0.85*0.75*12</f>
        <v>152574.96277882095</v>
      </c>
      <c r="BJ330" s="6">
        <f>AL330*0.85*0.75*2*12</f>
        <v>305149.92555764189</v>
      </c>
      <c r="BK330" s="6">
        <f>BI330+BJ330</f>
        <v>457724.88833646284</v>
      </c>
      <c r="BL330" s="8">
        <f>BK330/236999601</f>
        <v>1.9313318942526948E-3</v>
      </c>
      <c r="BM330" s="6">
        <f>AH330/542967*1185605</f>
        <v>54437.533236316165</v>
      </c>
      <c r="BN330" s="8">
        <f>BM330/23157202</f>
        <v>2.350781982914696E-3</v>
      </c>
      <c r="BT330" s="6">
        <f>'[1]Detailed Budget'!$AD$12</f>
        <v>194045122715</v>
      </c>
      <c r="BU330" s="6">
        <f>'[1]Detailed Budget'!$AD$24</f>
        <v>194045122715</v>
      </c>
      <c r="BV330" s="7">
        <f>AV330/34743979</f>
        <v>7.9715908967407934E-3</v>
      </c>
      <c r="BW330" s="4"/>
      <c r="BX330" s="5">
        <f>BT330*BV330</f>
        <v>1546848333.7918441</v>
      </c>
      <c r="BY330" s="5">
        <f>BU330*BV330</f>
        <v>1546848333.7918441</v>
      </c>
      <c r="CA330" s="6">
        <f>'[1]Detailed Budget'!$AD$96</f>
        <v>71050111380.677719</v>
      </c>
      <c r="CB330" s="5">
        <f>BA330*CA330</f>
        <v>0</v>
      </c>
      <c r="CE330" s="6">
        <f>'[1]Detailed Budget'!$AD$175</f>
        <v>4330586076.5988197</v>
      </c>
      <c r="CF330" s="5">
        <f>BB330*BD330*CE330</f>
        <v>26881913.110580791</v>
      </c>
      <c r="CG330" s="6">
        <f>'[1]Detailed Budget'!$AD$176</f>
        <v>20662817754.37001</v>
      </c>
      <c r="CH330" s="5">
        <f>BB330*BF330*CG330</f>
        <v>128263489.97830485</v>
      </c>
      <c r="CI330" s="5">
        <f>CF330+CH330</f>
        <v>155145403.08888564</v>
      </c>
      <c r="CJ330" s="5">
        <f>'[1]Detailed Budget'!$AD$178</f>
        <v>46025131033.061455</v>
      </c>
      <c r="CK330" s="5">
        <f>BB330*AG330*CJ330</f>
        <v>193534459.8950603</v>
      </c>
      <c r="CL330" s="5">
        <f>CI330+CK330</f>
        <v>348679862.98394597</v>
      </c>
      <c r="CM330" s="4">
        <f>'[1]Detailed Budget'!$AD$189</f>
        <v>77498869683.252869</v>
      </c>
      <c r="CN330" s="5">
        <f>BH330*BL330*CM330</f>
        <v>0</v>
      </c>
      <c r="CO330" s="3">
        <f>'[1]Detailed Budget'!$AD$191</f>
        <v>2684962805.4134097</v>
      </c>
      <c r="CP330" s="2">
        <f>BH330*AN330*CO330</f>
        <v>0</v>
      </c>
      <c r="CQ330" s="2">
        <f>CN330+CP330</f>
        <v>0</v>
      </c>
      <c r="CR330" s="6">
        <f>'[1]Detailed Budget'!$AD$195</f>
        <v>18734176418</v>
      </c>
      <c r="CS330" s="5">
        <f>BN330*CR330</f>
        <v>44039964.388179779</v>
      </c>
      <c r="CW330" s="4"/>
      <c r="DH330" s="3">
        <f>'[1]Detailed Budget'!$AD$163</f>
        <v>4928560000</v>
      </c>
      <c r="DI330" s="2">
        <f>AP330*DH330</f>
        <v>6160000</v>
      </c>
    </row>
    <row r="331" spans="1:113" ht="43.5" x14ac:dyDescent="0.35">
      <c r="A331" s="23" t="s">
        <v>1055</v>
      </c>
      <c r="B331" s="22" t="s">
        <v>1054</v>
      </c>
      <c r="C331" s="21" t="s">
        <v>1</v>
      </c>
      <c r="D331" s="21" t="s">
        <v>1</v>
      </c>
      <c r="E331" s="21"/>
      <c r="F331" s="21"/>
      <c r="G331" s="21"/>
      <c r="H331" s="21" t="s">
        <v>1</v>
      </c>
      <c r="I331" s="21" t="s">
        <v>1</v>
      </c>
      <c r="J331" s="21"/>
      <c r="K331" s="21" t="s">
        <v>1</v>
      </c>
      <c r="L331" s="21"/>
      <c r="M331" s="21"/>
      <c r="N331" s="21"/>
      <c r="O331" s="21"/>
      <c r="P331" s="21"/>
      <c r="Q331" s="21"/>
      <c r="R331" s="21" t="s">
        <v>1</v>
      </c>
      <c r="S331" s="21"/>
      <c r="T331" s="21"/>
      <c r="U331" s="20">
        <f>COUNTA(C331:T331)</f>
        <v>6</v>
      </c>
      <c r="V331" s="19" t="s">
        <v>4</v>
      </c>
      <c r="W331" s="18">
        <v>138956</v>
      </c>
      <c r="X331" s="17">
        <v>3.07</v>
      </c>
      <c r="Y331" s="16">
        <f>1+X331/100</f>
        <v>1.0306999999999999</v>
      </c>
      <c r="Z331" s="6">
        <v>19</v>
      </c>
      <c r="AA331" s="16">
        <f>POWER(Y331,Z331)</f>
        <v>1.7762874396990105</v>
      </c>
      <c r="AB331" s="6">
        <f>W331*AA331</f>
        <v>246825.79747081571</v>
      </c>
      <c r="AC331" s="1">
        <v>19.2</v>
      </c>
      <c r="AD331" s="6">
        <f>AB331*AC331/100</f>
        <v>47390.553114396615</v>
      </c>
      <c r="AE331" s="6">
        <f>AD331*0.95</f>
        <v>45021.025458676784</v>
      </c>
      <c r="AF331" s="6">
        <f>AE331*BB331</f>
        <v>45021.025458676784</v>
      </c>
      <c r="AG331" s="15">
        <f>AE331/21628351</f>
        <v>2.0815745712041006E-3</v>
      </c>
      <c r="AH331" s="6">
        <f>AB331*0.05</f>
        <v>12341.289873540787</v>
      </c>
      <c r="AI331" s="12">
        <f>AH331/12908475</f>
        <v>9.5606102762261125E-4</v>
      </c>
      <c r="AJ331" s="6">
        <f>AD331+AH331</f>
        <v>59731.842987937402</v>
      </c>
      <c r="AK331" s="6">
        <f>AB331*0.04</f>
        <v>9873.0318988326289</v>
      </c>
      <c r="AL331" s="6">
        <f>AB331*0.04</f>
        <v>9873.0318988326289</v>
      </c>
      <c r="AM331" s="6">
        <f>AK331+AL331</f>
        <v>19746.063797665258</v>
      </c>
      <c r="AN331" s="14">
        <f>AM331/20653560</f>
        <v>9.5606102762261125E-4</v>
      </c>
      <c r="AO331" s="1">
        <v>10</v>
      </c>
      <c r="AP331" s="13">
        <f>AO331/8801</f>
        <v>1.1362345188046814E-3</v>
      </c>
      <c r="AQ331" s="1">
        <v>10</v>
      </c>
      <c r="AR331" s="6"/>
      <c r="AS331" s="6"/>
      <c r="AT331" s="6"/>
      <c r="AU331" s="6">
        <v>1</v>
      </c>
      <c r="AV331" s="6">
        <f>W331/6113503*6032066</f>
        <v>137104.9892501893</v>
      </c>
      <c r="AW331" s="13">
        <f>AV331/34743979</f>
        <v>3.9461510510983584E-3</v>
      </c>
      <c r="AX331" s="6">
        <v>0</v>
      </c>
      <c r="AY331" s="6">
        <f>AJ331/2627960*772758</f>
        <v>17564.293034776987</v>
      </c>
      <c r="AZ331" s="6">
        <f>AX331*AY331</f>
        <v>0</v>
      </c>
      <c r="BA331" s="12">
        <f>AZ331/12721596</f>
        <v>0</v>
      </c>
      <c r="BB331" s="11">
        <v>1</v>
      </c>
      <c r="BC331" s="6">
        <f>AD331*BB331*0.18*4</f>
        <v>34121.198242365565</v>
      </c>
      <c r="BD331" s="10">
        <f>BC331/11104067</f>
        <v>3.0728559402933685E-3</v>
      </c>
      <c r="BE331" s="6">
        <f>AD331*BB331*0.77*4</f>
        <v>145962.90359234158</v>
      </c>
      <c r="BF331" s="8">
        <f>BE331/47500730</f>
        <v>3.0728560085780065E-3</v>
      </c>
      <c r="BG331" s="27">
        <f>BC331+BE331</f>
        <v>180084.10183470714</v>
      </c>
      <c r="BH331" s="9">
        <v>0</v>
      </c>
      <c r="BI331" s="6">
        <f>AK331*0.85*0.75*12</f>
        <v>75528.694026069599</v>
      </c>
      <c r="BJ331" s="6">
        <f>AL331*0.85*0.75*2*12</f>
        <v>151057.3880521392</v>
      </c>
      <c r="BK331" s="6">
        <f>BI331+BJ331</f>
        <v>226586.0820782088</v>
      </c>
      <c r="BL331" s="8">
        <f>BK331/236999601</f>
        <v>9.5606102762261103E-4</v>
      </c>
      <c r="BM331" s="6">
        <f>AH331/542967*1185605</f>
        <v>26948.037321824944</v>
      </c>
      <c r="BN331" s="8">
        <f>BM331/23157202</f>
        <v>1.1637000584882812E-3</v>
      </c>
      <c r="BT331" s="6">
        <f>'[1]Detailed Budget'!$AD$12</f>
        <v>194045122715</v>
      </c>
      <c r="BU331" s="6">
        <f>'[1]Detailed Budget'!$AD$24</f>
        <v>194045122715</v>
      </c>
      <c r="BV331" s="7">
        <f>AV331/34743979</f>
        <v>3.9461510510983584E-3</v>
      </c>
      <c r="BW331" s="4"/>
      <c r="BX331" s="5">
        <f>BT331*BV331</f>
        <v>765731364.96230721</v>
      </c>
      <c r="BY331" s="5">
        <f>BU331*BV331</f>
        <v>765731364.96230721</v>
      </c>
      <c r="CA331" s="6">
        <f>'[1]Detailed Budget'!$AD$96</f>
        <v>71050111380.677719</v>
      </c>
      <c r="CB331" s="5">
        <f>BA331*CA331</f>
        <v>0</v>
      </c>
      <c r="CE331" s="6">
        <f>'[1]Detailed Budget'!$AD$175</f>
        <v>4330586076.5988197</v>
      </c>
      <c r="CF331" s="5">
        <f>BB331*BD331*CE331</f>
        <v>13307267.150428437</v>
      </c>
      <c r="CG331" s="6">
        <f>'[1]Detailed Budget'!$AD$176</f>
        <v>20662817754.37001</v>
      </c>
      <c r="CH331" s="5">
        <f>BB331*BF331*CG331</f>
        <v>63493863.690668195</v>
      </c>
      <c r="CI331" s="5">
        <f>CF331+CH331</f>
        <v>76801130.84109664</v>
      </c>
      <c r="CJ331" s="5">
        <f>'[1]Detailed Budget'!$AD$178</f>
        <v>46025131033.061455</v>
      </c>
      <c r="CK331" s="5">
        <f>BB331*AG331*CJ331</f>
        <v>95804742.394757435</v>
      </c>
      <c r="CL331" s="5">
        <f>CI331+CK331</f>
        <v>172605873.23585409</v>
      </c>
      <c r="CM331" s="4">
        <f>'[1]Detailed Budget'!$AD$189</f>
        <v>77498869683.252869</v>
      </c>
      <c r="CN331" s="5">
        <f>BH331*BL331*CM331</f>
        <v>0</v>
      </c>
      <c r="CO331" s="3">
        <f>'[1]Detailed Budget'!$AD$191</f>
        <v>2684962805.4134097</v>
      </c>
      <c r="CP331" s="2">
        <f>BH331*AN331*CO331</f>
        <v>0</v>
      </c>
      <c r="CQ331" s="2">
        <f>CN331+CP331</f>
        <v>0</v>
      </c>
      <c r="CR331" s="6">
        <f>'[1]Detailed Budget'!$AD$195</f>
        <v>18734176418</v>
      </c>
      <c r="CS331" s="5">
        <f>BN331*CR331</f>
        <v>21800962.19335638</v>
      </c>
      <c r="CW331" s="4"/>
      <c r="DH331" s="3">
        <f>'[1]Detailed Budget'!$AD$163</f>
        <v>4928560000</v>
      </c>
      <c r="DI331" s="2">
        <f>AP331*DH331</f>
        <v>5600000</v>
      </c>
    </row>
    <row r="332" spans="1:113" ht="43.5" x14ac:dyDescent="0.35">
      <c r="A332" s="23" t="s">
        <v>1053</v>
      </c>
      <c r="B332" s="22" t="s">
        <v>1052</v>
      </c>
      <c r="C332" s="21" t="s">
        <v>1</v>
      </c>
      <c r="D332" s="21" t="s">
        <v>1</v>
      </c>
      <c r="E332" s="21"/>
      <c r="F332" s="21"/>
      <c r="G332" s="21"/>
      <c r="H332" s="21" t="s">
        <v>1</v>
      </c>
      <c r="I332" s="21" t="s">
        <v>1</v>
      </c>
      <c r="J332" s="21"/>
      <c r="K332" s="21" t="s">
        <v>1</v>
      </c>
      <c r="L332" s="21"/>
      <c r="M332" s="21"/>
      <c r="N332" s="21"/>
      <c r="O332" s="21"/>
      <c r="P332" s="21"/>
      <c r="Q332" s="21"/>
      <c r="R332" s="21" t="s">
        <v>1</v>
      </c>
      <c r="S332" s="21"/>
      <c r="T332" s="21"/>
      <c r="U332" s="20">
        <f>COUNTA(C332:T332)</f>
        <v>6</v>
      </c>
      <c r="V332" s="19" t="s">
        <v>4</v>
      </c>
      <c r="W332" s="18">
        <v>339740</v>
      </c>
      <c r="X332" s="17">
        <v>3.07</v>
      </c>
      <c r="Y332" s="16">
        <f>1+X332/100</f>
        <v>1.0306999999999999</v>
      </c>
      <c r="Z332" s="6">
        <v>19</v>
      </c>
      <c r="AA332" s="16">
        <f>POWER(Y332,Z332)</f>
        <v>1.7762874396990105</v>
      </c>
      <c r="AB332" s="6">
        <f>W332*AA332</f>
        <v>603475.89476334187</v>
      </c>
      <c r="AC332" s="1">
        <v>19.2</v>
      </c>
      <c r="AD332" s="6">
        <f>AB332*AC332/100</f>
        <v>115867.37179456164</v>
      </c>
      <c r="AE332" s="6">
        <f>AD332*0.95</f>
        <v>110074.00320483356</v>
      </c>
      <c r="AF332" s="6">
        <f>AE332*BB332</f>
        <v>110074.00320483356</v>
      </c>
      <c r="AG332" s="15">
        <f>AE332/21628351</f>
        <v>5.0893386742629412E-3</v>
      </c>
      <c r="AH332" s="6">
        <f>AB332*0.05</f>
        <v>30173.794738167097</v>
      </c>
      <c r="AI332" s="12">
        <f>AH332/12908475</f>
        <v>2.3375181606012404E-3</v>
      </c>
      <c r="AJ332" s="6">
        <f>AD332+AH332</f>
        <v>146041.16653272873</v>
      </c>
      <c r="AK332" s="6">
        <f>AB332*0.04</f>
        <v>24139.035790533675</v>
      </c>
      <c r="AL332" s="6">
        <f>AB332*0.04</f>
        <v>24139.035790533675</v>
      </c>
      <c r="AM332" s="6">
        <f>AK332+AL332</f>
        <v>48278.07158106735</v>
      </c>
      <c r="AN332" s="14">
        <f>AM332/20653560</f>
        <v>2.33751816060124E-3</v>
      </c>
      <c r="AO332" s="54">
        <v>11</v>
      </c>
      <c r="AP332" s="13">
        <f>AO332/8801</f>
        <v>1.2498579706851495E-3</v>
      </c>
      <c r="AQ332" s="54">
        <v>11</v>
      </c>
      <c r="AR332" s="6"/>
      <c r="AS332" s="6"/>
      <c r="AT332" s="6"/>
      <c r="AU332" s="6">
        <v>1</v>
      </c>
      <c r="AV332" s="6">
        <f>W332/6113503*6032066</f>
        <v>335214.37755735131</v>
      </c>
      <c r="AW332" s="13">
        <f>AV332/34743979</f>
        <v>9.6481286025803577E-3</v>
      </c>
      <c r="AX332" s="6">
        <v>0</v>
      </c>
      <c r="AY332" s="6">
        <f>AJ332/2627960*772758</f>
        <v>42943.758568432691</v>
      </c>
      <c r="AZ332" s="6">
        <f>AX332*AY332</f>
        <v>0</v>
      </c>
      <c r="BA332" s="12">
        <f>AZ332/12721596</f>
        <v>0</v>
      </c>
      <c r="BB332" s="11">
        <v>1</v>
      </c>
      <c r="BC332" s="6">
        <f>AD332*BB332*0.18*4</f>
        <v>83424.507692084371</v>
      </c>
      <c r="BD332" s="10">
        <f>BC332/11104067</f>
        <v>7.5129686890473887E-3</v>
      </c>
      <c r="BE332" s="6">
        <f>AD332*BB332*0.77*4</f>
        <v>356871.50512724987</v>
      </c>
      <c r="BF332" s="8">
        <f>BE332/47500730</f>
        <v>7.5129688559996835E-3</v>
      </c>
      <c r="BG332" s="27">
        <f>BC332+BE332</f>
        <v>440296.01281933422</v>
      </c>
      <c r="BH332" s="9">
        <v>0</v>
      </c>
      <c r="BI332" s="6">
        <f>AK332*0.85*0.75*12</f>
        <v>184663.62379758261</v>
      </c>
      <c r="BJ332" s="6">
        <f>AL332*0.85*0.75*2*12</f>
        <v>369327.24759516522</v>
      </c>
      <c r="BK332" s="6">
        <f>BI332+BJ332</f>
        <v>553990.87139274785</v>
      </c>
      <c r="BL332" s="8">
        <f>BK332/236999601</f>
        <v>2.33751816060124E-3</v>
      </c>
      <c r="BM332" s="6">
        <f>AH332/542967*1185605</f>
        <v>65886.512275229616</v>
      </c>
      <c r="BN332" s="8">
        <f>BM332/23157202</f>
        <v>2.8451845035177229E-3</v>
      </c>
      <c r="BT332" s="6">
        <f>'[1]Detailed Budget'!$AD$12</f>
        <v>194045122715</v>
      </c>
      <c r="BU332" s="6">
        <f>'[1]Detailed Budget'!$AD$24</f>
        <v>194045122715</v>
      </c>
      <c r="BV332" s="7">
        <f>AV332/34743979</f>
        <v>9.6481286025803577E-3</v>
      </c>
      <c r="BW332" s="4"/>
      <c r="BX332" s="5">
        <f>BT332*BV332</f>
        <v>1872172298.6578069</v>
      </c>
      <c r="BY332" s="5">
        <f>BU332*BV332</f>
        <v>1872172298.6578069</v>
      </c>
      <c r="CA332" s="6">
        <f>'[1]Detailed Budget'!$AD$96</f>
        <v>71050111380.677719</v>
      </c>
      <c r="CB332" s="5">
        <f>BA332*CA332</f>
        <v>0</v>
      </c>
      <c r="CE332" s="6">
        <f>'[1]Detailed Budget'!$AD$175</f>
        <v>4330586076.5988197</v>
      </c>
      <c r="CF332" s="5">
        <f>BB332*BD332*CE332</f>
        <v>32535557.598711509</v>
      </c>
      <c r="CG332" s="6">
        <f>'[1]Detailed Budget'!$AD$176</f>
        <v>20662817754.37001</v>
      </c>
      <c r="CH332" s="5">
        <f>BB332*BF332*CG332</f>
        <v>155239106.2657792</v>
      </c>
      <c r="CI332" s="5">
        <f>CF332+CH332</f>
        <v>187774663.86449072</v>
      </c>
      <c r="CJ332" s="5">
        <f>'[1]Detailed Budget'!$AD$178</f>
        <v>46025131033.061455</v>
      </c>
      <c r="CK332" s="5">
        <f>BB332*AG332*CJ332</f>
        <v>234237479.35457915</v>
      </c>
      <c r="CL332" s="5">
        <f>CI332+CK332</f>
        <v>422012143.21906984</v>
      </c>
      <c r="CM332" s="4">
        <f>'[1]Detailed Budget'!$AD$189</f>
        <v>77498869683.252869</v>
      </c>
      <c r="CN332" s="5">
        <f>BH332*BL332*CM332</f>
        <v>0</v>
      </c>
      <c r="CO332" s="3">
        <f>'[1]Detailed Budget'!$AD$191</f>
        <v>2684962805.4134097</v>
      </c>
      <c r="CP332" s="2">
        <f>BH332*AN332*CO332</f>
        <v>0</v>
      </c>
      <c r="CQ332" s="2">
        <f>CN332+CP332</f>
        <v>0</v>
      </c>
      <c r="CR332" s="6">
        <f>'[1]Detailed Budget'!$AD$195</f>
        <v>18734176418</v>
      </c>
      <c r="CS332" s="5">
        <f>BN332*CR332</f>
        <v>53302188.430660762</v>
      </c>
      <c r="CW332" s="4"/>
      <c r="DH332" s="3">
        <f>'[1]Detailed Budget'!$AD$163</f>
        <v>4928560000</v>
      </c>
      <c r="DI332" s="2">
        <f>AP332*DH332</f>
        <v>6160000</v>
      </c>
    </row>
    <row r="333" spans="1:113" ht="43.5" x14ac:dyDescent="0.35">
      <c r="A333" s="23" t="s">
        <v>1051</v>
      </c>
      <c r="B333" s="22" t="s">
        <v>1050</v>
      </c>
      <c r="C333" s="21" t="s">
        <v>1</v>
      </c>
      <c r="D333" s="21" t="s">
        <v>1</v>
      </c>
      <c r="E333" s="21"/>
      <c r="F333" s="21"/>
      <c r="G333" s="21"/>
      <c r="H333" s="21" t="s">
        <v>1</v>
      </c>
      <c r="I333" s="21" t="s">
        <v>1</v>
      </c>
      <c r="J333" s="21"/>
      <c r="K333" s="21" t="s">
        <v>1</v>
      </c>
      <c r="L333" s="21"/>
      <c r="M333" s="21"/>
      <c r="N333" s="21"/>
      <c r="O333" s="21"/>
      <c r="P333" s="21"/>
      <c r="Q333" s="21"/>
      <c r="R333" s="21" t="s">
        <v>1</v>
      </c>
      <c r="S333" s="21"/>
      <c r="T333" s="21"/>
      <c r="U333" s="20">
        <f>COUNTA(C333:T333)</f>
        <v>6</v>
      </c>
      <c r="V333" s="19" t="s">
        <v>4</v>
      </c>
      <c r="W333" s="18">
        <v>146574</v>
      </c>
      <c r="X333" s="17">
        <v>3.07</v>
      </c>
      <c r="Y333" s="16">
        <f>1+X333/100</f>
        <v>1.0306999999999999</v>
      </c>
      <c r="Z333" s="6">
        <v>19</v>
      </c>
      <c r="AA333" s="16">
        <f>POWER(Y333,Z333)</f>
        <v>1.7762874396990105</v>
      </c>
      <c r="AB333" s="6">
        <f>W333*AA333</f>
        <v>260357.55518644277</v>
      </c>
      <c r="AC333" s="1">
        <v>19.2</v>
      </c>
      <c r="AD333" s="6">
        <f>AB333*AC333/100</f>
        <v>49988.650595797015</v>
      </c>
      <c r="AE333" s="6">
        <f>AD333*0.95</f>
        <v>47489.218066007161</v>
      </c>
      <c r="AF333" s="6">
        <f>AE333*BB333</f>
        <v>47489.218066007161</v>
      </c>
      <c r="AG333" s="15">
        <f>AE333/21628351</f>
        <v>2.195692961798482E-3</v>
      </c>
      <c r="AH333" s="6">
        <f>AB333*0.05</f>
        <v>13017.877759322138</v>
      </c>
      <c r="AI333" s="12">
        <f>AH333/12908475</f>
        <v>1.0084752660033149E-3</v>
      </c>
      <c r="AJ333" s="6">
        <f>AD333+AH333</f>
        <v>63006.528355119153</v>
      </c>
      <c r="AK333" s="6">
        <f>AB333*0.04</f>
        <v>10414.302207457711</v>
      </c>
      <c r="AL333" s="6">
        <f>AB333*0.04</f>
        <v>10414.302207457711</v>
      </c>
      <c r="AM333" s="6">
        <f>AK333+AL333</f>
        <v>20828.604414915422</v>
      </c>
      <c r="AN333" s="14">
        <f>AM333/20653560</f>
        <v>1.0084752660033149E-3</v>
      </c>
      <c r="AO333" s="1">
        <v>10</v>
      </c>
      <c r="AP333" s="13">
        <f>AO333/8801</f>
        <v>1.1362345188046814E-3</v>
      </c>
      <c r="AQ333" s="1">
        <v>10</v>
      </c>
      <c r="AR333" s="6"/>
      <c r="AS333" s="6"/>
      <c r="AT333" s="6"/>
      <c r="AU333" s="6">
        <v>1</v>
      </c>
      <c r="AV333" s="6">
        <f>W333/6113503*6032066</f>
        <v>144621.51108521578</v>
      </c>
      <c r="AW333" s="13">
        <f>AV333/34743979</f>
        <v>4.1624913221716998E-3</v>
      </c>
      <c r="AX333" s="6">
        <v>0</v>
      </c>
      <c r="AY333" s="6">
        <f>AJ333/2627960*772758</f>
        <v>18527.222194647242</v>
      </c>
      <c r="AZ333" s="6">
        <f>AX333*AY333</f>
        <v>0</v>
      </c>
      <c r="BA333" s="12">
        <f>AZ333/12721596</f>
        <v>0</v>
      </c>
      <c r="BB333" s="11">
        <v>1</v>
      </c>
      <c r="BC333" s="6">
        <f>AD333*BB333*0.18*4</f>
        <v>35991.828428973851</v>
      </c>
      <c r="BD333" s="10">
        <f>BC333/11104067</f>
        <v>3.2413194579043745E-3</v>
      </c>
      <c r="BE333" s="6">
        <f>AD333*BB333*0.77*4</f>
        <v>153965.04383505482</v>
      </c>
      <c r="BF333" s="8">
        <f>BE333/47500730</f>
        <v>3.241319529932589E-3</v>
      </c>
      <c r="BG333" s="27">
        <f>BC333+BE333</f>
        <v>189956.87226402867</v>
      </c>
      <c r="BH333" s="9">
        <v>0</v>
      </c>
      <c r="BI333" s="6">
        <f>AK333*0.85*0.75*12</f>
        <v>79669.411887051509</v>
      </c>
      <c r="BJ333" s="6">
        <f>AL333*0.85*0.75*2*12</f>
        <v>159338.82377410302</v>
      </c>
      <c r="BK333" s="6">
        <f>BI333+BJ333</f>
        <v>239008.23566115453</v>
      </c>
      <c r="BL333" s="8">
        <f>BK333/236999601</f>
        <v>1.0084752660033151E-3</v>
      </c>
      <c r="BM333" s="6">
        <f>AH333/542967*1185605</f>
        <v>28425.41252201538</v>
      </c>
      <c r="BN333" s="8">
        <f>BM333/23157202</f>
        <v>1.2274977141891053E-3</v>
      </c>
      <c r="BT333" s="6">
        <f>'[1]Detailed Budget'!$AD$12</f>
        <v>194045122715</v>
      </c>
      <c r="BU333" s="6">
        <f>'[1]Detailed Budget'!$AD$24</f>
        <v>194045122715</v>
      </c>
      <c r="BV333" s="7">
        <f>AV333/34743979</f>
        <v>4.1624913221716998E-3</v>
      </c>
      <c r="BW333" s="4"/>
      <c r="BX333" s="5">
        <f>BT333*BV333</f>
        <v>807711139.41093004</v>
      </c>
      <c r="BY333" s="5">
        <f>BU333*BV333</f>
        <v>807711139.41093004</v>
      </c>
      <c r="CA333" s="6">
        <f>'[1]Detailed Budget'!$AD$96</f>
        <v>71050111380.677719</v>
      </c>
      <c r="CB333" s="5">
        <f>BA333*CA333</f>
        <v>0</v>
      </c>
      <c r="CE333" s="6">
        <f>'[1]Detailed Budget'!$AD$175</f>
        <v>4330586076.5988197</v>
      </c>
      <c r="CF333" s="5">
        <f>BB333*BD333*CE333</f>
        <v>14036812.914209519</v>
      </c>
      <c r="CG333" s="6">
        <f>'[1]Detailed Budget'!$AD$176</f>
        <v>20662817754.37001</v>
      </c>
      <c r="CH333" s="5">
        <f>BB333*BF333*CG333</f>
        <v>66974794.730677359</v>
      </c>
      <c r="CI333" s="5">
        <f>CF333+CH333</f>
        <v>81011607.644886881</v>
      </c>
      <c r="CJ333" s="5">
        <f>'[1]Detailed Budget'!$AD$178</f>
        <v>46025131033.061455</v>
      </c>
      <c r="CK333" s="5">
        <f>BB333*AG333*CJ333</f>
        <v>101057056.27514593</v>
      </c>
      <c r="CL333" s="5">
        <f>CI333+CK333</f>
        <v>182068663.9200328</v>
      </c>
      <c r="CM333" s="4">
        <f>'[1]Detailed Budget'!$AD$189</f>
        <v>77498869683.252869</v>
      </c>
      <c r="CN333" s="5">
        <f>BH333*BL333*CM333</f>
        <v>0</v>
      </c>
      <c r="CO333" s="3">
        <f>'[1]Detailed Budget'!$AD$191</f>
        <v>2684962805.4134097</v>
      </c>
      <c r="CP333" s="2">
        <f>BH333*AN333*CO333</f>
        <v>0</v>
      </c>
      <c r="CQ333" s="2">
        <f>CN333+CP333</f>
        <v>0</v>
      </c>
      <c r="CR333" s="6">
        <f>'[1]Detailed Budget'!$AD$195</f>
        <v>18734176418</v>
      </c>
      <c r="CS333" s="5">
        <f>BN333*CR333</f>
        <v>22996158.73031044</v>
      </c>
      <c r="CW333" s="4"/>
      <c r="DH333" s="3">
        <f>'[1]Detailed Budget'!$AD$163</f>
        <v>4928560000</v>
      </c>
      <c r="DI333" s="2">
        <f>AP333*DH333</f>
        <v>5600000</v>
      </c>
    </row>
    <row r="334" spans="1:113" ht="58" x14ac:dyDescent="0.35">
      <c r="A334" s="23" t="s">
        <v>1049</v>
      </c>
      <c r="B334" s="22" t="s">
        <v>1048</v>
      </c>
      <c r="C334" s="21" t="s">
        <v>1</v>
      </c>
      <c r="D334" s="21" t="s">
        <v>1</v>
      </c>
      <c r="E334" s="21"/>
      <c r="F334" s="21"/>
      <c r="G334" s="21"/>
      <c r="H334" s="21" t="s">
        <v>1</v>
      </c>
      <c r="I334" s="21" t="s">
        <v>1</v>
      </c>
      <c r="J334" s="21"/>
      <c r="K334" s="21" t="s">
        <v>1</v>
      </c>
      <c r="L334" s="21"/>
      <c r="M334" s="21"/>
      <c r="N334" s="21"/>
      <c r="O334" s="21"/>
      <c r="P334" s="21"/>
      <c r="Q334" s="21" t="s">
        <v>1</v>
      </c>
      <c r="R334" s="21"/>
      <c r="S334" s="21"/>
      <c r="T334" s="21"/>
      <c r="U334" s="20">
        <f>COUNTA(C334:T334)</f>
        <v>6</v>
      </c>
      <c r="V334" s="19" t="s">
        <v>29</v>
      </c>
      <c r="W334" s="18">
        <v>291358</v>
      </c>
      <c r="X334" s="17">
        <v>3.07</v>
      </c>
      <c r="Y334" s="16">
        <f>1+X334/100</f>
        <v>1.0306999999999999</v>
      </c>
      <c r="Z334" s="6">
        <v>19</v>
      </c>
      <c r="AA334" s="16">
        <f>POWER(Y334,Z334)</f>
        <v>1.7762874396990105</v>
      </c>
      <c r="AB334" s="6">
        <f>W334*AA334</f>
        <v>517535.55585582432</v>
      </c>
      <c r="AC334" s="1">
        <v>19.2</v>
      </c>
      <c r="AD334" s="6">
        <f>AB334*AC334/100</f>
        <v>99366.826724318264</v>
      </c>
      <c r="AE334" s="6">
        <f>AD334*0.95</f>
        <v>94398.485388102345</v>
      </c>
      <c r="AF334" s="6">
        <f>AE334*BB334</f>
        <v>94398.485388102345</v>
      </c>
      <c r="AG334" s="15">
        <f>AE334/21628351</f>
        <v>4.3645715472299456E-3</v>
      </c>
      <c r="AH334" s="6">
        <f>AB334*0.05</f>
        <v>25876.777792791218</v>
      </c>
      <c r="AI334" s="12">
        <f>AH334/12908475</f>
        <v>2.0046347684595754E-3</v>
      </c>
      <c r="AJ334" s="6">
        <f>AD334+AH334</f>
        <v>125243.60451710949</v>
      </c>
      <c r="AK334" s="6">
        <f>AB334*0.04</f>
        <v>20701.422234232974</v>
      </c>
      <c r="AL334" s="6">
        <f>AB334*0.04</f>
        <v>20701.422234232974</v>
      </c>
      <c r="AM334" s="6">
        <f>AK334+AL334</f>
        <v>41402.844468465948</v>
      </c>
      <c r="AN334" s="14">
        <f>AM334/20653560</f>
        <v>2.0046347684595754E-3</v>
      </c>
      <c r="AO334" s="1">
        <v>11</v>
      </c>
      <c r="AP334" s="13">
        <f>AO334/8801</f>
        <v>1.2498579706851495E-3</v>
      </c>
      <c r="AQ334" s="1">
        <v>11</v>
      </c>
      <c r="AR334" s="6"/>
      <c r="AS334" s="6"/>
      <c r="AT334" s="6"/>
      <c r="AU334" s="6">
        <v>1</v>
      </c>
      <c r="AV334" s="6">
        <f>W334/6113503*6032066</f>
        <v>287476.86647540698</v>
      </c>
      <c r="AW334" s="13">
        <f>AV334/34743979</f>
        <v>8.2741492123112031E-3</v>
      </c>
      <c r="AX334" s="6">
        <v>0</v>
      </c>
      <c r="AY334" s="6">
        <f>AJ334/2627960*772758</f>
        <v>36828.185109146441</v>
      </c>
      <c r="AZ334" s="6">
        <f>AX334*AY334</f>
        <v>0</v>
      </c>
      <c r="BA334" s="12">
        <f>AZ334/12721596</f>
        <v>0</v>
      </c>
      <c r="BB334" s="11">
        <v>1</v>
      </c>
      <c r="BC334" s="6">
        <f>AD334*BB334*0.18*4</f>
        <v>71544.115241509149</v>
      </c>
      <c r="BD334" s="10">
        <f>BC334/11104067</f>
        <v>6.4430550753619507E-3</v>
      </c>
      <c r="BE334" s="6">
        <f>AD334*BB334*0.77*4</f>
        <v>306049.82631090027</v>
      </c>
      <c r="BF334" s="8">
        <f>BE334/47500730</f>
        <v>6.4430552185387527E-3</v>
      </c>
      <c r="BG334" s="27">
        <f>BC334+BE334</f>
        <v>377593.94155240944</v>
      </c>
      <c r="BH334" s="9">
        <v>0</v>
      </c>
      <c r="BI334" s="6">
        <f>AK334*0.85*0.75*12</f>
        <v>158365.88009188225</v>
      </c>
      <c r="BJ334" s="6">
        <f>AL334*0.85*0.75*2*12</f>
        <v>316731.76018376451</v>
      </c>
      <c r="BK334" s="6">
        <f>BI334+BJ334</f>
        <v>475097.64027564676</v>
      </c>
      <c r="BL334" s="8">
        <f>BK334/236999601</f>
        <v>2.0046347684595754E-3</v>
      </c>
      <c r="BM334" s="6">
        <f>AH334/542967*1185605</f>
        <v>56503.686476382973</v>
      </c>
      <c r="BN334" s="8">
        <f>BM334/23157202</f>
        <v>2.4400049054450952E-3</v>
      </c>
      <c r="BT334" s="6">
        <f>'[1]Detailed Budget'!$AD$12</f>
        <v>194045122715</v>
      </c>
      <c r="BU334" s="6">
        <f>'[1]Detailed Budget'!$AD$24</f>
        <v>194045122715</v>
      </c>
      <c r="BV334" s="7">
        <f>AV334/34743979</f>
        <v>8.2741492123112031E-3</v>
      </c>
      <c r="BW334" s="4"/>
      <c r="BX334" s="5">
        <f>BT334*BV334</f>
        <v>1605558299.2651479</v>
      </c>
      <c r="BY334" s="5">
        <f>BU334*BV334</f>
        <v>1605558299.2651479</v>
      </c>
      <c r="CA334" s="6">
        <f>'[1]Detailed Budget'!$AD$96</f>
        <v>71050111380.677719</v>
      </c>
      <c r="CB334" s="5">
        <f>BA334*CA334</f>
        <v>0</v>
      </c>
      <c r="CE334" s="6">
        <f>'[1]Detailed Budget'!$AD$175</f>
        <v>4330586076.5988197</v>
      </c>
      <c r="CF334" s="5">
        <f>BB334*BD334*CE334</f>
        <v>27902204.600121822</v>
      </c>
      <c r="CG334" s="6">
        <f>'[1]Detailed Budget'!$AD$176</f>
        <v>20662817754.37001</v>
      </c>
      <c r="CH334" s="5">
        <f>BB334*BF334*CG334</f>
        <v>133131675.76200889</v>
      </c>
      <c r="CI334" s="5">
        <f>CF334+CH334</f>
        <v>161033880.3621307</v>
      </c>
      <c r="CJ334" s="5">
        <f>'[1]Detailed Budget'!$AD$178</f>
        <v>46025131033.061455</v>
      </c>
      <c r="CK334" s="5">
        <f>BB334*AG334*CJ334</f>
        <v>200879977.36443001</v>
      </c>
      <c r="CL334" s="5">
        <f>CI334+CK334</f>
        <v>361913857.72656071</v>
      </c>
      <c r="CM334" s="4">
        <f>'[1]Detailed Budget'!$AD$189</f>
        <v>77498869683.252869</v>
      </c>
      <c r="CN334" s="5">
        <f>BH334*BL334*CM334</f>
        <v>0</v>
      </c>
      <c r="CO334" s="3">
        <f>'[1]Detailed Budget'!$AD$191</f>
        <v>2684962805.4134097</v>
      </c>
      <c r="CP334" s="2">
        <f>BH334*AN334*CO334</f>
        <v>0</v>
      </c>
      <c r="CQ334" s="2">
        <f>CN334+CP334</f>
        <v>0</v>
      </c>
      <c r="CR334" s="6">
        <f>'[1]Detailed Budget'!$AD$195</f>
        <v>18734176418</v>
      </c>
      <c r="CS334" s="5">
        <f>BN334*CR334</f>
        <v>45711482.35939382</v>
      </c>
      <c r="CW334" s="4"/>
      <c r="DH334" s="3">
        <f>'[1]Detailed Budget'!$AD$163</f>
        <v>4928560000</v>
      </c>
      <c r="DI334" s="2">
        <f>AP334*DH334</f>
        <v>6160000</v>
      </c>
    </row>
    <row r="335" spans="1:113" ht="43.5" x14ac:dyDescent="0.35">
      <c r="A335" s="23" t="s">
        <v>1047</v>
      </c>
      <c r="B335" s="22" t="s">
        <v>1046</v>
      </c>
      <c r="C335" s="21" t="s">
        <v>1</v>
      </c>
      <c r="D335" s="21" t="s">
        <v>1</v>
      </c>
      <c r="E335" s="21"/>
      <c r="F335" s="21"/>
      <c r="G335" s="21"/>
      <c r="H335" s="21" t="s">
        <v>1</v>
      </c>
      <c r="I335" s="21" t="s">
        <v>1</v>
      </c>
      <c r="J335" s="21"/>
      <c r="K335" s="21" t="s">
        <v>1</v>
      </c>
      <c r="L335" s="21"/>
      <c r="M335" s="21"/>
      <c r="N335" s="21"/>
      <c r="O335" s="21"/>
      <c r="P335" s="21"/>
      <c r="Q335" s="21"/>
      <c r="R335" s="21" t="s">
        <v>1</v>
      </c>
      <c r="S335" s="21"/>
      <c r="T335" s="21"/>
      <c r="U335" s="20">
        <f>COUNTA(C335:T335)</f>
        <v>6</v>
      </c>
      <c r="V335" s="19" t="s">
        <v>4</v>
      </c>
      <c r="W335" s="18">
        <v>151485</v>
      </c>
      <c r="X335" s="17">
        <v>3.07</v>
      </c>
      <c r="Y335" s="16">
        <f>1+X335/100</f>
        <v>1.0306999999999999</v>
      </c>
      <c r="Z335" s="6">
        <v>19</v>
      </c>
      <c r="AA335" s="16">
        <f>POWER(Y335,Z335)</f>
        <v>1.7762874396990105</v>
      </c>
      <c r="AB335" s="6">
        <f>W335*AA335</f>
        <v>269080.9028028046</v>
      </c>
      <c r="AC335" s="1">
        <v>19.2</v>
      </c>
      <c r="AD335" s="6">
        <f>AB335*AC335/100</f>
        <v>51663.533338138477</v>
      </c>
      <c r="AE335" s="6">
        <f>AD335*0.95</f>
        <v>49080.356671231551</v>
      </c>
      <c r="AF335" s="6">
        <f>AE335*BB335</f>
        <v>49080.356671231551</v>
      </c>
      <c r="AG335" s="15">
        <f>AE335/21628351</f>
        <v>2.2692602256746968E-3</v>
      </c>
      <c r="AH335" s="6">
        <f>AB335*0.05</f>
        <v>13454.045140140232</v>
      </c>
      <c r="AI335" s="12">
        <f>AH335/12908475</f>
        <v>1.0422644921371604E-3</v>
      </c>
      <c r="AJ335" s="6">
        <f>AD335+AH335</f>
        <v>65117.578478278709</v>
      </c>
      <c r="AK335" s="6">
        <f>AB335*0.04</f>
        <v>10763.236112112185</v>
      </c>
      <c r="AL335" s="6">
        <f>AB335*0.04</f>
        <v>10763.236112112185</v>
      </c>
      <c r="AM335" s="6">
        <f>AK335+AL335</f>
        <v>21526.47222422437</v>
      </c>
      <c r="AN335" s="14">
        <f>AM335/20653560</f>
        <v>1.0422644921371604E-3</v>
      </c>
      <c r="AO335" s="1">
        <v>11</v>
      </c>
      <c r="AP335" s="13">
        <f>AO335/8801</f>
        <v>1.2498579706851495E-3</v>
      </c>
      <c r="AQ335" s="1">
        <v>11</v>
      </c>
      <c r="AR335" s="6"/>
      <c r="AS335" s="6"/>
      <c r="AT335" s="6"/>
      <c r="AU335" s="6">
        <v>1</v>
      </c>
      <c r="AV335" s="6">
        <f>W335/6113503*6032066</f>
        <v>149467.09243620228</v>
      </c>
      <c r="AW335" s="13">
        <f>AV335/34743979</f>
        <v>4.3019566767583612E-3</v>
      </c>
      <c r="AX335" s="6">
        <v>0</v>
      </c>
      <c r="AY335" s="6">
        <f>AJ335/2627960*772758</f>
        <v>19147.98159398077</v>
      </c>
      <c r="AZ335" s="6">
        <f>AX335*AY335</f>
        <v>0</v>
      </c>
      <c r="BA335" s="12">
        <f>AZ335/12721596</f>
        <v>0</v>
      </c>
      <c r="BB335" s="11">
        <v>1</v>
      </c>
      <c r="BC335" s="6">
        <f>AD335*BB335*0.18*4</f>
        <v>37197.744003459702</v>
      </c>
      <c r="BD335" s="10">
        <f>BC335/11104067</f>
        <v>3.3499207095436024E-3</v>
      </c>
      <c r="BE335" s="6">
        <f>AD335*BB335*0.77*4</f>
        <v>159123.68268146651</v>
      </c>
      <c r="BF335" s="8">
        <f>BE335/47500730</f>
        <v>3.3499207839851413E-3</v>
      </c>
      <c r="BG335" s="27">
        <f>BC335+BE335</f>
        <v>196321.42668492621</v>
      </c>
      <c r="BH335" s="9">
        <v>0</v>
      </c>
      <c r="BI335" s="6">
        <f>AK335*0.85*0.75*12</f>
        <v>82338.756257658213</v>
      </c>
      <c r="BJ335" s="6">
        <f>AL335*0.85*0.75*2*12</f>
        <v>164677.51251531643</v>
      </c>
      <c r="BK335" s="6">
        <f>BI335+BJ335</f>
        <v>247016.26877297464</v>
      </c>
      <c r="BL335" s="8">
        <f>BK335/236999601</f>
        <v>1.0422644921371604E-3</v>
      </c>
      <c r="BM335" s="6">
        <f>AH335/542967*1185605</f>
        <v>29377.813363198795</v>
      </c>
      <c r="BN335" s="8">
        <f>BM335/23157202</f>
        <v>1.2686253444262737E-3</v>
      </c>
      <c r="BT335" s="6">
        <f>'[1]Detailed Budget'!$AD$12</f>
        <v>194045122715</v>
      </c>
      <c r="BU335" s="6">
        <f>'[1]Detailed Budget'!$AD$24</f>
        <v>194045122715</v>
      </c>
      <c r="BV335" s="7">
        <f>AV335/34743979</f>
        <v>4.3019566767583612E-3</v>
      </c>
      <c r="BW335" s="4"/>
      <c r="BX335" s="5">
        <f>BT335*BV335</f>
        <v>834773711.25618982</v>
      </c>
      <c r="BY335" s="5">
        <f>BU335*BV335</f>
        <v>834773711.25618982</v>
      </c>
      <c r="CA335" s="6">
        <f>'[1]Detailed Budget'!$AD$96</f>
        <v>71050111380.677719</v>
      </c>
      <c r="CB335" s="5">
        <f>BA335*CA335</f>
        <v>0</v>
      </c>
      <c r="CE335" s="6">
        <f>'[1]Detailed Budget'!$AD$175</f>
        <v>4330586076.5988197</v>
      </c>
      <c r="CF335" s="5">
        <f>BB335*BD335*CE335</f>
        <v>14507119.982459564</v>
      </c>
      <c r="CG335" s="6">
        <f>'[1]Detailed Budget'!$AD$176</f>
        <v>20662817754.37001</v>
      </c>
      <c r="CH335" s="5">
        <f>BB335*BF335*CG335</f>
        <v>69218802.651061282</v>
      </c>
      <c r="CI335" s="5">
        <f>CF335+CH335</f>
        <v>83725922.633520842</v>
      </c>
      <c r="CJ335" s="5">
        <f>'[1]Detailed Budget'!$AD$178</f>
        <v>46025131033.061455</v>
      </c>
      <c r="CK335" s="5">
        <f>BB335*AG335*CJ335</f>
        <v>104442999.23479253</v>
      </c>
      <c r="CL335" s="5">
        <f>CI335+CK335</f>
        <v>188168921.86831337</v>
      </c>
      <c r="CM335" s="4">
        <f>'[1]Detailed Budget'!$AD$189</f>
        <v>77498869683.252869</v>
      </c>
      <c r="CN335" s="5">
        <f>BH335*BL335*CM335</f>
        <v>0</v>
      </c>
      <c r="CO335" s="3">
        <f>'[1]Detailed Budget'!$AD$191</f>
        <v>2684962805.4134097</v>
      </c>
      <c r="CP335" s="2">
        <f>BH335*AN335*CO335</f>
        <v>0</v>
      </c>
      <c r="CQ335" s="2">
        <f>CN335+CP335</f>
        <v>0</v>
      </c>
      <c r="CR335" s="6">
        <f>'[1]Detailed Budget'!$AD$195</f>
        <v>18734176418</v>
      </c>
      <c r="CS335" s="5">
        <f>BN335*CR335</f>
        <v>23766651.010827824</v>
      </c>
      <c r="CW335" s="4"/>
      <c r="DH335" s="3">
        <f>'[1]Detailed Budget'!$AD$163</f>
        <v>4928560000</v>
      </c>
      <c r="DI335" s="2">
        <f>AP335*DH335</f>
        <v>6160000</v>
      </c>
    </row>
    <row r="336" spans="1:113" ht="58" x14ac:dyDescent="0.35">
      <c r="A336" s="23" t="s">
        <v>1045</v>
      </c>
      <c r="B336" s="22" t="s">
        <v>1044</v>
      </c>
      <c r="C336" s="21" t="s">
        <v>1</v>
      </c>
      <c r="D336" s="21" t="s">
        <v>1</v>
      </c>
      <c r="E336" s="21"/>
      <c r="F336" s="21"/>
      <c r="G336" s="21"/>
      <c r="H336" s="21" t="s">
        <v>1</v>
      </c>
      <c r="I336" s="21" t="s">
        <v>1</v>
      </c>
      <c r="J336" s="21"/>
      <c r="K336" s="21" t="s">
        <v>1</v>
      </c>
      <c r="L336" s="21"/>
      <c r="M336" s="21"/>
      <c r="N336" s="21"/>
      <c r="O336" s="21"/>
      <c r="P336" s="21"/>
      <c r="Q336" s="21" t="s">
        <v>1</v>
      </c>
      <c r="R336" s="21"/>
      <c r="S336" s="21"/>
      <c r="T336" s="21"/>
      <c r="U336" s="20">
        <f>COUNTA(C336:T336)</f>
        <v>6</v>
      </c>
      <c r="V336" s="19" t="s">
        <v>29</v>
      </c>
      <c r="W336" s="18">
        <v>291173</v>
      </c>
      <c r="X336" s="17">
        <v>3.07</v>
      </c>
      <c r="Y336" s="16">
        <f>1+X336/100</f>
        <v>1.0306999999999999</v>
      </c>
      <c r="Z336" s="6">
        <v>19</v>
      </c>
      <c r="AA336" s="16">
        <f>POWER(Y336,Z336)</f>
        <v>1.7762874396990105</v>
      </c>
      <c r="AB336" s="6">
        <f>W336*AA336</f>
        <v>517206.94267947995</v>
      </c>
      <c r="AC336" s="1">
        <v>19.2</v>
      </c>
      <c r="AD336" s="6">
        <f>AB336*AC336/100</f>
        <v>99303.732994460152</v>
      </c>
      <c r="AE336" s="6">
        <f>AD336*0.95</f>
        <v>94338.546344737144</v>
      </c>
      <c r="AF336" s="6">
        <f>AE336*BB336</f>
        <v>94338.546344737144</v>
      </c>
      <c r="AG336" s="15">
        <f>AE336/21628351</f>
        <v>4.3618002290020698E-3</v>
      </c>
      <c r="AH336" s="6">
        <f>AB336*0.05</f>
        <v>25860.347133973999</v>
      </c>
      <c r="AI336" s="12">
        <f>AH336/12908475</f>
        <v>2.0033619102158852E-3</v>
      </c>
      <c r="AJ336" s="6">
        <f>AD336+AH336</f>
        <v>125164.08012843414</v>
      </c>
      <c r="AK336" s="6">
        <f>AB336*0.04</f>
        <v>20688.277707179197</v>
      </c>
      <c r="AL336" s="6">
        <f>AB336*0.04</f>
        <v>20688.277707179197</v>
      </c>
      <c r="AM336" s="6">
        <f>AK336+AL336</f>
        <v>41376.555414358394</v>
      </c>
      <c r="AN336" s="14">
        <f>AM336/20653560</f>
        <v>2.0033619102158848E-3</v>
      </c>
      <c r="AO336" s="1">
        <v>11</v>
      </c>
      <c r="AP336" s="13">
        <f>AO336/8801</f>
        <v>1.2498579706851495E-3</v>
      </c>
      <c r="AQ336" s="1">
        <v>11</v>
      </c>
      <c r="AR336" s="6"/>
      <c r="AS336" s="6"/>
      <c r="AT336" s="6"/>
      <c r="AU336" s="6">
        <v>1</v>
      </c>
      <c r="AV336" s="6">
        <f>W336/6113503*6032066</f>
        <v>287294.33083094913</v>
      </c>
      <c r="AW336" s="13">
        <f>AV336/34743979</f>
        <v>8.2688954777156969E-3</v>
      </c>
      <c r="AX336" s="6">
        <v>0</v>
      </c>
      <c r="AY336" s="6">
        <f>AJ336/2627960*772758</f>
        <v>36804.800770136724</v>
      </c>
      <c r="AZ336" s="6">
        <f>AX336*AY336</f>
        <v>0</v>
      </c>
      <c r="BA336" s="12">
        <f>AZ336/12721596</f>
        <v>0</v>
      </c>
      <c r="BB336" s="11">
        <v>1</v>
      </c>
      <c r="BC336" s="6">
        <f>AD336*BB336*0.18*4</f>
        <v>71498.687756011306</v>
      </c>
      <c r="BD336" s="10">
        <f>BC336/11104067</f>
        <v>6.4389640080532032E-3</v>
      </c>
      <c r="BE336" s="6">
        <f>AD336*BB336*0.77*4</f>
        <v>305855.49762293726</v>
      </c>
      <c r="BF336" s="8">
        <f>BE336/47500730</f>
        <v>6.4389641511390927E-3</v>
      </c>
      <c r="BG336" s="27">
        <f>BC336+BE336</f>
        <v>377354.18537894858</v>
      </c>
      <c r="BH336" s="9">
        <v>0</v>
      </c>
      <c r="BI336" s="6">
        <f>AK336*0.85*0.75*12</f>
        <v>158265.32445992087</v>
      </c>
      <c r="BJ336" s="6">
        <f>AL336*0.85*0.75*2*12</f>
        <v>316530.64891984174</v>
      </c>
      <c r="BK336" s="6">
        <f>BI336+BJ336</f>
        <v>474795.97337976261</v>
      </c>
      <c r="BL336" s="8">
        <f>BK336/236999601</f>
        <v>2.0033619102158852E-3</v>
      </c>
      <c r="BM336" s="6">
        <f>AH336/542967*1185605</f>
        <v>56467.809026654002</v>
      </c>
      <c r="BN336" s="8">
        <f>BM336/23157202</f>
        <v>2.4384556055888789E-3</v>
      </c>
      <c r="BT336" s="6">
        <f>'[1]Detailed Budget'!$AD$12</f>
        <v>194045122715</v>
      </c>
      <c r="BU336" s="6">
        <f>'[1]Detailed Budget'!$AD$24</f>
        <v>194045122715</v>
      </c>
      <c r="BV336" s="7">
        <f>AV336/34743979</f>
        <v>8.2688954777156969E-3</v>
      </c>
      <c r="BW336" s="4"/>
      <c r="BX336" s="5">
        <f>BT336*BV336</f>
        <v>1604538837.690851</v>
      </c>
      <c r="BY336" s="5">
        <f>BU336*BV336</f>
        <v>1604538837.690851</v>
      </c>
      <c r="CA336" s="6">
        <f>'[1]Detailed Budget'!$AD$96</f>
        <v>71050111380.677719</v>
      </c>
      <c r="CB336" s="5">
        <f>BA336*CA336</f>
        <v>0</v>
      </c>
      <c r="CE336" s="6">
        <f>'[1]Detailed Budget'!$AD$175</f>
        <v>4330586076.5988197</v>
      </c>
      <c r="CF336" s="5">
        <f>BB336*BD336*CE336</f>
        <v>27884487.880996134</v>
      </c>
      <c r="CG336" s="6">
        <f>'[1]Detailed Budget'!$AD$176</f>
        <v>20662817754.37001</v>
      </c>
      <c r="CH336" s="5">
        <f>BB336*BF336*CG336</f>
        <v>133047142.78190887</v>
      </c>
      <c r="CI336" s="5">
        <f>CF336+CH336</f>
        <v>160931630.66290501</v>
      </c>
      <c r="CJ336" s="5">
        <f>'[1]Detailed Budget'!$AD$178</f>
        <v>46025131033.061455</v>
      </c>
      <c r="CK336" s="5">
        <f>BB336*AG336*CJ336</f>
        <v>200752427.07985774</v>
      </c>
      <c r="CL336" s="5">
        <f>CI336+CK336</f>
        <v>361684057.74276274</v>
      </c>
      <c r="CM336" s="4">
        <f>'[1]Detailed Budget'!$AD$189</f>
        <v>77498869683.252869</v>
      </c>
      <c r="CN336" s="5">
        <f>BH336*BL336*CM336</f>
        <v>0</v>
      </c>
      <c r="CO336" s="3">
        <f>'[1]Detailed Budget'!$AD$191</f>
        <v>2684962805.4134097</v>
      </c>
      <c r="CP336" s="2">
        <f>BH336*AN336*CO336</f>
        <v>0</v>
      </c>
      <c r="CQ336" s="2">
        <f>CN336+CP336</f>
        <v>0</v>
      </c>
      <c r="CR336" s="6">
        <f>'[1]Detailed Budget'!$AD$195</f>
        <v>18734176418</v>
      </c>
      <c r="CS336" s="5">
        <f>BN336*CR336</f>
        <v>45682457.502563082</v>
      </c>
      <c r="CW336" s="4"/>
      <c r="DH336" s="3">
        <f>'[1]Detailed Budget'!$AD$163</f>
        <v>4928560000</v>
      </c>
      <c r="DI336" s="2">
        <f>AP336*DH336</f>
        <v>6160000</v>
      </c>
    </row>
    <row r="337" spans="1:118" ht="43.5" x14ac:dyDescent="0.35">
      <c r="A337" s="23" t="s">
        <v>1043</v>
      </c>
      <c r="B337" s="22" t="s">
        <v>1042</v>
      </c>
      <c r="C337" s="21" t="s">
        <v>1</v>
      </c>
      <c r="D337" s="21" t="s">
        <v>1</v>
      </c>
      <c r="E337" s="21"/>
      <c r="F337" s="21"/>
      <c r="G337" s="21"/>
      <c r="H337" s="21" t="s">
        <v>1</v>
      </c>
      <c r="I337" s="21" t="s">
        <v>1</v>
      </c>
      <c r="J337" s="21"/>
      <c r="K337" s="21" t="s">
        <v>1</v>
      </c>
      <c r="L337" s="21"/>
      <c r="M337" s="21"/>
      <c r="N337" s="21"/>
      <c r="O337" s="21"/>
      <c r="P337" s="21"/>
      <c r="Q337" s="21"/>
      <c r="R337" s="21" t="s">
        <v>1</v>
      </c>
      <c r="S337" s="21"/>
      <c r="T337" s="21"/>
      <c r="U337" s="20">
        <f>COUNTA(C337:T337)</f>
        <v>6</v>
      </c>
      <c r="V337" s="19" t="s">
        <v>4</v>
      </c>
      <c r="W337" s="18">
        <v>318991</v>
      </c>
      <c r="X337" s="17">
        <v>3.07</v>
      </c>
      <c r="Y337" s="16">
        <f>1+X337/100</f>
        <v>1.0306999999999999</v>
      </c>
      <c r="Z337" s="6">
        <v>19</v>
      </c>
      <c r="AA337" s="16">
        <f>POWER(Y337,Z337)</f>
        <v>1.7762874396990105</v>
      </c>
      <c r="AB337" s="6">
        <f>W337*AA337</f>
        <v>566619.70667702705</v>
      </c>
      <c r="AC337" s="1">
        <v>19.2</v>
      </c>
      <c r="AD337" s="6">
        <f>AB337*AC337/100</f>
        <v>108790.98368198918</v>
      </c>
      <c r="AE337" s="6">
        <f>AD337*0.95</f>
        <v>103351.43449788971</v>
      </c>
      <c r="AF337" s="6">
        <f>AE337*BB337</f>
        <v>103351.43449788971</v>
      </c>
      <c r="AG337" s="15">
        <f>AE337/21628351</f>
        <v>4.7785166098834675E-3</v>
      </c>
      <c r="AH337" s="6">
        <f>AB337*0.05</f>
        <v>28330.985333851353</v>
      </c>
      <c r="AI337" s="12">
        <f>AH337/12908475</f>
        <v>2.194758508177872E-3</v>
      </c>
      <c r="AJ337" s="6">
        <f>AD337+AH337</f>
        <v>137121.96901584053</v>
      </c>
      <c r="AK337" s="6">
        <f>AB337*0.04</f>
        <v>22664.788267081083</v>
      </c>
      <c r="AL337" s="6">
        <f>AB337*0.04</f>
        <v>22664.788267081083</v>
      </c>
      <c r="AM337" s="6">
        <f>AK337+AL337</f>
        <v>45329.576534162166</v>
      </c>
      <c r="AN337" s="14">
        <f>AM337/20653560</f>
        <v>2.194758508177872E-3</v>
      </c>
      <c r="AO337" s="1">
        <v>11</v>
      </c>
      <c r="AP337" s="13">
        <f>AO337/8801</f>
        <v>1.2498579706851495E-3</v>
      </c>
      <c r="AQ337" s="1">
        <v>11</v>
      </c>
      <c r="AR337" s="6"/>
      <c r="AS337" s="6"/>
      <c r="AT337" s="6"/>
      <c r="AU337" s="6">
        <v>1</v>
      </c>
      <c r="AV337" s="6">
        <f>W337/6113503*6032066</f>
        <v>314741.77168245439</v>
      </c>
      <c r="AW337" s="13">
        <f>AV337/34743979</f>
        <v>9.0588867694875817E-3</v>
      </c>
      <c r="AX337" s="6">
        <v>0</v>
      </c>
      <c r="AY337" s="6">
        <f>AJ337/2627960*772758</f>
        <v>40321.046946202718</v>
      </c>
      <c r="AZ337" s="6">
        <f>AX337*AY337</f>
        <v>0</v>
      </c>
      <c r="BA337" s="12">
        <f>AZ337/12721596</f>
        <v>0</v>
      </c>
      <c r="BB337" s="11">
        <v>1</v>
      </c>
      <c r="BC337" s="6">
        <f>AD337*BB337*0.18*4</f>
        <v>78329.50825103221</v>
      </c>
      <c r="BD337" s="10">
        <f>BC337/11104067</f>
        <v>7.0541278480247115E-3</v>
      </c>
      <c r="BE337" s="6">
        <f>AD337*BB337*0.77*4</f>
        <v>335076.2297405267</v>
      </c>
      <c r="BF337" s="8">
        <f>BE337/47500730</f>
        <v>7.0541280047806991E-3</v>
      </c>
      <c r="BG337" s="27">
        <f>BC337+BE337</f>
        <v>413405.73799155891</v>
      </c>
      <c r="BH337" s="9">
        <v>0</v>
      </c>
      <c r="BI337" s="6">
        <f>AK337*0.85*0.75*12</f>
        <v>173385.63024317028</v>
      </c>
      <c r="BJ337" s="6">
        <f>AL337*0.85*0.75*2*12</f>
        <v>346771.26048634056</v>
      </c>
      <c r="BK337" s="6">
        <f>BI337+BJ337</f>
        <v>520156.89072951081</v>
      </c>
      <c r="BL337" s="8">
        <f>BK337/236999601</f>
        <v>2.1947585081778715E-3</v>
      </c>
      <c r="BM337" s="6">
        <f>AH337/542967*1185605</f>
        <v>61862.613872925671</v>
      </c>
      <c r="BN337" s="8">
        <f>BM337/23157202</f>
        <v>2.6714200564008413E-3</v>
      </c>
      <c r="BT337" s="6">
        <f>'[1]Detailed Budget'!$AD$12</f>
        <v>194045122715</v>
      </c>
      <c r="BU337" s="6">
        <f>'[1]Detailed Budget'!$AD$24</f>
        <v>194045122715</v>
      </c>
      <c r="BV337" s="7">
        <f>AV337/34743979</f>
        <v>9.0588867694875817E-3</v>
      </c>
      <c r="BW337" s="4"/>
      <c r="BX337" s="5">
        <f>BT337*BV337</f>
        <v>1757832794.8465078</v>
      </c>
      <c r="BY337" s="5">
        <f>BU337*BV337</f>
        <v>1757832794.8465078</v>
      </c>
      <c r="CA337" s="6">
        <f>'[1]Detailed Budget'!$AD$96</f>
        <v>71050111380.677719</v>
      </c>
      <c r="CB337" s="5">
        <f>BA337*CA337</f>
        <v>0</v>
      </c>
      <c r="CE337" s="6">
        <f>'[1]Detailed Budget'!$AD$175</f>
        <v>4330586076.5988197</v>
      </c>
      <c r="CF337" s="5">
        <f>BB337*BD337*CE337</f>
        <v>30548507.841203813</v>
      </c>
      <c r="CG337" s="6">
        <f>'[1]Detailed Budget'!$AD$176</f>
        <v>20662817754.37001</v>
      </c>
      <c r="CH337" s="5">
        <f>BB337*BF337*CG337</f>
        <v>145758161.37878132</v>
      </c>
      <c r="CI337" s="5">
        <f>CF337+CH337</f>
        <v>176306669.21998513</v>
      </c>
      <c r="CJ337" s="5">
        <f>'[1]Detailed Budget'!$AD$178</f>
        <v>46025131033.061455</v>
      </c>
      <c r="CK337" s="5">
        <f>BB337*AG337*CJ337</f>
        <v>219931853.11354721</v>
      </c>
      <c r="CL337" s="5">
        <f>CI337+CK337</f>
        <v>396238522.33353233</v>
      </c>
      <c r="CM337" s="4">
        <f>'[1]Detailed Budget'!$AD$189</f>
        <v>77498869683.252869</v>
      </c>
      <c r="CN337" s="5">
        <f>BH337*BL337*CM337</f>
        <v>0</v>
      </c>
      <c r="CO337" s="3">
        <f>'[1]Detailed Budget'!$AD$191</f>
        <v>2684962805.4134097</v>
      </c>
      <c r="CP337" s="2">
        <f>BH337*AN337*CO337</f>
        <v>0</v>
      </c>
      <c r="CQ337" s="2">
        <f>CN337+CP337</f>
        <v>0</v>
      </c>
      <c r="CR337" s="6">
        <f>'[1]Detailed Budget'!$AD$195</f>
        <v>18734176418</v>
      </c>
      <c r="CS337" s="5">
        <f>BN337*CR337</f>
        <v>50046854.62319687</v>
      </c>
      <c r="CW337" s="4"/>
      <c r="DH337" s="3">
        <f>'[1]Detailed Budget'!$AD$163</f>
        <v>4928560000</v>
      </c>
      <c r="DI337" s="2">
        <f>AP337*DH337</f>
        <v>6160000</v>
      </c>
    </row>
    <row r="338" spans="1:118" ht="58" x14ac:dyDescent="0.35">
      <c r="A338" s="23" t="s">
        <v>1041</v>
      </c>
      <c r="B338" s="22" t="s">
        <v>1040</v>
      </c>
      <c r="C338" s="21" t="s">
        <v>1</v>
      </c>
      <c r="D338" s="21" t="s">
        <v>1</v>
      </c>
      <c r="E338" s="21"/>
      <c r="F338" s="21"/>
      <c r="G338" s="21"/>
      <c r="H338" s="21" t="s">
        <v>1</v>
      </c>
      <c r="I338" s="21" t="s">
        <v>1</v>
      </c>
      <c r="J338" s="21"/>
      <c r="K338" s="21" t="s">
        <v>1</v>
      </c>
      <c r="L338" s="21"/>
      <c r="M338" s="21"/>
      <c r="N338" s="21"/>
      <c r="O338" s="21"/>
      <c r="P338" s="21"/>
      <c r="Q338" s="21" t="s">
        <v>1</v>
      </c>
      <c r="R338" s="21"/>
      <c r="S338" s="21"/>
      <c r="T338" s="21"/>
      <c r="U338" s="20">
        <f>COUNTA(C338:T338)</f>
        <v>6</v>
      </c>
      <c r="V338" s="19" t="s">
        <v>29</v>
      </c>
      <c r="W338" s="18">
        <v>406990</v>
      </c>
      <c r="X338" s="17">
        <v>3.07</v>
      </c>
      <c r="Y338" s="16">
        <f>1+X338/100</f>
        <v>1.0306999999999999</v>
      </c>
      <c r="Z338" s="6">
        <v>19</v>
      </c>
      <c r="AA338" s="16">
        <f>POWER(Y338,Z338)</f>
        <v>1.7762874396990105</v>
      </c>
      <c r="AB338" s="6">
        <f>W338*AA338</f>
        <v>722931.22508310026</v>
      </c>
      <c r="AC338" s="1">
        <v>19.2</v>
      </c>
      <c r="AD338" s="6">
        <f>AB338*AC338/100</f>
        <v>138802.79521595524</v>
      </c>
      <c r="AE338" s="6">
        <f>AD338*0.95</f>
        <v>131862.65545515748</v>
      </c>
      <c r="AF338" s="6">
        <f>AE338*BB338</f>
        <v>131862.65545515748</v>
      </c>
      <c r="AG338" s="15">
        <f>AE338/21628351</f>
        <v>6.0967503003422447E-3</v>
      </c>
      <c r="AH338" s="6">
        <f>AB338*0.05</f>
        <v>36146.561254155014</v>
      </c>
      <c r="AI338" s="12">
        <f>AH338/12908475</f>
        <v>2.8002193329696198E-3</v>
      </c>
      <c r="AJ338" s="6">
        <f>AD338+AH338</f>
        <v>174949.35647011024</v>
      </c>
      <c r="AK338" s="6">
        <f>AB338*0.04</f>
        <v>28917.24900332401</v>
      </c>
      <c r="AL338" s="6">
        <f>AB338*0.04</f>
        <v>28917.24900332401</v>
      </c>
      <c r="AM338" s="6">
        <f>AK338+AL338</f>
        <v>57834.49800664802</v>
      </c>
      <c r="AN338" s="14">
        <f>AM338/20653560</f>
        <v>2.8002193329696198E-3</v>
      </c>
      <c r="AO338" s="1">
        <v>13</v>
      </c>
      <c r="AP338" s="13">
        <f>AO338/8801</f>
        <v>1.4771048744460858E-3</v>
      </c>
      <c r="AQ338" s="1">
        <v>13</v>
      </c>
      <c r="AR338" s="6"/>
      <c r="AS338" s="6"/>
      <c r="AT338" s="6"/>
      <c r="AU338" s="6">
        <v>1</v>
      </c>
      <c r="AV338" s="6">
        <f>W338/6113503*6032066</f>
        <v>401568.55101567792</v>
      </c>
      <c r="AW338" s="13">
        <f>AV338/34743979</f>
        <v>1.1557932124460411E-2</v>
      </c>
      <c r="AX338" s="6">
        <v>0</v>
      </c>
      <c r="AY338" s="6">
        <f>AJ338/2627960*772758</f>
        <v>51444.281803044745</v>
      </c>
      <c r="AZ338" s="6">
        <f>AX338*AY338</f>
        <v>0</v>
      </c>
      <c r="BA338" s="12">
        <f>AZ338/12721596</f>
        <v>0</v>
      </c>
      <c r="BB338" s="11">
        <v>1</v>
      </c>
      <c r="BC338" s="6">
        <f>AD338*BB338*0.18*4</f>
        <v>99938.012555487774</v>
      </c>
      <c r="BD338" s="10">
        <f>BC338/11104067</f>
        <v>9.0001269404703498E-3</v>
      </c>
      <c r="BE338" s="6">
        <f>AD338*BB338*0.77*4</f>
        <v>427512.60926514212</v>
      </c>
      <c r="BF338" s="8">
        <f>BE338/47500730</f>
        <v>9.0001271404700958E-3</v>
      </c>
      <c r="BG338" s="27">
        <f>BC338+BE338</f>
        <v>527450.62182062992</v>
      </c>
      <c r="BH338" s="9">
        <v>0</v>
      </c>
      <c r="BI338" s="6">
        <f>AK338*0.85*0.75*12</f>
        <v>221216.9548754287</v>
      </c>
      <c r="BJ338" s="6">
        <f>AL338*0.85*0.75*2*12</f>
        <v>442433.90975085739</v>
      </c>
      <c r="BK338" s="6">
        <f>BI338+BJ338</f>
        <v>663650.86462628609</v>
      </c>
      <c r="BL338" s="8">
        <f>BK338/236999601</f>
        <v>2.8002193329696198E-3</v>
      </c>
      <c r="BM338" s="6">
        <f>AH338/542967*1185605</f>
        <v>78928.45008210896</v>
      </c>
      <c r="BN338" s="8">
        <f>BM338/23157202</f>
        <v>3.4083759377367337E-3</v>
      </c>
      <c r="BT338" s="6">
        <f>'[1]Detailed Budget'!$AD$12</f>
        <v>194045122715</v>
      </c>
      <c r="BU338" s="6">
        <f>'[1]Detailed Budget'!$AD$24</f>
        <v>194045122715</v>
      </c>
      <c r="BV338" s="7">
        <f>AV338/34743979</f>
        <v>1.1557932124460411E-2</v>
      </c>
      <c r="BW338" s="4"/>
      <c r="BX338" s="5">
        <f>BT338*BV338</f>
        <v>2242760357.4225612</v>
      </c>
      <c r="BY338" s="5">
        <f>BU338*BV338</f>
        <v>2242760357.4225612</v>
      </c>
      <c r="CA338" s="6">
        <f>'[1]Detailed Budget'!$AD$96</f>
        <v>71050111380.677719</v>
      </c>
      <c r="CB338" s="5">
        <f>BA338*CA338</f>
        <v>0</v>
      </c>
      <c r="CE338" s="6">
        <f>'[1]Detailed Budget'!$AD$175</f>
        <v>4330586076.5988197</v>
      </c>
      <c r="CF338" s="5">
        <f>BB338*BD338*CE338</f>
        <v>38975824.41602283</v>
      </c>
      <c r="CG338" s="6">
        <f>'[1]Detailed Budget'!$AD$176</f>
        <v>20662817754.37001</v>
      </c>
      <c r="CH338" s="5">
        <f>BB338*BF338*CG338</f>
        <v>185967986.86969289</v>
      </c>
      <c r="CI338" s="5">
        <f>CF338+CH338</f>
        <v>224943811.28571573</v>
      </c>
      <c r="CJ338" s="5">
        <f>'[1]Detailed Budget'!$AD$178</f>
        <v>46025131033.061455</v>
      </c>
      <c r="CK338" s="5">
        <f>BB338*AG338*CJ338</f>
        <v>280603731.4491086</v>
      </c>
      <c r="CL338" s="5">
        <f>CI338+CK338</f>
        <v>505547542.7348243</v>
      </c>
      <c r="CM338" s="4">
        <f>'[1]Detailed Budget'!$AD$189</f>
        <v>77498869683.252869</v>
      </c>
      <c r="CN338" s="5">
        <f>BH338*BL338*CM338</f>
        <v>0</v>
      </c>
      <c r="CO338" s="3">
        <f>'[1]Detailed Budget'!$AD$191</f>
        <v>2684962805.4134097</v>
      </c>
      <c r="CP338" s="2">
        <f>BH338*AN338*CO338</f>
        <v>0</v>
      </c>
      <c r="CQ338" s="2">
        <f>CN338+CP338</f>
        <v>0</v>
      </c>
      <c r="CR338" s="6">
        <f>'[1]Detailed Budget'!$AD$195</f>
        <v>18734176418</v>
      </c>
      <c r="CS338" s="5">
        <f>BN338*CR338</f>
        <v>63853116.116426155</v>
      </c>
      <c r="CW338" s="4"/>
      <c r="DH338" s="3">
        <f>'[1]Detailed Budget'!$AD$163</f>
        <v>4928560000</v>
      </c>
      <c r="DI338" s="2">
        <f>AP338*DH338</f>
        <v>7280000.0000000009</v>
      </c>
    </row>
    <row r="339" spans="1:118" x14ac:dyDescent="0.35">
      <c r="A339" s="23"/>
      <c r="B339" s="22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0"/>
      <c r="V339" s="19"/>
      <c r="W339" s="18"/>
      <c r="X339" s="17"/>
      <c r="Y339" s="16"/>
      <c r="Z339" s="6"/>
      <c r="AA339" s="16"/>
      <c r="AB339" s="6"/>
      <c r="AD339" s="6"/>
      <c r="AE339" s="6"/>
      <c r="AF339" s="6">
        <f>AE339*BB339</f>
        <v>0</v>
      </c>
      <c r="AG339" s="15">
        <f>AE339/21628351</f>
        <v>0</v>
      </c>
      <c r="AH339" s="6"/>
      <c r="AI339" s="12"/>
      <c r="AJ339" s="6"/>
      <c r="AK339" s="6">
        <f>AB339*0.04</f>
        <v>0</v>
      </c>
      <c r="AL339" s="6">
        <f>AB339*0.04</f>
        <v>0</v>
      </c>
      <c r="AM339" s="6">
        <f>AK339+AL339</f>
        <v>0</v>
      </c>
      <c r="AN339" s="14">
        <f>AM339/20653560</f>
        <v>0</v>
      </c>
      <c r="AP339" s="13">
        <f>AO339/8801</f>
        <v>0</v>
      </c>
      <c r="AR339" s="6"/>
      <c r="AS339" s="6"/>
      <c r="AT339" s="6"/>
      <c r="AU339" s="6"/>
      <c r="AV339" s="6"/>
      <c r="AW339" s="13">
        <f>AV339/34743979</f>
        <v>0</v>
      </c>
      <c r="AX339" s="6"/>
      <c r="AY339" s="6"/>
      <c r="AZ339" s="6"/>
      <c r="BA339" s="12">
        <f>AZ339/12721596</f>
        <v>0</v>
      </c>
      <c r="BB339" s="11"/>
      <c r="BC339" s="6"/>
      <c r="BD339" s="10"/>
      <c r="BE339" s="6"/>
      <c r="BF339" s="8"/>
      <c r="BG339" s="27"/>
      <c r="BH339" s="9"/>
      <c r="BI339" s="6">
        <f>AK339*0.85*0.75*12</f>
        <v>0</v>
      </c>
      <c r="BJ339" s="6">
        <f>AL339*0.85*0.75*2*12</f>
        <v>0</v>
      </c>
      <c r="BK339" s="6">
        <f>BI339+BJ339</f>
        <v>0</v>
      </c>
      <c r="BL339" s="8">
        <f>BK339/236999601</f>
        <v>0</v>
      </c>
      <c r="BM339" s="6"/>
      <c r="BN339" s="8">
        <f>BM339/23157202</f>
        <v>0</v>
      </c>
      <c r="BT339" s="6"/>
      <c r="BU339" s="6"/>
      <c r="BV339" s="7"/>
      <c r="BW339" s="4"/>
      <c r="BX339" s="5"/>
      <c r="BY339" s="5"/>
      <c r="CA339" s="6">
        <f>'[1]Detailed Budget'!$AD$96</f>
        <v>71050111380.677719</v>
      </c>
      <c r="CB339" s="5">
        <f>BA339*CA339</f>
        <v>0</v>
      </c>
      <c r="CE339" s="6"/>
      <c r="CF339" s="5"/>
      <c r="CG339" s="6"/>
      <c r="CH339" s="5"/>
      <c r="CI339" s="5"/>
      <c r="CJ339" s="5"/>
      <c r="CK339" s="5"/>
      <c r="CL339" s="5"/>
      <c r="CM339" s="4">
        <f>'[1]Detailed Budget'!$AD$189</f>
        <v>77498869683.252869</v>
      </c>
      <c r="CN339" s="5">
        <f>BH339*BL339*CM339</f>
        <v>0</v>
      </c>
      <c r="CO339" s="3">
        <f>'[1]Detailed Budget'!$AD$191</f>
        <v>2684962805.4134097</v>
      </c>
      <c r="CP339" s="2">
        <f>BH339*AN339*CO339</f>
        <v>0</v>
      </c>
      <c r="CQ339" s="2">
        <f>CN339+CP339</f>
        <v>0</v>
      </c>
      <c r="CR339" s="6"/>
      <c r="CS339" s="5"/>
      <c r="CW339" s="4"/>
      <c r="DH339" s="3">
        <f>'[1]Detailed Budget'!$AD$163</f>
        <v>4928560000</v>
      </c>
      <c r="DI339" s="2">
        <f>AP339*DH339</f>
        <v>0</v>
      </c>
    </row>
    <row r="340" spans="1:118" x14ac:dyDescent="0.35">
      <c r="A340" s="38">
        <v>3.3</v>
      </c>
      <c r="B340" s="37" t="s">
        <v>1039</v>
      </c>
      <c r="C340" s="34">
        <f>COUNTA(C342:C385)</f>
        <v>44</v>
      </c>
      <c r="D340" s="34">
        <f>COUNTA(D342:D385)</f>
        <v>44</v>
      </c>
      <c r="E340" s="34">
        <f>COUNTA(E342:E385)</f>
        <v>0</v>
      </c>
      <c r="F340" s="34">
        <f>COUNTA(F342:F385)</f>
        <v>0</v>
      </c>
      <c r="G340" s="34">
        <f>COUNTA(G342:G385)</f>
        <v>0</v>
      </c>
      <c r="H340" s="34">
        <f>COUNTA(H342:H385)</f>
        <v>44</v>
      </c>
      <c r="I340" s="34">
        <f>COUNTA(I342:I385)</f>
        <v>44</v>
      </c>
      <c r="J340" s="34">
        <f>COUNTA(J342:J385)</f>
        <v>0</v>
      </c>
      <c r="K340" s="34">
        <f>COUNTA(K342:K385)</f>
        <v>42</v>
      </c>
      <c r="L340" s="34">
        <f>COUNTA(L342:L385)</f>
        <v>0</v>
      </c>
      <c r="M340" s="34">
        <f>COUNTA(M342:M385)</f>
        <v>2</v>
      </c>
      <c r="N340" s="34">
        <f>COUNTA(N342:N385)</f>
        <v>0</v>
      </c>
      <c r="O340" s="34">
        <f>COUNTA(O342:O385)</f>
        <v>0</v>
      </c>
      <c r="P340" s="34">
        <f>COUNTA(P342:P385)</f>
        <v>0</v>
      </c>
      <c r="Q340" s="34">
        <f>COUNTA(Q342:Q385)</f>
        <v>7</v>
      </c>
      <c r="R340" s="34">
        <f>COUNTA(R342:R385)</f>
        <v>37</v>
      </c>
      <c r="S340" s="34">
        <f>COUNTA(S342:S385)</f>
        <v>0</v>
      </c>
      <c r="T340" s="34">
        <f>COUNTA(T342:T385)</f>
        <v>0</v>
      </c>
      <c r="U340" s="33">
        <f>SUM(C340:T340)</f>
        <v>264</v>
      </c>
      <c r="V340" s="32"/>
      <c r="W340" s="25">
        <f>SUM(W342:W385)</f>
        <v>9401288</v>
      </c>
      <c r="X340" s="31">
        <v>3.36</v>
      </c>
      <c r="Y340" s="30">
        <f>1+X340/100</f>
        <v>1.0336000000000001</v>
      </c>
      <c r="Z340" s="25">
        <v>19</v>
      </c>
      <c r="AA340" s="30">
        <f>POWER(Y340,Z340)</f>
        <v>1.873689022502546</v>
      </c>
      <c r="AB340" s="25">
        <f>W340*AA340</f>
        <v>17615090.122984916</v>
      </c>
      <c r="AC340" s="24">
        <v>19.3</v>
      </c>
      <c r="AD340" s="25">
        <f>AB340*AC340/100</f>
        <v>3399712.3937360886</v>
      </c>
      <c r="AE340" s="25">
        <f>AD340*0.95</f>
        <v>3229726.7740492839</v>
      </c>
      <c r="AF340" s="25">
        <f>SUM(AF342:AF385)</f>
        <v>3229726.7740492844</v>
      </c>
      <c r="AG340" s="15">
        <f>AE340/21628351</f>
        <v>0.1493283872658292</v>
      </c>
      <c r="AH340" s="25">
        <f>SUM(AH342:AH385)</f>
        <v>880754.50614924601</v>
      </c>
      <c r="AI340" s="12">
        <f>AH340/12908475</f>
        <v>6.8230717117959014E-2</v>
      </c>
      <c r="AJ340" s="25">
        <f>SUM(AJ342:AJ385)</f>
        <v>4280466.8998853341</v>
      </c>
      <c r="AK340" s="6">
        <f>AB340*0.04</f>
        <v>704603.60491939669</v>
      </c>
      <c r="AL340" s="6">
        <f>AB340*0.04</f>
        <v>704603.60491939669</v>
      </c>
      <c r="AM340" s="6">
        <f>AK340+AL340</f>
        <v>1409207.2098387934</v>
      </c>
      <c r="AN340" s="14">
        <f>AM340/20653560</f>
        <v>6.8230717117959E-2</v>
      </c>
      <c r="AO340" s="25">
        <f>SUM(AO342:AO385)</f>
        <v>484</v>
      </c>
      <c r="AP340" s="13">
        <f>AO340/8801</f>
        <v>5.4993750710146574E-2</v>
      </c>
      <c r="AQ340" s="25">
        <f>SUM(AQ342:AQ385)</f>
        <v>484</v>
      </c>
      <c r="AR340" s="25"/>
      <c r="AS340" s="25"/>
      <c r="AT340" s="25"/>
      <c r="AU340" s="6"/>
      <c r="AV340" s="25">
        <v>9786161</v>
      </c>
      <c r="AW340" s="13">
        <f>AV340/34743979</f>
        <v>0.28166494689626653</v>
      </c>
      <c r="AX340" s="6"/>
      <c r="AY340" s="25">
        <v>1226893</v>
      </c>
      <c r="AZ340" s="25">
        <f>SUM(AZ342:AZ385)</f>
        <v>0</v>
      </c>
      <c r="BA340" s="12">
        <f>AZ340/12721596</f>
        <v>0</v>
      </c>
      <c r="BB340" s="11"/>
      <c r="BC340" s="25">
        <f>SUM(BC342:BC385)</f>
        <v>2447792.9234899837</v>
      </c>
      <c r="BD340" s="10">
        <f>BC340/11104067</f>
        <v>0.22044111616851589</v>
      </c>
      <c r="BE340" s="25">
        <f>SUM(BE342:BE385)</f>
        <v>10471114.172707153</v>
      </c>
      <c r="BF340" s="8">
        <f>BE340/47500730</f>
        <v>0.2204411210671321</v>
      </c>
      <c r="BG340" s="25">
        <f>SUM(BG342:BG385)</f>
        <v>12918907.096197139</v>
      </c>
      <c r="BI340" s="6">
        <f>AK340*0.85*0.75*12</f>
        <v>5390217.5776333846</v>
      </c>
      <c r="BJ340" s="6">
        <f>AL340*0.85*0.75*2*12</f>
        <v>10780435.155266769</v>
      </c>
      <c r="BK340" s="6">
        <f>BI340+BJ340</f>
        <v>16170652.732900154</v>
      </c>
      <c r="BL340" s="8">
        <f>BK340/236999601</f>
        <v>6.8230717117959E-2</v>
      </c>
      <c r="BM340" s="25">
        <v>1380318</v>
      </c>
      <c r="BN340" s="8">
        <f>BM340/23157202</f>
        <v>5.9606423953982003E-2</v>
      </c>
      <c r="BO340" s="24"/>
      <c r="BP340" s="24"/>
      <c r="BQ340" s="24"/>
      <c r="BR340" s="24"/>
      <c r="BS340" s="24"/>
      <c r="BT340" s="25">
        <f>'[1]Detailed Budget'!$AD$12</f>
        <v>194045122715</v>
      </c>
      <c r="BU340" s="25">
        <f>'[1]Detailed Budget'!$AD$24</f>
        <v>194045122715</v>
      </c>
      <c r="BV340" s="7">
        <f>AV340/34743979</f>
        <v>0.28166494689626653</v>
      </c>
      <c r="BW340" s="4">
        <v>1</v>
      </c>
      <c r="BX340" s="35">
        <f>BT340*BV340</f>
        <v>54655709185</v>
      </c>
      <c r="BY340" s="35">
        <f>BU340*BV340</f>
        <v>54655709185</v>
      </c>
      <c r="BZ340" s="35">
        <f>BX340+BY340</f>
        <v>109311418370</v>
      </c>
      <c r="CA340" s="25">
        <f>'[1]Detailed Budget'!$AD$96</f>
        <v>71050111380.677719</v>
      </c>
      <c r="CB340" s="35">
        <f>BA340*CA340</f>
        <v>0</v>
      </c>
      <c r="CC340" s="24"/>
      <c r="CD340" s="24"/>
      <c r="CE340" s="25">
        <f>'[1]Detailed Budget'!$AD$175</f>
        <v>4330586076.5988197</v>
      </c>
      <c r="CF340" s="35">
        <f>SUM(CF342:CF385)</f>
        <v>954639228.38927794</v>
      </c>
      <c r="CG340" s="36">
        <f>'[1]Detailed Budget'!$AD$176</f>
        <v>20662817754.37001</v>
      </c>
      <c r="CH340" s="35">
        <f>SUM(CH342:CH385)</f>
        <v>4554934710.1791668</v>
      </c>
      <c r="CI340" s="35">
        <f>SUM(CI342:CI385)</f>
        <v>5509573938.5684443</v>
      </c>
      <c r="CJ340" s="5">
        <f>'[1]Detailed Budget'!$AD$178</f>
        <v>46025131033.061455</v>
      </c>
      <c r="CK340" s="35">
        <f>SUM(CK342:CK385)</f>
        <v>6872858590.8655338</v>
      </c>
      <c r="CL340" s="35">
        <f>SUM(CL342:CL385)</f>
        <v>12382432529.433977</v>
      </c>
      <c r="CM340" s="4">
        <f>'[1]Detailed Budget'!$AD$189</f>
        <v>77498869683.252869</v>
      </c>
      <c r="CN340" s="5">
        <f>BH340*BL340*CM340</f>
        <v>0</v>
      </c>
      <c r="CO340" s="3">
        <f>'[1]Detailed Budget'!$AD$191</f>
        <v>2684962805.4134097</v>
      </c>
      <c r="CP340" s="2">
        <f>BH340*AN340*CO340</f>
        <v>0</v>
      </c>
      <c r="CQ340" s="2">
        <f>CN340+CP340</f>
        <v>0</v>
      </c>
      <c r="CR340" s="25">
        <f>'[1]Detailed Budget'!$AD$195</f>
        <v>18734176418</v>
      </c>
      <c r="CS340" s="5">
        <f>BN340*CR340</f>
        <v>1116677262</v>
      </c>
      <c r="CT340" s="24"/>
      <c r="CU340" s="24"/>
      <c r="CV340" s="24"/>
      <c r="CW340" s="4"/>
      <c r="CX340" s="24"/>
      <c r="CY340" s="24"/>
      <c r="CZ340" s="24"/>
      <c r="DA340" s="24"/>
      <c r="DB340" s="24"/>
      <c r="DC340" s="24"/>
      <c r="DD340" s="24"/>
      <c r="DE340" s="24"/>
      <c r="DF340" s="24"/>
      <c r="DG340" s="24"/>
      <c r="DH340" s="3">
        <f>'[1]Detailed Budget'!$AD$163</f>
        <v>4928560000</v>
      </c>
      <c r="DI340" s="2">
        <f>AP340*DH340</f>
        <v>271040000</v>
      </c>
      <c r="DJ340" s="24"/>
      <c r="DK340" s="24"/>
      <c r="DL340" s="24"/>
      <c r="DM340" s="24"/>
      <c r="DN340" s="24"/>
    </row>
    <row r="341" spans="1:118" x14ac:dyDescent="0.35">
      <c r="A341" s="23" t="s">
        <v>1038</v>
      </c>
      <c r="B341" s="22" t="s">
        <v>72</v>
      </c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3"/>
      <c r="V341" s="32"/>
      <c r="W341" s="25"/>
      <c r="X341" s="31"/>
      <c r="Y341" s="30"/>
      <c r="Z341" s="25"/>
      <c r="AA341" s="30"/>
      <c r="AB341" s="25"/>
      <c r="AC341" s="24"/>
      <c r="AD341" s="25"/>
      <c r="AE341" s="25"/>
      <c r="AF341" s="6"/>
      <c r="AG341" s="15">
        <f>AE341/21628351</f>
        <v>0</v>
      </c>
      <c r="AH341" s="25"/>
      <c r="AI341" s="12"/>
      <c r="AJ341" s="6"/>
      <c r="AK341" s="6">
        <f>AB341*0.04</f>
        <v>0</v>
      </c>
      <c r="AL341" s="6">
        <f>AB341*0.04</f>
        <v>0</v>
      </c>
      <c r="AM341" s="6">
        <f>AK341+AL341</f>
        <v>0</v>
      </c>
      <c r="AN341" s="14">
        <f>AM341/20653560</f>
        <v>0</v>
      </c>
      <c r="AO341" s="25"/>
      <c r="AP341" s="13"/>
      <c r="AQ341" s="25"/>
      <c r="AR341" s="25"/>
      <c r="AS341" s="25"/>
      <c r="AT341" s="25"/>
      <c r="AU341" s="6"/>
      <c r="AV341" s="26"/>
      <c r="AW341" s="13">
        <f>AV341/34743979</f>
        <v>0</v>
      </c>
      <c r="AX341" s="6"/>
      <c r="AY341" s="25"/>
      <c r="AZ341" s="6"/>
      <c r="BA341" s="12">
        <f>AZ341/12721596</f>
        <v>0</v>
      </c>
      <c r="BB341" s="11"/>
      <c r="BC341" s="28"/>
      <c r="BD341" s="10">
        <f>BC341/11104067</f>
        <v>0</v>
      </c>
      <c r="BE341" s="28"/>
      <c r="BF341" s="8">
        <f>BE341/47500730</f>
        <v>0</v>
      </c>
      <c r="BG341" s="27"/>
      <c r="BI341" s="6">
        <f>AK341*0.85*0.75*12</f>
        <v>0</v>
      </c>
      <c r="BJ341" s="6">
        <f>AL341*0.85*0.75*2*12</f>
        <v>0</v>
      </c>
      <c r="BK341" s="6">
        <f>BI341+BJ341</f>
        <v>0</v>
      </c>
      <c r="BL341" s="8">
        <f>BK341/236999601</f>
        <v>0</v>
      </c>
      <c r="BM341" s="25"/>
      <c r="BN341" s="8">
        <f>BM341/23157202</f>
        <v>0</v>
      </c>
      <c r="BO341" s="24"/>
      <c r="BP341" s="24"/>
      <c r="BQ341" s="24"/>
      <c r="BR341" s="24"/>
      <c r="BS341" s="24"/>
      <c r="BT341" s="25"/>
      <c r="BU341" s="25">
        <f>'[1]Detailed Budget'!$AD$24</f>
        <v>194045122715</v>
      </c>
      <c r="BV341" s="7"/>
      <c r="BW341" s="4"/>
      <c r="BX341" s="5"/>
      <c r="BY341" s="5"/>
      <c r="BZ341" s="24"/>
      <c r="CA341" s="25">
        <f>'[1]Detailed Budget'!$AD$96</f>
        <v>71050111380.677719</v>
      </c>
      <c r="CB341" s="5"/>
      <c r="CC341" s="24"/>
      <c r="CD341" s="24"/>
      <c r="CE341" s="25"/>
      <c r="CF341" s="5"/>
      <c r="CG341" s="26"/>
      <c r="CH341" s="5"/>
      <c r="CI341" s="5"/>
      <c r="CJ341" s="5"/>
      <c r="CK341" s="5"/>
      <c r="CL341" s="5"/>
      <c r="CM341" s="4">
        <f>'[1]Detailed Budget'!$AD$189</f>
        <v>77498869683.252869</v>
      </c>
      <c r="CN341" s="5">
        <f>BH341*BL341*CM341</f>
        <v>0</v>
      </c>
      <c r="CO341" s="3">
        <f>'[1]Detailed Budget'!$AD$191</f>
        <v>2684962805.4134097</v>
      </c>
      <c r="CP341" s="2">
        <f>BH341*AN341*CO341</f>
        <v>0</v>
      </c>
      <c r="CQ341" s="2">
        <f>CN341+CP341</f>
        <v>0</v>
      </c>
      <c r="CR341" s="25"/>
      <c r="CS341" s="5"/>
      <c r="CT341" s="24"/>
      <c r="CU341" s="24"/>
      <c r="CV341" s="24"/>
      <c r="CW341" s="4"/>
      <c r="CX341" s="24"/>
      <c r="CY341" s="24"/>
      <c r="CZ341" s="24"/>
      <c r="DA341" s="24"/>
      <c r="DB341" s="24"/>
      <c r="DC341" s="24"/>
      <c r="DD341" s="24"/>
      <c r="DE341" s="24"/>
      <c r="DF341" s="24"/>
      <c r="DG341" s="24"/>
      <c r="DH341" s="3"/>
      <c r="DI341" s="2"/>
      <c r="DJ341" s="24"/>
      <c r="DK341" s="24"/>
      <c r="DL341" s="24"/>
      <c r="DM341" s="24"/>
      <c r="DN341" s="24"/>
    </row>
    <row r="342" spans="1:118" ht="43.5" x14ac:dyDescent="0.35">
      <c r="A342" s="23" t="s">
        <v>1037</v>
      </c>
      <c r="B342" s="22" t="s">
        <v>1036</v>
      </c>
      <c r="C342" s="21" t="s">
        <v>1</v>
      </c>
      <c r="D342" s="21" t="s">
        <v>1</v>
      </c>
      <c r="E342" s="21"/>
      <c r="F342" s="21"/>
      <c r="G342" s="21"/>
      <c r="H342" s="21" t="s">
        <v>1</v>
      </c>
      <c r="I342" s="21" t="s">
        <v>1</v>
      </c>
      <c r="J342" s="21"/>
      <c r="K342" s="21" t="s">
        <v>1</v>
      </c>
      <c r="L342" s="21"/>
      <c r="M342" s="21"/>
      <c r="N342" s="21"/>
      <c r="O342" s="21"/>
      <c r="P342" s="21"/>
      <c r="Q342" s="21"/>
      <c r="R342" s="21" t="s">
        <v>1</v>
      </c>
      <c r="S342" s="21"/>
      <c r="T342" s="21"/>
      <c r="U342" s="20">
        <f>COUNTA(C342:T342)</f>
        <v>6</v>
      </c>
      <c r="V342" s="19" t="s">
        <v>4</v>
      </c>
      <c r="W342" s="18">
        <v>172610</v>
      </c>
      <c r="X342" s="17">
        <v>3.36</v>
      </c>
      <c r="Y342" s="16">
        <f>1+X342/100</f>
        <v>1.0336000000000001</v>
      </c>
      <c r="Z342" s="6">
        <v>19</v>
      </c>
      <c r="AA342" s="16">
        <f>POWER(Y342,Z342)</f>
        <v>1.873689022502546</v>
      </c>
      <c r="AB342" s="6">
        <f>W342*AA342</f>
        <v>323417.46217416448</v>
      </c>
      <c r="AC342" s="1">
        <v>19.3</v>
      </c>
      <c r="AD342" s="6">
        <f>AB342*AC342/100</f>
        <v>62419.57019961375</v>
      </c>
      <c r="AE342" s="6">
        <f>AD342*0.95</f>
        <v>59298.59168963306</v>
      </c>
      <c r="AF342" s="6">
        <f>AE342*BB342</f>
        <v>59298.59168963306</v>
      </c>
      <c r="AG342" s="15">
        <f>AE342/21628351</f>
        <v>2.7417065540333175E-3</v>
      </c>
      <c r="AH342" s="6">
        <f>AB342*0.05</f>
        <v>16170.873108708225</v>
      </c>
      <c r="AI342" s="12">
        <f>AH342/12908475</f>
        <v>1.2527330384656766E-3</v>
      </c>
      <c r="AJ342" s="6">
        <f>AD342+AH342</f>
        <v>78590.443308321977</v>
      </c>
      <c r="AK342" s="6">
        <f>AB342*0.04</f>
        <v>12936.698486966579</v>
      </c>
      <c r="AL342" s="6">
        <f>AB342*0.04</f>
        <v>12936.698486966579</v>
      </c>
      <c r="AM342" s="6">
        <f>AK342+AL342</f>
        <v>25873.396973933159</v>
      </c>
      <c r="AN342" s="14">
        <f>AM342/20653560</f>
        <v>1.2527330384656766E-3</v>
      </c>
      <c r="AO342" s="6">
        <v>10</v>
      </c>
      <c r="AP342" s="13">
        <f>AO342/8801</f>
        <v>1.1362345188046814E-3</v>
      </c>
      <c r="AQ342" s="6">
        <v>10</v>
      </c>
      <c r="AR342" s="6"/>
      <c r="AS342" s="6"/>
      <c r="AT342" s="6"/>
      <c r="AU342" s="6">
        <v>1</v>
      </c>
      <c r="AV342" s="6">
        <f>W342/9401288*9786161</f>
        <v>179676.36458004478</v>
      </c>
      <c r="AW342" s="13">
        <f>AV342/34743979</f>
        <v>5.1714389011127595E-3</v>
      </c>
      <c r="AX342" s="6">
        <v>0</v>
      </c>
      <c r="AY342" s="6">
        <f>AJ342/4280467*1226893</f>
        <v>22526.06193713842</v>
      </c>
      <c r="AZ342" s="6">
        <f>AX342*AY342</f>
        <v>0</v>
      </c>
      <c r="BA342" s="12">
        <f>AZ342/12721596</f>
        <v>0</v>
      </c>
      <c r="BB342" s="11">
        <v>1</v>
      </c>
      <c r="BC342" s="6">
        <f>AD342*BB342*0.18*4</f>
        <v>44942.090543721897</v>
      </c>
      <c r="BD342" s="10">
        <f>BC342/11104067</f>
        <v>4.047354049982038E-3</v>
      </c>
      <c r="BE342" s="6">
        <f>AD342*BB342*0.77*4</f>
        <v>192252.27621481035</v>
      </c>
      <c r="BF342" s="8">
        <f>BE342/47500730</f>
        <v>4.0473541399218566E-3</v>
      </c>
      <c r="BG342" s="27">
        <f>BC342+BE342</f>
        <v>237194.36675853224</v>
      </c>
      <c r="BH342" s="9">
        <v>0</v>
      </c>
      <c r="BI342" s="6">
        <f>AK342*0.85*0.75*12</f>
        <v>98965.743425294335</v>
      </c>
      <c r="BJ342" s="6">
        <f>AL342*0.85*0.75*2*12</f>
        <v>197931.48685058867</v>
      </c>
      <c r="BK342" s="6">
        <f>BI342+BJ342</f>
        <v>296897.23027588299</v>
      </c>
      <c r="BL342" s="8">
        <f>BK342/236999601</f>
        <v>1.2527330384656766E-3</v>
      </c>
      <c r="BM342" s="6">
        <f>AH342/880755*1380318</f>
        <v>25342.969642710992</v>
      </c>
      <c r="BN342" s="8">
        <f>BM342/23157202</f>
        <v>1.0943882444308683E-3</v>
      </c>
      <c r="BT342" s="6">
        <f>'[1]Detailed Budget'!$AD$12</f>
        <v>194045122715</v>
      </c>
      <c r="BU342" s="6">
        <f>'[1]Detailed Budget'!$AD$24</f>
        <v>194045122715</v>
      </c>
      <c r="BV342" s="7">
        <f>AV342/34743979</f>
        <v>5.1714389011127595E-3</v>
      </c>
      <c r="BW342" s="4"/>
      <c r="BX342" s="5">
        <f>BT342*BV342</f>
        <v>1003492496.1795502</v>
      </c>
      <c r="BY342" s="5">
        <f>BU342*BV342</f>
        <v>1003492496.1795502</v>
      </c>
      <c r="CA342" s="6">
        <f>'[1]Detailed Budget'!$AD$96</f>
        <v>71050111380.677719</v>
      </c>
      <c r="CB342" s="5">
        <f>BA342*CA342</f>
        <v>0</v>
      </c>
      <c r="CE342" s="6">
        <f>'[1]Detailed Budget'!$AD$175</f>
        <v>4330586076.5988197</v>
      </c>
      <c r="CF342" s="5">
        <f>BB342*BD342*CE342</f>
        <v>17527415.095918056</v>
      </c>
      <c r="CG342" s="6">
        <f>'[1]Detailed Budget'!$AD$176</f>
        <v>20662817754.37001</v>
      </c>
      <c r="CH342" s="5">
        <f>BB342*BF342*CG342</f>
        <v>83629740.980600297</v>
      </c>
      <c r="CI342" s="5">
        <f>CF342+CH342</f>
        <v>101157156.07651836</v>
      </c>
      <c r="CJ342" s="5">
        <f>'[1]Detailed Budget'!$AD$178</f>
        <v>46025131033.061455</v>
      </c>
      <c r="CK342" s="5">
        <f>BB342*AG342*CJ342</f>
        <v>126187403.40358682</v>
      </c>
      <c r="CL342" s="5">
        <f>CI342+CK342</f>
        <v>227344559.48010516</v>
      </c>
      <c r="CM342" s="4">
        <f>'[1]Detailed Budget'!$AD$189</f>
        <v>77498869683.252869</v>
      </c>
      <c r="CN342" s="5">
        <f>BH342*BL342*CM342</f>
        <v>0</v>
      </c>
      <c r="CO342" s="3">
        <f>'[1]Detailed Budget'!$AD$191</f>
        <v>2684962805.4134097</v>
      </c>
      <c r="CP342" s="2">
        <f>BH342*AN342*CO342</f>
        <v>0</v>
      </c>
      <c r="CQ342" s="2">
        <f>CN342+CP342</f>
        <v>0</v>
      </c>
      <c r="CR342" s="6">
        <f>'[1]Detailed Budget'!$AD$195</f>
        <v>18734176418</v>
      </c>
      <c r="CS342" s="5">
        <f>BN342*CR342</f>
        <v>20502462.440953191</v>
      </c>
      <c r="CW342" s="4"/>
      <c r="DH342" s="3">
        <f>'[1]Detailed Budget'!$AD$163</f>
        <v>4928560000</v>
      </c>
      <c r="DI342" s="2">
        <f>AP342*DH342</f>
        <v>5600000</v>
      </c>
    </row>
    <row r="343" spans="1:118" ht="43.5" x14ac:dyDescent="0.35">
      <c r="A343" s="23" t="s">
        <v>1035</v>
      </c>
      <c r="B343" s="22" t="s">
        <v>1034</v>
      </c>
      <c r="C343" s="21" t="s">
        <v>1</v>
      </c>
      <c r="D343" s="21" t="s">
        <v>1</v>
      </c>
      <c r="E343" s="21"/>
      <c r="F343" s="21"/>
      <c r="G343" s="21"/>
      <c r="H343" s="21" t="s">
        <v>1</v>
      </c>
      <c r="I343" s="21" t="s">
        <v>1</v>
      </c>
      <c r="J343" s="21"/>
      <c r="K343" s="21" t="s">
        <v>1</v>
      </c>
      <c r="L343" s="21"/>
      <c r="M343" s="21"/>
      <c r="N343" s="21"/>
      <c r="O343" s="21"/>
      <c r="P343" s="21"/>
      <c r="Q343" s="21"/>
      <c r="R343" s="21" t="s">
        <v>1</v>
      </c>
      <c r="S343" s="21"/>
      <c r="T343" s="21"/>
      <c r="U343" s="20">
        <f>COUNTA(C343:T343)</f>
        <v>6</v>
      </c>
      <c r="V343" s="19" t="s">
        <v>4</v>
      </c>
      <c r="W343" s="18">
        <v>187639</v>
      </c>
      <c r="X343" s="17">
        <v>3.36</v>
      </c>
      <c r="Y343" s="16">
        <f>1+X343/100</f>
        <v>1.0336000000000001</v>
      </c>
      <c r="Z343" s="6">
        <v>19</v>
      </c>
      <c r="AA343" s="16">
        <f>POWER(Y343,Z343)</f>
        <v>1.873689022502546</v>
      </c>
      <c r="AB343" s="6">
        <f>W343*AA343</f>
        <v>351577.13449335523</v>
      </c>
      <c r="AC343" s="1">
        <v>19.3</v>
      </c>
      <c r="AD343" s="6">
        <f>AB343*AC343/100</f>
        <v>67854.386957217561</v>
      </c>
      <c r="AE343" s="6">
        <f>AD343*0.95</f>
        <v>64461.667609356678</v>
      </c>
      <c r="AF343" s="6">
        <f>AE343*BB343</f>
        <v>64461.667609356678</v>
      </c>
      <c r="AG343" s="15">
        <f>AE343/21628351</f>
        <v>2.9804245182333449E-3</v>
      </c>
      <c r="AH343" s="6">
        <f>AB343*0.05</f>
        <v>17578.856724667763</v>
      </c>
      <c r="AI343" s="12">
        <f>AH343/12908475</f>
        <v>1.3618073958905109E-3</v>
      </c>
      <c r="AJ343" s="6">
        <f>AD343+AH343</f>
        <v>85433.243681885331</v>
      </c>
      <c r="AK343" s="6">
        <f>AB343*0.04</f>
        <v>14063.08537973421</v>
      </c>
      <c r="AL343" s="6">
        <f>AB343*0.04</f>
        <v>14063.08537973421</v>
      </c>
      <c r="AM343" s="6">
        <f>AK343+AL343</f>
        <v>28126.170759468419</v>
      </c>
      <c r="AN343" s="14">
        <f>AM343/20653560</f>
        <v>1.3618073958905109E-3</v>
      </c>
      <c r="AO343" s="6">
        <v>10</v>
      </c>
      <c r="AP343" s="13">
        <f>AO343/8801</f>
        <v>1.1362345188046814E-3</v>
      </c>
      <c r="AQ343" s="6">
        <v>10</v>
      </c>
      <c r="AR343" s="6"/>
      <c r="AS343" s="6"/>
      <c r="AT343" s="6"/>
      <c r="AU343" s="6">
        <v>1</v>
      </c>
      <c r="AV343" s="6">
        <f>W343/9401288*9786161</f>
        <v>195320.6266927468</v>
      </c>
      <c r="AW343" s="13">
        <f>AV343/34743979</f>
        <v>5.6217115113023413E-3</v>
      </c>
      <c r="AX343" s="6">
        <v>0</v>
      </c>
      <c r="AY343" s="6">
        <f>AJ343/4280467*1226893</f>
        <v>24487.386222250829</v>
      </c>
      <c r="AZ343" s="6">
        <f>AX343*AY343</f>
        <v>0</v>
      </c>
      <c r="BA343" s="12">
        <f>AZ343/12721596</f>
        <v>0</v>
      </c>
      <c r="BB343" s="11">
        <v>1</v>
      </c>
      <c r="BC343" s="6">
        <f>AD343*BB343*0.18*4</f>
        <v>48855.158609196646</v>
      </c>
      <c r="BD343" s="10">
        <f>BC343/11104067</f>
        <v>4.3997535866090003E-3</v>
      </c>
      <c r="BE343" s="6">
        <f>AD343*BB343*0.77*4</f>
        <v>208991.51182823008</v>
      </c>
      <c r="BF343" s="8">
        <f>BE343/47500730</f>
        <v>4.3997536843797995E-3</v>
      </c>
      <c r="BG343" s="27">
        <f>BC343+BE343</f>
        <v>257846.67043742671</v>
      </c>
      <c r="BH343" s="9">
        <v>0</v>
      </c>
      <c r="BI343" s="6">
        <f>AK343*0.85*0.75*12</f>
        <v>107582.6031549667</v>
      </c>
      <c r="BJ343" s="6">
        <f>AL343*0.85*0.75*2*12</f>
        <v>215165.20630993339</v>
      </c>
      <c r="BK343" s="6">
        <f>BI343+BJ343</f>
        <v>322747.80946490006</v>
      </c>
      <c r="BL343" s="8">
        <f>BK343/236999601</f>
        <v>1.3618073958905105E-3</v>
      </c>
      <c r="BM343" s="6">
        <f>AH343/880755*1380318</f>
        <v>27549.559589761007</v>
      </c>
      <c r="BN343" s="8">
        <f>BM343/23157202</f>
        <v>1.1896756607193307E-3</v>
      </c>
      <c r="BT343" s="6">
        <f>'[1]Detailed Budget'!$AD$12</f>
        <v>194045122715</v>
      </c>
      <c r="BU343" s="6">
        <f>'[1]Detailed Budget'!$AD$24</f>
        <v>194045122715</v>
      </c>
      <c r="BV343" s="7">
        <f>AV343/34743979</f>
        <v>5.6217115113023413E-3</v>
      </c>
      <c r="BW343" s="4"/>
      <c r="BX343" s="5">
        <f>BT343*BV343</f>
        <v>1090865700.0789909</v>
      </c>
      <c r="BY343" s="5">
        <f>BU343*BV343</f>
        <v>1090865700.0789909</v>
      </c>
      <c r="CA343" s="6">
        <f>'[1]Detailed Budget'!$AD$96</f>
        <v>71050111380.677719</v>
      </c>
      <c r="CB343" s="5">
        <f>BA343*CA343</f>
        <v>0</v>
      </c>
      <c r="CE343" s="6">
        <f>'[1]Detailed Budget'!$AD$175</f>
        <v>4330586076.5988197</v>
      </c>
      <c r="CF343" s="5">
        <f>BB343*BD343*CE343</f>
        <v>19053511.622634657</v>
      </c>
      <c r="CG343" s="6">
        <f>'[1]Detailed Budget'!$AD$176</f>
        <v>20662817754.37001</v>
      </c>
      <c r="CH343" s="5">
        <f>BB343*BF343*CG343</f>
        <v>90911308.544457793</v>
      </c>
      <c r="CI343" s="5">
        <f>CF343+CH343</f>
        <v>109964820.16709244</v>
      </c>
      <c r="CJ343" s="5">
        <f>'[1]Detailed Budget'!$AD$178</f>
        <v>46025131033.061455</v>
      </c>
      <c r="CK343" s="5">
        <f>BB343*AG343*CJ343</f>
        <v>137174428.98583877</v>
      </c>
      <c r="CL343" s="5">
        <f>CI343+CK343</f>
        <v>247139249.15293121</v>
      </c>
      <c r="CM343" s="4">
        <f>'[1]Detailed Budget'!$AD$189</f>
        <v>77498869683.252869</v>
      </c>
      <c r="CN343" s="5">
        <f>BH343*BL343*CM343</f>
        <v>0</v>
      </c>
      <c r="CO343" s="3">
        <f>'[1]Detailed Budget'!$AD$191</f>
        <v>2684962805.4134097</v>
      </c>
      <c r="CP343" s="2">
        <f>BH343*AN343*CO343</f>
        <v>0</v>
      </c>
      <c r="CQ343" s="2">
        <f>CN343+CP343</f>
        <v>0</v>
      </c>
      <c r="CR343" s="6">
        <f>'[1]Detailed Budget'!$AD$195</f>
        <v>18734176418</v>
      </c>
      <c r="CS343" s="5">
        <f>BN343*CR343</f>
        <v>22287593.708116654</v>
      </c>
      <c r="CW343" s="4"/>
      <c r="DH343" s="3">
        <f>'[1]Detailed Budget'!$AD$163</f>
        <v>4928560000</v>
      </c>
      <c r="DI343" s="2">
        <f>AP343*DH343</f>
        <v>5600000</v>
      </c>
    </row>
    <row r="344" spans="1:118" ht="43.5" x14ac:dyDescent="0.35">
      <c r="A344" s="23" t="s">
        <v>1033</v>
      </c>
      <c r="B344" s="22" t="s">
        <v>1032</v>
      </c>
      <c r="C344" s="21" t="s">
        <v>1</v>
      </c>
      <c r="D344" s="21" t="s">
        <v>1</v>
      </c>
      <c r="E344" s="21"/>
      <c r="F344" s="21"/>
      <c r="G344" s="21"/>
      <c r="H344" s="21" t="s">
        <v>1</v>
      </c>
      <c r="I344" s="21" t="s">
        <v>1</v>
      </c>
      <c r="J344" s="21"/>
      <c r="K344" s="21" t="s">
        <v>1</v>
      </c>
      <c r="L344" s="21"/>
      <c r="M344" s="21"/>
      <c r="N344" s="21"/>
      <c r="O344" s="21"/>
      <c r="P344" s="21"/>
      <c r="Q344" s="21"/>
      <c r="R344" s="21" t="s">
        <v>1</v>
      </c>
      <c r="S344" s="21"/>
      <c r="T344" s="21"/>
      <c r="U344" s="20">
        <f>COUNTA(C344:T344)</f>
        <v>6</v>
      </c>
      <c r="V344" s="19" t="s">
        <v>4</v>
      </c>
      <c r="W344" s="18">
        <v>161533</v>
      </c>
      <c r="X344" s="17">
        <v>3.36</v>
      </c>
      <c r="Y344" s="16">
        <f>1+X344/100</f>
        <v>1.0336000000000001</v>
      </c>
      <c r="Z344" s="6">
        <v>19</v>
      </c>
      <c r="AA344" s="16">
        <f>POWER(Y344,Z344)</f>
        <v>1.873689022502546</v>
      </c>
      <c r="AB344" s="6">
        <f>W344*AA344</f>
        <v>302662.60887190374</v>
      </c>
      <c r="AC344" s="1">
        <v>19.3</v>
      </c>
      <c r="AD344" s="6">
        <f>AB344*AC344/100</f>
        <v>58413.883512277425</v>
      </c>
      <c r="AE344" s="6">
        <f>AD344*0.95</f>
        <v>55493.189336663549</v>
      </c>
      <c r="AF344" s="6">
        <f>AE344*BB344</f>
        <v>55493.189336663549</v>
      </c>
      <c r="AG344" s="15">
        <f>AE344/21628351</f>
        <v>2.5657614552613626E-3</v>
      </c>
      <c r="AH344" s="6">
        <f>AB344*0.05</f>
        <v>15133.130443595188</v>
      </c>
      <c r="AI344" s="12">
        <f>AH344/12908475</f>
        <v>1.1723406865330869E-3</v>
      </c>
      <c r="AJ344" s="6">
        <f>AD344+AH344</f>
        <v>73547.013955872608</v>
      </c>
      <c r="AK344" s="6">
        <f>AB344*0.04</f>
        <v>12106.50435487615</v>
      </c>
      <c r="AL344" s="6">
        <f>AB344*0.04</f>
        <v>12106.50435487615</v>
      </c>
      <c r="AM344" s="6">
        <f>AK344+AL344</f>
        <v>24213.008709752299</v>
      </c>
      <c r="AN344" s="14">
        <f>AM344/20653560</f>
        <v>1.1723406865330867E-3</v>
      </c>
      <c r="AO344" s="6">
        <v>10</v>
      </c>
      <c r="AP344" s="13">
        <f>AO344/8801</f>
        <v>1.1362345188046814E-3</v>
      </c>
      <c r="AQ344" s="6">
        <v>10</v>
      </c>
      <c r="AR344" s="6"/>
      <c r="AS344" s="6"/>
      <c r="AT344" s="6"/>
      <c r="AU344" s="6">
        <v>1</v>
      </c>
      <c r="AV344" s="6">
        <f>W344/9401288*9786161</f>
        <v>168145.89073465252</v>
      </c>
      <c r="AW344" s="13">
        <f>AV344/34743979</f>
        <v>4.8395692023257475E-3</v>
      </c>
      <c r="AX344" s="6">
        <v>0</v>
      </c>
      <c r="AY344" s="6">
        <f>AJ344/4280467*1226893</f>
        <v>21080.484113850758</v>
      </c>
      <c r="AZ344" s="6">
        <f>AX344*AY344</f>
        <v>0</v>
      </c>
      <c r="BA344" s="12">
        <f>AZ344/12721596</f>
        <v>0</v>
      </c>
      <c r="BB344" s="11">
        <v>1</v>
      </c>
      <c r="BC344" s="6">
        <f>AD344*BB344*0.18*4</f>
        <v>42057.996128839746</v>
      </c>
      <c r="BD344" s="10">
        <f>BC344/11104067</f>
        <v>3.7876208896109637E-3</v>
      </c>
      <c r="BE344" s="6">
        <f>AD344*BB344*0.77*4</f>
        <v>179914.76121781446</v>
      </c>
      <c r="BF344" s="8">
        <f>BE344/47500730</f>
        <v>3.7876209737790234E-3</v>
      </c>
      <c r="BG344" s="27">
        <f>BC344+BE344</f>
        <v>221972.75734665419</v>
      </c>
      <c r="BH344" s="9">
        <v>0</v>
      </c>
      <c r="BI344" s="6">
        <f>AK344*0.85*0.75*12</f>
        <v>92614.758314802544</v>
      </c>
      <c r="BJ344" s="6">
        <f>AL344*0.85*0.75*2*12</f>
        <v>185229.51662960509</v>
      </c>
      <c r="BK344" s="6">
        <f>BI344+BJ344</f>
        <v>277844.27494440763</v>
      </c>
      <c r="BL344" s="8">
        <f>BK344/236999601</f>
        <v>1.1723406865330867E-3</v>
      </c>
      <c r="BM344" s="6">
        <f>AH344/880755*1380318</f>
        <v>23716.620794253136</v>
      </c>
      <c r="BN344" s="8">
        <f>BM344/23157202</f>
        <v>1.0241574432979053E-3</v>
      </c>
      <c r="BT344" s="6">
        <f>'[1]Detailed Budget'!$AD$12</f>
        <v>194045122715</v>
      </c>
      <c r="BU344" s="6">
        <f>'[1]Detailed Budget'!$AD$24</f>
        <v>194045122715</v>
      </c>
      <c r="BV344" s="7">
        <f>AV344/34743979</f>
        <v>4.8395692023257475E-3</v>
      </c>
      <c r="BW344" s="4"/>
      <c r="BX344" s="5">
        <f>BT344*BV344</f>
        <v>939094799.75303435</v>
      </c>
      <c r="BY344" s="5">
        <f>BU344*BV344</f>
        <v>939094799.75303435</v>
      </c>
      <c r="CA344" s="6">
        <f>'[1]Detailed Budget'!$AD$96</f>
        <v>71050111380.677719</v>
      </c>
      <c r="CB344" s="5">
        <f>BA344*CA344</f>
        <v>0</v>
      </c>
      <c r="CE344" s="6">
        <f>'[1]Detailed Budget'!$AD$175</f>
        <v>4330586076.5988197</v>
      </c>
      <c r="CF344" s="5">
        <f>BB344*BD344*CE344</f>
        <v>16402618.287984075</v>
      </c>
      <c r="CG344" s="6">
        <f>'[1]Detailed Budget'!$AD$176</f>
        <v>20662817754.37001</v>
      </c>
      <c r="CH344" s="5">
        <f>BB344*BF344*CG344</f>
        <v>78262921.903825432</v>
      </c>
      <c r="CI344" s="5">
        <f>CF344+CH344</f>
        <v>94665540.191809505</v>
      </c>
      <c r="CJ344" s="5">
        <f>'[1]Detailed Budget'!$AD$178</f>
        <v>46025131033.061455</v>
      </c>
      <c r="CK344" s="5">
        <f>BB344*AG344*CJ344</f>
        <v>118089507.17798266</v>
      </c>
      <c r="CL344" s="5">
        <f>CI344+CK344</f>
        <v>212755047.36979216</v>
      </c>
      <c r="CM344" s="4">
        <f>'[1]Detailed Budget'!$AD$189</f>
        <v>77498869683.252869</v>
      </c>
      <c r="CN344" s="5">
        <f>BH344*BL344*CM344</f>
        <v>0</v>
      </c>
      <c r="CO344" s="3">
        <f>'[1]Detailed Budget'!$AD$191</f>
        <v>2684962805.4134097</v>
      </c>
      <c r="CP344" s="2">
        <f>BH344*AN344*CO344</f>
        <v>0</v>
      </c>
      <c r="CQ344" s="2">
        <f>CN344+CP344</f>
        <v>0</v>
      </c>
      <c r="CR344" s="6">
        <f>'[1]Detailed Budget'!$AD$195</f>
        <v>18734176418</v>
      </c>
      <c r="CS344" s="5">
        <f>BN344*CR344</f>
        <v>19186746.222550787</v>
      </c>
      <c r="CW344" s="4"/>
      <c r="DH344" s="3">
        <f>'[1]Detailed Budget'!$AD$163</f>
        <v>4928560000</v>
      </c>
      <c r="DI344" s="2">
        <f>AP344*DH344</f>
        <v>5600000</v>
      </c>
    </row>
    <row r="345" spans="1:118" ht="43.5" x14ac:dyDescent="0.35">
      <c r="A345" s="23" t="s">
        <v>1031</v>
      </c>
      <c r="B345" s="22" t="s">
        <v>1030</v>
      </c>
      <c r="C345" s="21" t="s">
        <v>1</v>
      </c>
      <c r="D345" s="21" t="s">
        <v>1</v>
      </c>
      <c r="E345" s="21"/>
      <c r="F345" s="21"/>
      <c r="G345" s="21"/>
      <c r="H345" s="21" t="s">
        <v>1</v>
      </c>
      <c r="I345" s="21" t="s">
        <v>1</v>
      </c>
      <c r="J345" s="21"/>
      <c r="K345" s="21" t="s">
        <v>1</v>
      </c>
      <c r="L345" s="21"/>
      <c r="M345" s="21"/>
      <c r="N345" s="21"/>
      <c r="O345" s="21"/>
      <c r="P345" s="21"/>
      <c r="Q345" s="21"/>
      <c r="R345" s="21" t="s">
        <v>1</v>
      </c>
      <c r="S345" s="21"/>
      <c r="T345" s="21"/>
      <c r="U345" s="20">
        <f>COUNTA(C345:T345)</f>
        <v>6</v>
      </c>
      <c r="V345" s="19" t="s">
        <v>4</v>
      </c>
      <c r="W345" s="18">
        <v>191916</v>
      </c>
      <c r="X345" s="17">
        <v>3.36</v>
      </c>
      <c r="Y345" s="16">
        <f>1+X345/100</f>
        <v>1.0336000000000001</v>
      </c>
      <c r="Z345" s="6">
        <v>19</v>
      </c>
      <c r="AA345" s="16">
        <f>POWER(Y345,Z345)</f>
        <v>1.873689022502546</v>
      </c>
      <c r="AB345" s="6">
        <f>W345*AA345</f>
        <v>359590.9024425986</v>
      </c>
      <c r="AC345" s="1">
        <v>19.3</v>
      </c>
      <c r="AD345" s="6">
        <f>AB345*AC345/100</f>
        <v>69401.044171421527</v>
      </c>
      <c r="AE345" s="6">
        <f>AD345*0.95</f>
        <v>65930.991962850443</v>
      </c>
      <c r="AF345" s="6">
        <f>AE345*BB345</f>
        <v>65930.991962850443</v>
      </c>
      <c r="AG345" s="15">
        <f>AE345/21628351</f>
        <v>3.0483596258841206E-3</v>
      </c>
      <c r="AH345" s="6">
        <f>AB345*0.05</f>
        <v>17979.54512212993</v>
      </c>
      <c r="AI345" s="12">
        <f>AH345/12908475</f>
        <v>1.3928481189396833E-3</v>
      </c>
      <c r="AJ345" s="6">
        <f>AD345+AH345</f>
        <v>87380.589293551457</v>
      </c>
      <c r="AK345" s="6">
        <f>AB345*0.04</f>
        <v>14383.636097703944</v>
      </c>
      <c r="AL345" s="6">
        <f>AB345*0.04</f>
        <v>14383.636097703944</v>
      </c>
      <c r="AM345" s="6">
        <f>AK345+AL345</f>
        <v>28767.272195407888</v>
      </c>
      <c r="AN345" s="14">
        <f>AM345/20653560</f>
        <v>1.3928481189396833E-3</v>
      </c>
      <c r="AO345" s="6">
        <v>14</v>
      </c>
      <c r="AP345" s="13">
        <f>AO345/8801</f>
        <v>1.5907283263265539E-3</v>
      </c>
      <c r="AQ345" s="6">
        <v>14</v>
      </c>
      <c r="AR345" s="6"/>
      <c r="AS345" s="6"/>
      <c r="AT345" s="6"/>
      <c r="AU345" s="6">
        <v>1</v>
      </c>
      <c r="AV345" s="6">
        <f>W345/9401288*9786161</f>
        <v>199772.71991624977</v>
      </c>
      <c r="AW345" s="13">
        <f>AV345/34743979</f>
        <v>5.7498515042347272E-3</v>
      </c>
      <c r="AX345" s="6">
        <v>0</v>
      </c>
      <c r="AY345" s="6">
        <f>AJ345/4280467*1226893</f>
        <v>25045.546044423008</v>
      </c>
      <c r="AZ345" s="6">
        <f>AX345*AY345</f>
        <v>0</v>
      </c>
      <c r="BA345" s="12">
        <f>AZ345/12721596</f>
        <v>0</v>
      </c>
      <c r="BB345" s="11">
        <v>1</v>
      </c>
      <c r="BC345" s="6">
        <f>AD345*BB345*0.18*4</f>
        <v>49968.751803423496</v>
      </c>
      <c r="BD345" s="10">
        <f>BC345/11104067</f>
        <v>4.5000405530175114E-3</v>
      </c>
      <c r="BE345" s="6">
        <f>AD345*BB345*0.77*4</f>
        <v>213755.21604797832</v>
      </c>
      <c r="BF345" s="8">
        <f>BE345/47500730</f>
        <v>4.5000406530168761E-3</v>
      </c>
      <c r="BG345" s="27">
        <f>BC345+BE345</f>
        <v>263723.96785140183</v>
      </c>
      <c r="BH345" s="9">
        <v>0</v>
      </c>
      <c r="BI345" s="6">
        <f>AK345*0.85*0.75*12</f>
        <v>110034.81614743518</v>
      </c>
      <c r="BJ345" s="6">
        <f>AL345*0.85*0.75*2*12</f>
        <v>220069.63229487036</v>
      </c>
      <c r="BK345" s="6">
        <f>BI345+BJ345</f>
        <v>330104.44844230555</v>
      </c>
      <c r="BL345" s="8">
        <f>BK345/236999601</f>
        <v>1.3928481189396835E-3</v>
      </c>
      <c r="BM345" s="6">
        <f>AH345/880755*1380318</f>
        <v>28177.517883961078</v>
      </c>
      <c r="BN345" s="8">
        <f>BM345/23157202</f>
        <v>1.2167928527790654E-3</v>
      </c>
      <c r="BT345" s="6">
        <f>'[1]Detailed Budget'!$AD$12</f>
        <v>194045122715</v>
      </c>
      <c r="BU345" s="6">
        <f>'[1]Detailed Budget'!$AD$24</f>
        <v>194045122715</v>
      </c>
      <c r="BV345" s="7">
        <f>AV345/34743979</f>
        <v>5.7498515042347272E-3</v>
      </c>
      <c r="BW345" s="4"/>
      <c r="BX345" s="5">
        <f>BT345*BV345</f>
        <v>1115730640.732255</v>
      </c>
      <c r="BY345" s="5">
        <f>BU345*BV345</f>
        <v>1115730640.732255</v>
      </c>
      <c r="CA345" s="6">
        <f>'[1]Detailed Budget'!$AD$96</f>
        <v>71050111380.677719</v>
      </c>
      <c r="CB345" s="5">
        <f>BA345*CA345</f>
        <v>0</v>
      </c>
      <c r="CE345" s="6">
        <f>'[1]Detailed Budget'!$AD$175</f>
        <v>4330586076.5988197</v>
      </c>
      <c r="CF345" s="5">
        <f>BB345*BD345*CE345</f>
        <v>19487812.96302769</v>
      </c>
      <c r="CG345" s="6">
        <f>'[1]Detailed Budget'!$AD$176</f>
        <v>20662817754.37001</v>
      </c>
      <c r="CH345" s="5">
        <f>BB345*BF345*CG345</f>
        <v>92983519.900543928</v>
      </c>
      <c r="CI345" s="5">
        <f>CF345+CH345</f>
        <v>112471332.86357161</v>
      </c>
      <c r="CJ345" s="5">
        <f>'[1]Detailed Budget'!$AD$178</f>
        <v>46025131033.061455</v>
      </c>
      <c r="CK345" s="5">
        <f>BB345*AG345*CJ345</f>
        <v>140301151.21721086</v>
      </c>
      <c r="CL345" s="5">
        <f>CI345+CK345</f>
        <v>252772484.08078247</v>
      </c>
      <c r="CM345" s="4">
        <f>'[1]Detailed Budget'!$AD$189</f>
        <v>77498869683.252869</v>
      </c>
      <c r="CN345" s="5">
        <f>BH345*BL345*CM345</f>
        <v>0</v>
      </c>
      <c r="CO345" s="3">
        <f>'[1]Detailed Budget'!$AD$191</f>
        <v>2684962805.4134097</v>
      </c>
      <c r="CP345" s="2">
        <f>BH345*AN345*CO345</f>
        <v>0</v>
      </c>
      <c r="CQ345" s="2">
        <f>CN345+CP345</f>
        <v>0</v>
      </c>
      <c r="CR345" s="6">
        <f>'[1]Detailed Budget'!$AD$195</f>
        <v>18734176418</v>
      </c>
      <c r="CS345" s="5">
        <f>BN345*CR345</f>
        <v>22795611.968124513</v>
      </c>
      <c r="CW345" s="4"/>
      <c r="DH345" s="3">
        <f>'[1]Detailed Budget'!$AD$163</f>
        <v>4928560000</v>
      </c>
      <c r="DI345" s="2">
        <f>AP345*DH345</f>
        <v>7840000.0000000009</v>
      </c>
    </row>
    <row r="346" spans="1:118" ht="43.5" x14ac:dyDescent="0.35">
      <c r="A346" s="23" t="s">
        <v>1029</v>
      </c>
      <c r="B346" s="22" t="s">
        <v>1028</v>
      </c>
      <c r="C346" s="21" t="s">
        <v>1</v>
      </c>
      <c r="D346" s="21" t="s">
        <v>1</v>
      </c>
      <c r="E346" s="21"/>
      <c r="F346" s="21"/>
      <c r="G346" s="21"/>
      <c r="H346" s="21" t="s">
        <v>1</v>
      </c>
      <c r="I346" s="21" t="s">
        <v>1</v>
      </c>
      <c r="J346" s="21"/>
      <c r="K346" s="21" t="s">
        <v>1</v>
      </c>
      <c r="L346" s="21"/>
      <c r="M346" s="21"/>
      <c r="N346" s="21"/>
      <c r="O346" s="21"/>
      <c r="P346" s="21"/>
      <c r="Q346" s="21"/>
      <c r="R346" s="21" t="s">
        <v>1</v>
      </c>
      <c r="S346" s="21"/>
      <c r="T346" s="21"/>
      <c r="U346" s="20">
        <f>COUNTA(C346:T346)</f>
        <v>6</v>
      </c>
      <c r="V346" s="19" t="s">
        <v>4</v>
      </c>
      <c r="W346" s="18">
        <v>278309</v>
      </c>
      <c r="X346" s="17">
        <v>3.36</v>
      </c>
      <c r="Y346" s="16">
        <f>1+X346/100</f>
        <v>1.0336000000000001</v>
      </c>
      <c r="Z346" s="6">
        <v>19</v>
      </c>
      <c r="AA346" s="16">
        <f>POWER(Y346,Z346)</f>
        <v>1.873689022502546</v>
      </c>
      <c r="AB346" s="6">
        <f>W346*AA346</f>
        <v>521464.51816366107</v>
      </c>
      <c r="AC346" s="1">
        <v>19.3</v>
      </c>
      <c r="AD346" s="6">
        <f>AB346*AC346/100</f>
        <v>100642.65200558658</v>
      </c>
      <c r="AE346" s="6">
        <f>AD346*0.95</f>
        <v>95610.519405307248</v>
      </c>
      <c r="AF346" s="6">
        <f>AE346*BB346</f>
        <v>95610.519405307248</v>
      </c>
      <c r="AG346" s="15">
        <f>AE346/21628351</f>
        <v>4.4206106792564655E-3</v>
      </c>
      <c r="AH346" s="6">
        <f>AB346*0.05</f>
        <v>26073.225908183056</v>
      </c>
      <c r="AI346" s="12">
        <f>AH346/12908475</f>
        <v>2.0198533063110133E-3</v>
      </c>
      <c r="AJ346" s="6">
        <f>AD346+AH346</f>
        <v>126715.87791376964</v>
      </c>
      <c r="AK346" s="6">
        <f>AB346*0.04</f>
        <v>20858.580726546443</v>
      </c>
      <c r="AL346" s="6">
        <f>AB346*0.04</f>
        <v>20858.580726546443</v>
      </c>
      <c r="AM346" s="6">
        <f>AK346+AL346</f>
        <v>41717.161453092885</v>
      </c>
      <c r="AN346" s="14">
        <f>AM346/20653560</f>
        <v>2.0198533063110129E-3</v>
      </c>
      <c r="AO346" s="6">
        <v>11</v>
      </c>
      <c r="AP346" s="13">
        <f>AO346/8801</f>
        <v>1.2498579706851495E-3</v>
      </c>
      <c r="AQ346" s="6">
        <v>11</v>
      </c>
      <c r="AR346" s="6"/>
      <c r="AS346" s="6"/>
      <c r="AT346" s="6"/>
      <c r="AU346" s="6">
        <v>1</v>
      </c>
      <c r="AV346" s="6">
        <f>W346/9401288*9786161</f>
        <v>289702.50477902603</v>
      </c>
      <c r="AW346" s="13">
        <f>AV346/34743979</f>
        <v>8.3382074568668727E-3</v>
      </c>
      <c r="AX346" s="6">
        <v>0</v>
      </c>
      <c r="AY346" s="6">
        <f>AJ346/4280467*1226893</f>
        <v>36320.061245947836</v>
      </c>
      <c r="AZ346" s="6">
        <f>AX346*AY346</f>
        <v>0</v>
      </c>
      <c r="BA346" s="12">
        <f>AZ346/12721596</f>
        <v>0</v>
      </c>
      <c r="BB346" s="11">
        <v>1</v>
      </c>
      <c r="BC346" s="6">
        <f>AD346*BB346*0.18*4</f>
        <v>72462.709444022345</v>
      </c>
      <c r="BD346" s="10">
        <f>BC346/11104067</f>
        <v>6.5257809993421638E-3</v>
      </c>
      <c r="BE346" s="6">
        <f>AD346*BB346*0.77*4</f>
        <v>309979.36817720666</v>
      </c>
      <c r="BF346" s="8">
        <f>BE346/47500730</f>
        <v>6.5257811443572905E-3</v>
      </c>
      <c r="BG346" s="27">
        <f>BC346+BE346</f>
        <v>382442.07762122899</v>
      </c>
      <c r="BH346" s="9">
        <v>0</v>
      </c>
      <c r="BI346" s="6">
        <f>AK346*0.85*0.75*12</f>
        <v>159568.14255808029</v>
      </c>
      <c r="BJ346" s="6">
        <f>AL346*0.85*0.75*2*12</f>
        <v>319136.28511616058</v>
      </c>
      <c r="BK346" s="6">
        <f>BI346+BJ346</f>
        <v>478704.4276742409</v>
      </c>
      <c r="BL346" s="8">
        <f>BK346/236999601</f>
        <v>2.0198533063110133E-3</v>
      </c>
      <c r="BM346" s="6">
        <f>AH346/880755*1380318</f>
        <v>40861.9230536658</v>
      </c>
      <c r="BN346" s="8">
        <f>BM346/23157202</f>
        <v>1.7645449158178003E-3</v>
      </c>
      <c r="BT346" s="6">
        <f>'[1]Detailed Budget'!$AD$12</f>
        <v>194045122715</v>
      </c>
      <c r="BU346" s="6">
        <f>'[1]Detailed Budget'!$AD$24</f>
        <v>194045122715</v>
      </c>
      <c r="BV346" s="7">
        <f>AV346/34743979</f>
        <v>8.3382074568668727E-3</v>
      </c>
      <c r="BW346" s="4"/>
      <c r="BX346" s="5">
        <f>BT346*BV346</f>
        <v>1617988489.1908603</v>
      </c>
      <c r="BY346" s="5">
        <f>BU346*BV346</f>
        <v>1617988489.1908603</v>
      </c>
      <c r="CA346" s="6">
        <f>'[1]Detailed Budget'!$AD$96</f>
        <v>71050111380.677719</v>
      </c>
      <c r="CB346" s="5">
        <f>BA346*CA346</f>
        <v>0</v>
      </c>
      <c r="CE346" s="6">
        <f>'[1]Detailed Budget'!$AD$175</f>
        <v>4330586076.5988197</v>
      </c>
      <c r="CF346" s="5">
        <f>BB346*BD346*CE346</f>
        <v>28260456.334684305</v>
      </c>
      <c r="CG346" s="6">
        <f>'[1]Detailed Budget'!$AD$176</f>
        <v>20662817754.37001</v>
      </c>
      <c r="CH346" s="5">
        <f>BB346*BF346*CG346</f>
        <v>134841026.49075887</v>
      </c>
      <c r="CI346" s="5">
        <f>CF346+CH346</f>
        <v>163101482.82544318</v>
      </c>
      <c r="CJ346" s="5">
        <f>'[1]Detailed Budget'!$AD$178</f>
        <v>46025131033.061455</v>
      </c>
      <c r="CK346" s="5">
        <f>BB346*AG346*CJ346</f>
        <v>203459185.75892964</v>
      </c>
      <c r="CL346" s="5">
        <f>CI346+CK346</f>
        <v>366560668.58437282</v>
      </c>
      <c r="CM346" s="4">
        <f>'[1]Detailed Budget'!$AD$189</f>
        <v>77498869683.252869</v>
      </c>
      <c r="CN346" s="5">
        <f>BH346*BL346*CM346</f>
        <v>0</v>
      </c>
      <c r="CO346" s="3">
        <f>'[1]Detailed Budget'!$AD$191</f>
        <v>2684962805.4134097</v>
      </c>
      <c r="CP346" s="2">
        <f>BH346*AN346*CO346</f>
        <v>0</v>
      </c>
      <c r="CQ346" s="2">
        <f>CN346+CP346</f>
        <v>0</v>
      </c>
      <c r="CR346" s="6">
        <f>'[1]Detailed Budget'!$AD$195</f>
        <v>18734176418</v>
      </c>
      <c r="CS346" s="5">
        <f>BN346*CR346</f>
        <v>33057295.750415631</v>
      </c>
      <c r="CW346" s="4"/>
      <c r="DH346" s="3">
        <f>'[1]Detailed Budget'!$AD$163</f>
        <v>4928560000</v>
      </c>
      <c r="DI346" s="2">
        <f>AP346*DH346</f>
        <v>6160000</v>
      </c>
    </row>
    <row r="347" spans="1:118" ht="43.5" x14ac:dyDescent="0.35">
      <c r="A347" s="23" t="s">
        <v>1027</v>
      </c>
      <c r="B347" s="22" t="s">
        <v>1026</v>
      </c>
      <c r="C347" s="21" t="s">
        <v>1</v>
      </c>
      <c r="D347" s="21" t="s">
        <v>1</v>
      </c>
      <c r="E347" s="21"/>
      <c r="F347" s="21"/>
      <c r="G347" s="21"/>
      <c r="H347" s="21" t="s">
        <v>1</v>
      </c>
      <c r="I347" s="21" t="s">
        <v>1</v>
      </c>
      <c r="J347" s="21"/>
      <c r="K347" s="21" t="s">
        <v>1</v>
      </c>
      <c r="L347" s="21"/>
      <c r="M347" s="21"/>
      <c r="N347" s="21"/>
      <c r="O347" s="21"/>
      <c r="P347" s="21"/>
      <c r="Q347" s="21"/>
      <c r="R347" s="21" t="s">
        <v>1</v>
      </c>
      <c r="S347" s="21"/>
      <c r="T347" s="21"/>
      <c r="U347" s="20">
        <f>COUNTA(C347:T347)</f>
        <v>6</v>
      </c>
      <c r="V347" s="19" t="s">
        <v>4</v>
      </c>
      <c r="W347" s="18">
        <v>174467</v>
      </c>
      <c r="X347" s="17">
        <v>3.36</v>
      </c>
      <c r="Y347" s="16">
        <f>1+X347/100</f>
        <v>1.0336000000000001</v>
      </c>
      <c r="Z347" s="6">
        <v>19</v>
      </c>
      <c r="AA347" s="16">
        <f>POWER(Y347,Z347)</f>
        <v>1.873689022502546</v>
      </c>
      <c r="AB347" s="6">
        <f>W347*AA347</f>
        <v>326896.9026889517</v>
      </c>
      <c r="AC347" s="1">
        <v>19.3</v>
      </c>
      <c r="AD347" s="6">
        <f>AB347*AC347/100</f>
        <v>63091.102218967673</v>
      </c>
      <c r="AE347" s="6">
        <f>AD347*0.95</f>
        <v>59936.547108019287</v>
      </c>
      <c r="AF347" s="6">
        <f>AE347*BB347</f>
        <v>59936.547108019287</v>
      </c>
      <c r="AG347" s="15">
        <f>AE347/21628351</f>
        <v>2.7712028119027329E-3</v>
      </c>
      <c r="AH347" s="6">
        <f>AB347*0.05</f>
        <v>16344.845134447585</v>
      </c>
      <c r="AI347" s="12">
        <f>AH347/12908475</f>
        <v>1.2662103877063391E-3</v>
      </c>
      <c r="AJ347" s="6">
        <f>AD347+AH347</f>
        <v>79435.947353415264</v>
      </c>
      <c r="AK347" s="6">
        <f>AB347*0.04</f>
        <v>13075.876107558068</v>
      </c>
      <c r="AL347" s="6">
        <f>AB347*0.04</f>
        <v>13075.876107558068</v>
      </c>
      <c r="AM347" s="6">
        <f>AK347+AL347</f>
        <v>26151.752215116136</v>
      </c>
      <c r="AN347" s="14">
        <f>AM347/20653560</f>
        <v>1.2662103877063391E-3</v>
      </c>
      <c r="AO347" s="6">
        <v>10</v>
      </c>
      <c r="AP347" s="13">
        <f>AO347/8801</f>
        <v>1.1362345188046814E-3</v>
      </c>
      <c r="AQ347" s="6">
        <v>10</v>
      </c>
      <c r="AR347" s="6"/>
      <c r="AS347" s="6"/>
      <c r="AT347" s="6"/>
      <c r="AU347" s="6">
        <v>1</v>
      </c>
      <c r="AV347" s="6">
        <f>W347/9401288*9786161</f>
        <v>181609.38705281657</v>
      </c>
      <c r="AW347" s="13">
        <f>AV347/34743979</f>
        <v>5.2270750869615875E-3</v>
      </c>
      <c r="AX347" s="6">
        <v>0</v>
      </c>
      <c r="AY347" s="6">
        <f>AJ347/4280467*1226893</f>
        <v>22768.405353031274</v>
      </c>
      <c r="AZ347" s="6">
        <f>AX347*AY347</f>
        <v>0</v>
      </c>
      <c r="BA347" s="12">
        <f>AZ347/12721596</f>
        <v>0</v>
      </c>
      <c r="BB347" s="11">
        <v>1</v>
      </c>
      <c r="BC347" s="6">
        <f>AD347*BB347*0.18*4</f>
        <v>45425.59359765672</v>
      </c>
      <c r="BD347" s="10">
        <f>BC347/11104067</f>
        <v>4.0908969297156362E-3</v>
      </c>
      <c r="BE347" s="6">
        <f>AD347*BB347*0.77*4</f>
        <v>194320.59483442045</v>
      </c>
      <c r="BF347" s="8">
        <f>BE347/47500730</f>
        <v>4.090897020623061E-3</v>
      </c>
      <c r="BG347" s="27">
        <f>BC347+BE347</f>
        <v>239746.18843207718</v>
      </c>
      <c r="BH347" s="9">
        <v>0</v>
      </c>
      <c r="BI347" s="6">
        <f>AK347*0.85*0.75*12</f>
        <v>100030.45222281922</v>
      </c>
      <c r="BJ347" s="6">
        <f>AL347*0.85*0.75*2*12</f>
        <v>200060.90444563844</v>
      </c>
      <c r="BK347" s="6">
        <f>BI347+BJ347</f>
        <v>300091.35666845768</v>
      </c>
      <c r="BL347" s="8">
        <f>BK347/236999601</f>
        <v>1.2662103877063391E-3</v>
      </c>
      <c r="BM347" s="6">
        <f>AH347/880755*1380318</f>
        <v>25615.618357307561</v>
      </c>
      <c r="BN347" s="8">
        <f>BM347/23157202</f>
        <v>1.1061620638498366E-3</v>
      </c>
      <c r="BT347" s="6">
        <f>'[1]Detailed Budget'!$AD$12</f>
        <v>194045122715</v>
      </c>
      <c r="BU347" s="6">
        <f>'[1]Detailed Budget'!$AD$24</f>
        <v>194045122715</v>
      </c>
      <c r="BV347" s="7">
        <f>AV347/34743979</f>
        <v>5.2270750869615875E-3</v>
      </c>
      <c r="BW347" s="4"/>
      <c r="BX347" s="5">
        <f>BT347*BV347</f>
        <v>1014288426.6899805</v>
      </c>
      <c r="BY347" s="5">
        <f>BU347*BV347</f>
        <v>1014288426.6899805</v>
      </c>
      <c r="CA347" s="6">
        <f>'[1]Detailed Budget'!$AD$96</f>
        <v>71050111380.677719</v>
      </c>
      <c r="CB347" s="5">
        <f>BA347*CA347</f>
        <v>0</v>
      </c>
      <c r="CE347" s="6">
        <f>'[1]Detailed Budget'!$AD$175</f>
        <v>4330586076.5988197</v>
      </c>
      <c r="CF347" s="5">
        <f>BB347*BD347*CE347</f>
        <v>17715981.284627393</v>
      </c>
      <c r="CG347" s="6">
        <f>'[1]Detailed Budget'!$AD$176</f>
        <v>20662817754.37001</v>
      </c>
      <c r="CH347" s="5">
        <f>BB347*BF347*CG347</f>
        <v>84529459.589029565</v>
      </c>
      <c r="CI347" s="5">
        <f>CF347+CH347</f>
        <v>102245440.87365696</v>
      </c>
      <c r="CJ347" s="5">
        <f>'[1]Detailed Budget'!$AD$178</f>
        <v>46025131033.061455</v>
      </c>
      <c r="CK347" s="5">
        <f>BB347*AG347*CJ347</f>
        <v>127544972.53701164</v>
      </c>
      <c r="CL347" s="5">
        <f>CI347+CK347</f>
        <v>229790413.41066861</v>
      </c>
      <c r="CM347" s="4">
        <f>'[1]Detailed Budget'!$AD$189</f>
        <v>77498869683.252869</v>
      </c>
      <c r="CN347" s="5">
        <f>BH347*BL347*CM347</f>
        <v>0</v>
      </c>
      <c r="CO347" s="3">
        <f>'[1]Detailed Budget'!$AD$191</f>
        <v>2684962805.4134097</v>
      </c>
      <c r="CP347" s="2">
        <f>BH347*AN347*CO347</f>
        <v>0</v>
      </c>
      <c r="CQ347" s="2">
        <f>CN347+CP347</f>
        <v>0</v>
      </c>
      <c r="CR347" s="6">
        <f>'[1]Detailed Budget'!$AD$195</f>
        <v>18734176418</v>
      </c>
      <c r="CS347" s="5">
        <f>BN347*CR347</f>
        <v>20723035.251061819</v>
      </c>
      <c r="CW347" s="4"/>
      <c r="DH347" s="3">
        <f>'[1]Detailed Budget'!$AD$163</f>
        <v>4928560000</v>
      </c>
      <c r="DI347" s="2">
        <f>AP347*DH347</f>
        <v>5600000</v>
      </c>
    </row>
    <row r="348" spans="1:118" ht="58" x14ac:dyDescent="0.35">
      <c r="A348" s="23" t="s">
        <v>1025</v>
      </c>
      <c r="B348" s="22" t="s">
        <v>1024</v>
      </c>
      <c r="C348" s="21" t="s">
        <v>1</v>
      </c>
      <c r="D348" s="21" t="s">
        <v>1</v>
      </c>
      <c r="E348" s="21"/>
      <c r="F348" s="21"/>
      <c r="G348" s="21"/>
      <c r="H348" s="21" t="s">
        <v>1</v>
      </c>
      <c r="I348" s="21" t="s">
        <v>1</v>
      </c>
      <c r="J348" s="21"/>
      <c r="K348" s="21"/>
      <c r="L348" s="21"/>
      <c r="M348" s="21" t="s">
        <v>1</v>
      </c>
      <c r="N348" s="21"/>
      <c r="O348" s="21"/>
      <c r="P348" s="21"/>
      <c r="Q348" s="21" t="s">
        <v>1</v>
      </c>
      <c r="R348" s="21"/>
      <c r="S348" s="21"/>
      <c r="T348" s="21"/>
      <c r="U348" s="20">
        <f>COUNTA(C348:T348)</f>
        <v>6</v>
      </c>
      <c r="V348" s="19" t="s">
        <v>29</v>
      </c>
      <c r="W348" s="18">
        <v>418759</v>
      </c>
      <c r="X348" s="17">
        <v>3.36</v>
      </c>
      <c r="Y348" s="16">
        <f>1+X348/100</f>
        <v>1.0336000000000001</v>
      </c>
      <c r="Z348" s="6">
        <v>19</v>
      </c>
      <c r="AA348" s="16">
        <f>POWER(Y348,Z348)</f>
        <v>1.873689022502546</v>
      </c>
      <c r="AB348" s="6">
        <f>W348*AA348</f>
        <v>784624.14137414366</v>
      </c>
      <c r="AC348" s="1">
        <v>19.3</v>
      </c>
      <c r="AD348" s="6">
        <f>AB348*AC348/100</f>
        <v>151432.45928520974</v>
      </c>
      <c r="AE348" s="6">
        <f>AD348*0.95</f>
        <v>143860.83632094925</v>
      </c>
      <c r="AF348" s="6">
        <f>AE348*BB348</f>
        <v>143860.83632094925</v>
      </c>
      <c r="AG348" s="15">
        <f>AE348/21628351</f>
        <v>6.651493510575506E-3</v>
      </c>
      <c r="AH348" s="6">
        <f>AB348*0.05</f>
        <v>39231.207068707183</v>
      </c>
      <c r="AI348" s="12">
        <f>AH348/12908475</f>
        <v>3.0391821705280588E-3</v>
      </c>
      <c r="AJ348" s="6">
        <f>AD348+AH348</f>
        <v>190663.66635391692</v>
      </c>
      <c r="AK348" s="6">
        <f>AB348*0.04</f>
        <v>31384.965654965748</v>
      </c>
      <c r="AL348" s="6">
        <f>AB348*0.04</f>
        <v>31384.965654965748</v>
      </c>
      <c r="AM348" s="6">
        <f>AK348+AL348</f>
        <v>62769.931309931497</v>
      </c>
      <c r="AN348" s="14">
        <f>AM348/20653560</f>
        <v>3.0391821705280588E-3</v>
      </c>
      <c r="AO348" s="6">
        <v>12</v>
      </c>
      <c r="AP348" s="13">
        <f>AO348/8801</f>
        <v>1.3634814225656176E-3</v>
      </c>
      <c r="AQ348" s="6">
        <v>12</v>
      </c>
      <c r="AR348" s="6"/>
      <c r="AS348" s="6"/>
      <c r="AT348" s="6"/>
      <c r="AU348" s="6">
        <v>1</v>
      </c>
      <c r="AV348" s="6">
        <f>W348/9401288*9786161</f>
        <v>435902.29277084162</v>
      </c>
      <c r="AW348" s="13">
        <f>AV348/34743979</f>
        <v>1.2546124690290702E-2</v>
      </c>
      <c r="AX348" s="6">
        <v>0</v>
      </c>
      <c r="AY348" s="6">
        <f>AJ348/4280467*1226893</f>
        <v>54649.158048398967</v>
      </c>
      <c r="AZ348" s="6">
        <f>AX348*AY348</f>
        <v>0</v>
      </c>
      <c r="BA348" s="12">
        <f>AZ348/12721596</f>
        <v>0</v>
      </c>
      <c r="BB348" s="11">
        <v>1</v>
      </c>
      <c r="BC348" s="6">
        <f>AD348*BB348*0.18*4</f>
        <v>109031.37068535101</v>
      </c>
      <c r="BD348" s="10">
        <f>BC348/11104067</f>
        <v>9.819048343760085E-3</v>
      </c>
      <c r="BE348" s="6">
        <f>AD348*BB348*0.77*4</f>
        <v>466411.97459844599</v>
      </c>
      <c r="BF348" s="8">
        <f>BE348/47500730</f>
        <v>9.8190485619578053E-3</v>
      </c>
      <c r="BG348" s="27">
        <f>BC348+BE348</f>
        <v>575443.34528379701</v>
      </c>
      <c r="BH348" s="9">
        <v>0</v>
      </c>
      <c r="BI348" s="6">
        <f>AK348*0.85*0.75*12</f>
        <v>240094.98726048798</v>
      </c>
      <c r="BJ348" s="6">
        <f>AL348*0.85*0.75*2*12</f>
        <v>480189.97452097596</v>
      </c>
      <c r="BK348" s="6">
        <f>BI348+BJ348</f>
        <v>720284.96178146394</v>
      </c>
      <c r="BL348" s="8">
        <f>BK348/236999601</f>
        <v>3.0391821705280588E-3</v>
      </c>
      <c r="BM348" s="6">
        <f>AH348/880755*1380318</f>
        <v>61483.092663298827</v>
      </c>
      <c r="BN348" s="8">
        <f>BM348/23157202</f>
        <v>2.6550311502788128E-3</v>
      </c>
      <c r="BT348" s="6">
        <f>'[1]Detailed Budget'!$AD$12</f>
        <v>194045122715</v>
      </c>
      <c r="BU348" s="6">
        <f>'[1]Detailed Budget'!$AD$24</f>
        <v>194045122715</v>
      </c>
      <c r="BV348" s="7">
        <f>AV348/34743979</f>
        <v>1.2546124690290702E-2</v>
      </c>
      <c r="BW348" s="4"/>
      <c r="BX348" s="5">
        <f>BT348*BV348</f>
        <v>2434514305.1251507</v>
      </c>
      <c r="BY348" s="5">
        <f>BU348*BV348</f>
        <v>2434514305.1251507</v>
      </c>
      <c r="CA348" s="6">
        <f>'[1]Detailed Budget'!$AD$96</f>
        <v>71050111380.677719</v>
      </c>
      <c r="CB348" s="5">
        <f>BA348*CA348</f>
        <v>0</v>
      </c>
      <c r="CE348" s="6">
        <f>'[1]Detailed Budget'!$AD$175</f>
        <v>4330586076.5988197</v>
      </c>
      <c r="CF348" s="5">
        <f>BB348*BD348*CE348</f>
        <v>42522234.042938128</v>
      </c>
      <c r="CG348" s="6">
        <f>'[1]Detailed Budget'!$AD$176</f>
        <v>20662817754.37001</v>
      </c>
      <c r="CH348" s="5">
        <f>BB348*BF348*CG348</f>
        <v>202889210.95704305</v>
      </c>
      <c r="CI348" s="5">
        <f>CF348+CH348</f>
        <v>245411444.99998116</v>
      </c>
      <c r="CJ348" s="5">
        <f>'[1]Detailed Budget'!$AD$178</f>
        <v>46025131033.061455</v>
      </c>
      <c r="CK348" s="5">
        <f>BB348*AG348*CJ348</f>
        <v>306135860.3897956</v>
      </c>
      <c r="CL348" s="5">
        <f>CI348+CK348</f>
        <v>551547305.38977671</v>
      </c>
      <c r="CM348" s="4">
        <f>'[1]Detailed Budget'!$AD$189</f>
        <v>77498869683.252869</v>
      </c>
      <c r="CN348" s="5">
        <f>BH348*BL348*CM348</f>
        <v>0</v>
      </c>
      <c r="CO348" s="3">
        <f>'[1]Detailed Budget'!$AD$191</f>
        <v>2684962805.4134097</v>
      </c>
      <c r="CP348" s="2">
        <f>BH348*AN348*CO348</f>
        <v>0</v>
      </c>
      <c r="CQ348" s="2">
        <f>CN348+CP348</f>
        <v>0</v>
      </c>
      <c r="CR348" s="6">
        <f>'[1]Detailed Budget'!$AD$195</f>
        <v>18734176418</v>
      </c>
      <c r="CS348" s="5">
        <f>BN348*CR348</f>
        <v>49739821.964608751</v>
      </c>
      <c r="CW348" s="4"/>
      <c r="DH348" s="3">
        <f>'[1]Detailed Budget'!$AD$163</f>
        <v>4928560000</v>
      </c>
      <c r="DI348" s="2">
        <f>AP348*DH348</f>
        <v>6720000</v>
      </c>
    </row>
    <row r="349" spans="1:118" ht="43.5" x14ac:dyDescent="0.35">
      <c r="A349" s="23" t="s">
        <v>1023</v>
      </c>
      <c r="B349" s="22" t="s">
        <v>1022</v>
      </c>
      <c r="C349" s="21" t="s">
        <v>1</v>
      </c>
      <c r="D349" s="21" t="s">
        <v>1</v>
      </c>
      <c r="E349" s="21"/>
      <c r="F349" s="21"/>
      <c r="G349" s="21"/>
      <c r="H349" s="21" t="s">
        <v>1</v>
      </c>
      <c r="I349" s="21" t="s">
        <v>1</v>
      </c>
      <c r="J349" s="21"/>
      <c r="K349" s="21" t="s">
        <v>1</v>
      </c>
      <c r="L349" s="21"/>
      <c r="M349" s="21"/>
      <c r="N349" s="21"/>
      <c r="O349" s="21"/>
      <c r="P349" s="21"/>
      <c r="Q349" s="21"/>
      <c r="R349" s="21" t="s">
        <v>1</v>
      </c>
      <c r="S349" s="21"/>
      <c r="T349" s="21"/>
      <c r="U349" s="20">
        <f>COUNTA(C349:T349)</f>
        <v>6</v>
      </c>
      <c r="V349" s="19" t="s">
        <v>4</v>
      </c>
      <c r="W349" s="18">
        <v>210474</v>
      </c>
      <c r="X349" s="17">
        <v>3.36</v>
      </c>
      <c r="Y349" s="16">
        <f>1+X349/100</f>
        <v>1.0336000000000001</v>
      </c>
      <c r="Z349" s="6">
        <v>19</v>
      </c>
      <c r="AA349" s="16">
        <f>POWER(Y349,Z349)</f>
        <v>1.873689022502546</v>
      </c>
      <c r="AB349" s="6">
        <f>W349*AA349</f>
        <v>394362.82332220086</v>
      </c>
      <c r="AC349" s="1">
        <v>19.3</v>
      </c>
      <c r="AD349" s="6">
        <f>AB349*AC349/100</f>
        <v>76112.024901184763</v>
      </c>
      <c r="AE349" s="6">
        <f>AD349*0.95</f>
        <v>72306.423656125524</v>
      </c>
      <c r="AF349" s="6">
        <f>AE349*BB349</f>
        <v>72306.423656125524</v>
      </c>
      <c r="AG349" s="15">
        <f>AE349/21628351</f>
        <v>3.3431315987115951E-3</v>
      </c>
      <c r="AH349" s="6">
        <f>AB349*0.05</f>
        <v>19718.141166110043</v>
      </c>
      <c r="AI349" s="12">
        <f>AH349/12908475</f>
        <v>1.5275345202365146E-3</v>
      </c>
      <c r="AJ349" s="6">
        <f>AD349+AH349</f>
        <v>95830.166067294806</v>
      </c>
      <c r="AK349" s="6">
        <f>AB349*0.04</f>
        <v>15774.512932888034</v>
      </c>
      <c r="AL349" s="6">
        <f>AB349*0.04</f>
        <v>15774.512932888034</v>
      </c>
      <c r="AM349" s="6">
        <f>AK349+AL349</f>
        <v>31549.025865776068</v>
      </c>
      <c r="AN349" s="14">
        <f>AM349/20653560</f>
        <v>1.5275345202365146E-3</v>
      </c>
      <c r="AO349" s="6">
        <v>10</v>
      </c>
      <c r="AP349" s="13">
        <f>AO349/8801</f>
        <v>1.1362345188046814E-3</v>
      </c>
      <c r="AQ349" s="6">
        <v>10</v>
      </c>
      <c r="AR349" s="6"/>
      <c r="AS349" s="6"/>
      <c r="AT349" s="6"/>
      <c r="AU349" s="6">
        <v>1</v>
      </c>
      <c r="AV349" s="6">
        <f>W349/9401288*9786161</f>
        <v>219090.45338404694</v>
      </c>
      <c r="AW349" s="13">
        <f>AV349/34743979</f>
        <v>6.3058538397126867E-3</v>
      </c>
      <c r="AX349" s="6">
        <v>0</v>
      </c>
      <c r="AY349" s="6">
        <f>AJ349/4280467*1226893</f>
        <v>27467.414171584904</v>
      </c>
      <c r="AZ349" s="6">
        <f>AX349*AY349</f>
        <v>0</v>
      </c>
      <c r="BA349" s="12">
        <f>AZ349/12721596</f>
        <v>0</v>
      </c>
      <c r="BB349" s="11">
        <v>1</v>
      </c>
      <c r="BC349" s="6">
        <f>AD349*BB349*0.18*4</f>
        <v>54800.657928853027</v>
      </c>
      <c r="BD349" s="10">
        <f>BC349/11104067</f>
        <v>4.9351879747171036E-3</v>
      </c>
      <c r="BE349" s="6">
        <f>AD349*BB349*0.77*4</f>
        <v>234425.03669564906</v>
      </c>
      <c r="BF349" s="8">
        <f>BE349/47500730</f>
        <v>4.9351880843862619E-3</v>
      </c>
      <c r="BG349" s="27">
        <f>BC349+BE349</f>
        <v>289225.6946245021</v>
      </c>
      <c r="BH349" s="9">
        <v>0</v>
      </c>
      <c r="BI349" s="6">
        <f>AK349*0.85*0.75*12</f>
        <v>120675.02393659344</v>
      </c>
      <c r="BJ349" s="6">
        <f>AL349*0.85*0.75*2*12</f>
        <v>241350.04787318688</v>
      </c>
      <c r="BK349" s="6">
        <f>BI349+BJ349</f>
        <v>362025.07180978032</v>
      </c>
      <c r="BL349" s="8">
        <f>BK349/236999601</f>
        <v>1.5275345202365143E-3</v>
      </c>
      <c r="BM349" s="6">
        <f>AH349/880755*1380318</f>
        <v>30902.243164242816</v>
      </c>
      <c r="BN349" s="8">
        <f>BM349/23157202</f>
        <v>1.3344549641292078E-3</v>
      </c>
      <c r="BT349" s="6">
        <f>'[1]Detailed Budget'!$AD$12</f>
        <v>194045122715</v>
      </c>
      <c r="BU349" s="6">
        <f>'[1]Detailed Budget'!$AD$24</f>
        <v>194045122715</v>
      </c>
      <c r="BV349" s="7">
        <f>AV349/34743979</f>
        <v>6.3058538397126867E-3</v>
      </c>
      <c r="BW349" s="4"/>
      <c r="BX349" s="5">
        <f>BT349*BV349</f>
        <v>1223620182.1499023</v>
      </c>
      <c r="BY349" s="5">
        <f>BU349*BV349</f>
        <v>1223620182.1499023</v>
      </c>
      <c r="CA349" s="6">
        <f>'[1]Detailed Budget'!$AD$96</f>
        <v>71050111380.677719</v>
      </c>
      <c r="CB349" s="5">
        <f>BA349*CA349</f>
        <v>0</v>
      </c>
      <c r="CE349" s="6">
        <f>'[1]Detailed Budget'!$AD$175</f>
        <v>4330586076.5988197</v>
      </c>
      <c r="CF349" s="5">
        <f>BB349*BD349*CE349</f>
        <v>21372256.328707818</v>
      </c>
      <c r="CG349" s="6">
        <f>'[1]Detailed Budget'!$AD$176</f>
        <v>20662817754.37001</v>
      </c>
      <c r="CH349" s="5">
        <f>BB349*BF349*CG349</f>
        <v>101974891.97121178</v>
      </c>
      <c r="CI349" s="5">
        <f>CF349+CH349</f>
        <v>123347148.29991959</v>
      </c>
      <c r="CJ349" s="5">
        <f>'[1]Detailed Budget'!$AD$178</f>
        <v>46025131033.061455</v>
      </c>
      <c r="CK349" s="5">
        <f>BB349*AG349*CJ349</f>
        <v>153868069.89146939</v>
      </c>
      <c r="CL349" s="5">
        <f>CI349+CK349</f>
        <v>277215218.19138896</v>
      </c>
      <c r="CM349" s="4">
        <f>'[1]Detailed Budget'!$AD$189</f>
        <v>77498869683.252869</v>
      </c>
      <c r="CN349" s="5">
        <f>BH349*BL349*CM349</f>
        <v>0</v>
      </c>
      <c r="CO349" s="3">
        <f>'[1]Detailed Budget'!$AD$191</f>
        <v>2684962805.4134097</v>
      </c>
      <c r="CP349" s="2">
        <f>BH349*AN349*CO349</f>
        <v>0</v>
      </c>
      <c r="CQ349" s="2">
        <f>CN349+CP349</f>
        <v>0</v>
      </c>
      <c r="CR349" s="6">
        <f>'[1]Detailed Budget'!$AD$195</f>
        <v>18734176418</v>
      </c>
      <c r="CS349" s="5">
        <f>BN349*CR349</f>
        <v>24999914.719872441</v>
      </c>
      <c r="CW349" s="4"/>
      <c r="DH349" s="3">
        <f>'[1]Detailed Budget'!$AD$163</f>
        <v>4928560000</v>
      </c>
      <c r="DI349" s="2">
        <f>AP349*DH349</f>
        <v>5600000</v>
      </c>
    </row>
    <row r="350" spans="1:118" ht="43.5" x14ac:dyDescent="0.35">
      <c r="A350" s="23" t="s">
        <v>1021</v>
      </c>
      <c r="B350" s="22" t="s">
        <v>1020</v>
      </c>
      <c r="C350" s="21" t="s">
        <v>1</v>
      </c>
      <c r="D350" s="21" t="s">
        <v>1</v>
      </c>
      <c r="E350" s="21"/>
      <c r="F350" s="21"/>
      <c r="G350" s="21"/>
      <c r="H350" s="21" t="s">
        <v>1</v>
      </c>
      <c r="I350" s="21" t="s">
        <v>1</v>
      </c>
      <c r="J350" s="21"/>
      <c r="K350" s="21" t="s">
        <v>1</v>
      </c>
      <c r="L350" s="21"/>
      <c r="M350" s="21"/>
      <c r="N350" s="21"/>
      <c r="O350" s="21"/>
      <c r="P350" s="21"/>
      <c r="Q350" s="21"/>
      <c r="R350" s="21" t="s">
        <v>1</v>
      </c>
      <c r="S350" s="21"/>
      <c r="T350" s="21"/>
      <c r="U350" s="20">
        <f>COUNTA(C350:T350)</f>
        <v>6</v>
      </c>
      <c r="V350" s="19" t="s">
        <v>4</v>
      </c>
      <c r="W350" s="18">
        <v>225497</v>
      </c>
      <c r="X350" s="17">
        <v>3.36</v>
      </c>
      <c r="Y350" s="16">
        <f>1+X350/100</f>
        <v>1.0336000000000001</v>
      </c>
      <c r="Z350" s="6">
        <v>19</v>
      </c>
      <c r="AA350" s="16">
        <f>POWER(Y350,Z350)</f>
        <v>1.873689022502546</v>
      </c>
      <c r="AB350" s="6">
        <f>W350*AA350</f>
        <v>422511.25350725662</v>
      </c>
      <c r="AC350" s="1">
        <v>19.3</v>
      </c>
      <c r="AD350" s="6">
        <f>AB350*AC350/100</f>
        <v>81544.671926900526</v>
      </c>
      <c r="AE350" s="6">
        <f>AD350*0.95</f>
        <v>77467.438330555495</v>
      </c>
      <c r="AF350" s="6">
        <f>AE350*BB350</f>
        <v>77467.438330555495</v>
      </c>
      <c r="AG350" s="15">
        <f>AE350/21628351</f>
        <v>3.5817542599782802E-3</v>
      </c>
      <c r="AH350" s="6">
        <f>AB350*0.05</f>
        <v>21125.562675362831</v>
      </c>
      <c r="AI350" s="12">
        <f>AH350/12908475</f>
        <v>1.6365653321064519E-3</v>
      </c>
      <c r="AJ350" s="6">
        <f>AD350+AH350</f>
        <v>102670.23460226336</v>
      </c>
      <c r="AK350" s="6">
        <f>AB350*0.04</f>
        <v>16900.450140290264</v>
      </c>
      <c r="AL350" s="6">
        <f>AB350*0.04</f>
        <v>16900.450140290264</v>
      </c>
      <c r="AM350" s="6">
        <f>AK350+AL350</f>
        <v>33800.900280580528</v>
      </c>
      <c r="AN350" s="14">
        <f>AM350/20653560</f>
        <v>1.6365653321064517E-3</v>
      </c>
      <c r="AO350" s="6">
        <v>15</v>
      </c>
      <c r="AP350" s="13">
        <f>AO350/8801</f>
        <v>1.7043517782070218E-3</v>
      </c>
      <c r="AQ350" s="6">
        <v>15</v>
      </c>
      <c r="AR350" s="6"/>
      <c r="AS350" s="6"/>
      <c r="AT350" s="6"/>
      <c r="AU350" s="6">
        <v>1</v>
      </c>
      <c r="AV350" s="6">
        <f>W350/9401288*9786161</f>
        <v>234728.46986678845</v>
      </c>
      <c r="AW350" s="13">
        <f>AV350/34743979</f>
        <v>6.755946688397102E-3</v>
      </c>
      <c r="AX350" s="6">
        <v>0</v>
      </c>
      <c r="AY350" s="6">
        <f>AJ350/4280467*1226893</f>
        <v>29427.955440813981</v>
      </c>
      <c r="AZ350" s="6">
        <f>AX350*AY350</f>
        <v>0</v>
      </c>
      <c r="BA350" s="12">
        <f>AZ350/12721596</f>
        <v>0</v>
      </c>
      <c r="BB350" s="11">
        <v>1</v>
      </c>
      <c r="BC350" s="6">
        <f>AD350*BB350*0.18*4</f>
        <v>58712.163787368379</v>
      </c>
      <c r="BD350" s="10">
        <f>BC350/11104067</f>
        <v>5.287446823525865E-3</v>
      </c>
      <c r="BE350" s="6">
        <f>AD350*BB350*0.77*4</f>
        <v>251157.58953485361</v>
      </c>
      <c r="BF350" s="8">
        <f>BE350/47500730</f>
        <v>5.2874469410228771E-3</v>
      </c>
      <c r="BG350" s="27">
        <f>BC350+BE350</f>
        <v>309869.75332222198</v>
      </c>
      <c r="BH350" s="9">
        <v>0</v>
      </c>
      <c r="BI350" s="6">
        <f>AK350*0.85*0.75*12</f>
        <v>129288.44357322052</v>
      </c>
      <c r="BJ350" s="6">
        <f>AL350*0.85*0.75*2*12</f>
        <v>258576.88714644103</v>
      </c>
      <c r="BK350" s="6">
        <f>BI350+BJ350</f>
        <v>387865.33071966155</v>
      </c>
      <c r="BL350" s="8">
        <f>BK350/236999601</f>
        <v>1.6365653321064517E-3</v>
      </c>
      <c r="BM350" s="6">
        <f>AH350/880755*1380318</f>
        <v>33107.95217845084</v>
      </c>
      <c r="BN350" s="8">
        <f>BM350/23157202</f>
        <v>1.4297043389978996E-3</v>
      </c>
      <c r="BT350" s="6">
        <f>'[1]Detailed Budget'!$AD$12</f>
        <v>194045122715</v>
      </c>
      <c r="BU350" s="6">
        <f>'[1]Detailed Budget'!$AD$24</f>
        <v>194045122715</v>
      </c>
      <c r="BV350" s="7">
        <f>AV350/34743979</f>
        <v>6.755946688397102E-3</v>
      </c>
      <c r="BW350" s="4"/>
      <c r="BX350" s="5">
        <f>BT350*BV350</f>
        <v>1310958504.2060134</v>
      </c>
      <c r="BY350" s="5">
        <f>BU350*BV350</f>
        <v>1310958504.2060134</v>
      </c>
      <c r="CA350" s="6">
        <f>'[1]Detailed Budget'!$AD$96</f>
        <v>71050111380.677719</v>
      </c>
      <c r="CB350" s="5">
        <f>BA350*CA350</f>
        <v>0</v>
      </c>
      <c r="CE350" s="6">
        <f>'[1]Detailed Budget'!$AD$175</f>
        <v>4330586076.5988197</v>
      </c>
      <c r="CF350" s="5">
        <f>BB350*BD350*CE350</f>
        <v>22897743.594717767</v>
      </c>
      <c r="CG350" s="6">
        <f>'[1]Detailed Budget'!$AD$176</f>
        <v>20662817754.37001</v>
      </c>
      <c r="CH350" s="5">
        <f>BB350*BF350*CG350</f>
        <v>109253552.52825691</v>
      </c>
      <c r="CI350" s="5">
        <f>CF350+CH350</f>
        <v>132151296.12297468</v>
      </c>
      <c r="CJ350" s="5">
        <f>'[1]Detailed Budget'!$AD$178</f>
        <v>46025131033.061455</v>
      </c>
      <c r="CK350" s="5">
        <f>BB350*AG350*CJ350</f>
        <v>164850709.14372641</v>
      </c>
      <c r="CL350" s="5">
        <f>CI350+CK350</f>
        <v>297002005.2667011</v>
      </c>
      <c r="CM350" s="4">
        <f>'[1]Detailed Budget'!$AD$189</f>
        <v>77498869683.252869</v>
      </c>
      <c r="CN350" s="5">
        <f>BH350*BL350*CM350</f>
        <v>0</v>
      </c>
      <c r="CO350" s="3">
        <f>'[1]Detailed Budget'!$AD$191</f>
        <v>2684962805.4134097</v>
      </c>
      <c r="CP350" s="2">
        <f>BH350*AN350*CO350</f>
        <v>0</v>
      </c>
      <c r="CQ350" s="2">
        <f>CN350+CP350</f>
        <v>0</v>
      </c>
      <c r="CR350" s="6">
        <f>'[1]Detailed Budget'!$AD$195</f>
        <v>18734176418</v>
      </c>
      <c r="CS350" s="5">
        <f>BN350*CR350</f>
        <v>26784333.312366728</v>
      </c>
      <c r="CW350" s="4"/>
      <c r="DH350" s="3">
        <f>'[1]Detailed Budget'!$AD$163</f>
        <v>4928560000</v>
      </c>
      <c r="DI350" s="2">
        <f>AP350*DH350</f>
        <v>8400000</v>
      </c>
    </row>
    <row r="351" spans="1:118" ht="43.5" x14ac:dyDescent="0.35">
      <c r="A351" s="23" t="s">
        <v>1019</v>
      </c>
      <c r="B351" s="22" t="s">
        <v>1018</v>
      </c>
      <c r="C351" s="21" t="s">
        <v>1</v>
      </c>
      <c r="D351" s="21" t="s">
        <v>1</v>
      </c>
      <c r="E351" s="21"/>
      <c r="F351" s="21"/>
      <c r="G351" s="21"/>
      <c r="H351" s="21" t="s">
        <v>1</v>
      </c>
      <c r="I351" s="21" t="s">
        <v>1</v>
      </c>
      <c r="J351" s="21"/>
      <c r="K351" s="21" t="s">
        <v>1</v>
      </c>
      <c r="L351" s="21"/>
      <c r="M351" s="21"/>
      <c r="N351" s="21"/>
      <c r="O351" s="21"/>
      <c r="P351" s="21"/>
      <c r="Q351" s="21"/>
      <c r="R351" s="21" t="s">
        <v>1</v>
      </c>
      <c r="S351" s="21"/>
      <c r="T351" s="21"/>
      <c r="U351" s="20">
        <f>COUNTA(C351:T351)</f>
        <v>6</v>
      </c>
      <c r="V351" s="19" t="s">
        <v>4</v>
      </c>
      <c r="W351" s="18">
        <v>246197</v>
      </c>
      <c r="X351" s="17">
        <v>3.36</v>
      </c>
      <c r="Y351" s="16">
        <f>1+X351/100</f>
        <v>1.0336000000000001</v>
      </c>
      <c r="Z351" s="6">
        <v>19</v>
      </c>
      <c r="AA351" s="16">
        <f>POWER(Y351,Z351)</f>
        <v>1.873689022502546</v>
      </c>
      <c r="AB351" s="6">
        <f>W351*AA351</f>
        <v>461296.61627305934</v>
      </c>
      <c r="AC351" s="1">
        <v>19.3</v>
      </c>
      <c r="AD351" s="6">
        <f>AB351*AC351/100</f>
        <v>89030.246940700454</v>
      </c>
      <c r="AE351" s="6">
        <f>AD351*0.95</f>
        <v>84578.734593665431</v>
      </c>
      <c r="AF351" s="6">
        <f>AE351*BB351</f>
        <v>84578.734593665431</v>
      </c>
      <c r="AG351" s="15">
        <f>AE351/21628351</f>
        <v>3.9105493800089255E-3</v>
      </c>
      <c r="AH351" s="6">
        <f>AB351*0.05</f>
        <v>23064.830813652967</v>
      </c>
      <c r="AI351" s="12">
        <f>AH351/12908475</f>
        <v>1.7867974965015594E-3</v>
      </c>
      <c r="AJ351" s="6">
        <f>AD351+AH351</f>
        <v>112095.07775435342</v>
      </c>
      <c r="AK351" s="6">
        <f>AB351*0.04</f>
        <v>18451.864650922373</v>
      </c>
      <c r="AL351" s="6">
        <f>AB351*0.04</f>
        <v>18451.864650922373</v>
      </c>
      <c r="AM351" s="6">
        <f>AK351+AL351</f>
        <v>36903.729301844745</v>
      </c>
      <c r="AN351" s="14">
        <f>AM351/20653560</f>
        <v>1.7867974965015594E-3</v>
      </c>
      <c r="AO351" s="6">
        <v>11</v>
      </c>
      <c r="AP351" s="13">
        <f>AO351/8801</f>
        <v>1.2498579706851495E-3</v>
      </c>
      <c r="AQ351" s="6">
        <v>11</v>
      </c>
      <c r="AR351" s="6"/>
      <c r="AS351" s="6"/>
      <c r="AT351" s="6"/>
      <c r="AU351" s="6">
        <v>1</v>
      </c>
      <c r="AV351" s="6">
        <f>W351/9401288*9786161</f>
        <v>256275.89323048075</v>
      </c>
      <c r="AW351" s="13">
        <f>AV351/34743979</f>
        <v>7.3761238812192686E-3</v>
      </c>
      <c r="AX351" s="6">
        <v>0</v>
      </c>
      <c r="AY351" s="6">
        <f>AJ351/4280467*1226893</f>
        <v>32129.360238327248</v>
      </c>
      <c r="AZ351" s="6">
        <f>AX351*AY351</f>
        <v>0</v>
      </c>
      <c r="BA351" s="12">
        <f>AZ351/12721596</f>
        <v>0</v>
      </c>
      <c r="BB351" s="11">
        <v>1</v>
      </c>
      <c r="BC351" s="6">
        <f>AD351*BB351*0.18*4</f>
        <v>64101.777797304327</v>
      </c>
      <c r="BD351" s="10">
        <f>BC351/11104067</f>
        <v>5.7728197963236643E-3</v>
      </c>
      <c r="BE351" s="6">
        <f>AD351*BB351*0.77*4</f>
        <v>274213.1605773574</v>
      </c>
      <c r="BF351" s="8">
        <f>BE351/47500730</f>
        <v>5.7728199246065773E-3</v>
      </c>
      <c r="BG351" s="27">
        <f>BC351+BE351</f>
        <v>338314.93837466172</v>
      </c>
      <c r="BH351" s="9">
        <v>0</v>
      </c>
      <c r="BI351" s="6">
        <f>AK351*0.85*0.75*12</f>
        <v>141156.76457955615</v>
      </c>
      <c r="BJ351" s="6">
        <f>AL351*0.85*0.75*2*12</f>
        <v>282313.52915911231</v>
      </c>
      <c r="BK351" s="6">
        <f>BI351+BJ351</f>
        <v>423470.29373866844</v>
      </c>
      <c r="BL351" s="8">
        <f>BK351/236999601</f>
        <v>1.7867974965015592E-3</v>
      </c>
      <c r="BM351" s="6">
        <f>AH351/880755*1380318</f>
        <v>36147.170483323782</v>
      </c>
      <c r="BN351" s="8">
        <f>BM351/23157202</f>
        <v>1.560947237206109E-3</v>
      </c>
      <c r="BT351" s="6">
        <f>'[1]Detailed Budget'!$AD$12</f>
        <v>194045122715</v>
      </c>
      <c r="BU351" s="6">
        <f>'[1]Detailed Budget'!$AD$24</f>
        <v>194045122715</v>
      </c>
      <c r="BV351" s="7">
        <f>AV351/34743979</f>
        <v>7.3761238812192686E-3</v>
      </c>
      <c r="BW351" s="4"/>
      <c r="BX351" s="5">
        <f>BT351*BV351</f>
        <v>1431300863.692235</v>
      </c>
      <c r="BY351" s="5">
        <f>BU351*BV351</f>
        <v>1431300863.692235</v>
      </c>
      <c r="CA351" s="6">
        <f>'[1]Detailed Budget'!$AD$96</f>
        <v>71050111380.677719</v>
      </c>
      <c r="CB351" s="5">
        <f>BA351*CA351</f>
        <v>0</v>
      </c>
      <c r="CE351" s="6">
        <f>'[1]Detailed Budget'!$AD$175</f>
        <v>4330586076.5988197</v>
      </c>
      <c r="CF351" s="5">
        <f>BB351*BD351*CE351</f>
        <v>24999693.032673296</v>
      </c>
      <c r="CG351" s="6">
        <f>'[1]Detailed Budget'!$AD$176</f>
        <v>20662817754.37001</v>
      </c>
      <c r="CH351" s="5">
        <f>BB351*BF351*CG351</f>
        <v>119282726.03094172</v>
      </c>
      <c r="CI351" s="5">
        <f>CF351+CH351</f>
        <v>144282419.06361502</v>
      </c>
      <c r="CJ351" s="5">
        <f>'[1]Detailed Budget'!$AD$178</f>
        <v>46025131033.061455</v>
      </c>
      <c r="CK351" s="5">
        <f>BB351*AG351*CJ351</f>
        <v>179983547.62616804</v>
      </c>
      <c r="CL351" s="5">
        <f>CI351+CK351</f>
        <v>324265966.6897831</v>
      </c>
      <c r="CM351" s="4">
        <f>'[1]Detailed Budget'!$AD$189</f>
        <v>77498869683.252869</v>
      </c>
      <c r="CN351" s="5">
        <f>BH351*BL351*CM351</f>
        <v>0</v>
      </c>
      <c r="CO351" s="3">
        <f>'[1]Detailed Budget'!$AD$191</f>
        <v>2684962805.4134097</v>
      </c>
      <c r="CP351" s="2">
        <f>BH351*AN351*CO351</f>
        <v>0</v>
      </c>
      <c r="CQ351" s="2">
        <f>CN351+CP351</f>
        <v>0</v>
      </c>
      <c r="CR351" s="6">
        <f>'[1]Detailed Budget'!$AD$195</f>
        <v>18734176418</v>
      </c>
      <c r="CS351" s="5">
        <f>BN351*CR351</f>
        <v>29243060.921008937</v>
      </c>
      <c r="CW351" s="4"/>
      <c r="DH351" s="3">
        <f>'[1]Detailed Budget'!$AD$163</f>
        <v>4928560000</v>
      </c>
      <c r="DI351" s="2">
        <f>AP351*DH351</f>
        <v>6160000</v>
      </c>
    </row>
    <row r="352" spans="1:118" ht="43.5" x14ac:dyDescent="0.35">
      <c r="A352" s="23" t="s">
        <v>1017</v>
      </c>
      <c r="B352" s="22" t="s">
        <v>1016</v>
      </c>
      <c r="C352" s="21" t="s">
        <v>1</v>
      </c>
      <c r="D352" s="21" t="s">
        <v>1</v>
      </c>
      <c r="E352" s="21"/>
      <c r="F352" s="21"/>
      <c r="G352" s="21"/>
      <c r="H352" s="21" t="s">
        <v>1</v>
      </c>
      <c r="I352" s="21" t="s">
        <v>1</v>
      </c>
      <c r="J352" s="21"/>
      <c r="K352" s="21" t="s">
        <v>1</v>
      </c>
      <c r="L352" s="21"/>
      <c r="M352" s="21"/>
      <c r="N352" s="21"/>
      <c r="O352" s="21"/>
      <c r="P352" s="21"/>
      <c r="Q352" s="21"/>
      <c r="R352" s="21" t="s">
        <v>1</v>
      </c>
      <c r="S352" s="21"/>
      <c r="T352" s="21"/>
      <c r="U352" s="20">
        <f>COUNTA(C352:T352)</f>
        <v>6</v>
      </c>
      <c r="V352" s="19" t="s">
        <v>4</v>
      </c>
      <c r="W352" s="18">
        <v>150645</v>
      </c>
      <c r="X352" s="17">
        <v>3.36</v>
      </c>
      <c r="Y352" s="16">
        <f>1+X352/100</f>
        <v>1.0336000000000001</v>
      </c>
      <c r="Z352" s="6">
        <v>19</v>
      </c>
      <c r="AA352" s="16">
        <f>POWER(Y352,Z352)</f>
        <v>1.873689022502546</v>
      </c>
      <c r="AB352" s="6">
        <f>W352*AA352</f>
        <v>282261.88279489602</v>
      </c>
      <c r="AC352" s="1">
        <v>19.3</v>
      </c>
      <c r="AD352" s="6">
        <f>AB352*AC352/100</f>
        <v>54476.543379414936</v>
      </c>
      <c r="AE352" s="6">
        <f>AD352*0.95</f>
        <v>51752.716210444189</v>
      </c>
      <c r="AF352" s="6">
        <f>AE352*BB352</f>
        <v>51752.716210444189</v>
      </c>
      <c r="AG352" s="15">
        <f>AE352/21628351</f>
        <v>2.3928183988896883E-3</v>
      </c>
      <c r="AH352" s="6">
        <f>AB352*0.05</f>
        <v>14113.094139744802</v>
      </c>
      <c r="AI352" s="12">
        <f>AH352/12908475</f>
        <v>1.0933200195797569E-3</v>
      </c>
      <c r="AJ352" s="6">
        <f>AD352+AH352</f>
        <v>68589.637519159733</v>
      </c>
      <c r="AK352" s="6">
        <f>AB352*0.04</f>
        <v>11290.475311795841</v>
      </c>
      <c r="AL352" s="6">
        <f>AB352*0.04</f>
        <v>11290.475311795841</v>
      </c>
      <c r="AM352" s="6">
        <f>AK352+AL352</f>
        <v>22580.950623591682</v>
      </c>
      <c r="AN352" s="14">
        <f>AM352/20653560</f>
        <v>1.0933200195797567E-3</v>
      </c>
      <c r="AO352" s="6">
        <v>10</v>
      </c>
      <c r="AP352" s="13">
        <f>AO352/8801</f>
        <v>1.1362345188046814E-3</v>
      </c>
      <c r="AQ352" s="6">
        <v>10</v>
      </c>
      <c r="AR352" s="6"/>
      <c r="AS352" s="6"/>
      <c r="AT352" s="6"/>
      <c r="AU352" s="6">
        <v>1</v>
      </c>
      <c r="AV352" s="6">
        <f>W352/9401288*9786161</f>
        <v>156812.15423301572</v>
      </c>
      <c r="AW352" s="13">
        <f>AV352/34743979</f>
        <v>4.5133619909514602E-3</v>
      </c>
      <c r="AX352" s="6">
        <v>0</v>
      </c>
      <c r="AY352" s="6">
        <f>AJ352/4280467*1226893</f>
        <v>19659.571290888227</v>
      </c>
      <c r="AZ352" s="6">
        <f>AX352*AY352</f>
        <v>0</v>
      </c>
      <c r="BA352" s="12">
        <f>AZ352/12721596</f>
        <v>0</v>
      </c>
      <c r="BB352" s="11">
        <v>1</v>
      </c>
      <c r="BC352" s="6">
        <f>AD352*BB352*0.18*4</f>
        <v>39223.111233178752</v>
      </c>
      <c r="BD352" s="10">
        <f>BC352/11104067</f>
        <v>3.5323193955132614E-3</v>
      </c>
      <c r="BE352" s="6">
        <f>AD352*BB352*0.77*4</f>
        <v>167787.753608598</v>
      </c>
      <c r="BF352" s="8">
        <f>BE352/47500730</f>
        <v>3.5323194740080415E-3</v>
      </c>
      <c r="BG352" s="27">
        <f>BC352+BE352</f>
        <v>207010.86484177675</v>
      </c>
      <c r="BH352" s="9">
        <v>0</v>
      </c>
      <c r="BI352" s="6">
        <f>AK352*0.85*0.75*12</f>
        <v>86372.136135238194</v>
      </c>
      <c r="BJ352" s="6">
        <f>AL352*0.85*0.75*2*12</f>
        <v>172744.27227047639</v>
      </c>
      <c r="BK352" s="6">
        <f>BI352+BJ352</f>
        <v>259116.40840571458</v>
      </c>
      <c r="BL352" s="8">
        <f>BK352/236999601</f>
        <v>1.0933200195797569E-3</v>
      </c>
      <c r="BM352" s="6">
        <f>AH352/880755*1380318</f>
        <v>22118.021330318039</v>
      </c>
      <c r="BN352" s="8">
        <f>BM352/23157202</f>
        <v>9.5512494688771289E-4</v>
      </c>
      <c r="BT352" s="6">
        <f>'[1]Detailed Budget'!$AD$12</f>
        <v>194045122715</v>
      </c>
      <c r="BU352" s="6">
        <f>'[1]Detailed Budget'!$AD$24</f>
        <v>194045122715</v>
      </c>
      <c r="BV352" s="7">
        <f>AV352/34743979</f>
        <v>4.5133619909514602E-3</v>
      </c>
      <c r="BW352" s="4"/>
      <c r="BX352" s="5">
        <f>BT352*BV352</f>
        <v>875795881.39139283</v>
      </c>
      <c r="BY352" s="5">
        <f>BU352*BV352</f>
        <v>875795881.39139283</v>
      </c>
      <c r="CA352" s="6">
        <f>'[1]Detailed Budget'!$AD$96</f>
        <v>71050111380.677719</v>
      </c>
      <c r="CB352" s="5">
        <f>BA352*CA352</f>
        <v>0</v>
      </c>
      <c r="CE352" s="6">
        <f>'[1]Detailed Budget'!$AD$175</f>
        <v>4330586076.5988197</v>
      </c>
      <c r="CF352" s="5">
        <f>BB352*BD352*CE352</f>
        <v>15297013.192309689</v>
      </c>
      <c r="CG352" s="6">
        <f>'[1]Detailed Budget'!$AD$176</f>
        <v>20662817754.37001</v>
      </c>
      <c r="CH352" s="5">
        <f>BB352*BF352*CG352</f>
        <v>72987673.541640297</v>
      </c>
      <c r="CI352" s="5">
        <f>CF352+CH352</f>
        <v>88284686.733949989</v>
      </c>
      <c r="CJ352" s="5">
        <f>'[1]Detailed Budget'!$AD$178</f>
        <v>46025131033.061455</v>
      </c>
      <c r="CK352" s="5">
        <f>BB352*AG352*CJ352</f>
        <v>110129780.34721822</v>
      </c>
      <c r="CL352" s="5">
        <f>CI352+CK352</f>
        <v>198414467.0811682</v>
      </c>
      <c r="CM352" s="4">
        <f>'[1]Detailed Budget'!$AD$189</f>
        <v>77498869683.252869</v>
      </c>
      <c r="CN352" s="5">
        <f>BH352*BL352*CM352</f>
        <v>0</v>
      </c>
      <c r="CO352" s="3">
        <f>'[1]Detailed Budget'!$AD$191</f>
        <v>2684962805.4134097</v>
      </c>
      <c r="CP352" s="2">
        <f>BH352*AN352*CO352</f>
        <v>0</v>
      </c>
      <c r="CQ352" s="2">
        <f>CN352+CP352</f>
        <v>0</v>
      </c>
      <c r="CR352" s="6">
        <f>'[1]Detailed Budget'!$AD$195</f>
        <v>18734176418</v>
      </c>
      <c r="CS352" s="5">
        <f>BN352*CR352</f>
        <v>17893479.256227292</v>
      </c>
      <c r="CW352" s="4"/>
      <c r="DH352" s="3">
        <f>'[1]Detailed Budget'!$AD$163</f>
        <v>4928560000</v>
      </c>
      <c r="DI352" s="2">
        <f>AP352*DH352</f>
        <v>5600000</v>
      </c>
    </row>
    <row r="353" spans="1:113" ht="58" x14ac:dyDescent="0.35">
      <c r="A353" s="23" t="s">
        <v>1015</v>
      </c>
      <c r="B353" s="22" t="s">
        <v>1014</v>
      </c>
      <c r="C353" s="21" t="s">
        <v>1</v>
      </c>
      <c r="D353" s="21" t="s">
        <v>1</v>
      </c>
      <c r="E353" s="21"/>
      <c r="F353" s="21"/>
      <c r="G353" s="21"/>
      <c r="H353" s="21" t="s">
        <v>1</v>
      </c>
      <c r="I353" s="21" t="s">
        <v>1</v>
      </c>
      <c r="J353" s="21"/>
      <c r="K353" s="21"/>
      <c r="L353" s="21"/>
      <c r="M353" s="21" t="s">
        <v>1</v>
      </c>
      <c r="N353" s="21"/>
      <c r="O353" s="21"/>
      <c r="P353" s="21"/>
      <c r="Q353" s="21" t="s">
        <v>1</v>
      </c>
      <c r="R353" s="21"/>
      <c r="S353" s="21"/>
      <c r="T353" s="21"/>
      <c r="U353" s="20">
        <f>COUNTA(C353:T353)</f>
        <v>6</v>
      </c>
      <c r="V353" s="19" t="s">
        <v>29</v>
      </c>
      <c r="W353" s="18">
        <v>200095</v>
      </c>
      <c r="X353" s="17">
        <v>3.36</v>
      </c>
      <c r="Y353" s="16">
        <f>1+X353/100</f>
        <v>1.0336000000000001</v>
      </c>
      <c r="Z353" s="6">
        <v>19</v>
      </c>
      <c r="AA353" s="16">
        <f>POWER(Y353,Z353)</f>
        <v>1.873689022502546</v>
      </c>
      <c r="AB353" s="6">
        <f>W353*AA353</f>
        <v>374915.80495764693</v>
      </c>
      <c r="AC353" s="1">
        <v>19.3</v>
      </c>
      <c r="AD353" s="6">
        <f>AB353*AC353/100</f>
        <v>72358.750356825854</v>
      </c>
      <c r="AE353" s="6">
        <f>AD353*0.95</f>
        <v>68740.812838984551</v>
      </c>
      <c r="AF353" s="6">
        <f>AE353*BB353</f>
        <v>68740.812838984551</v>
      </c>
      <c r="AG353" s="15">
        <f>AE353/21628351</f>
        <v>3.1782734078517846E-3</v>
      </c>
      <c r="AH353" s="6">
        <f>AB353*0.05</f>
        <v>18745.790247882349</v>
      </c>
      <c r="AI353" s="12">
        <f>AH353/12908475</f>
        <v>1.4522079678569583E-3</v>
      </c>
      <c r="AJ353" s="6">
        <f>AD353+AH353</f>
        <v>91104.540604708207</v>
      </c>
      <c r="AK353" s="6">
        <f>AB353*0.04</f>
        <v>14996.632198305877</v>
      </c>
      <c r="AL353" s="6">
        <f>AB353*0.04</f>
        <v>14996.632198305877</v>
      </c>
      <c r="AM353" s="6">
        <f>AK353+AL353</f>
        <v>29993.264396611754</v>
      </c>
      <c r="AN353" s="14">
        <f>AM353/20653560</f>
        <v>1.4522079678569581E-3</v>
      </c>
      <c r="AO353" s="6">
        <v>10</v>
      </c>
      <c r="AP353" s="13">
        <f>AO353/8801</f>
        <v>1.1362345188046814E-3</v>
      </c>
      <c r="AQ353" s="6">
        <v>10</v>
      </c>
      <c r="AR353" s="6"/>
      <c r="AS353" s="6"/>
      <c r="AT353" s="6"/>
      <c r="AU353" s="6">
        <v>1</v>
      </c>
      <c r="AV353" s="6">
        <f>W353/9401288*9786161</f>
        <v>208286.5544907251</v>
      </c>
      <c r="AW353" s="13">
        <f>AV353/34743979</f>
        <v>5.9948963960266355E-3</v>
      </c>
      <c r="AX353" s="6">
        <v>0</v>
      </c>
      <c r="AY353" s="6">
        <f>AJ353/4280467*1226893</f>
        <v>26112.927196058812</v>
      </c>
      <c r="AZ353" s="6">
        <f>AX353*AY353</f>
        <v>0</v>
      </c>
      <c r="BA353" s="12">
        <f>AZ353/12721596</f>
        <v>0</v>
      </c>
      <c r="BB353" s="11">
        <v>1</v>
      </c>
      <c r="BC353" s="6">
        <f>AD353*BB353*0.18*4</f>
        <v>52098.300256914612</v>
      </c>
      <c r="BD353" s="10">
        <f>BC353/11104067</f>
        <v>4.6918214971968927E-3</v>
      </c>
      <c r="BE353" s="6">
        <f>AD353*BB353*0.77*4</f>
        <v>222864.95109902363</v>
      </c>
      <c r="BF353" s="8">
        <f>BE353/47500730</f>
        <v>4.6918216014579907E-3</v>
      </c>
      <c r="BG353" s="27">
        <f>BC353+BE353</f>
        <v>274963.25135593826</v>
      </c>
      <c r="BH353" s="9">
        <v>0</v>
      </c>
      <c r="BI353" s="6">
        <f>AK353*0.85*0.75*12</f>
        <v>114724.23631703996</v>
      </c>
      <c r="BJ353" s="6">
        <f>AL353*0.85*0.75*2*12</f>
        <v>229448.47263407992</v>
      </c>
      <c r="BK353" s="6">
        <f>BI353+BJ353</f>
        <v>344172.70895111992</v>
      </c>
      <c r="BL353" s="8">
        <f>BK353/236999601</f>
        <v>1.4522079678569583E-3</v>
      </c>
      <c r="BM353" s="6">
        <f>AH353/880755*1380318</f>
        <v>29378.376169736723</v>
      </c>
      <c r="BN353" s="8">
        <f>BM353/23157202</f>
        <v>1.2686496481628792E-3</v>
      </c>
      <c r="BT353" s="6">
        <f>'[1]Detailed Budget'!$AD$12</f>
        <v>194045122715</v>
      </c>
      <c r="BU353" s="6">
        <f>'[1]Detailed Budget'!$AD$24</f>
        <v>194045122715</v>
      </c>
      <c r="BV353" s="7">
        <f>AV353/34743979</f>
        <v>5.9948963960266355E-3</v>
      </c>
      <c r="BW353" s="4"/>
      <c r="BX353" s="5">
        <f>BT353*BV353</f>
        <v>1163280406.8306997</v>
      </c>
      <c r="BY353" s="5">
        <f>BU353*BV353</f>
        <v>1163280406.8306997</v>
      </c>
      <c r="CA353" s="6">
        <f>'[1]Detailed Budget'!$AD$96</f>
        <v>71050111380.677719</v>
      </c>
      <c r="CB353" s="5">
        <f>BA353*CA353</f>
        <v>0</v>
      </c>
      <c r="CE353" s="6">
        <f>'[1]Detailed Budget'!$AD$175</f>
        <v>4330586076.5988197</v>
      </c>
      <c r="CF353" s="5">
        <f>BB353*BD353*CE353</f>
        <v>20318336.849647891</v>
      </c>
      <c r="CG353" s="6">
        <f>'[1]Detailed Budget'!$AD$176</f>
        <v>20662817754.37001</v>
      </c>
      <c r="CH353" s="5">
        <f>BB353*BF353*CG353</f>
        <v>96946254.686942905</v>
      </c>
      <c r="CI353" s="5">
        <f>CF353+CH353</f>
        <v>117264591.5365908</v>
      </c>
      <c r="CJ353" s="5">
        <f>'[1]Detailed Budget'!$AD$178</f>
        <v>46025131033.061455</v>
      </c>
      <c r="CK353" s="5">
        <f>BB353*AG353*CJ353</f>
        <v>146280450.05527315</v>
      </c>
      <c r="CL353" s="5">
        <f>CI353+CK353</f>
        <v>263545041.59186393</v>
      </c>
      <c r="CM353" s="4">
        <f>'[1]Detailed Budget'!$AD$189</f>
        <v>77498869683.252869</v>
      </c>
      <c r="CN353" s="5">
        <f>BH353*BL353*CM353</f>
        <v>0</v>
      </c>
      <c r="CO353" s="3">
        <f>'[1]Detailed Budget'!$AD$191</f>
        <v>2684962805.4134097</v>
      </c>
      <c r="CP353" s="2">
        <f>BH353*AN353*CO353</f>
        <v>0</v>
      </c>
      <c r="CQ353" s="2">
        <f>CN353+CP353</f>
        <v>0</v>
      </c>
      <c r="CR353" s="6">
        <f>'[1]Detailed Budget'!$AD$195</f>
        <v>18734176418</v>
      </c>
      <c r="CS353" s="5">
        <f>BN353*CR353</f>
        <v>23767106.32131701</v>
      </c>
      <c r="CW353" s="4"/>
      <c r="DH353" s="3">
        <f>'[1]Detailed Budget'!$AD$163</f>
        <v>4928560000</v>
      </c>
      <c r="DI353" s="2">
        <f>AP353*DH353</f>
        <v>5600000</v>
      </c>
    </row>
    <row r="354" spans="1:113" ht="43.5" x14ac:dyDescent="0.35">
      <c r="A354" s="23" t="s">
        <v>1013</v>
      </c>
      <c r="B354" s="22" t="s">
        <v>1012</v>
      </c>
      <c r="C354" s="21" t="s">
        <v>1</v>
      </c>
      <c r="D354" s="21" t="s">
        <v>1</v>
      </c>
      <c r="E354" s="21"/>
      <c r="F354" s="21"/>
      <c r="G354" s="21"/>
      <c r="H354" s="21" t="s">
        <v>1</v>
      </c>
      <c r="I354" s="21" t="s">
        <v>1</v>
      </c>
      <c r="J354" s="21"/>
      <c r="K354" s="21" t="s">
        <v>1</v>
      </c>
      <c r="L354" s="21"/>
      <c r="M354" s="21"/>
      <c r="N354" s="21"/>
      <c r="O354" s="21"/>
      <c r="P354" s="21"/>
      <c r="Q354" s="21"/>
      <c r="R354" s="21" t="s">
        <v>1</v>
      </c>
      <c r="S354" s="21"/>
      <c r="T354" s="21"/>
      <c r="U354" s="20">
        <f>COUNTA(C354:T354)</f>
        <v>6</v>
      </c>
      <c r="V354" s="19" t="s">
        <v>4</v>
      </c>
      <c r="W354" s="18">
        <v>211204</v>
      </c>
      <c r="X354" s="17">
        <v>3.36</v>
      </c>
      <c r="Y354" s="16">
        <f>1+X354/100</f>
        <v>1.0336000000000001</v>
      </c>
      <c r="Z354" s="6">
        <v>19</v>
      </c>
      <c r="AA354" s="16">
        <f>POWER(Y354,Z354)</f>
        <v>1.873689022502546</v>
      </c>
      <c r="AB354" s="6">
        <f>W354*AA354</f>
        <v>395730.61630862771</v>
      </c>
      <c r="AC354" s="1">
        <v>19.3</v>
      </c>
      <c r="AD354" s="6">
        <f>AB354*AC354/100</f>
        <v>76376.008947565162</v>
      </c>
      <c r="AE354" s="6">
        <f>AD354*0.95</f>
        <v>72557.208500186898</v>
      </c>
      <c r="AF354" s="6">
        <f>AE354*BB354</f>
        <v>72557.208500186898</v>
      </c>
      <c r="AG354" s="15">
        <f>AE354/21628351</f>
        <v>3.3547267889348985E-3</v>
      </c>
      <c r="AH354" s="6">
        <f>AB354*0.05</f>
        <v>19786.530815431386</v>
      </c>
      <c r="AI354" s="12">
        <f>AH354/12908475</f>
        <v>1.5328325627489991E-3</v>
      </c>
      <c r="AJ354" s="6">
        <f>AD354+AH354</f>
        <v>96162.539762996545</v>
      </c>
      <c r="AK354" s="6">
        <f>AB354*0.04</f>
        <v>15829.224652345109</v>
      </c>
      <c r="AL354" s="6">
        <f>AB354*0.04</f>
        <v>15829.224652345109</v>
      </c>
      <c r="AM354" s="6">
        <f>AK354+AL354</f>
        <v>31658.449304690217</v>
      </c>
      <c r="AN354" s="14">
        <f>AM354/20653560</f>
        <v>1.5328325627489991E-3</v>
      </c>
      <c r="AO354" s="6">
        <v>11</v>
      </c>
      <c r="AP354" s="13">
        <f>AO354/8801</f>
        <v>1.2498579706851495E-3</v>
      </c>
      <c r="AQ354" s="6">
        <v>11</v>
      </c>
      <c r="AR354" s="6"/>
      <c r="AS354" s="6"/>
      <c r="AT354" s="6"/>
      <c r="AU354" s="6">
        <v>1</v>
      </c>
      <c r="AV354" s="6">
        <f>W354/9401288*9786161</f>
        <v>219850.3383625733</v>
      </c>
      <c r="AW354" s="13">
        <f>AV354/34743979</f>
        <v>6.3277248228411978E-3</v>
      </c>
      <c r="AX354" s="6">
        <v>0</v>
      </c>
      <c r="AY354" s="6">
        <f>AJ354/4280467*1226893</f>
        <v>27562.681104057599</v>
      </c>
      <c r="AZ354" s="6">
        <f>AX354*AY354</f>
        <v>0</v>
      </c>
      <c r="BA354" s="12">
        <f>AZ354/12721596</f>
        <v>0</v>
      </c>
      <c r="BB354" s="11">
        <v>1</v>
      </c>
      <c r="BC354" s="6">
        <f>AD354*BB354*0.18*4</f>
        <v>54990.726442246916</v>
      </c>
      <c r="BD354" s="10">
        <f>BC354/11104067</f>
        <v>4.9523049925983796E-3</v>
      </c>
      <c r="BE354" s="6">
        <f>AD354*BB354*0.77*4</f>
        <v>235238.10755850069</v>
      </c>
      <c r="BF354" s="8">
        <f>BE354/47500730</f>
        <v>4.9523051026479107E-3</v>
      </c>
      <c r="BG354" s="27">
        <f>BC354+BE354</f>
        <v>290228.83400074759</v>
      </c>
      <c r="BH354" s="9">
        <v>0</v>
      </c>
      <c r="BI354" s="6">
        <f>AK354*0.85*0.75*12</f>
        <v>121093.56859044009</v>
      </c>
      <c r="BJ354" s="6">
        <f>AL354*0.85*0.75*2*12</f>
        <v>242187.13718088018</v>
      </c>
      <c r="BK354" s="6">
        <f>BI354+BJ354</f>
        <v>363280.70577132027</v>
      </c>
      <c r="BL354" s="8">
        <f>BK354/236999601</f>
        <v>1.5328325627489991E-3</v>
      </c>
      <c r="BM354" s="6">
        <f>AH354/880755*1380318</f>
        <v>31009.423326685199</v>
      </c>
      <c r="BN354" s="8">
        <f>BM354/23157202</f>
        <v>1.3390833368679515E-3</v>
      </c>
      <c r="BT354" s="6">
        <f>'[1]Detailed Budget'!$AD$12</f>
        <v>194045122715</v>
      </c>
      <c r="BU354" s="6">
        <f>'[1]Detailed Budget'!$AD$24</f>
        <v>194045122715</v>
      </c>
      <c r="BV354" s="7">
        <f>AV354/34743979</f>
        <v>6.3277248228411978E-3</v>
      </c>
      <c r="BW354" s="4"/>
      <c r="BX354" s="5">
        <f>BT354*BV354</f>
        <v>1227864139.754972</v>
      </c>
      <c r="BY354" s="5">
        <f>BU354*BV354</f>
        <v>1227864139.754972</v>
      </c>
      <c r="CA354" s="6">
        <f>'[1]Detailed Budget'!$AD$96</f>
        <v>71050111380.677719</v>
      </c>
      <c r="CB354" s="5">
        <f>BA354*CA354</f>
        <v>0</v>
      </c>
      <c r="CE354" s="6">
        <f>'[1]Detailed Budget'!$AD$175</f>
        <v>4330586076.5988197</v>
      </c>
      <c r="CF354" s="5">
        <f>BB354*BD354*CE354</f>
        <v>21446383.048017364</v>
      </c>
      <c r="CG354" s="6">
        <f>'[1]Detailed Budget'!$AD$176</f>
        <v>20662817754.37001</v>
      </c>
      <c r="CH354" s="5">
        <f>BB354*BF354*CG354</f>
        <v>102328577.80005045</v>
      </c>
      <c r="CI354" s="5">
        <f>CF354+CH354</f>
        <v>123774960.84806782</v>
      </c>
      <c r="CJ354" s="5">
        <f>'[1]Detailed Budget'!$AD$178</f>
        <v>46025131033.061455</v>
      </c>
      <c r="CK354" s="5">
        <f>BB354*AG354*CJ354</f>
        <v>154401740.04085019</v>
      </c>
      <c r="CL354" s="5">
        <f>CI354+CK354</f>
        <v>278176700.88891804</v>
      </c>
      <c r="CM354" s="4">
        <f>'[1]Detailed Budget'!$AD$189</f>
        <v>77498869683.252869</v>
      </c>
      <c r="CN354" s="5">
        <f>BH354*BL354*CM354</f>
        <v>0</v>
      </c>
      <c r="CO354" s="3">
        <f>'[1]Detailed Budget'!$AD$191</f>
        <v>2684962805.4134097</v>
      </c>
      <c r="CP354" s="2">
        <f>BH354*AN354*CO354</f>
        <v>0</v>
      </c>
      <c r="CQ354" s="2">
        <f>CN354+CP354</f>
        <v>0</v>
      </c>
      <c r="CR354" s="6">
        <f>'[1]Detailed Budget'!$AD$195</f>
        <v>18734176418</v>
      </c>
      <c r="CS354" s="5">
        <f>BN354*CR354</f>
        <v>25086623.471288327</v>
      </c>
      <c r="CW354" s="4"/>
      <c r="DH354" s="3">
        <f>'[1]Detailed Budget'!$AD$163</f>
        <v>4928560000</v>
      </c>
      <c r="DI354" s="2">
        <f>AP354*DH354</f>
        <v>6160000</v>
      </c>
    </row>
    <row r="355" spans="1:113" ht="43.5" x14ac:dyDescent="0.35">
      <c r="A355" s="23" t="s">
        <v>1011</v>
      </c>
      <c r="B355" s="22" t="s">
        <v>1010</v>
      </c>
      <c r="C355" s="21" t="s">
        <v>1</v>
      </c>
      <c r="D355" s="21" t="s">
        <v>1</v>
      </c>
      <c r="E355" s="21"/>
      <c r="F355" s="21"/>
      <c r="G355" s="21"/>
      <c r="H355" s="21" t="s">
        <v>1</v>
      </c>
      <c r="I355" s="21" t="s">
        <v>1</v>
      </c>
      <c r="J355" s="21"/>
      <c r="K355" s="21" t="s">
        <v>1</v>
      </c>
      <c r="L355" s="21"/>
      <c r="M355" s="21"/>
      <c r="N355" s="21"/>
      <c r="O355" s="21"/>
      <c r="P355" s="21"/>
      <c r="Q355" s="21"/>
      <c r="R355" s="21" t="s">
        <v>1</v>
      </c>
      <c r="S355" s="21"/>
      <c r="T355" s="21"/>
      <c r="U355" s="20">
        <f>COUNTA(C355:T355)</f>
        <v>6</v>
      </c>
      <c r="V355" s="19" t="s">
        <v>4</v>
      </c>
      <c r="W355" s="18">
        <v>161966</v>
      </c>
      <c r="X355" s="17">
        <v>3.36</v>
      </c>
      <c r="Y355" s="16">
        <f>1+X355/100</f>
        <v>1.0336000000000001</v>
      </c>
      <c r="Z355" s="6">
        <v>19</v>
      </c>
      <c r="AA355" s="16">
        <f>POWER(Y355,Z355)</f>
        <v>1.873689022502546</v>
      </c>
      <c r="AB355" s="6">
        <f>W355*AA355</f>
        <v>303473.91621864738</v>
      </c>
      <c r="AC355" s="1">
        <v>19.3</v>
      </c>
      <c r="AD355" s="6">
        <f>AB355*AC355/100</f>
        <v>58570.465830198948</v>
      </c>
      <c r="AE355" s="6">
        <f>AD355*0.95</f>
        <v>55641.942538689</v>
      </c>
      <c r="AF355" s="6">
        <f>AE355*BB355</f>
        <v>55641.942538689</v>
      </c>
      <c r="AG355" s="15">
        <f>AE355/21628351</f>
        <v>2.5726391502842263E-3</v>
      </c>
      <c r="AH355" s="6">
        <f>AB355*0.05</f>
        <v>15173.69581093237</v>
      </c>
      <c r="AI355" s="12">
        <f>AH355/12908475</f>
        <v>1.1754832240781633E-3</v>
      </c>
      <c r="AJ355" s="6">
        <f>AD355+AH355</f>
        <v>73744.161641131315</v>
      </c>
      <c r="AK355" s="6">
        <f>AB355*0.04</f>
        <v>12138.956648745896</v>
      </c>
      <c r="AL355" s="6">
        <f>AB355*0.04</f>
        <v>12138.956648745896</v>
      </c>
      <c r="AM355" s="6">
        <f>AK355+AL355</f>
        <v>24277.913297491792</v>
      </c>
      <c r="AN355" s="14">
        <f>AM355/20653560</f>
        <v>1.1754832240781633E-3</v>
      </c>
      <c r="AO355" s="6">
        <v>10</v>
      </c>
      <c r="AP355" s="13">
        <f>AO355/8801</f>
        <v>1.1362345188046814E-3</v>
      </c>
      <c r="AQ355" s="6">
        <v>10</v>
      </c>
      <c r="AR355" s="6"/>
      <c r="AS355" s="6"/>
      <c r="AT355" s="6"/>
      <c r="AU355" s="6">
        <v>1</v>
      </c>
      <c r="AV355" s="6">
        <f>W355/9401288*9786161</f>
        <v>168596.6170301346</v>
      </c>
      <c r="AW355" s="13">
        <f>AV355/34743979</f>
        <v>4.8525419909485499E-3</v>
      </c>
      <c r="AX355" s="6">
        <v>0</v>
      </c>
      <c r="AY355" s="6">
        <f>AJ355/4280467*1226893</f>
        <v>21136.991760098263</v>
      </c>
      <c r="AZ355" s="6">
        <f>AX355*AY355</f>
        <v>0</v>
      </c>
      <c r="BA355" s="12">
        <f>AZ355/12721596</f>
        <v>0</v>
      </c>
      <c r="BB355" s="11">
        <v>1</v>
      </c>
      <c r="BC355" s="6">
        <f>AD355*BB355*0.18*4</f>
        <v>42170.735397743243</v>
      </c>
      <c r="BD355" s="10">
        <f>BC355/11104067</f>
        <v>3.7977738604912277E-3</v>
      </c>
      <c r="BE355" s="6">
        <f>AD355*BB355*0.77*4</f>
        <v>180397.03475701276</v>
      </c>
      <c r="BF355" s="8">
        <f>BE355/47500730</f>
        <v>3.7977739448849051E-3</v>
      </c>
      <c r="BG355" s="27">
        <f>BC355+BE355</f>
        <v>222567.770154756</v>
      </c>
      <c r="BH355" s="9">
        <v>0</v>
      </c>
      <c r="BI355" s="6">
        <f>AK355*0.85*0.75*12</f>
        <v>92863.018362906107</v>
      </c>
      <c r="BJ355" s="6">
        <f>AL355*0.85*0.75*2*12</f>
        <v>185726.03672581221</v>
      </c>
      <c r="BK355" s="6">
        <f>BI355+BJ355</f>
        <v>278589.05508871831</v>
      </c>
      <c r="BL355" s="8">
        <f>BK355/236999601</f>
        <v>1.1754832240781633E-3</v>
      </c>
      <c r="BM355" s="6">
        <f>AH355/880755*1380318</f>
        <v>23780.194781016908</v>
      </c>
      <c r="BN355" s="8">
        <f>BM355/23157202</f>
        <v>1.0269027657580094E-3</v>
      </c>
      <c r="BT355" s="6">
        <f>'[1]Detailed Budget'!$AD$12</f>
        <v>194045122715</v>
      </c>
      <c r="BU355" s="6">
        <f>'[1]Detailed Budget'!$AD$24</f>
        <v>194045122715</v>
      </c>
      <c r="BV355" s="7">
        <f>AV355/34743979</f>
        <v>4.8525419909485499E-3</v>
      </c>
      <c r="BW355" s="4"/>
      <c r="BX355" s="5">
        <f>BT355*BV355</f>
        <v>941612106.11330175</v>
      </c>
      <c r="BY355" s="5">
        <f>BU355*BV355</f>
        <v>941612106.11330175</v>
      </c>
      <c r="CA355" s="6">
        <f>'[1]Detailed Budget'!$AD$96</f>
        <v>71050111380.677719</v>
      </c>
      <c r="CB355" s="5">
        <f>BA355*CA355</f>
        <v>0</v>
      </c>
      <c r="CE355" s="6">
        <f>'[1]Detailed Budget'!$AD$175</f>
        <v>4330586076.5988197</v>
      </c>
      <c r="CF355" s="5">
        <f>BB355*BD355*CE355</f>
        <v>16446586.60231426</v>
      </c>
      <c r="CG355" s="6">
        <f>'[1]Detailed Budget'!$AD$176</f>
        <v>20662817754.37001</v>
      </c>
      <c r="CH355" s="5">
        <f>BB355*BF355*CG355</f>
        <v>78472710.89545165</v>
      </c>
      <c r="CI355" s="5">
        <f>CF355+CH355</f>
        <v>94919297.497765914</v>
      </c>
      <c r="CJ355" s="5">
        <f>'[1]Detailed Budget'!$AD$178</f>
        <v>46025131033.061455</v>
      </c>
      <c r="CK355" s="5">
        <f>BB355*AG355*CJ355</f>
        <v>118406053.9926154</v>
      </c>
      <c r="CL355" s="5">
        <f>CI355+CK355</f>
        <v>213325351.4903813</v>
      </c>
      <c r="CM355" s="4">
        <f>'[1]Detailed Budget'!$AD$189</f>
        <v>77498869683.252869</v>
      </c>
      <c r="CN355" s="5">
        <f>BH355*BL355*CM355</f>
        <v>0</v>
      </c>
      <c r="CO355" s="3">
        <f>'[1]Detailed Budget'!$AD$191</f>
        <v>2684962805.4134097</v>
      </c>
      <c r="CP355" s="2">
        <f>BH355*AN355*CO355</f>
        <v>0</v>
      </c>
      <c r="CQ355" s="2">
        <f>CN355+CP355</f>
        <v>0</v>
      </c>
      <c r="CR355" s="6">
        <f>'[1]Detailed Budget'!$AD$195</f>
        <v>18734176418</v>
      </c>
      <c r="CS355" s="5">
        <f>BN355*CR355</f>
        <v>19238177.577842679</v>
      </c>
      <c r="CW355" s="4"/>
      <c r="DH355" s="3">
        <f>'[1]Detailed Budget'!$AD$163</f>
        <v>4928560000</v>
      </c>
      <c r="DI355" s="2">
        <f>AP355*DH355</f>
        <v>5600000</v>
      </c>
    </row>
    <row r="356" spans="1:113" ht="43.5" x14ac:dyDescent="0.35">
      <c r="A356" s="23" t="s">
        <v>1009</v>
      </c>
      <c r="B356" s="22" t="s">
        <v>1008</v>
      </c>
      <c r="C356" s="21" t="s">
        <v>1</v>
      </c>
      <c r="D356" s="21" t="s">
        <v>1</v>
      </c>
      <c r="E356" s="21"/>
      <c r="F356" s="21"/>
      <c r="G356" s="21"/>
      <c r="H356" s="21" t="s">
        <v>1</v>
      </c>
      <c r="I356" s="21" t="s">
        <v>1</v>
      </c>
      <c r="J356" s="21"/>
      <c r="K356" s="21" t="s">
        <v>1</v>
      </c>
      <c r="L356" s="21"/>
      <c r="M356" s="21"/>
      <c r="N356" s="21"/>
      <c r="O356" s="21"/>
      <c r="P356" s="21"/>
      <c r="Q356" s="21"/>
      <c r="R356" s="21" t="s">
        <v>1</v>
      </c>
      <c r="S356" s="21"/>
      <c r="T356" s="21"/>
      <c r="U356" s="20">
        <f>COUNTA(C356:T356)</f>
        <v>6</v>
      </c>
      <c r="V356" s="19" t="s">
        <v>4</v>
      </c>
      <c r="W356" s="18">
        <v>118622</v>
      </c>
      <c r="X356" s="17">
        <v>3.36</v>
      </c>
      <c r="Y356" s="16">
        <f>1+X356/100</f>
        <v>1.0336000000000001</v>
      </c>
      <c r="Z356" s="6">
        <v>19</v>
      </c>
      <c r="AA356" s="16">
        <f>POWER(Y356,Z356)</f>
        <v>1.873689022502546</v>
      </c>
      <c r="AB356" s="6">
        <f>W356*AA356</f>
        <v>222260.73922729702</v>
      </c>
      <c r="AC356" s="1">
        <v>19.3</v>
      </c>
      <c r="AD356" s="6">
        <f>AB356*AC356/100</f>
        <v>42896.322670868329</v>
      </c>
      <c r="AE356" s="6">
        <f>AD356*0.95</f>
        <v>40751.506537324909</v>
      </c>
      <c r="AF356" s="6">
        <f>AE356*BB356</f>
        <v>40751.506537324909</v>
      </c>
      <c r="AG356" s="15">
        <f>AE356/21628351</f>
        <v>1.8841707598200579E-3</v>
      </c>
      <c r="AH356" s="6">
        <f>AB356*0.05</f>
        <v>11113.036961364851</v>
      </c>
      <c r="AI356" s="12">
        <f>AH356/12908475</f>
        <v>8.6091013550127729E-4</v>
      </c>
      <c r="AJ356" s="6">
        <f>AD356+AH356</f>
        <v>54009.35963223318</v>
      </c>
      <c r="AK356" s="6">
        <f>AB356*0.04</f>
        <v>8890.4295690918807</v>
      </c>
      <c r="AL356" s="6">
        <f>AB356*0.04</f>
        <v>8890.4295690918807</v>
      </c>
      <c r="AM356" s="6">
        <f>AK356+AL356</f>
        <v>17780.859138183761</v>
      </c>
      <c r="AN356" s="14">
        <f>AM356/20653560</f>
        <v>8.6091013550127729E-4</v>
      </c>
      <c r="AO356" s="6">
        <v>10</v>
      </c>
      <c r="AP356" s="13">
        <f>AO356/8801</f>
        <v>1.1362345188046814E-3</v>
      </c>
      <c r="AQ356" s="6">
        <v>10</v>
      </c>
      <c r="AR356" s="6"/>
      <c r="AS356" s="6"/>
      <c r="AT356" s="6"/>
      <c r="AU356" s="6">
        <v>1</v>
      </c>
      <c r="AV356" s="6">
        <f>W356/9401288*9786161</f>
        <v>123478.18619555107</v>
      </c>
      <c r="AW356" s="13">
        <f>AV356/34743979</f>
        <v>3.5539448776304829E-3</v>
      </c>
      <c r="AX356" s="6">
        <v>0</v>
      </c>
      <c r="AY356" s="6">
        <f>AJ356/4280467*1226893</f>
        <v>15480.485018870479</v>
      </c>
      <c r="AZ356" s="6">
        <f>AX356*AY356</f>
        <v>0</v>
      </c>
      <c r="BA356" s="12">
        <f>AZ356/12721596</f>
        <v>0</v>
      </c>
      <c r="BB356" s="11">
        <v>1</v>
      </c>
      <c r="BC356" s="6">
        <f>AD356*BB356*0.18*4</f>
        <v>30885.352323025196</v>
      </c>
      <c r="BD356" s="10">
        <f>BC356/11104067</f>
        <v>2.7814450617980957E-3</v>
      </c>
      <c r="BE356" s="6">
        <f>AD356*BB356*0.77*4</f>
        <v>132120.67382627446</v>
      </c>
      <c r="BF356" s="8">
        <f>BE356/47500730</f>
        <v>2.7814451236070365E-3</v>
      </c>
      <c r="BG356" s="27">
        <f>BC356+BE356</f>
        <v>163006.02614929967</v>
      </c>
      <c r="BH356" s="9">
        <v>0</v>
      </c>
      <c r="BI356" s="6">
        <f>AK356*0.85*0.75*12</f>
        <v>68011.786203552881</v>
      </c>
      <c r="BJ356" s="6">
        <f>AL356*0.85*0.75*2*12</f>
        <v>136023.57240710576</v>
      </c>
      <c r="BK356" s="6">
        <f>BI356+BJ356</f>
        <v>204035.35861065864</v>
      </c>
      <c r="BL356" s="8">
        <f>BK356/236999601</f>
        <v>8.6091013550127729E-4</v>
      </c>
      <c r="BM356" s="6">
        <f>AH356/880755*1380318</f>
        <v>17416.335930465575</v>
      </c>
      <c r="BN356" s="8">
        <f>BM356/23157202</f>
        <v>7.5209154933595062E-4</v>
      </c>
      <c r="BT356" s="6">
        <f>'[1]Detailed Budget'!$AD$12</f>
        <v>194045122715</v>
      </c>
      <c r="BU356" s="6">
        <f>'[1]Detailed Budget'!$AD$24</f>
        <v>194045122715</v>
      </c>
      <c r="BV356" s="7">
        <f>AV356/34743979</f>
        <v>3.5539448776304829E-3</v>
      </c>
      <c r="BW356" s="4"/>
      <c r="BX356" s="5">
        <f>BT356*BV356</f>
        <v>689625669.90215266</v>
      </c>
      <c r="BY356" s="5">
        <f>BU356*BV356</f>
        <v>689625669.90215266</v>
      </c>
      <c r="CA356" s="6">
        <f>'[1]Detailed Budget'!$AD$96</f>
        <v>71050111380.677719</v>
      </c>
      <c r="CB356" s="5">
        <f>BA356*CA356</f>
        <v>0</v>
      </c>
      <c r="CE356" s="6">
        <f>'[1]Detailed Budget'!$AD$175</f>
        <v>4330586076.5988197</v>
      </c>
      <c r="CF356" s="5">
        <f>BB356*BD356*CE356</f>
        <v>12045287.257447377</v>
      </c>
      <c r="CG356" s="6">
        <f>'[1]Detailed Budget'!$AD$176</f>
        <v>20662817754.37001</v>
      </c>
      <c r="CH356" s="5">
        <f>BB356*BF356*CG356</f>
        <v>57472493.682873361</v>
      </c>
      <c r="CI356" s="5">
        <f>CF356+CH356</f>
        <v>69517780.94032073</v>
      </c>
      <c r="CJ356" s="5">
        <f>'[1]Detailed Budget'!$AD$178</f>
        <v>46025131033.061455</v>
      </c>
      <c r="CK356" s="5">
        <f>BB356*AG356*CJ356</f>
        <v>86719206.109381124</v>
      </c>
      <c r="CL356" s="5">
        <f>CI356+CK356</f>
        <v>156236987.04970187</v>
      </c>
      <c r="CM356" s="4">
        <f>'[1]Detailed Budget'!$AD$189</f>
        <v>77498869683.252869</v>
      </c>
      <c r="CN356" s="5">
        <f>BH356*BL356*CM356</f>
        <v>0</v>
      </c>
      <c r="CO356" s="3">
        <f>'[1]Detailed Budget'!$AD$191</f>
        <v>2684962805.4134097</v>
      </c>
      <c r="CP356" s="2">
        <f>BH356*AN356*CO356</f>
        <v>0</v>
      </c>
      <c r="CQ356" s="2">
        <f>CN356+CP356</f>
        <v>0</v>
      </c>
      <c r="CR356" s="6">
        <f>'[1]Detailed Budget'!$AD$195</f>
        <v>18734176418</v>
      </c>
      <c r="CS356" s="5">
        <f>BN356*CR356</f>
        <v>14089815.76774665</v>
      </c>
      <c r="CW356" s="4"/>
      <c r="DH356" s="3">
        <f>'[1]Detailed Budget'!$AD$163</f>
        <v>4928560000</v>
      </c>
      <c r="DI356" s="2">
        <f>AP356*DH356</f>
        <v>5600000</v>
      </c>
    </row>
    <row r="357" spans="1:113" ht="43.5" x14ac:dyDescent="0.35">
      <c r="A357" s="23" t="s">
        <v>1007</v>
      </c>
      <c r="B357" s="22" t="s">
        <v>1006</v>
      </c>
      <c r="C357" s="21" t="s">
        <v>1</v>
      </c>
      <c r="D357" s="21" t="s">
        <v>1</v>
      </c>
      <c r="E357" s="21"/>
      <c r="F357" s="21"/>
      <c r="G357" s="21"/>
      <c r="H357" s="21" t="s">
        <v>1</v>
      </c>
      <c r="I357" s="21" t="s">
        <v>1</v>
      </c>
      <c r="J357" s="21"/>
      <c r="K357" s="21" t="s">
        <v>1</v>
      </c>
      <c r="L357" s="21"/>
      <c r="M357" s="21"/>
      <c r="N357" s="21"/>
      <c r="O357" s="21"/>
      <c r="P357" s="21"/>
      <c r="Q357" s="21"/>
      <c r="R357" s="21" t="s">
        <v>1</v>
      </c>
      <c r="S357" s="21"/>
      <c r="T357" s="21"/>
      <c r="U357" s="20">
        <f>COUNTA(C357:T357)</f>
        <v>6</v>
      </c>
      <c r="V357" s="19" t="s">
        <v>4</v>
      </c>
      <c r="W357" s="18">
        <v>207419</v>
      </c>
      <c r="X357" s="17">
        <v>3.36</v>
      </c>
      <c r="Y357" s="16">
        <f>1+X357/100</f>
        <v>1.0336000000000001</v>
      </c>
      <c r="Z357" s="6">
        <v>19</v>
      </c>
      <c r="AA357" s="16">
        <f>POWER(Y357,Z357)</f>
        <v>1.873689022502546</v>
      </c>
      <c r="AB357" s="6">
        <f>W357*AA357</f>
        <v>388638.70335845556</v>
      </c>
      <c r="AC357" s="1">
        <v>19.3</v>
      </c>
      <c r="AD357" s="6">
        <f>AB357*AC357/100</f>
        <v>75007.26974818192</v>
      </c>
      <c r="AE357" s="6">
        <f>AD357*0.95</f>
        <v>71256.906260772826</v>
      </c>
      <c r="AF357" s="6">
        <f>AE357*BB357</f>
        <v>71256.906260772826</v>
      </c>
      <c r="AG357" s="15">
        <f>AE357/21628351</f>
        <v>3.2946065218181831E-3</v>
      </c>
      <c r="AH357" s="6">
        <f>AB357*0.05</f>
        <v>19431.93516792278</v>
      </c>
      <c r="AI357" s="12">
        <f>AH357/12908475</f>
        <v>1.5053625752013914E-3</v>
      </c>
      <c r="AJ357" s="6">
        <f>AD357+AH357</f>
        <v>94439.204916104703</v>
      </c>
      <c r="AK357" s="6">
        <f>AB357*0.04</f>
        <v>15545.548134338223</v>
      </c>
      <c r="AL357" s="6">
        <f>AB357*0.04</f>
        <v>15545.548134338223</v>
      </c>
      <c r="AM357" s="6">
        <f>AK357+AL357</f>
        <v>31091.096268676447</v>
      </c>
      <c r="AN357" s="14">
        <f>AM357/20653560</f>
        <v>1.5053625752013912E-3</v>
      </c>
      <c r="AO357" s="6">
        <v>10</v>
      </c>
      <c r="AP357" s="13">
        <f>AO357/8801</f>
        <v>1.1362345188046814E-3</v>
      </c>
      <c r="AQ357" s="6">
        <v>10</v>
      </c>
      <c r="AR357" s="6"/>
      <c r="AS357" s="6"/>
      <c r="AT357" s="6"/>
      <c r="AU357" s="6">
        <v>1</v>
      </c>
      <c r="AV357" s="6">
        <f>W357/9401288*9786161</f>
        <v>215910.38679583053</v>
      </c>
      <c r="AW357" s="13">
        <f>AV357/34743979</f>
        <v>6.2143252733324102E-3</v>
      </c>
      <c r="AX357" s="6">
        <v>0</v>
      </c>
      <c r="AY357" s="6">
        <f>AJ357/4280467*1226893</f>
        <v>27068.728584319058</v>
      </c>
      <c r="AZ357" s="6">
        <f>AX357*AY357</f>
        <v>0</v>
      </c>
      <c r="BA357" s="12">
        <f>AZ357/12721596</f>
        <v>0</v>
      </c>
      <c r="BB357" s="11">
        <v>1</v>
      </c>
      <c r="BC357" s="6">
        <f>AD357*BB357*0.18*4</f>
        <v>54005.234218690981</v>
      </c>
      <c r="BD357" s="10">
        <f>BC357/11104067</f>
        <v>4.8635544272824524E-3</v>
      </c>
      <c r="BE357" s="6">
        <f>AD357*BB357*0.77*4</f>
        <v>231022.39082440033</v>
      </c>
      <c r="BF357" s="8">
        <f>BE357/47500730</f>
        <v>4.863554535359779E-3</v>
      </c>
      <c r="BG357" s="27">
        <f>BC357+BE357</f>
        <v>285027.62504309131</v>
      </c>
      <c r="BH357" s="9">
        <v>0</v>
      </c>
      <c r="BI357" s="6">
        <f>AK357*0.85*0.75*12</f>
        <v>118923.44322768741</v>
      </c>
      <c r="BJ357" s="6">
        <f>AL357*0.85*0.75*2*12</f>
        <v>237846.88645537483</v>
      </c>
      <c r="BK357" s="6">
        <f>BI357+BJ357</f>
        <v>356770.32968306227</v>
      </c>
      <c r="BL357" s="8">
        <f>BK357/236999601</f>
        <v>1.5053625752013914E-3</v>
      </c>
      <c r="BM357" s="6">
        <f>AH357/880755*1380318</f>
        <v>30453.701525528479</v>
      </c>
      <c r="BN357" s="8">
        <f>BM357/23157202</f>
        <v>1.3150855412293971E-3</v>
      </c>
      <c r="BT357" s="6">
        <f>'[1]Detailed Budget'!$AD$12</f>
        <v>194045122715</v>
      </c>
      <c r="BU357" s="6">
        <f>'[1]Detailed Budget'!$AD$24</f>
        <v>194045122715</v>
      </c>
      <c r="BV357" s="7">
        <f>AV357/34743979</f>
        <v>6.2143252733324102E-3</v>
      </c>
      <c r="BW357" s="4"/>
      <c r="BX357" s="5">
        <f>BT357*BV357</f>
        <v>1205859510.2547135</v>
      </c>
      <c r="BY357" s="5">
        <f>BU357*BV357</f>
        <v>1205859510.2547135</v>
      </c>
      <c r="CA357" s="6">
        <f>'[1]Detailed Budget'!$AD$96</f>
        <v>71050111380.677719</v>
      </c>
      <c r="CB357" s="5">
        <f>BA357*CA357</f>
        <v>0</v>
      </c>
      <c r="CE357" s="6">
        <f>'[1]Detailed Budget'!$AD$175</f>
        <v>4330586076.5988197</v>
      </c>
      <c r="CF357" s="5">
        <f>BB357*BD357*CE357</f>
        <v>21062041.085569937</v>
      </c>
      <c r="CG357" s="6">
        <f>'[1]Detailed Budget'!$AD$176</f>
        <v>20662817754.37001</v>
      </c>
      <c r="CH357" s="5">
        <f>BB357*BF357*CG357</f>
        <v>100494741.00257882</v>
      </c>
      <c r="CI357" s="5">
        <f>CF357+CH357</f>
        <v>121556782.08814876</v>
      </c>
      <c r="CJ357" s="5">
        <f>'[1]Detailed Budget'!$AD$178</f>
        <v>46025131033.061455</v>
      </c>
      <c r="CK357" s="5">
        <f>BB357*AG357*CJ357</f>
        <v>151634696.86906072</v>
      </c>
      <c r="CL357" s="5">
        <f>CI357+CK357</f>
        <v>273191478.95720947</v>
      </c>
      <c r="CM357" s="4">
        <f>'[1]Detailed Budget'!$AD$189</f>
        <v>77498869683.252869</v>
      </c>
      <c r="CN357" s="5">
        <f>BH357*BL357*CM357</f>
        <v>0</v>
      </c>
      <c r="CO357" s="3">
        <f>'[1]Detailed Budget'!$AD$191</f>
        <v>2684962805.4134097</v>
      </c>
      <c r="CP357" s="2">
        <f>BH357*AN357*CO357</f>
        <v>0</v>
      </c>
      <c r="CQ357" s="2">
        <f>CN357+CP357</f>
        <v>0</v>
      </c>
      <c r="CR357" s="6">
        <f>'[1]Detailed Budget'!$AD$195</f>
        <v>18734176418</v>
      </c>
      <c r="CS357" s="5">
        <f>BN357*CR357</f>
        <v>24637044.534152538</v>
      </c>
      <c r="CW357" s="4"/>
      <c r="DH357" s="3">
        <f>'[1]Detailed Budget'!$AD$163</f>
        <v>4928560000</v>
      </c>
      <c r="DI357" s="2">
        <f>AP357*DH357</f>
        <v>5600000</v>
      </c>
    </row>
    <row r="358" spans="1:113" ht="43.5" x14ac:dyDescent="0.35">
      <c r="A358" s="23" t="s">
        <v>1005</v>
      </c>
      <c r="B358" s="22" t="s">
        <v>1004</v>
      </c>
      <c r="C358" s="21" t="s">
        <v>1</v>
      </c>
      <c r="D358" s="21" t="s">
        <v>1</v>
      </c>
      <c r="E358" s="21"/>
      <c r="F358" s="21"/>
      <c r="G358" s="21"/>
      <c r="H358" s="21" t="s">
        <v>1</v>
      </c>
      <c r="I358" s="21" t="s">
        <v>1</v>
      </c>
      <c r="J358" s="21"/>
      <c r="K358" s="21" t="s">
        <v>1</v>
      </c>
      <c r="L358" s="21"/>
      <c r="M358" s="21"/>
      <c r="N358" s="21"/>
      <c r="O358" s="21"/>
      <c r="P358" s="21"/>
      <c r="Q358" s="21"/>
      <c r="R358" s="21" t="s">
        <v>1</v>
      </c>
      <c r="S358" s="21"/>
      <c r="T358" s="21"/>
      <c r="U358" s="20">
        <f>COUNTA(C358:T358)</f>
        <v>6</v>
      </c>
      <c r="V358" s="19" t="s">
        <v>4</v>
      </c>
      <c r="W358" s="18">
        <v>282328</v>
      </c>
      <c r="X358" s="17">
        <v>3.36</v>
      </c>
      <c r="Y358" s="16">
        <f>1+X358/100</f>
        <v>1.0336000000000001</v>
      </c>
      <c r="Z358" s="6">
        <v>19</v>
      </c>
      <c r="AA358" s="16">
        <f>POWER(Y358,Z358)</f>
        <v>1.873689022502546</v>
      </c>
      <c r="AB358" s="6">
        <f>W358*AA358</f>
        <v>528994.87434509885</v>
      </c>
      <c r="AC358" s="1">
        <v>19.3</v>
      </c>
      <c r="AD358" s="6">
        <f>AB358*AC358/100</f>
        <v>102096.01074860409</v>
      </c>
      <c r="AE358" s="6">
        <f>AD358*0.95</f>
        <v>96991.210211173879</v>
      </c>
      <c r="AF358" s="6">
        <f>AE358*BB358</f>
        <v>96991.210211173879</v>
      </c>
      <c r="AG358" s="15">
        <f>AE358/21628351</f>
        <v>4.4844477607735274E-3</v>
      </c>
      <c r="AH358" s="6">
        <f>AB358*0.05</f>
        <v>26449.743717254943</v>
      </c>
      <c r="AI358" s="12">
        <f>AH358/12908475</f>
        <v>2.0490215704996092E-3</v>
      </c>
      <c r="AJ358" s="6">
        <f>AD358+AH358</f>
        <v>128545.75446585903</v>
      </c>
      <c r="AK358" s="6">
        <f>AB358*0.04</f>
        <v>21159.794973803953</v>
      </c>
      <c r="AL358" s="6">
        <f>AB358*0.04</f>
        <v>21159.794973803953</v>
      </c>
      <c r="AM358" s="6">
        <f>AK358+AL358</f>
        <v>42319.589947607907</v>
      </c>
      <c r="AN358" s="14">
        <f>AM358/20653560</f>
        <v>2.0490215704996092E-3</v>
      </c>
      <c r="AO358" s="6">
        <v>11</v>
      </c>
      <c r="AP358" s="13">
        <f>AO358/8801</f>
        <v>1.2498579706851495E-3</v>
      </c>
      <c r="AQ358" s="6">
        <v>11</v>
      </c>
      <c r="AR358" s="6"/>
      <c r="AS358" s="6"/>
      <c r="AT358" s="6"/>
      <c r="AU358" s="6">
        <v>1</v>
      </c>
      <c r="AV358" s="6">
        <f>W358/9401288*9786161</f>
        <v>293886.03591422795</v>
      </c>
      <c r="AW358" s="13">
        <f>AV358/34743979</f>
        <v>8.4586177050771285E-3</v>
      </c>
      <c r="AX358" s="6">
        <v>0</v>
      </c>
      <c r="AY358" s="6">
        <f>AJ358/4280467*1226893</f>
        <v>36844.551385136525</v>
      </c>
      <c r="AZ358" s="6">
        <f>AX358*AY358</f>
        <v>0</v>
      </c>
      <c r="BA358" s="12">
        <f>AZ358/12721596</f>
        <v>0</v>
      </c>
      <c r="BB358" s="11">
        <v>1</v>
      </c>
      <c r="BC358" s="6">
        <f>AD358*BB358*0.18*4</f>
        <v>73509.127738994939</v>
      </c>
      <c r="BD358" s="10">
        <f>BC358/11104067</f>
        <v>6.6200183895679787E-3</v>
      </c>
      <c r="BE358" s="6">
        <f>AD358*BB358*0.77*4</f>
        <v>314455.71310570062</v>
      </c>
      <c r="BF358" s="8">
        <f>BE358/47500730</f>
        <v>6.6200185366772392E-3</v>
      </c>
      <c r="BG358" s="27">
        <f>BC358+BE358</f>
        <v>387964.84084469557</v>
      </c>
      <c r="BH358" s="9">
        <v>0</v>
      </c>
      <c r="BI358" s="6">
        <f>AK358*0.85*0.75*12</f>
        <v>161872.43154960027</v>
      </c>
      <c r="BJ358" s="6">
        <f>AL358*0.85*0.75*2*12</f>
        <v>323744.86309920053</v>
      </c>
      <c r="BK358" s="6">
        <f>BI358+BJ358</f>
        <v>485617.2946488008</v>
      </c>
      <c r="BL358" s="8">
        <f>BK358/236999601</f>
        <v>2.0490215704996096E-3</v>
      </c>
      <c r="BM358" s="6">
        <f>AH358/880755*1380318</f>
        <v>41452.001235660209</v>
      </c>
      <c r="BN358" s="8">
        <f>BM358/23157202</f>
        <v>1.7900263268274038E-3</v>
      </c>
      <c r="BT358" s="6">
        <f>'[1]Detailed Budget'!$AD$12</f>
        <v>194045122715</v>
      </c>
      <c r="BU358" s="6">
        <f>'[1]Detailed Budget'!$AD$24</f>
        <v>194045122715</v>
      </c>
      <c r="BV358" s="7">
        <f>AV358/34743979</f>
        <v>8.4586177050771285E-3</v>
      </c>
      <c r="BW358" s="4"/>
      <c r="BX358" s="5">
        <f>BT358*BV358</f>
        <v>1641353510.5809631</v>
      </c>
      <c r="BY358" s="5">
        <f>BU358*BV358</f>
        <v>1641353510.5809631</v>
      </c>
      <c r="CA358" s="6">
        <f>'[1]Detailed Budget'!$AD$96</f>
        <v>71050111380.677719</v>
      </c>
      <c r="CB358" s="5">
        <f>BA358*CA358</f>
        <v>0</v>
      </c>
      <c r="CE358" s="6">
        <f>'[1]Detailed Budget'!$AD$175</f>
        <v>4330586076.5988197</v>
      </c>
      <c r="CF358" s="5">
        <f>BB358*BD358*CE358</f>
        <v>28668559.464691229</v>
      </c>
      <c r="CG358" s="6">
        <f>'[1]Detailed Budget'!$AD$176</f>
        <v>20662817754.37001</v>
      </c>
      <c r="CH358" s="5">
        <f>BB358*BF358*CG358</f>
        <v>136788236.55391303</v>
      </c>
      <c r="CI358" s="5">
        <f>CF358+CH358</f>
        <v>165456796.01860425</v>
      </c>
      <c r="CJ358" s="5">
        <f>'[1]Detailed Budget'!$AD$178</f>
        <v>46025131033.061455</v>
      </c>
      <c r="CK358" s="5">
        <f>BB358*AG358*CJ358</f>
        <v>206397295.80052063</v>
      </c>
      <c r="CL358" s="5">
        <f>CI358+CK358</f>
        <v>371854091.81912488</v>
      </c>
      <c r="CM358" s="4">
        <f>'[1]Detailed Budget'!$AD$189</f>
        <v>77498869683.252869</v>
      </c>
      <c r="CN358" s="5">
        <f>BH358*BL358*CM358</f>
        <v>0</v>
      </c>
      <c r="CO358" s="3">
        <f>'[1]Detailed Budget'!$AD$191</f>
        <v>2684962805.4134097</v>
      </c>
      <c r="CP358" s="2">
        <f>BH358*AN358*CO358</f>
        <v>0</v>
      </c>
      <c r="CQ358" s="2">
        <f>CN358+CP358</f>
        <v>0</v>
      </c>
      <c r="CR358" s="6">
        <f>'[1]Detailed Budget'!$AD$195</f>
        <v>18734176418</v>
      </c>
      <c r="CS358" s="5">
        <f>BN358*CR358</f>
        <v>33534668.999649107</v>
      </c>
      <c r="CW358" s="4"/>
      <c r="DH358" s="3">
        <f>'[1]Detailed Budget'!$AD$163</f>
        <v>4928560000</v>
      </c>
      <c r="DI358" s="2">
        <f>AP358*DH358</f>
        <v>6160000</v>
      </c>
    </row>
    <row r="359" spans="1:113" ht="58" x14ac:dyDescent="0.35">
      <c r="A359" s="23" t="s">
        <v>1003</v>
      </c>
      <c r="B359" s="22" t="s">
        <v>1002</v>
      </c>
      <c r="C359" s="21" t="s">
        <v>1</v>
      </c>
      <c r="D359" s="21" t="s">
        <v>1</v>
      </c>
      <c r="E359" s="21"/>
      <c r="F359" s="21"/>
      <c r="G359" s="21"/>
      <c r="H359" s="21" t="s">
        <v>1</v>
      </c>
      <c r="I359" s="21" t="s">
        <v>1</v>
      </c>
      <c r="J359" s="21"/>
      <c r="K359" s="21" t="s">
        <v>1</v>
      </c>
      <c r="L359" s="21"/>
      <c r="M359" s="21"/>
      <c r="N359" s="21"/>
      <c r="O359" s="21"/>
      <c r="P359" s="21"/>
      <c r="Q359" s="21" t="s">
        <v>1</v>
      </c>
      <c r="R359" s="21"/>
      <c r="S359" s="21"/>
      <c r="T359" s="21"/>
      <c r="U359" s="20">
        <f>COUNTA(C359:T359)</f>
        <v>6</v>
      </c>
      <c r="V359" s="19" t="s">
        <v>29</v>
      </c>
      <c r="W359" s="18">
        <v>357827</v>
      </c>
      <c r="X359" s="17">
        <v>3.36</v>
      </c>
      <c r="Y359" s="16">
        <f>1+X359/100</f>
        <v>1.0336000000000001</v>
      </c>
      <c r="Z359" s="6">
        <v>19</v>
      </c>
      <c r="AA359" s="16">
        <f>POWER(Y359,Z359)</f>
        <v>1.873689022502546</v>
      </c>
      <c r="AB359" s="6">
        <f>W359*AA359</f>
        <v>670456.52185501857</v>
      </c>
      <c r="AC359" s="1">
        <v>19.3</v>
      </c>
      <c r="AD359" s="6">
        <f>AB359*AC359/100</f>
        <v>129398.10871801859</v>
      </c>
      <c r="AE359" s="6">
        <f>AD359*0.95</f>
        <v>122928.20328211765</v>
      </c>
      <c r="AF359" s="6">
        <f>AE359*BB359</f>
        <v>122928.20328211765</v>
      </c>
      <c r="AG359" s="15">
        <f>AE359/21628351</f>
        <v>5.6836604548408543E-3</v>
      </c>
      <c r="AH359" s="6">
        <f>AB359*0.05</f>
        <v>33522.826092750933</v>
      </c>
      <c r="AI359" s="12">
        <f>AH359/12908475</f>
        <v>2.596962545362712E-3</v>
      </c>
      <c r="AJ359" s="6">
        <f>AD359+AH359</f>
        <v>162920.93481076951</v>
      </c>
      <c r="AK359" s="6">
        <f>AB359*0.04</f>
        <v>26818.260874200743</v>
      </c>
      <c r="AL359" s="6">
        <f>AB359*0.04</f>
        <v>26818.260874200743</v>
      </c>
      <c r="AM359" s="6">
        <f>AK359+AL359</f>
        <v>53636.521748401487</v>
      </c>
      <c r="AN359" s="14">
        <f>AM359/20653560</f>
        <v>2.5969625453627116E-3</v>
      </c>
      <c r="AO359" s="6">
        <v>10</v>
      </c>
      <c r="AP359" s="13">
        <f>AO359/8801</f>
        <v>1.1362345188046814E-3</v>
      </c>
      <c r="AQ359" s="6">
        <v>10</v>
      </c>
      <c r="AR359" s="6"/>
      <c r="AS359" s="6"/>
      <c r="AT359" s="6"/>
      <c r="AU359" s="6">
        <v>1</v>
      </c>
      <c r="AV359" s="6">
        <f>W359/9401288*9786161</f>
        <v>372475.83864540688</v>
      </c>
      <c r="AW359" s="13">
        <f>AV359/34743979</f>
        <v>1.072058668482982E-2</v>
      </c>
      <c r="AX359" s="6">
        <v>0</v>
      </c>
      <c r="AY359" s="6">
        <f>AJ359/4280467*1226893</f>
        <v>46697.370747815468</v>
      </c>
      <c r="AZ359" s="6">
        <f>AX359*AY359</f>
        <v>0</v>
      </c>
      <c r="BA359" s="12">
        <f>AZ359/12721596</f>
        <v>0</v>
      </c>
      <c r="BB359" s="11">
        <v>1</v>
      </c>
      <c r="BC359" s="6">
        <f>AD359*BB359*0.18*4</f>
        <v>93166.638276973375</v>
      </c>
      <c r="BD359" s="10">
        <f>BC359/11104067</f>
        <v>8.3903166539767253E-3</v>
      </c>
      <c r="BE359" s="6">
        <f>AD359*BB359*0.77*4</f>
        <v>398546.17485149723</v>
      </c>
      <c r="BF359" s="8">
        <f>BE359/47500730</f>
        <v>8.3903168404253423E-3</v>
      </c>
      <c r="BG359" s="27">
        <f>BC359+BE359</f>
        <v>491712.81312847062</v>
      </c>
      <c r="BH359" s="9">
        <v>0</v>
      </c>
      <c r="BI359" s="6">
        <f>AK359*0.85*0.75*12</f>
        <v>205159.69568763571</v>
      </c>
      <c r="BJ359" s="6">
        <f>AL359*0.85*0.75*2*12</f>
        <v>410319.39137527143</v>
      </c>
      <c r="BK359" s="6">
        <f>BI359+BJ359</f>
        <v>615479.08706290717</v>
      </c>
      <c r="BL359" s="8">
        <f>BK359/236999601</f>
        <v>2.596962545362712E-3</v>
      </c>
      <c r="BM359" s="6">
        <f>AH359/880755*1380318</f>
        <v>52536.926008587841</v>
      </c>
      <c r="BN359" s="8">
        <f>BM359/23157202</f>
        <v>2.268707852036176E-3</v>
      </c>
      <c r="BT359" s="6">
        <f>'[1]Detailed Budget'!$AD$12</f>
        <v>194045122715</v>
      </c>
      <c r="BU359" s="6">
        <f>'[1]Detailed Budget'!$AD$24</f>
        <v>194045122715</v>
      </c>
      <c r="BV359" s="7">
        <f>AV359/34743979</f>
        <v>1.072058668482982E-2</v>
      </c>
      <c r="BW359" s="4"/>
      <c r="BX359" s="5">
        <f>BT359*BV359</f>
        <v>2080277558.8345976</v>
      </c>
      <c r="BY359" s="5">
        <f>BU359*BV359</f>
        <v>2080277558.8345976</v>
      </c>
      <c r="CA359" s="6">
        <f>'[1]Detailed Budget'!$AD$96</f>
        <v>71050111380.677719</v>
      </c>
      <c r="CB359" s="5">
        <f>BA359*CA359</f>
        <v>0</v>
      </c>
      <c r="CE359" s="6">
        <f>'[1]Detailed Budget'!$AD$175</f>
        <v>4330586076.5988197</v>
      </c>
      <c r="CF359" s="5">
        <f>BB359*BD359*CE359</f>
        <v>36334988.479966804</v>
      </c>
      <c r="CG359" s="6">
        <f>'[1]Detailed Budget'!$AD$176</f>
        <v>20662817754.37001</v>
      </c>
      <c r="CH359" s="5">
        <f>BB359*BF359*CG359</f>
        <v>173367587.77513045</v>
      </c>
      <c r="CI359" s="5">
        <f>CF359+CH359</f>
        <v>209702576.25509727</v>
      </c>
      <c r="CJ359" s="5">
        <f>'[1]Detailed Budget'!$AD$178</f>
        <v>46025131033.061455</v>
      </c>
      <c r="CK359" s="5">
        <f>BB359*AG359*CJ359</f>
        <v>261591217.18147999</v>
      </c>
      <c r="CL359" s="5">
        <f>CI359+CK359</f>
        <v>471293793.43657726</v>
      </c>
      <c r="CM359" s="4">
        <f>'[1]Detailed Budget'!$AD$189</f>
        <v>77498869683.252869</v>
      </c>
      <c r="CN359" s="5">
        <f>BH359*BL359*CM359</f>
        <v>0</v>
      </c>
      <c r="CO359" s="3">
        <f>'[1]Detailed Budget'!$AD$191</f>
        <v>2684962805.4134097</v>
      </c>
      <c r="CP359" s="2">
        <f>BH359*AN359*CO359</f>
        <v>0</v>
      </c>
      <c r="CQ359" s="2">
        <f>CN359+CP359</f>
        <v>0</v>
      </c>
      <c r="CR359" s="6">
        <f>'[1]Detailed Budget'!$AD$195</f>
        <v>18734176418</v>
      </c>
      <c r="CS359" s="5">
        <f>BN359*CR359</f>
        <v>42502373.140947565</v>
      </c>
      <c r="CW359" s="4"/>
      <c r="DH359" s="3">
        <f>'[1]Detailed Budget'!$AD$163</f>
        <v>4928560000</v>
      </c>
      <c r="DI359" s="2">
        <f>AP359*DH359</f>
        <v>5600000</v>
      </c>
    </row>
    <row r="360" spans="1:113" ht="43.5" x14ac:dyDescent="0.35">
      <c r="A360" s="23" t="s">
        <v>1001</v>
      </c>
      <c r="B360" s="22" t="s">
        <v>1000</v>
      </c>
      <c r="C360" s="21" t="s">
        <v>1</v>
      </c>
      <c r="D360" s="21" t="s">
        <v>1</v>
      </c>
      <c r="E360" s="21"/>
      <c r="F360" s="21"/>
      <c r="G360" s="21"/>
      <c r="H360" s="21" t="s">
        <v>1</v>
      </c>
      <c r="I360" s="21" t="s">
        <v>1</v>
      </c>
      <c r="J360" s="21"/>
      <c r="K360" s="21" t="s">
        <v>1</v>
      </c>
      <c r="L360" s="21"/>
      <c r="M360" s="21"/>
      <c r="N360" s="21"/>
      <c r="O360" s="21"/>
      <c r="P360" s="21"/>
      <c r="Q360" s="21"/>
      <c r="R360" s="21" t="s">
        <v>1</v>
      </c>
      <c r="S360" s="21"/>
      <c r="T360" s="21"/>
      <c r="U360" s="20">
        <f>COUNTA(C360:T360)</f>
        <v>6</v>
      </c>
      <c r="V360" s="19" t="s">
        <v>4</v>
      </c>
      <c r="W360" s="18">
        <v>183624</v>
      </c>
      <c r="X360" s="17">
        <v>3.36</v>
      </c>
      <c r="Y360" s="16">
        <f>1+X360/100</f>
        <v>1.0336000000000001</v>
      </c>
      <c r="Z360" s="6">
        <v>19</v>
      </c>
      <c r="AA360" s="16">
        <f>POWER(Y360,Z360)</f>
        <v>1.873689022502546</v>
      </c>
      <c r="AB360" s="6">
        <f>W360*AA360</f>
        <v>344054.27306800749</v>
      </c>
      <c r="AC360" s="1">
        <v>19.3</v>
      </c>
      <c r="AD360" s="6">
        <f>AB360*AC360/100</f>
        <v>66402.474702125459</v>
      </c>
      <c r="AE360" s="6">
        <f>AD360*0.95</f>
        <v>63082.350967019185</v>
      </c>
      <c r="AF360" s="6">
        <f>AE360*BB360</f>
        <v>63082.350967019185</v>
      </c>
      <c r="AG360" s="15">
        <f>AE360/21628351</f>
        <v>2.9166509720051788E-3</v>
      </c>
      <c r="AH360" s="6">
        <f>AB360*0.05</f>
        <v>17202.713653400377</v>
      </c>
      <c r="AI360" s="12">
        <f>AH360/12908475</f>
        <v>1.3326681620718464E-3</v>
      </c>
      <c r="AJ360" s="6">
        <f>AD360+AH360</f>
        <v>83605.188355525839</v>
      </c>
      <c r="AK360" s="6">
        <f>AB360*0.04</f>
        <v>13762.170922720299</v>
      </c>
      <c r="AL360" s="6">
        <f>AB360*0.04</f>
        <v>13762.170922720299</v>
      </c>
      <c r="AM360" s="6">
        <f>AK360+AL360</f>
        <v>27524.341845440598</v>
      </c>
      <c r="AN360" s="14">
        <f>AM360/20653560</f>
        <v>1.3326681620718461E-3</v>
      </c>
      <c r="AO360" s="6">
        <v>10</v>
      </c>
      <c r="AP360" s="13">
        <f>AO360/8801</f>
        <v>1.1362345188046814E-3</v>
      </c>
      <c r="AQ360" s="6">
        <v>10</v>
      </c>
      <c r="AR360" s="6"/>
      <c r="AS360" s="6"/>
      <c r="AT360" s="6"/>
      <c r="AU360" s="6">
        <v>1</v>
      </c>
      <c r="AV360" s="6">
        <f>W360/9401288*9786161</f>
        <v>191141.25931085186</v>
      </c>
      <c r="AW360" s="13">
        <f>AV360/34743979</f>
        <v>5.5014211040955285E-3</v>
      </c>
      <c r="AX360" s="6">
        <v>0</v>
      </c>
      <c r="AY360" s="6">
        <f>AJ360/4280467*1226893</f>
        <v>23963.418093651035</v>
      </c>
      <c r="AZ360" s="6">
        <f>AX360*AY360</f>
        <v>0</v>
      </c>
      <c r="BA360" s="12">
        <f>AZ360/12721596</f>
        <v>0</v>
      </c>
      <c r="BB360" s="11">
        <v>1</v>
      </c>
      <c r="BC360" s="6">
        <f>AD360*BB360*0.18*4</f>
        <v>47809.781785530329</v>
      </c>
      <c r="BD360" s="10">
        <f>BC360/11104067</f>
        <v>4.305609988261988E-3</v>
      </c>
      <c r="BE360" s="6">
        <f>AD360*BB360*0.77*4</f>
        <v>204519.62208254641</v>
      </c>
      <c r="BF360" s="8">
        <f>BE360/47500730</f>
        <v>4.3056100839407394E-3</v>
      </c>
      <c r="BG360" s="27">
        <f>BC360+BE360</f>
        <v>252329.40386807674</v>
      </c>
      <c r="BH360" s="9">
        <v>0</v>
      </c>
      <c r="BI360" s="6">
        <f>AK360*0.85*0.75*12</f>
        <v>105280.6075588103</v>
      </c>
      <c r="BJ360" s="6">
        <f>AL360*0.85*0.75*2*12</f>
        <v>210561.2151176206</v>
      </c>
      <c r="BK360" s="6">
        <f>BI360+BJ360</f>
        <v>315841.82267643092</v>
      </c>
      <c r="BL360" s="8">
        <f>BK360/236999601</f>
        <v>1.3326681620718464E-3</v>
      </c>
      <c r="BM360" s="6">
        <f>AH360/880755*1380318</f>
        <v>26960.068696327922</v>
      </c>
      <c r="BN360" s="8">
        <f>BM360/23157202</f>
        <v>1.1642196106562408E-3</v>
      </c>
      <c r="BT360" s="6">
        <f>'[1]Detailed Budget'!$AD$12</f>
        <v>194045122715</v>
      </c>
      <c r="BU360" s="6">
        <f>'[1]Detailed Budget'!$AD$24</f>
        <v>194045122715</v>
      </c>
      <c r="BV360" s="7">
        <f>AV360/34743979</f>
        <v>5.5014211040955285E-3</v>
      </c>
      <c r="BW360" s="4"/>
      <c r="BX360" s="5">
        <f>BT360*BV360</f>
        <v>1067523933.2511076</v>
      </c>
      <c r="BY360" s="5">
        <f>BU360*BV360</f>
        <v>1067523933.2511076</v>
      </c>
      <c r="CA360" s="6">
        <f>'[1]Detailed Budget'!$AD$96</f>
        <v>71050111380.677719</v>
      </c>
      <c r="CB360" s="5">
        <f>BA360*CA360</f>
        <v>0</v>
      </c>
      <c r="CE360" s="6">
        <f>'[1]Detailed Budget'!$AD$175</f>
        <v>4330586076.5988197</v>
      </c>
      <c r="CF360" s="5">
        <f>BB360*BD360*CE360</f>
        <v>18645814.666432172</v>
      </c>
      <c r="CG360" s="6">
        <f>'[1]Detailed Budget'!$AD$176</f>
        <v>20662817754.37001</v>
      </c>
      <c r="CH360" s="5">
        <f>BB360*BF360*CG360</f>
        <v>88966036.485845268</v>
      </c>
      <c r="CI360" s="5">
        <f>CF360+CH360</f>
        <v>107611851.15227744</v>
      </c>
      <c r="CJ360" s="5">
        <f>'[1]Detailed Budget'!$AD$178</f>
        <v>46025131033.061455</v>
      </c>
      <c r="CK360" s="5">
        <f>BB360*AG360*CJ360</f>
        <v>134239243.16424441</v>
      </c>
      <c r="CL360" s="5">
        <f>CI360+CK360</f>
        <v>241851094.31652185</v>
      </c>
      <c r="CM360" s="4">
        <f>'[1]Detailed Budget'!$AD$189</f>
        <v>77498869683.252869</v>
      </c>
      <c r="CN360" s="5">
        <f>BH360*BL360*CM360</f>
        <v>0</v>
      </c>
      <c r="CO360" s="3">
        <f>'[1]Detailed Budget'!$AD$191</f>
        <v>2684962805.4134097</v>
      </c>
      <c r="CP360" s="2">
        <f>BH360*AN360*CO360</f>
        <v>0</v>
      </c>
      <c r="CQ360" s="2">
        <f>CN360+CP360</f>
        <v>0</v>
      </c>
      <c r="CR360" s="6">
        <f>'[1]Detailed Budget'!$AD$195</f>
        <v>18734176418</v>
      </c>
      <c r="CS360" s="5">
        <f>BN360*CR360</f>
        <v>21810695.575329289</v>
      </c>
      <c r="CW360" s="4"/>
      <c r="DH360" s="3">
        <f>'[1]Detailed Budget'!$AD$163</f>
        <v>4928560000</v>
      </c>
      <c r="DI360" s="2">
        <f>AP360*DH360</f>
        <v>5600000</v>
      </c>
    </row>
    <row r="361" spans="1:113" ht="43.5" x14ac:dyDescent="0.35">
      <c r="A361" s="23" t="s">
        <v>999</v>
      </c>
      <c r="B361" s="22" t="s">
        <v>998</v>
      </c>
      <c r="C361" s="21" t="s">
        <v>1</v>
      </c>
      <c r="D361" s="21" t="s">
        <v>1</v>
      </c>
      <c r="E361" s="21"/>
      <c r="F361" s="21"/>
      <c r="G361" s="21"/>
      <c r="H361" s="21" t="s">
        <v>1</v>
      </c>
      <c r="I361" s="21" t="s">
        <v>1</v>
      </c>
      <c r="J361" s="21"/>
      <c r="K361" s="21" t="s">
        <v>1</v>
      </c>
      <c r="L361" s="21"/>
      <c r="M361" s="21"/>
      <c r="N361" s="21"/>
      <c r="O361" s="21"/>
      <c r="P361" s="21"/>
      <c r="Q361" s="21"/>
      <c r="R361" s="21" t="s">
        <v>1</v>
      </c>
      <c r="S361" s="21"/>
      <c r="T361" s="21"/>
      <c r="U361" s="20">
        <f>COUNTA(C361:T361)</f>
        <v>6</v>
      </c>
      <c r="V361" s="19" t="s">
        <v>4</v>
      </c>
      <c r="W361" s="18">
        <v>153158</v>
      </c>
      <c r="X361" s="17">
        <v>3.36</v>
      </c>
      <c r="Y361" s="16">
        <f>1+X361/100</f>
        <v>1.0336000000000001</v>
      </c>
      <c r="Z361" s="6">
        <v>19</v>
      </c>
      <c r="AA361" s="16">
        <f>POWER(Y361,Z361)</f>
        <v>1.873689022502546</v>
      </c>
      <c r="AB361" s="6">
        <f>W361*AA361</f>
        <v>286970.46330844495</v>
      </c>
      <c r="AC361" s="1">
        <v>19.3</v>
      </c>
      <c r="AD361" s="6">
        <f>AB361*AC361/100</f>
        <v>55385.299418529874</v>
      </c>
      <c r="AE361" s="6">
        <f>AD361*0.95</f>
        <v>52616.034447603379</v>
      </c>
      <c r="AF361" s="6">
        <f>AE361*BB361</f>
        <v>52616.034447603379</v>
      </c>
      <c r="AG361" s="15">
        <f>AE361/21628351</f>
        <v>2.432734444137853E-3</v>
      </c>
      <c r="AH361" s="6">
        <f>AB361*0.05</f>
        <v>14348.523165422248</v>
      </c>
      <c r="AI361" s="12">
        <f>AH361/12908475</f>
        <v>1.1115583494891727E-3</v>
      </c>
      <c r="AJ361" s="6">
        <f>AD361+AH361</f>
        <v>69733.822583952118</v>
      </c>
      <c r="AK361" s="6">
        <f>AB361*0.04</f>
        <v>11478.818532337798</v>
      </c>
      <c r="AL361" s="6">
        <f>AB361*0.04</f>
        <v>11478.818532337798</v>
      </c>
      <c r="AM361" s="6">
        <f>AK361+AL361</f>
        <v>22957.637064675597</v>
      </c>
      <c r="AN361" s="14">
        <f>AM361/20653560</f>
        <v>1.1115583494891727E-3</v>
      </c>
      <c r="AO361" s="6">
        <v>10</v>
      </c>
      <c r="AP361" s="13">
        <f>AO361/8801</f>
        <v>1.1362345188046814E-3</v>
      </c>
      <c r="AQ361" s="6">
        <v>10</v>
      </c>
      <c r="AR361" s="6"/>
      <c r="AS361" s="6"/>
      <c r="AT361" s="6"/>
      <c r="AU361" s="6">
        <v>1</v>
      </c>
      <c r="AV361" s="6">
        <f>W361/9401288*9786161</f>
        <v>159428.03224813452</v>
      </c>
      <c r="AW361" s="13">
        <f>AV361/34743979</f>
        <v>4.5886521013650886E-3</v>
      </c>
      <c r="AX361" s="6">
        <v>0</v>
      </c>
      <c r="AY361" s="6">
        <f>AJ361/4280467*1226893</f>
        <v>19987.524443359282</v>
      </c>
      <c r="AZ361" s="6">
        <f>AX361*AY361</f>
        <v>0</v>
      </c>
      <c r="BA361" s="12">
        <f>AZ361/12721596</f>
        <v>0</v>
      </c>
      <c r="BB361" s="11">
        <v>1</v>
      </c>
      <c r="BC361" s="6">
        <f>AD361*BB361*0.18*4</f>
        <v>39877.415581341505</v>
      </c>
      <c r="BD361" s="10">
        <f>BC361/11104067</f>
        <v>3.5912441433703078E-3</v>
      </c>
      <c r="BE361" s="6">
        <f>AD361*BB361*0.77*4</f>
        <v>170586.722209072</v>
      </c>
      <c r="BF361" s="8">
        <f>BE361/47500730</f>
        <v>3.591244223174507E-3</v>
      </c>
      <c r="BG361" s="27">
        <f>BC361+BE361</f>
        <v>210464.13779041352</v>
      </c>
      <c r="BH361" s="9">
        <v>0</v>
      </c>
      <c r="BI361" s="6">
        <f>AK361*0.85*0.75*12</f>
        <v>87812.961772384151</v>
      </c>
      <c r="BJ361" s="6">
        <f>AL361*0.85*0.75*2*12</f>
        <v>175625.9235447683</v>
      </c>
      <c r="BK361" s="6">
        <f>BI361+BJ361</f>
        <v>263438.88531715248</v>
      </c>
      <c r="BL361" s="8">
        <f>BK361/236999601</f>
        <v>1.1115583494891727E-3</v>
      </c>
      <c r="BM361" s="6">
        <f>AH361/880755*1380318</f>
        <v>22486.985368972422</v>
      </c>
      <c r="BN361" s="8">
        <f>BM361/23157202</f>
        <v>9.710579615349221E-4</v>
      </c>
      <c r="BT361" s="6">
        <f>'[1]Detailed Budget'!$AD$12</f>
        <v>194045122715</v>
      </c>
      <c r="BU361" s="6">
        <f>'[1]Detailed Budget'!$AD$24</f>
        <v>194045122715</v>
      </c>
      <c r="BV361" s="7">
        <f>AV361/34743979</f>
        <v>4.5886521013650886E-3</v>
      </c>
      <c r="BW361" s="4"/>
      <c r="BX361" s="5">
        <f>BT361*BV361</f>
        <v>890405560.10583127</v>
      </c>
      <c r="BY361" s="5">
        <f>BU361*BV361</f>
        <v>890405560.10583127</v>
      </c>
      <c r="CA361" s="6">
        <f>'[1]Detailed Budget'!$AD$96</f>
        <v>71050111380.677719</v>
      </c>
      <c r="CB361" s="5">
        <f>BA361*CA361</f>
        <v>0</v>
      </c>
      <c r="CE361" s="6">
        <f>'[1]Detailed Budget'!$AD$175</f>
        <v>4330586076.5988197</v>
      </c>
      <c r="CF361" s="5">
        <f>BB361*BD361*CE361</f>
        <v>15552191.88494651</v>
      </c>
      <c r="CG361" s="6">
        <f>'[1]Detailed Budget'!$AD$176</f>
        <v>20662817754.37001</v>
      </c>
      <c r="CH361" s="5">
        <f>BB361*BF361*CG361</f>
        <v>74205224.894888937</v>
      </c>
      <c r="CI361" s="5">
        <f>CF361+CH361</f>
        <v>89757416.779835448</v>
      </c>
      <c r="CJ361" s="5">
        <f>'[1]Detailed Budget'!$AD$178</f>
        <v>46025131033.061455</v>
      </c>
      <c r="CK361" s="5">
        <f>BB361*AG361*CJ361</f>
        <v>111966921.56008661</v>
      </c>
      <c r="CL361" s="5">
        <f>CI361+CK361</f>
        <v>201724338.33992207</v>
      </c>
      <c r="CM361" s="4">
        <f>'[1]Detailed Budget'!$AD$189</f>
        <v>77498869683.252869</v>
      </c>
      <c r="CN361" s="5">
        <f>BH361*BL361*CM361</f>
        <v>0</v>
      </c>
      <c r="CO361" s="3">
        <f>'[1]Detailed Budget'!$AD$191</f>
        <v>2684962805.4134097</v>
      </c>
      <c r="CP361" s="2">
        <f>BH361*AN361*CO361</f>
        <v>0</v>
      </c>
      <c r="CQ361" s="2">
        <f>CN361+CP361</f>
        <v>0</v>
      </c>
      <c r="CR361" s="6">
        <f>'[1]Detailed Budget'!$AD$195</f>
        <v>18734176418</v>
      </c>
      <c r="CS361" s="5">
        <f>BN361*CR361</f>
        <v>18191971.163498688</v>
      </c>
      <c r="CW361" s="4"/>
      <c r="DH361" s="3">
        <f>'[1]Detailed Budget'!$AD$163</f>
        <v>4928560000</v>
      </c>
      <c r="DI361" s="2">
        <f>AP361*DH361</f>
        <v>5600000</v>
      </c>
    </row>
    <row r="362" spans="1:113" ht="58" x14ac:dyDescent="0.35">
      <c r="A362" s="23" t="s">
        <v>997</v>
      </c>
      <c r="B362" s="22" t="s">
        <v>996</v>
      </c>
      <c r="C362" s="21" t="s">
        <v>1</v>
      </c>
      <c r="D362" s="21" t="s">
        <v>1</v>
      </c>
      <c r="E362" s="21"/>
      <c r="F362" s="21"/>
      <c r="G362" s="21"/>
      <c r="H362" s="21" t="s">
        <v>1</v>
      </c>
      <c r="I362" s="21" t="s">
        <v>1</v>
      </c>
      <c r="J362" s="21"/>
      <c r="K362" s="21" t="s">
        <v>1</v>
      </c>
      <c r="L362" s="21"/>
      <c r="M362" s="21"/>
      <c r="N362" s="21"/>
      <c r="O362" s="21"/>
      <c r="P362" s="21"/>
      <c r="Q362" s="21" t="s">
        <v>1</v>
      </c>
      <c r="R362" s="21"/>
      <c r="S362" s="21"/>
      <c r="T362" s="21"/>
      <c r="U362" s="20">
        <f>COUNTA(C362:T362)</f>
        <v>6</v>
      </c>
      <c r="V362" s="19" t="s">
        <v>29</v>
      </c>
      <c r="W362" s="18">
        <v>371243</v>
      </c>
      <c r="X362" s="17">
        <v>3.36</v>
      </c>
      <c r="Y362" s="16">
        <f>1+X362/100</f>
        <v>1.0336000000000001</v>
      </c>
      <c r="Z362" s="6">
        <v>19</v>
      </c>
      <c r="AA362" s="16">
        <f>POWER(Y362,Z362)</f>
        <v>1.873689022502546</v>
      </c>
      <c r="AB362" s="6">
        <f>W362*AA362</f>
        <v>695593.93378091266</v>
      </c>
      <c r="AC362" s="1">
        <v>19.3</v>
      </c>
      <c r="AD362" s="6">
        <f>AB362*AC362/100</f>
        <v>134249.62921971615</v>
      </c>
      <c r="AE362" s="6">
        <f>AD362*0.95</f>
        <v>127537.14775873034</v>
      </c>
      <c r="AF362" s="6">
        <f>AE362*BB362</f>
        <v>127537.14775873034</v>
      </c>
      <c r="AG362" s="15">
        <f>AE362/21628351</f>
        <v>5.8967578137940494E-3</v>
      </c>
      <c r="AH362" s="6">
        <f>AB362*0.05</f>
        <v>34779.696689045632</v>
      </c>
      <c r="AI362" s="12">
        <f>AH362/12908475</f>
        <v>2.6943304061126999E-3</v>
      </c>
      <c r="AJ362" s="6">
        <f>AD362+AH362</f>
        <v>169029.32590876179</v>
      </c>
      <c r="AK362" s="6">
        <f>AB362*0.04</f>
        <v>27823.757351236505</v>
      </c>
      <c r="AL362" s="6">
        <f>AB362*0.04</f>
        <v>27823.757351236505</v>
      </c>
      <c r="AM362" s="6">
        <f>AK362+AL362</f>
        <v>55647.51470247301</v>
      </c>
      <c r="AN362" s="14">
        <f>AM362/20653560</f>
        <v>2.6943304061126999E-3</v>
      </c>
      <c r="AO362" s="6">
        <v>13</v>
      </c>
      <c r="AP362" s="13">
        <f>AO362/8801</f>
        <v>1.4771048744460858E-3</v>
      </c>
      <c r="AQ362" s="6">
        <v>13</v>
      </c>
      <c r="AR362" s="6"/>
      <c r="AS362" s="6"/>
      <c r="AT362" s="6"/>
      <c r="AU362" s="6">
        <v>1</v>
      </c>
      <c r="AV362" s="6">
        <f>W362/9401288*9786161</f>
        <v>386441.06723706366</v>
      </c>
      <c r="AW362" s="13">
        <f>AV362/34743979</f>
        <v>1.112253341038065E-2</v>
      </c>
      <c r="AX362" s="6">
        <v>0</v>
      </c>
      <c r="AY362" s="6">
        <f>AJ362/4280467*1226893</f>
        <v>48448.194262957404</v>
      </c>
      <c r="AZ362" s="6">
        <f>AX362*AY362</f>
        <v>0</v>
      </c>
      <c r="BA362" s="12">
        <f>AZ362/12721596</f>
        <v>0</v>
      </c>
      <c r="BB362" s="11">
        <v>1</v>
      </c>
      <c r="BC362" s="6">
        <f>AD362*BB362*0.18*4</f>
        <v>96659.733038195627</v>
      </c>
      <c r="BD362" s="10">
        <f>BC362/11104067</f>
        <v>8.7048946154769796E-3</v>
      </c>
      <c r="BE362" s="6">
        <f>AD362*BB362*0.77*4</f>
        <v>413488.85799672577</v>
      </c>
      <c r="BF362" s="8">
        <f>BE362/47500730</f>
        <v>8.7048948089161107E-3</v>
      </c>
      <c r="BG362" s="27">
        <f>BC362+BE362</f>
        <v>510148.59103492141</v>
      </c>
      <c r="BH362" s="9">
        <v>0</v>
      </c>
      <c r="BI362" s="6">
        <f>AK362*0.85*0.75*12</f>
        <v>212851.74373695924</v>
      </c>
      <c r="BJ362" s="6">
        <f>AL362*0.85*0.75*2*12</f>
        <v>425703.48747391847</v>
      </c>
      <c r="BK362" s="6">
        <f>BI362+BJ362</f>
        <v>638555.23121087765</v>
      </c>
      <c r="BL362" s="8">
        <f>BK362/236999601</f>
        <v>2.694330406112699E-3</v>
      </c>
      <c r="BM362" s="6">
        <f>AH362/880755*1380318</f>
        <v>54506.691843282286</v>
      </c>
      <c r="BN362" s="8">
        <f>BM362/23157202</f>
        <v>2.3537684666430033E-3</v>
      </c>
      <c r="BT362" s="6">
        <f>'[1]Detailed Budget'!$AD$12</f>
        <v>194045122715</v>
      </c>
      <c r="BU362" s="6">
        <f>'[1]Detailed Budget'!$AD$24</f>
        <v>194045122715</v>
      </c>
      <c r="BV362" s="7">
        <f>AV362/34743979</f>
        <v>1.112253341038065E-2</v>
      </c>
      <c r="BW362" s="4"/>
      <c r="BX362" s="5">
        <f>BT362*BV362</f>
        <v>2158273360.5190005</v>
      </c>
      <c r="BY362" s="5">
        <f>BU362*BV362</f>
        <v>2158273360.5190005</v>
      </c>
      <c r="CA362" s="6">
        <f>'[1]Detailed Budget'!$AD$96</f>
        <v>71050111380.677719</v>
      </c>
      <c r="CB362" s="5">
        <f>BA362*CA362</f>
        <v>0</v>
      </c>
      <c r="CE362" s="6">
        <f>'[1]Detailed Budget'!$AD$175</f>
        <v>4330586076.5988197</v>
      </c>
      <c r="CF362" s="5">
        <f>BB362*BD362*CE362</f>
        <v>37697295.420044646</v>
      </c>
      <c r="CG362" s="6">
        <f>'[1]Detailed Budget'!$AD$176</f>
        <v>20662817754.37001</v>
      </c>
      <c r="CH362" s="5">
        <f>BB362*BF362*CG362</f>
        <v>179867655.00759515</v>
      </c>
      <c r="CI362" s="5">
        <f>CF362+CH362</f>
        <v>217564950.42763978</v>
      </c>
      <c r="CJ362" s="5">
        <f>'[1]Detailed Budget'!$AD$178</f>
        <v>46025131033.061455</v>
      </c>
      <c r="CK362" s="5">
        <f>BB362*AG362*CJ362</f>
        <v>271399051.05010015</v>
      </c>
      <c r="CL362" s="5">
        <f>CI362+CK362</f>
        <v>488964001.47773993</v>
      </c>
      <c r="CM362" s="4">
        <f>'[1]Detailed Budget'!$AD$189</f>
        <v>77498869683.252869</v>
      </c>
      <c r="CN362" s="5">
        <f>BH362*BL362*CM362</f>
        <v>0</v>
      </c>
      <c r="CO362" s="3">
        <f>'[1]Detailed Budget'!$AD$191</f>
        <v>2684962805.4134097</v>
      </c>
      <c r="CP362" s="2">
        <f>BH362*AN362*CO362</f>
        <v>0</v>
      </c>
      <c r="CQ362" s="2">
        <f>CN362+CP362</f>
        <v>0</v>
      </c>
      <c r="CR362" s="6">
        <f>'[1]Detailed Budget'!$AD$195</f>
        <v>18734176418</v>
      </c>
      <c r="CS362" s="5">
        <f>BN362*CR362</f>
        <v>44095913.701215371</v>
      </c>
      <c r="CW362" s="4"/>
      <c r="DH362" s="3">
        <f>'[1]Detailed Budget'!$AD$163</f>
        <v>4928560000</v>
      </c>
      <c r="DI362" s="2">
        <f>AP362*DH362</f>
        <v>7280000.0000000009</v>
      </c>
    </row>
    <row r="363" spans="1:113" ht="43.5" x14ac:dyDescent="0.35">
      <c r="A363" s="23" t="s">
        <v>995</v>
      </c>
      <c r="B363" s="22" t="s">
        <v>994</v>
      </c>
      <c r="C363" s="21" t="s">
        <v>1</v>
      </c>
      <c r="D363" s="21" t="s">
        <v>1</v>
      </c>
      <c r="E363" s="21"/>
      <c r="F363" s="21"/>
      <c r="G363" s="21"/>
      <c r="H363" s="21" t="s">
        <v>1</v>
      </c>
      <c r="I363" s="21" t="s">
        <v>1</v>
      </c>
      <c r="J363" s="21"/>
      <c r="K363" s="21" t="s">
        <v>1</v>
      </c>
      <c r="L363" s="21"/>
      <c r="M363" s="21"/>
      <c r="N363" s="21"/>
      <c r="O363" s="21"/>
      <c r="P363" s="21"/>
      <c r="Q363" s="21"/>
      <c r="R363" s="21" t="s">
        <v>1</v>
      </c>
      <c r="S363" s="21"/>
      <c r="T363" s="21"/>
      <c r="U363" s="20">
        <f>COUNTA(C363:T363)</f>
        <v>6</v>
      </c>
      <c r="V363" s="19" t="s">
        <v>4</v>
      </c>
      <c r="W363" s="18">
        <v>144045</v>
      </c>
      <c r="X363" s="17">
        <v>3.36</v>
      </c>
      <c r="Y363" s="16">
        <f>1+X363/100</f>
        <v>1.0336000000000001</v>
      </c>
      <c r="Z363" s="6">
        <v>19</v>
      </c>
      <c r="AA363" s="16">
        <f>POWER(Y363,Z363)</f>
        <v>1.873689022502546</v>
      </c>
      <c r="AB363" s="6">
        <f>W363*AA363</f>
        <v>269895.53524637921</v>
      </c>
      <c r="AC363" s="1">
        <v>19.3</v>
      </c>
      <c r="AD363" s="6">
        <f>AB363*AC363/100</f>
        <v>52089.838302551194</v>
      </c>
      <c r="AE363" s="6">
        <f>AD363*0.95</f>
        <v>49485.346387423633</v>
      </c>
      <c r="AF363" s="6">
        <f>AE363*BB363</f>
        <v>49485.346387423633</v>
      </c>
      <c r="AG363" s="15">
        <f>AE363/21628351</f>
        <v>2.2879851722132508E-3</v>
      </c>
      <c r="AH363" s="6">
        <f>AB363*0.05</f>
        <v>13494.776762318961</v>
      </c>
      <c r="AI363" s="12">
        <f>AH363/12908475</f>
        <v>1.045419909192911E-3</v>
      </c>
      <c r="AJ363" s="6">
        <f>AD363+AH363</f>
        <v>65584.615064870159</v>
      </c>
      <c r="AK363" s="6">
        <f>AB363*0.04</f>
        <v>10795.821409855169</v>
      </c>
      <c r="AL363" s="6">
        <f>AB363*0.04</f>
        <v>10795.821409855169</v>
      </c>
      <c r="AM363" s="6">
        <f>AK363+AL363</f>
        <v>21591.642819710338</v>
      </c>
      <c r="AN363" s="14">
        <f>AM363/20653560</f>
        <v>1.045419909192911E-3</v>
      </c>
      <c r="AO363" s="6">
        <v>10</v>
      </c>
      <c r="AP363" s="13">
        <f>AO363/8801</f>
        <v>1.1362345188046814E-3</v>
      </c>
      <c r="AQ363" s="6">
        <v>10</v>
      </c>
      <c r="AR363" s="6"/>
      <c r="AS363" s="6"/>
      <c r="AT363" s="6"/>
      <c r="AU363" s="6">
        <v>1</v>
      </c>
      <c r="AV363" s="6">
        <f>W363/9401288*9786161</f>
        <v>149941.96127647616</v>
      </c>
      <c r="AW363" s="13">
        <f>AV363/34743979</f>
        <v>4.3156243352690301E-3</v>
      </c>
      <c r="AX363" s="6">
        <v>0</v>
      </c>
      <c r="AY363" s="6">
        <f>AJ363/4280467*1226893</f>
        <v>18798.253819217327</v>
      </c>
      <c r="AZ363" s="6">
        <f>AX363*AY363</f>
        <v>0</v>
      </c>
      <c r="BA363" s="12">
        <f>AZ363/12721596</f>
        <v>0</v>
      </c>
      <c r="BB363" s="11">
        <v>1</v>
      </c>
      <c r="BC363" s="6">
        <f>AD363*BB363*0.18*4</f>
        <v>37504.683577836855</v>
      </c>
      <c r="BD363" s="10">
        <f>BC363/11104067</f>
        <v>3.3775627954907741E-3</v>
      </c>
      <c r="BE363" s="6">
        <f>AD363*BB363*0.77*4</f>
        <v>160436.70197185769</v>
      </c>
      <c r="BF363" s="8">
        <f>BE363/47500730</f>
        <v>3.3775628705465725E-3</v>
      </c>
      <c r="BG363" s="27">
        <f>BC363+BE363</f>
        <v>197941.38554969453</v>
      </c>
      <c r="BH363" s="9">
        <v>0</v>
      </c>
      <c r="BI363" s="6">
        <f>AK363*0.85*0.75*12</f>
        <v>82588.033785392035</v>
      </c>
      <c r="BJ363" s="6">
        <f>AL363*0.85*0.75*2*12</f>
        <v>165176.06757078407</v>
      </c>
      <c r="BK363" s="6">
        <f>BI363+BJ363</f>
        <v>247764.10135617611</v>
      </c>
      <c r="BL363" s="8">
        <f>BK363/236999601</f>
        <v>1.045419909192911E-3</v>
      </c>
      <c r="BM363" s="6">
        <f>AH363/880755*1380318</f>
        <v>21148.99520412667</v>
      </c>
      <c r="BN363" s="8">
        <f>BM363/23157202</f>
        <v>9.1327938514016804E-4</v>
      </c>
      <c r="BT363" s="6">
        <f>'[1]Detailed Budget'!$AD$12</f>
        <v>194045122715</v>
      </c>
      <c r="BU363" s="6">
        <f>'[1]Detailed Budget'!$AD$24</f>
        <v>194045122715</v>
      </c>
      <c r="BV363" s="7">
        <f>AV363/34743979</f>
        <v>4.3156243352690301E-3</v>
      </c>
      <c r="BW363" s="4"/>
      <c r="BX363" s="5">
        <f>BT363*BV363</f>
        <v>837425853.7291193</v>
      </c>
      <c r="BY363" s="5">
        <f>BU363*BV363</f>
        <v>837425853.7291193</v>
      </c>
      <c r="CA363" s="6">
        <f>'[1]Detailed Budget'!$AD$96</f>
        <v>71050111380.677719</v>
      </c>
      <c r="CB363" s="5">
        <f>BA363*CA363</f>
        <v>0</v>
      </c>
      <c r="CE363" s="6">
        <f>'[1]Detailed Budget'!$AD$175</f>
        <v>4330586076.5988197</v>
      </c>
      <c r="CF363" s="5">
        <f>BB363*BD363*CE363</f>
        <v>14626826.414990533</v>
      </c>
      <c r="CG363" s="6">
        <f>'[1]Detailed Budget'!$AD$176</f>
        <v>20662817754.37001</v>
      </c>
      <c r="CH363" s="5">
        <f>BB363*BF363*CG363</f>
        <v>69789966.04803066</v>
      </c>
      <c r="CI363" s="5">
        <f>CF363+CH363</f>
        <v>84416792.463021189</v>
      </c>
      <c r="CJ363" s="5">
        <f>'[1]Detailed Budget'!$AD$178</f>
        <v>46025131033.061455</v>
      </c>
      <c r="CK363" s="5">
        <f>BB363*AG363*CJ363</f>
        <v>105304817.35281655</v>
      </c>
      <c r="CL363" s="5">
        <f>CI363+CK363</f>
        <v>189721609.81583774</v>
      </c>
      <c r="CM363" s="4">
        <f>'[1]Detailed Budget'!$AD$189</f>
        <v>77498869683.252869</v>
      </c>
      <c r="CN363" s="5">
        <f>BH363*BL363*CM363</f>
        <v>0</v>
      </c>
      <c r="CO363" s="3">
        <f>'[1]Detailed Budget'!$AD$191</f>
        <v>2684962805.4134097</v>
      </c>
      <c r="CP363" s="2">
        <f>BH363*AN363*CO363</f>
        <v>0</v>
      </c>
      <c r="CQ363" s="2">
        <f>CN363+CP363</f>
        <v>0</v>
      </c>
      <c r="CR363" s="6">
        <f>'[1]Detailed Budget'!$AD$195</f>
        <v>18734176418</v>
      </c>
      <c r="CS363" s="5">
        <f>BN363*CR363</f>
        <v>17109537.120138478</v>
      </c>
      <c r="CW363" s="4"/>
      <c r="DH363" s="3">
        <f>'[1]Detailed Budget'!$AD$163</f>
        <v>4928560000</v>
      </c>
      <c r="DI363" s="2">
        <f>AP363*DH363</f>
        <v>5600000</v>
      </c>
    </row>
    <row r="364" spans="1:113" ht="43.5" x14ac:dyDescent="0.35">
      <c r="A364" s="23" t="s">
        <v>993</v>
      </c>
      <c r="B364" s="22" t="s">
        <v>992</v>
      </c>
      <c r="C364" s="21" t="s">
        <v>1</v>
      </c>
      <c r="D364" s="21" t="s">
        <v>1</v>
      </c>
      <c r="E364" s="21"/>
      <c r="F364" s="21"/>
      <c r="G364" s="21"/>
      <c r="H364" s="21" t="s">
        <v>1</v>
      </c>
      <c r="I364" s="21" t="s">
        <v>1</v>
      </c>
      <c r="J364" s="21"/>
      <c r="K364" s="21" t="s">
        <v>1</v>
      </c>
      <c r="L364" s="21"/>
      <c r="M364" s="21"/>
      <c r="N364" s="21"/>
      <c r="O364" s="21"/>
      <c r="P364" s="21"/>
      <c r="Q364" s="21"/>
      <c r="R364" s="21" t="s">
        <v>1</v>
      </c>
      <c r="S364" s="21"/>
      <c r="T364" s="21"/>
      <c r="U364" s="20">
        <f>COUNTA(C364:T364)</f>
        <v>6</v>
      </c>
      <c r="V364" s="19" t="s">
        <v>4</v>
      </c>
      <c r="W364" s="18">
        <v>138618</v>
      </c>
      <c r="X364" s="17">
        <v>3.36</v>
      </c>
      <c r="Y364" s="16">
        <f>1+X364/100</f>
        <v>1.0336000000000001</v>
      </c>
      <c r="Z364" s="6">
        <v>19</v>
      </c>
      <c r="AA364" s="16">
        <f>POWER(Y364,Z364)</f>
        <v>1.873689022502546</v>
      </c>
      <c r="AB364" s="6">
        <f>W364*AA364</f>
        <v>259727.02492125792</v>
      </c>
      <c r="AC364" s="1">
        <v>19.3</v>
      </c>
      <c r="AD364" s="6">
        <f>AB364*AC364/100</f>
        <v>50127.315809802778</v>
      </c>
      <c r="AE364" s="6">
        <f>AD364*0.95</f>
        <v>47620.950019312637</v>
      </c>
      <c r="AF364" s="6">
        <f>AE364*BB364</f>
        <v>47620.950019312637</v>
      </c>
      <c r="AG364" s="15">
        <f>AE364/21628351</f>
        <v>2.2017836690052164E-3</v>
      </c>
      <c r="AH364" s="6">
        <f>AB364*0.05</f>
        <v>12986.351246062897</v>
      </c>
      <c r="AI364" s="12">
        <f>AH364/12908475</f>
        <v>1.0060329547884547E-3</v>
      </c>
      <c r="AJ364" s="6">
        <f>AD364+AH364</f>
        <v>63113.667055865677</v>
      </c>
      <c r="AK364" s="6">
        <f>AB364*0.04</f>
        <v>10389.080996850316</v>
      </c>
      <c r="AL364" s="6">
        <f>AB364*0.04</f>
        <v>10389.080996850316</v>
      </c>
      <c r="AM364" s="6">
        <f>AK364+AL364</f>
        <v>20778.161993700633</v>
      </c>
      <c r="AN364" s="14">
        <f>AM364/20653560</f>
        <v>1.0060329547884545E-3</v>
      </c>
      <c r="AO364" s="6">
        <v>10</v>
      </c>
      <c r="AP364" s="13">
        <f>AO364/8801</f>
        <v>1.1362345188046814E-3</v>
      </c>
      <c r="AQ364" s="6">
        <v>10</v>
      </c>
      <c r="AR364" s="6"/>
      <c r="AS364" s="6"/>
      <c r="AT364" s="6"/>
      <c r="AU364" s="6">
        <v>1</v>
      </c>
      <c r="AV364" s="6">
        <f>W364/9401288*9786161</f>
        <v>144292.78897721248</v>
      </c>
      <c r="AW364" s="13">
        <f>AV364/34743979</f>
        <v>4.153030053846523E-3</v>
      </c>
      <c r="AX364" s="6">
        <v>0</v>
      </c>
      <c r="AY364" s="6">
        <f>AJ364/4280467*1226893</f>
        <v>18090.01595273885</v>
      </c>
      <c r="AZ364" s="6">
        <f>AX364*AY364</f>
        <v>0</v>
      </c>
      <c r="BA364" s="12">
        <f>AZ364/12721596</f>
        <v>0</v>
      </c>
      <c r="BB364" s="11">
        <v>1</v>
      </c>
      <c r="BC364" s="6">
        <f>AD364*BB364*0.18*4</f>
        <v>36091.667383057997</v>
      </c>
      <c r="BD364" s="10">
        <f>BC364/11104067</f>
        <v>3.2503106639268295E-3</v>
      </c>
      <c r="BE364" s="6">
        <f>AD364*BB364*0.77*4</f>
        <v>154392.13269419255</v>
      </c>
      <c r="BF364" s="8">
        <f>BE364/47500730</f>
        <v>3.2503107361548456E-3</v>
      </c>
      <c r="BG364" s="27">
        <f>BC364+BE364</f>
        <v>190483.80007725055</v>
      </c>
      <c r="BH364" s="9">
        <v>0</v>
      </c>
      <c r="BI364" s="6">
        <f>AK364*0.85*0.75*12</f>
        <v>79476.469625904923</v>
      </c>
      <c r="BJ364" s="6">
        <f>AL364*0.85*0.75*2*12</f>
        <v>158952.93925180985</v>
      </c>
      <c r="BK364" s="6">
        <f>BI364+BJ364</f>
        <v>238429.40887771477</v>
      </c>
      <c r="BL364" s="8">
        <f>BK364/236999601</f>
        <v>1.0060329547884545E-3</v>
      </c>
      <c r="BM364" s="6">
        <f>AH364/880755*1380318</f>
        <v>20352.191448544767</v>
      </c>
      <c r="BN364" s="8">
        <f>BM364/23157202</f>
        <v>8.7887092095775506E-4</v>
      </c>
      <c r="BT364" s="6">
        <f>'[1]Detailed Budget'!$AD$12</f>
        <v>194045122715</v>
      </c>
      <c r="BU364" s="6">
        <f>'[1]Detailed Budget'!$AD$24</f>
        <v>194045122715</v>
      </c>
      <c r="BV364" s="7">
        <f>AV364/34743979</f>
        <v>4.153030053846523E-3</v>
      </c>
      <c r="BW364" s="4"/>
      <c r="BX364" s="5">
        <f>BT364*BV364</f>
        <v>805875226.43773162</v>
      </c>
      <c r="BY364" s="5">
        <f>BU364*BV364</f>
        <v>805875226.43773162</v>
      </c>
      <c r="CA364" s="6">
        <f>'[1]Detailed Budget'!$AD$96</f>
        <v>71050111380.677719</v>
      </c>
      <c r="CB364" s="5">
        <f>BA364*CA364</f>
        <v>0</v>
      </c>
      <c r="CE364" s="6">
        <f>'[1]Detailed Budget'!$AD$175</f>
        <v>4330586076.5988197</v>
      </c>
      <c r="CF364" s="5">
        <f>BB364*BD364*CE364</f>
        <v>14075750.105822194</v>
      </c>
      <c r="CG364" s="6">
        <f>'[1]Detailed Budget'!$AD$176</f>
        <v>20662817754.37001</v>
      </c>
      <c r="CH364" s="5">
        <f>BB364*BF364*CG364</f>
        <v>67160578.386239797</v>
      </c>
      <c r="CI364" s="5">
        <f>CF364+CH364</f>
        <v>81236328.492061988</v>
      </c>
      <c r="CJ364" s="5">
        <f>'[1]Detailed Budget'!$AD$178</f>
        <v>46025131033.061455</v>
      </c>
      <c r="CK364" s="5">
        <f>BB364*AG364*CJ364</f>
        <v>101337381.87241989</v>
      </c>
      <c r="CL364" s="5">
        <f>CI364+CK364</f>
        <v>182573710.36448187</v>
      </c>
      <c r="CM364" s="4">
        <f>'[1]Detailed Budget'!$AD$189</f>
        <v>77498869683.252869</v>
      </c>
      <c r="CN364" s="5">
        <f>BH364*BL364*CM364</f>
        <v>0</v>
      </c>
      <c r="CO364" s="3">
        <f>'[1]Detailed Budget'!$AD$191</f>
        <v>2684962805.4134097</v>
      </c>
      <c r="CP364" s="2">
        <f>BH364*AN364*CO364</f>
        <v>0</v>
      </c>
      <c r="CQ364" s="2">
        <f>CN364+CP364</f>
        <v>0</v>
      </c>
      <c r="CR364" s="6">
        <f>'[1]Detailed Budget'!$AD$195</f>
        <v>18734176418</v>
      </c>
      <c r="CS364" s="5">
        <f>BN364*CR364</f>
        <v>16464922.881872717</v>
      </c>
      <c r="CW364" s="4"/>
      <c r="DH364" s="3">
        <f>'[1]Detailed Budget'!$AD$163</f>
        <v>4928560000</v>
      </c>
      <c r="DI364" s="2">
        <f>AP364*DH364</f>
        <v>5600000</v>
      </c>
    </row>
    <row r="365" spans="1:113" ht="43.5" x14ac:dyDescent="0.35">
      <c r="A365" s="23" t="s">
        <v>991</v>
      </c>
      <c r="B365" s="22" t="s">
        <v>990</v>
      </c>
      <c r="C365" s="21" t="s">
        <v>1</v>
      </c>
      <c r="D365" s="21" t="s">
        <v>1</v>
      </c>
      <c r="E365" s="21"/>
      <c r="F365" s="21"/>
      <c r="G365" s="21"/>
      <c r="H365" s="21" t="s">
        <v>1</v>
      </c>
      <c r="I365" s="21" t="s">
        <v>1</v>
      </c>
      <c r="J365" s="21"/>
      <c r="K365" s="21" t="s">
        <v>1</v>
      </c>
      <c r="L365" s="21"/>
      <c r="M365" s="21"/>
      <c r="N365" s="21"/>
      <c r="O365" s="21"/>
      <c r="P365" s="21"/>
      <c r="Q365" s="21"/>
      <c r="R365" s="21" t="s">
        <v>1</v>
      </c>
      <c r="S365" s="21"/>
      <c r="T365" s="21"/>
      <c r="U365" s="20">
        <f>COUNTA(C365:T365)</f>
        <v>6</v>
      </c>
      <c r="V365" s="19" t="s">
        <v>4</v>
      </c>
      <c r="W365" s="18">
        <v>267168</v>
      </c>
      <c r="X365" s="17">
        <v>3.36</v>
      </c>
      <c r="Y365" s="16">
        <f>1+X365/100</f>
        <v>1.0336000000000001</v>
      </c>
      <c r="Z365" s="6">
        <v>19</v>
      </c>
      <c r="AA365" s="16">
        <f>POWER(Y365,Z365)</f>
        <v>1.873689022502546</v>
      </c>
      <c r="AB365" s="6">
        <f>W365*AA365</f>
        <v>500589.7487639602</v>
      </c>
      <c r="AC365" s="1">
        <v>19.3</v>
      </c>
      <c r="AD365" s="6">
        <f>AB365*AC365/100</f>
        <v>96613.821511444316</v>
      </c>
      <c r="AE365" s="6">
        <f>AD365*0.95</f>
        <v>91783.130435872095</v>
      </c>
      <c r="AF365" s="6">
        <f>AE365*BB365</f>
        <v>91783.130435872095</v>
      </c>
      <c r="AG365" s="15">
        <f>AE365/21628351</f>
        <v>4.2436490158621939E-3</v>
      </c>
      <c r="AH365" s="6">
        <f>AB365*0.05</f>
        <v>25029.487438198012</v>
      </c>
      <c r="AI365" s="12">
        <f>AH365/12908475</f>
        <v>1.9389964684595206E-3</v>
      </c>
      <c r="AJ365" s="6">
        <f>AD365+AH365</f>
        <v>121643.30894964232</v>
      </c>
      <c r="AK365" s="6">
        <f>AB365*0.04</f>
        <v>20023.589950558409</v>
      </c>
      <c r="AL365" s="6">
        <f>AB365*0.04</f>
        <v>20023.589950558409</v>
      </c>
      <c r="AM365" s="6">
        <f>AK365+AL365</f>
        <v>40047.179901116819</v>
      </c>
      <c r="AN365" s="14">
        <f>AM365/20653560</f>
        <v>1.9389964684595206E-3</v>
      </c>
      <c r="AO365" s="6">
        <v>15</v>
      </c>
      <c r="AP365" s="13">
        <f>AO365/8801</f>
        <v>1.7043517782070218E-3</v>
      </c>
      <c r="AQ365" s="6">
        <v>15</v>
      </c>
      <c r="AR365" s="6"/>
      <c r="AS365" s="6"/>
      <c r="AT365" s="6"/>
      <c r="AU365" s="6">
        <v>1</v>
      </c>
      <c r="AV365" s="6">
        <f>W365/9401288*9786161</f>
        <v>278105.41088072187</v>
      </c>
      <c r="AW365" s="13">
        <f>AV365/34743979</f>
        <v>8.0044203020247593E-3</v>
      </c>
      <c r="AX365" s="6">
        <v>0</v>
      </c>
      <c r="AY365" s="6">
        <f>AJ365/4280467*1226893</f>
        <v>34866.131253237909</v>
      </c>
      <c r="AZ365" s="6">
        <f>AX365*AY365</f>
        <v>0</v>
      </c>
      <c r="BA365" s="12">
        <f>AZ365/12721596</f>
        <v>0</v>
      </c>
      <c r="BB365" s="11">
        <v>1</v>
      </c>
      <c r="BC365" s="6">
        <f>AD365*BB365*0.18*4</f>
        <v>69561.951488239909</v>
      </c>
      <c r="BD365" s="10">
        <f>BC365/11104067</f>
        <v>6.2645471689102656E-3</v>
      </c>
      <c r="BE365" s="6">
        <f>AD365*BB365*0.77*4</f>
        <v>297570.57025524852</v>
      </c>
      <c r="BF365" s="8">
        <f>BE365/47500730</f>
        <v>6.2645473081202859E-3</v>
      </c>
      <c r="BG365" s="27">
        <f>BC365+BE365</f>
        <v>367132.52174348844</v>
      </c>
      <c r="BH365" s="9">
        <v>0</v>
      </c>
      <c r="BI365" s="6">
        <f>AK365*0.85*0.75*12</f>
        <v>153180.46312177181</v>
      </c>
      <c r="BJ365" s="6">
        <f>AL365*0.85*0.75*2*12</f>
        <v>306360.92624354362</v>
      </c>
      <c r="BK365" s="6">
        <f>BI365+BJ365</f>
        <v>459541.38936531544</v>
      </c>
      <c r="BL365" s="8">
        <f>BK365/236999601</f>
        <v>1.9389964684595204E-3</v>
      </c>
      <c r="BM365" s="6">
        <f>AH365/880755*1380318</f>
        <v>39226.177588226696</v>
      </c>
      <c r="BN365" s="8">
        <f>BM365/23157202</f>
        <v>1.6939083395406188E-3</v>
      </c>
      <c r="BT365" s="6">
        <f>'[1]Detailed Budget'!$AD$12</f>
        <v>194045122715</v>
      </c>
      <c r="BU365" s="6">
        <f>'[1]Detailed Budget'!$AD$24</f>
        <v>194045122715</v>
      </c>
      <c r="BV365" s="7">
        <f>AV365/34743979</f>
        <v>8.0044203020247593E-3</v>
      </c>
      <c r="BW365" s="4"/>
      <c r="BX365" s="5">
        <f>BT365*BV365</f>
        <v>1553218719.7688317</v>
      </c>
      <c r="BY365" s="5">
        <f>BU365*BV365</f>
        <v>1553218719.7688317</v>
      </c>
      <c r="CA365" s="6">
        <f>'[1]Detailed Budget'!$AD$96</f>
        <v>71050111380.677719</v>
      </c>
      <c r="CB365" s="5">
        <f>BA365*CA365</f>
        <v>0</v>
      </c>
      <c r="CE365" s="6">
        <f>'[1]Detailed Budget'!$AD$175</f>
        <v>4330586076.5988197</v>
      </c>
      <c r="CF365" s="5">
        <f>BB365*BD365*CE365</f>
        <v>27129160.745879352</v>
      </c>
      <c r="CG365" s="6">
        <f>'[1]Detailed Budget'!$AD$176</f>
        <v>20662817754.37001</v>
      </c>
      <c r="CH365" s="5">
        <f>BB365*BF365*CG365</f>
        <v>129443199.3413187</v>
      </c>
      <c r="CI365" s="5">
        <f>CF365+CH365</f>
        <v>156572360.08719805</v>
      </c>
      <c r="CJ365" s="5">
        <f>'[1]Detailed Budget'!$AD$178</f>
        <v>46025131033.061455</v>
      </c>
      <c r="CK365" s="5">
        <f>BB365*AG365*CJ365</f>
        <v>195314502.01337975</v>
      </c>
      <c r="CL365" s="5">
        <f>CI365+CK365</f>
        <v>351886862.10057783</v>
      </c>
      <c r="CM365" s="4">
        <f>'[1]Detailed Budget'!$AD$189</f>
        <v>77498869683.252869</v>
      </c>
      <c r="CN365" s="5">
        <f>BH365*BL365*CM365</f>
        <v>0</v>
      </c>
      <c r="CO365" s="3">
        <f>'[1]Detailed Budget'!$AD$191</f>
        <v>2684962805.4134097</v>
      </c>
      <c r="CP365" s="2">
        <f>BH365*AN365*CO365</f>
        <v>0</v>
      </c>
      <c r="CQ365" s="2">
        <f>CN365+CP365</f>
        <v>0</v>
      </c>
      <c r="CR365" s="6">
        <f>'[1]Detailed Budget'!$AD$195</f>
        <v>18734176418</v>
      </c>
      <c r="CS365" s="5">
        <f>BN365*CR365</f>
        <v>31733977.668875396</v>
      </c>
      <c r="CW365" s="4"/>
      <c r="DH365" s="3">
        <f>'[1]Detailed Budget'!$AD$163</f>
        <v>4928560000</v>
      </c>
      <c r="DI365" s="2">
        <f>AP365*DH365</f>
        <v>8400000</v>
      </c>
    </row>
    <row r="366" spans="1:113" ht="58" x14ac:dyDescent="0.35">
      <c r="A366" s="23" t="s">
        <v>989</v>
      </c>
      <c r="B366" s="22" t="s">
        <v>988</v>
      </c>
      <c r="C366" s="21" t="s">
        <v>1</v>
      </c>
      <c r="D366" s="21" t="s">
        <v>1</v>
      </c>
      <c r="E366" s="21"/>
      <c r="F366" s="21"/>
      <c r="G366" s="21"/>
      <c r="H366" s="21" t="s">
        <v>1</v>
      </c>
      <c r="I366" s="21" t="s">
        <v>1</v>
      </c>
      <c r="J366" s="21"/>
      <c r="K366" s="21" t="s">
        <v>1</v>
      </c>
      <c r="L366" s="21"/>
      <c r="M366" s="21"/>
      <c r="N366" s="21"/>
      <c r="O366" s="21"/>
      <c r="P366" s="21"/>
      <c r="Q366" s="21" t="s">
        <v>1</v>
      </c>
      <c r="R366" s="21"/>
      <c r="S366" s="21"/>
      <c r="T366" s="21"/>
      <c r="U366" s="20">
        <f>COUNTA(C366:T366)</f>
        <v>6</v>
      </c>
      <c r="V366" s="19" t="s">
        <v>29</v>
      </c>
      <c r="W366" s="18">
        <v>294391</v>
      </c>
      <c r="X366" s="17">
        <v>3.36</v>
      </c>
      <c r="Y366" s="16">
        <f>1+X366/100</f>
        <v>1.0336000000000001</v>
      </c>
      <c r="Z366" s="6">
        <v>19</v>
      </c>
      <c r="AA366" s="16">
        <f>POWER(Y366,Z366)</f>
        <v>1.873689022502546</v>
      </c>
      <c r="AB366" s="6">
        <f>W366*AA366</f>
        <v>551597.18502354703</v>
      </c>
      <c r="AC366" s="1">
        <v>19.3</v>
      </c>
      <c r="AD366" s="6">
        <f>AB366*AC366/100</f>
        <v>106458.25670954458</v>
      </c>
      <c r="AE366" s="6">
        <f>AD366*0.95</f>
        <v>101135.34387406734</v>
      </c>
      <c r="AF366" s="6">
        <f>AE366*BB366</f>
        <v>101135.34387406734</v>
      </c>
      <c r="AG366" s="15">
        <f>AE366/21628351</f>
        <v>4.6760543082580517E-3</v>
      </c>
      <c r="AH366" s="6">
        <f>AB366*0.05</f>
        <v>27579.859251177353</v>
      </c>
      <c r="AI366" s="12">
        <f>AH366/12908475</f>
        <v>2.1365699086202941E-3</v>
      </c>
      <c r="AJ366" s="6">
        <f>AD366+AH366</f>
        <v>134038.11596072195</v>
      </c>
      <c r="AK366" s="6">
        <f>AB366*0.04</f>
        <v>22063.887400941883</v>
      </c>
      <c r="AL366" s="6">
        <f>AB366*0.04</f>
        <v>22063.887400941883</v>
      </c>
      <c r="AM366" s="6">
        <f>AK366+AL366</f>
        <v>44127.774801883766</v>
      </c>
      <c r="AN366" s="14">
        <f>AM366/20653560</f>
        <v>2.1365699086202945E-3</v>
      </c>
      <c r="AO366" s="6">
        <v>11</v>
      </c>
      <c r="AP366" s="13">
        <f>AO366/8801</f>
        <v>1.2498579706851495E-3</v>
      </c>
      <c r="AQ366" s="6">
        <v>11</v>
      </c>
      <c r="AR366" s="6"/>
      <c r="AS366" s="6"/>
      <c r="AT366" s="6"/>
      <c r="AU366" s="6">
        <v>1</v>
      </c>
      <c r="AV366" s="6">
        <f>W366/9401288*9786161</f>
        <v>306442.87494979409</v>
      </c>
      <c r="AW366" s="13">
        <f>AV366/34743979</f>
        <v>8.8200282112130598E-3</v>
      </c>
      <c r="AX366" s="6">
        <v>0</v>
      </c>
      <c r="AY366" s="6">
        <f>AJ366/4280467*1226893</f>
        <v>38418.804818585922</v>
      </c>
      <c r="AZ366" s="6">
        <f>AX366*AY366</f>
        <v>0</v>
      </c>
      <c r="BA366" s="12">
        <f>AZ366/12721596</f>
        <v>0</v>
      </c>
      <c r="BB366" s="11">
        <v>1</v>
      </c>
      <c r="BC366" s="6">
        <f>AD366*BB366*0.18*4</f>
        <v>76649.944830872104</v>
      </c>
      <c r="BD366" s="10">
        <f>BC366/11104067</f>
        <v>6.902871248063624E-3</v>
      </c>
      <c r="BE366" s="6">
        <f>AD366*BB366*0.77*4</f>
        <v>327891.43066539732</v>
      </c>
      <c r="BF366" s="8">
        <f>BE366/47500730</f>
        <v>6.9028714014584052E-3</v>
      </c>
      <c r="BG366" s="27">
        <f>BC366+BE366</f>
        <v>404541.37549626944</v>
      </c>
      <c r="BH366" s="9">
        <v>0</v>
      </c>
      <c r="BI366" s="6">
        <f>AK366*0.85*0.75*12</f>
        <v>168788.73861720538</v>
      </c>
      <c r="BJ366" s="6">
        <f>AL366*0.85*0.75*2*12</f>
        <v>337577.47723441076</v>
      </c>
      <c r="BK366" s="6">
        <f>BI366+BJ366</f>
        <v>506366.21585161611</v>
      </c>
      <c r="BL366" s="8">
        <f>BK366/236999601</f>
        <v>2.1365699086202941E-3</v>
      </c>
      <c r="BM366" s="6">
        <f>AH366/880755*1380318</f>
        <v>43223.116714485441</v>
      </c>
      <c r="BN366" s="8">
        <f>BM366/23157202</f>
        <v>1.866508601275985E-3</v>
      </c>
      <c r="BT366" s="6">
        <f>'[1]Detailed Budget'!$AD$12</f>
        <v>194045122715</v>
      </c>
      <c r="BU366" s="6">
        <f>'[1]Detailed Budget'!$AD$24</f>
        <v>194045122715</v>
      </c>
      <c r="BV366" s="7">
        <f>AV366/34743979</f>
        <v>8.8200282112130598E-3</v>
      </c>
      <c r="BW366" s="4"/>
      <c r="BX366" s="5">
        <f>BT366*BV366</f>
        <v>1711483456.5946002</v>
      </c>
      <c r="BY366" s="5">
        <f>BU366*BV366</f>
        <v>1711483456.5946002</v>
      </c>
      <c r="CA366" s="6">
        <f>'[1]Detailed Budget'!$AD$96</f>
        <v>71050111380.677719</v>
      </c>
      <c r="CB366" s="5">
        <f>BA366*CA366</f>
        <v>0</v>
      </c>
      <c r="CE366" s="6">
        <f>'[1]Detailed Budget'!$AD$175</f>
        <v>4330586076.5988197</v>
      </c>
      <c r="CF366" s="5">
        <f>BB366*BD366*CE366</f>
        <v>29893478.115418646</v>
      </c>
      <c r="CG366" s="6">
        <f>'[1]Detailed Budget'!$AD$176</f>
        <v>20662817754.37001</v>
      </c>
      <c r="CH366" s="5">
        <f>BB366*BF366*CG366</f>
        <v>142632773.75018772</v>
      </c>
      <c r="CI366" s="5">
        <f>CF366+CH366</f>
        <v>172526251.86560637</v>
      </c>
      <c r="CJ366" s="5">
        <f>'[1]Detailed Budget'!$AD$178</f>
        <v>46025131033.061455</v>
      </c>
      <c r="CK366" s="5">
        <f>BB366*AG366*CJ366</f>
        <v>215216012.25528836</v>
      </c>
      <c r="CL366" s="5">
        <f>CI366+CK366</f>
        <v>387742264.12089473</v>
      </c>
      <c r="CM366" s="4">
        <f>'[1]Detailed Budget'!$AD$189</f>
        <v>77498869683.252869</v>
      </c>
      <c r="CN366" s="5">
        <f>BH366*BL366*CM366</f>
        <v>0</v>
      </c>
      <c r="CO366" s="3">
        <f>'[1]Detailed Budget'!$AD$191</f>
        <v>2684962805.4134097</v>
      </c>
      <c r="CP366" s="2">
        <f>BH366*AN366*CO366</f>
        <v>0</v>
      </c>
      <c r="CQ366" s="2">
        <f>CN366+CP366</f>
        <v>0</v>
      </c>
      <c r="CR366" s="6">
        <f>'[1]Detailed Budget'!$AD$195</f>
        <v>18734176418</v>
      </c>
      <c r="CS366" s="5">
        <f>BN366*CR366</f>
        <v>34967501.422018722</v>
      </c>
      <c r="CW366" s="4"/>
      <c r="DH366" s="3">
        <f>'[1]Detailed Budget'!$AD$163</f>
        <v>4928560000</v>
      </c>
      <c r="DI366" s="2">
        <f>AP366*DH366</f>
        <v>6160000</v>
      </c>
    </row>
    <row r="367" spans="1:113" ht="43.5" x14ac:dyDescent="0.35">
      <c r="A367" s="23" t="s">
        <v>987</v>
      </c>
      <c r="B367" s="22" t="s">
        <v>986</v>
      </c>
      <c r="C367" s="21" t="s">
        <v>1</v>
      </c>
      <c r="D367" s="21" t="s">
        <v>1</v>
      </c>
      <c r="E367" s="21"/>
      <c r="F367" s="21"/>
      <c r="G367" s="21"/>
      <c r="H367" s="21" t="s">
        <v>1</v>
      </c>
      <c r="I367" s="21" t="s">
        <v>1</v>
      </c>
      <c r="J367" s="21"/>
      <c r="K367" s="21" t="s">
        <v>1</v>
      </c>
      <c r="L367" s="21"/>
      <c r="M367" s="21"/>
      <c r="N367" s="21"/>
      <c r="O367" s="21"/>
      <c r="P367" s="21"/>
      <c r="Q367" s="21"/>
      <c r="R367" s="21" t="s">
        <v>1</v>
      </c>
      <c r="S367" s="21"/>
      <c r="T367" s="21"/>
      <c r="U367" s="20">
        <f>COUNTA(C367:T367)</f>
        <v>6</v>
      </c>
      <c r="V367" s="19" t="s">
        <v>4</v>
      </c>
      <c r="W367" s="18">
        <v>110170</v>
      </c>
      <c r="X367" s="17">
        <v>3.36</v>
      </c>
      <c r="Y367" s="16">
        <f>1+X367/100</f>
        <v>1.0336000000000001</v>
      </c>
      <c r="Z367" s="6">
        <v>19</v>
      </c>
      <c r="AA367" s="16">
        <f>POWER(Y367,Z367)</f>
        <v>1.873689022502546</v>
      </c>
      <c r="AB367" s="6">
        <f>W367*AA367</f>
        <v>206424.3196091055</v>
      </c>
      <c r="AC367" s="1">
        <v>19.3</v>
      </c>
      <c r="AD367" s="6">
        <f>AB367*AC367/100</f>
        <v>39839.893684557363</v>
      </c>
      <c r="AE367" s="6">
        <f>AD367*0.95</f>
        <v>37847.899000329489</v>
      </c>
      <c r="AF367" s="6">
        <f>AE367*BB367</f>
        <v>37847.899000329489</v>
      </c>
      <c r="AG367" s="15">
        <f>AE367/21628351</f>
        <v>1.7499206943853228E-3</v>
      </c>
      <c r="AH367" s="6">
        <f>AB367*0.05</f>
        <v>10321.215980455276</v>
      </c>
      <c r="AI367" s="12">
        <f>AH367/12908475</f>
        <v>7.9956896383618324E-4</v>
      </c>
      <c r="AJ367" s="6">
        <f>AD367+AH367</f>
        <v>50161.109665012642</v>
      </c>
      <c r="AK367" s="6">
        <f>AB367*0.04</f>
        <v>8256.9727843642195</v>
      </c>
      <c r="AL367" s="6">
        <f>AB367*0.04</f>
        <v>8256.9727843642195</v>
      </c>
      <c r="AM367" s="6">
        <f>AK367+AL367</f>
        <v>16513.945568728439</v>
      </c>
      <c r="AN367" s="14">
        <f>AM367/20653560</f>
        <v>7.9956896383618313E-4</v>
      </c>
      <c r="AO367" s="6">
        <v>10</v>
      </c>
      <c r="AP367" s="13">
        <f>AO367/8801</f>
        <v>1.1362345188046814E-3</v>
      </c>
      <c r="AQ367" s="6">
        <v>10</v>
      </c>
      <c r="AR367" s="6"/>
      <c r="AS367" s="6"/>
      <c r="AT367" s="6"/>
      <c r="AU367" s="6">
        <v>1</v>
      </c>
      <c r="AV367" s="6">
        <f>W367/9401288*9786161</f>
        <v>114680.17545787343</v>
      </c>
      <c r="AW367" s="13">
        <f>AV367/34743979</f>
        <v>3.300720837353529E-3</v>
      </c>
      <c r="AX367" s="6">
        <v>0</v>
      </c>
      <c r="AY367" s="6">
        <f>AJ367/4280467*1226893</f>
        <v>14377.476644542841</v>
      </c>
      <c r="AZ367" s="6">
        <f>AX367*AY367</f>
        <v>0</v>
      </c>
      <c r="BA367" s="12">
        <f>AZ367/12721596</f>
        <v>0</v>
      </c>
      <c r="BB367" s="11">
        <v>1</v>
      </c>
      <c r="BC367" s="6">
        <f>AD367*BB367*0.18*4</f>
        <v>28684.723452881299</v>
      </c>
      <c r="BD367" s="10">
        <f>BC367/11104067</f>
        <v>2.5832628218905107E-3</v>
      </c>
      <c r="BE367" s="6">
        <f>AD367*BB367*0.77*4</f>
        <v>122706.87254843667</v>
      </c>
      <c r="BF367" s="8">
        <f>BE367/47500730</f>
        <v>2.5832628792954691E-3</v>
      </c>
      <c r="BG367" s="27">
        <f>BC367+BE367</f>
        <v>151391.59600131796</v>
      </c>
      <c r="BH367" s="9">
        <v>0</v>
      </c>
      <c r="BI367" s="6">
        <f>AK367*0.85*0.75*12</f>
        <v>63165.841800386283</v>
      </c>
      <c r="BJ367" s="6">
        <f>AL367*0.85*0.75*2*12</f>
        <v>126331.68360077257</v>
      </c>
      <c r="BK367" s="6">
        <f>BI367+BJ367</f>
        <v>189497.52540115884</v>
      </c>
      <c r="BL367" s="8">
        <f>BK367/236999601</f>
        <v>7.9956896383618313E-4</v>
      </c>
      <c r="BM367" s="6">
        <f>AH367/880755*1380318</f>
        <v>16175.395200379295</v>
      </c>
      <c r="BN367" s="8">
        <f>BM367/23157202</f>
        <v>6.9850386935257957E-4</v>
      </c>
      <c r="BT367" s="6">
        <f>'[1]Detailed Budget'!$AD$12</f>
        <v>194045122715</v>
      </c>
      <c r="BU367" s="6">
        <f>'[1]Detailed Budget'!$AD$24</f>
        <v>194045122715</v>
      </c>
      <c r="BV367" s="7">
        <f>AV367/34743979</f>
        <v>3.300720837353529E-3</v>
      </c>
      <c r="BW367" s="4"/>
      <c r="BX367" s="5">
        <f>BT367*BV367</f>
        <v>640488779.93222308</v>
      </c>
      <c r="BY367" s="5">
        <f>BU367*BV367</f>
        <v>640488779.93222308</v>
      </c>
      <c r="CA367" s="6">
        <f>'[1]Detailed Budget'!$AD$96</f>
        <v>71050111380.677719</v>
      </c>
      <c r="CB367" s="5">
        <f>BA367*CA367</f>
        <v>0</v>
      </c>
      <c r="CE367" s="6">
        <f>'[1]Detailed Budget'!$AD$175</f>
        <v>4330586076.5988197</v>
      </c>
      <c r="CF367" s="5">
        <f>BB367*BD367*CE367</f>
        <v>11187042.008674422</v>
      </c>
      <c r="CG367" s="6">
        <f>'[1]Detailed Budget'!$AD$176</f>
        <v>20662817754.37001</v>
      </c>
      <c r="CH367" s="5">
        <f>BB367*BF367*CG367</f>
        <v>53377490.086511411</v>
      </c>
      <c r="CI367" s="5">
        <f>CF367+CH367</f>
        <v>64564532.095185831</v>
      </c>
      <c r="CJ367" s="5">
        <f>'[1]Detailed Budget'!$AD$178</f>
        <v>46025131033.061455</v>
      </c>
      <c r="CK367" s="5">
        <f>BB367*AG367*CJ367</f>
        <v>80540329.256550372</v>
      </c>
      <c r="CL367" s="5">
        <f>CI367+CK367</f>
        <v>145104861.35173619</v>
      </c>
      <c r="CM367" s="4">
        <f>'[1]Detailed Budget'!$AD$189</f>
        <v>77498869683.252869</v>
      </c>
      <c r="CN367" s="5">
        <f>BH367*BL367*CM367</f>
        <v>0</v>
      </c>
      <c r="CO367" s="3">
        <f>'[1]Detailed Budget'!$AD$191</f>
        <v>2684962805.4134097</v>
      </c>
      <c r="CP367" s="2">
        <f>BH367*AN367*CO367</f>
        <v>0</v>
      </c>
      <c r="CQ367" s="2">
        <f>CN367+CP367</f>
        <v>0</v>
      </c>
      <c r="CR367" s="6">
        <f>'[1]Detailed Budget'!$AD$195</f>
        <v>18734176418</v>
      </c>
      <c r="CS367" s="5">
        <f>BN367*CR367</f>
        <v>13085894.717106849</v>
      </c>
      <c r="CW367" s="4"/>
      <c r="DH367" s="3">
        <f>'[1]Detailed Budget'!$AD$163</f>
        <v>4928560000</v>
      </c>
      <c r="DI367" s="2">
        <f>AP367*DH367</f>
        <v>5600000</v>
      </c>
    </row>
    <row r="368" spans="1:113" ht="43.5" x14ac:dyDescent="0.35">
      <c r="A368" s="23" t="s">
        <v>985</v>
      </c>
      <c r="B368" s="22" t="s">
        <v>984</v>
      </c>
      <c r="C368" s="21" t="s">
        <v>1</v>
      </c>
      <c r="D368" s="21" t="s">
        <v>1</v>
      </c>
      <c r="E368" s="21"/>
      <c r="F368" s="21"/>
      <c r="G368" s="21"/>
      <c r="H368" s="21" t="s">
        <v>1</v>
      </c>
      <c r="I368" s="21" t="s">
        <v>1</v>
      </c>
      <c r="J368" s="21"/>
      <c r="K368" s="21" t="s">
        <v>1</v>
      </c>
      <c r="L368" s="21"/>
      <c r="M368" s="21"/>
      <c r="N368" s="21"/>
      <c r="O368" s="21"/>
      <c r="P368" s="21"/>
      <c r="Q368" s="21"/>
      <c r="R368" s="21" t="s">
        <v>1</v>
      </c>
      <c r="S368" s="21"/>
      <c r="T368" s="21"/>
      <c r="U368" s="20">
        <f>COUNTA(C368:T368)</f>
        <v>6</v>
      </c>
      <c r="V368" s="19" t="s">
        <v>4</v>
      </c>
      <c r="W368" s="18">
        <v>143094</v>
      </c>
      <c r="X368" s="17">
        <v>3.36</v>
      </c>
      <c r="Y368" s="16">
        <f>1+X368/100</f>
        <v>1.0336000000000001</v>
      </c>
      <c r="Z368" s="6">
        <v>19</v>
      </c>
      <c r="AA368" s="16">
        <f>POWER(Y368,Z368)</f>
        <v>1.873689022502546</v>
      </c>
      <c r="AB368" s="6">
        <f>W368*AA368</f>
        <v>268113.65698597929</v>
      </c>
      <c r="AC368" s="1">
        <v>19.3</v>
      </c>
      <c r="AD368" s="6">
        <f>AB368*AC368/100</f>
        <v>51745.935798294006</v>
      </c>
      <c r="AE368" s="6">
        <f>AD368*0.95</f>
        <v>49158.639008379301</v>
      </c>
      <c r="AF368" s="6">
        <f>AE368*BB368</f>
        <v>49158.639008379301</v>
      </c>
      <c r="AG368" s="15">
        <f>AE368/21628351</f>
        <v>2.2728796572785092E-3</v>
      </c>
      <c r="AH368" s="6">
        <f>AB368*0.05</f>
        <v>13405.682849298966</v>
      </c>
      <c r="AI368" s="12">
        <f>AH368/12908475</f>
        <v>1.0385179387417155E-3</v>
      </c>
      <c r="AJ368" s="6">
        <f>AD368+AH368</f>
        <v>65151.618647592972</v>
      </c>
      <c r="AK368" s="6">
        <f>AB368*0.04</f>
        <v>10724.546279439171</v>
      </c>
      <c r="AL368" s="6">
        <f>AB368*0.04</f>
        <v>10724.546279439171</v>
      </c>
      <c r="AM368" s="6">
        <f>AK368+AL368</f>
        <v>21449.092558878343</v>
      </c>
      <c r="AN368" s="14">
        <f>AM368/20653560</f>
        <v>1.0385179387417153E-3</v>
      </c>
      <c r="AO368" s="6">
        <v>10</v>
      </c>
      <c r="AP368" s="13">
        <f>AO368/8801</f>
        <v>1.1362345188046814E-3</v>
      </c>
      <c r="AQ368" s="6">
        <v>10</v>
      </c>
      <c r="AR368" s="6"/>
      <c r="AS368" s="6"/>
      <c r="AT368" s="6"/>
      <c r="AU368" s="6">
        <v>1</v>
      </c>
      <c r="AV368" s="6">
        <f>W368/9401288*9786161</f>
        <v>148952.02892773843</v>
      </c>
      <c r="AW368" s="13">
        <f>AV368/34743979</f>
        <v>4.2871321367002448E-3</v>
      </c>
      <c r="AX368" s="6">
        <v>0</v>
      </c>
      <c r="AY368" s="6">
        <f>AJ368/4280467*1226893</f>
        <v>18674.145801708386</v>
      </c>
      <c r="AZ368" s="6">
        <f>AX368*AY368</f>
        <v>0</v>
      </c>
      <c r="BA368" s="12">
        <f>AZ368/12721596</f>
        <v>0</v>
      </c>
      <c r="BB368" s="11">
        <v>1</v>
      </c>
      <c r="BC368" s="6">
        <f>AD368*BB368*0.18*4</f>
        <v>37257.073774771685</v>
      </c>
      <c r="BD368" s="10">
        <f>BC368/11104067</f>
        <v>3.3552637763057161E-3</v>
      </c>
      <c r="BE368" s="6">
        <f>AD368*BB368*0.77*4</f>
        <v>159377.48225874553</v>
      </c>
      <c r="BF368" s="8">
        <f>BE368/47500730</f>
        <v>3.3552638508659873E-3</v>
      </c>
      <c r="BG368" s="27">
        <f>BC368+BE368</f>
        <v>196634.5560335172</v>
      </c>
      <c r="BH368" s="9">
        <v>0</v>
      </c>
      <c r="BI368" s="6">
        <f>AK368*0.85*0.75*12</f>
        <v>82042.779037709668</v>
      </c>
      <c r="BJ368" s="6">
        <f>AL368*0.85*0.75*2*12</f>
        <v>164085.55807541934</v>
      </c>
      <c r="BK368" s="6">
        <f>BI368+BJ368</f>
        <v>246128.337113129</v>
      </c>
      <c r="BL368" s="8">
        <f>BK368/236999601</f>
        <v>1.0385179387417155E-3</v>
      </c>
      <c r="BM368" s="6">
        <f>AH368/880755*1380318</f>
        <v>21009.367348670912</v>
      </c>
      <c r="BN368" s="8">
        <f>BM368/23157202</f>
        <v>9.0724982010654447E-4</v>
      </c>
      <c r="BT368" s="6">
        <f>'[1]Detailed Budget'!$AD$12</f>
        <v>194045122715</v>
      </c>
      <c r="BU368" s="6">
        <f>'[1]Detailed Budget'!$AD$24</f>
        <v>194045122715</v>
      </c>
      <c r="BV368" s="7">
        <f>AV368/34743979</f>
        <v>4.2871321367002448E-3</v>
      </c>
      <c r="BW368" s="4"/>
      <c r="BX368" s="5">
        <f>BT368*BV368</f>
        <v>831897081.56141913</v>
      </c>
      <c r="BY368" s="5">
        <f>BU368*BV368</f>
        <v>831897081.56141913</v>
      </c>
      <c r="CA368" s="6">
        <f>'[1]Detailed Budget'!$AD$96</f>
        <v>71050111380.677719</v>
      </c>
      <c r="CB368" s="5">
        <f>BA368*CA368</f>
        <v>0</v>
      </c>
      <c r="CE368" s="6">
        <f>'[1]Detailed Budget'!$AD$175</f>
        <v>4330586076.5988197</v>
      </c>
      <c r="CF368" s="5">
        <f>BB368*BD368*CE368</f>
        <v>14530258.592985911</v>
      </c>
      <c r="CG368" s="6">
        <f>'[1]Detailed Budget'!$AD$176</f>
        <v>20662817754.37001</v>
      </c>
      <c r="CH368" s="5">
        <f>BB368*BF368*CG368</f>
        <v>69329205.468269616</v>
      </c>
      <c r="CI368" s="5">
        <f>CF368+CH368</f>
        <v>83859464.06125553</v>
      </c>
      <c r="CJ368" s="5">
        <f>'[1]Detailed Budget'!$AD$178</f>
        <v>46025131033.061455</v>
      </c>
      <c r="CK368" s="5">
        <f>BB368*AG368*CJ368</f>
        <v>104609584.04862319</v>
      </c>
      <c r="CL368" s="5">
        <f>CI368+CK368</f>
        <v>188469048.10987872</v>
      </c>
      <c r="CM368" s="4">
        <f>'[1]Detailed Budget'!$AD$189</f>
        <v>77498869683.252869</v>
      </c>
      <c r="CN368" s="5">
        <f>BH368*BL368*CM368</f>
        <v>0</v>
      </c>
      <c r="CO368" s="3">
        <f>'[1]Detailed Budget'!$AD$191</f>
        <v>2684962805.4134097</v>
      </c>
      <c r="CP368" s="2">
        <f>BH368*AN368*CO368</f>
        <v>0</v>
      </c>
      <c r="CQ368" s="2">
        <f>CN368+CP368</f>
        <v>0</v>
      </c>
      <c r="CR368" s="6">
        <f>'[1]Detailed Budget'!$AD$195</f>
        <v>18734176418</v>
      </c>
      <c r="CS368" s="5">
        <f>BN368*CR368</f>
        <v>16996578.185074769</v>
      </c>
      <c r="CW368" s="4"/>
      <c r="DH368" s="3">
        <f>'[1]Detailed Budget'!$AD$163</f>
        <v>4928560000</v>
      </c>
      <c r="DI368" s="2">
        <f>AP368*DH368</f>
        <v>5600000</v>
      </c>
    </row>
    <row r="369" spans="1:113" ht="43.5" x14ac:dyDescent="0.35">
      <c r="A369" s="23" t="s">
        <v>983</v>
      </c>
      <c r="B369" s="22" t="s">
        <v>982</v>
      </c>
      <c r="C369" s="21" t="s">
        <v>1</v>
      </c>
      <c r="D369" s="21" t="s">
        <v>1</v>
      </c>
      <c r="E369" s="21"/>
      <c r="F369" s="21"/>
      <c r="G369" s="21"/>
      <c r="H369" s="21" t="s">
        <v>1</v>
      </c>
      <c r="I369" s="21" t="s">
        <v>1</v>
      </c>
      <c r="J369" s="21"/>
      <c r="K369" s="21" t="s">
        <v>1</v>
      </c>
      <c r="L369" s="21"/>
      <c r="M369" s="21"/>
      <c r="N369" s="21"/>
      <c r="O369" s="21"/>
      <c r="P369" s="21"/>
      <c r="Q369" s="21"/>
      <c r="R369" s="21" t="s">
        <v>1</v>
      </c>
      <c r="S369" s="21"/>
      <c r="T369" s="21"/>
      <c r="U369" s="20">
        <f>COUNTA(C369:T369)</f>
        <v>6</v>
      </c>
      <c r="V369" s="19" t="s">
        <v>4</v>
      </c>
      <c r="W369" s="18">
        <v>137685</v>
      </c>
      <c r="X369" s="17">
        <v>3.36</v>
      </c>
      <c r="Y369" s="16">
        <f>1+X369/100</f>
        <v>1.0336000000000001</v>
      </c>
      <c r="Z369" s="6">
        <v>19</v>
      </c>
      <c r="AA369" s="16">
        <f>POWER(Y369,Z369)</f>
        <v>1.873689022502546</v>
      </c>
      <c r="AB369" s="6">
        <f>W369*AA369</f>
        <v>257978.87306326305</v>
      </c>
      <c r="AC369" s="1">
        <v>19.3</v>
      </c>
      <c r="AD369" s="6">
        <f>AB369*AC369/100</f>
        <v>49789.922501209767</v>
      </c>
      <c r="AE369" s="6">
        <f>AD369*0.95</f>
        <v>47300.426376149277</v>
      </c>
      <c r="AF369" s="6">
        <f>AE369*BB369</f>
        <v>47300.426376149277</v>
      </c>
      <c r="AG369" s="15">
        <f>AE369/21628351</f>
        <v>2.1869640628705018E-3</v>
      </c>
      <c r="AH369" s="6">
        <f>AB369*0.05</f>
        <v>12898.943653163153</v>
      </c>
      <c r="AI369" s="12">
        <f>AH369/12908475</f>
        <v>9.9926162100195059E-4</v>
      </c>
      <c r="AJ369" s="6">
        <f>AD369+AH369</f>
        <v>62688.866154372918</v>
      </c>
      <c r="AK369" s="6">
        <f>AB369*0.04</f>
        <v>10319.154922530523</v>
      </c>
      <c r="AL369" s="6">
        <f>AB369*0.04</f>
        <v>10319.154922530523</v>
      </c>
      <c r="AM369" s="6">
        <f>AK369+AL369</f>
        <v>20638.309845061045</v>
      </c>
      <c r="AN369" s="14">
        <f>AM369/20653560</f>
        <v>9.9926162100195059E-4</v>
      </c>
      <c r="AO369" s="6">
        <v>12</v>
      </c>
      <c r="AP369" s="13">
        <f>AO369/8801</f>
        <v>1.3634814225656176E-3</v>
      </c>
      <c r="AQ369" s="6">
        <v>12</v>
      </c>
      <c r="AR369" s="6"/>
      <c r="AS369" s="6"/>
      <c r="AT369" s="6"/>
      <c r="AU369" s="6">
        <v>1</v>
      </c>
      <c r="AV369" s="6">
        <f>W369/9401288*9786161</f>
        <v>143321.59351835621</v>
      </c>
      <c r="AW369" s="13">
        <f>AV369/34743979</f>
        <v>4.1250771397932347E-3</v>
      </c>
      <c r="AX369" s="6">
        <v>0</v>
      </c>
      <c r="AY369" s="6">
        <f>AJ369/4280467*1226893</f>
        <v>17968.256982879917</v>
      </c>
      <c r="AZ369" s="6">
        <f>AX369*AY369</f>
        <v>0</v>
      </c>
      <c r="BA369" s="12">
        <f>AZ369/12721596</f>
        <v>0</v>
      </c>
      <c r="BB369" s="11">
        <v>1</v>
      </c>
      <c r="BC369" s="6">
        <f>AD369*BB369*0.18*4</f>
        <v>35848.744200871028</v>
      </c>
      <c r="BD369" s="10">
        <f>BC369/11104067</f>
        <v>3.2284337081963776E-3</v>
      </c>
      <c r="BE369" s="6">
        <f>AD369*BB369*0.77*4</f>
        <v>153352.96130372607</v>
      </c>
      <c r="BF369" s="8">
        <f>BE369/47500730</f>
        <v>3.2284337799382465E-3</v>
      </c>
      <c r="BG369" s="27">
        <f>BC369+BE369</f>
        <v>189201.70550459711</v>
      </c>
      <c r="BH369" s="9">
        <v>0</v>
      </c>
      <c r="BI369" s="6">
        <f>AK369*0.85*0.75*12</f>
        <v>78941.535157358507</v>
      </c>
      <c r="BJ369" s="6">
        <f>AL369*0.85*0.75*2*12</f>
        <v>157883.07031471701</v>
      </c>
      <c r="BK369" s="6">
        <f>BI369+BJ369</f>
        <v>236824.60547207552</v>
      </c>
      <c r="BL369" s="8">
        <f>BK369/236999601</f>
        <v>9.9926162100195059E-4</v>
      </c>
      <c r="BM369" s="6">
        <f>AH369/880755*1380318</f>
        <v>20215.206391614985</v>
      </c>
      <c r="BN369" s="8">
        <f>BM369/23157202</f>
        <v>8.7295548018344294E-4</v>
      </c>
      <c r="BT369" s="6">
        <f>'[1]Detailed Budget'!$AD$12</f>
        <v>194045122715</v>
      </c>
      <c r="BU369" s="6">
        <f>'[1]Detailed Budget'!$AD$24</f>
        <v>194045122715</v>
      </c>
      <c r="BV369" s="7">
        <f>AV369/34743979</f>
        <v>4.1250771397932347E-3</v>
      </c>
      <c r="BW369" s="4"/>
      <c r="BX369" s="5">
        <f>BT369*BV369</f>
        <v>800451099.80001938</v>
      </c>
      <c r="BY369" s="5">
        <f>BU369*BV369</f>
        <v>800451099.80001938</v>
      </c>
      <c r="CA369" s="6">
        <f>'[1]Detailed Budget'!$AD$96</f>
        <v>71050111380.677719</v>
      </c>
      <c r="CB369" s="5">
        <f>BA369*CA369</f>
        <v>0</v>
      </c>
      <c r="CE369" s="6">
        <f>'[1]Detailed Budget'!$AD$175</f>
        <v>4330586076.5988197</v>
      </c>
      <c r="CF369" s="5">
        <f>BB369*BD369*CE369</f>
        <v>13981010.06593753</v>
      </c>
      <c r="CG369" s="6">
        <f>'[1]Detailed Budget'!$AD$176</f>
        <v>20662817754.37001</v>
      </c>
      <c r="CH369" s="5">
        <f>BB369*BF369*CG369</f>
        <v>66708538.826915883</v>
      </c>
      <c r="CI369" s="5">
        <f>CF369+CH369</f>
        <v>80689548.892853409</v>
      </c>
      <c r="CJ369" s="5">
        <f>'[1]Detailed Budget'!$AD$178</f>
        <v>46025131033.061455</v>
      </c>
      <c r="CK369" s="5">
        <f>BB369*AG369*CJ369</f>
        <v>100655307.5582113</v>
      </c>
      <c r="CL369" s="5">
        <f>CI369+CK369</f>
        <v>181344856.45106471</v>
      </c>
      <c r="CM369" s="4">
        <f>'[1]Detailed Budget'!$AD$189</f>
        <v>77498869683.252869</v>
      </c>
      <c r="CN369" s="5">
        <f>BH369*BL369*CM369</f>
        <v>0</v>
      </c>
      <c r="CO369" s="3">
        <f>'[1]Detailed Budget'!$AD$191</f>
        <v>2684962805.4134097</v>
      </c>
      <c r="CP369" s="2">
        <f>BH369*AN369*CO369</f>
        <v>0</v>
      </c>
      <c r="CQ369" s="2">
        <f>CN369+CP369</f>
        <v>0</v>
      </c>
      <c r="CR369" s="6">
        <f>'[1]Detailed Budget'!$AD$195</f>
        <v>18734176418</v>
      </c>
      <c r="CS369" s="5">
        <f>BN369*CR369</f>
        <v>16354101.970816523</v>
      </c>
      <c r="CW369" s="4"/>
      <c r="DH369" s="3">
        <f>'[1]Detailed Budget'!$AD$163</f>
        <v>4928560000</v>
      </c>
      <c r="DI369" s="2">
        <f>AP369*DH369</f>
        <v>6720000</v>
      </c>
    </row>
    <row r="370" spans="1:113" ht="43.5" x14ac:dyDescent="0.35">
      <c r="A370" s="23" t="s">
        <v>981</v>
      </c>
      <c r="B370" s="22" t="s">
        <v>980</v>
      </c>
      <c r="C370" s="21" t="s">
        <v>1</v>
      </c>
      <c r="D370" s="21" t="s">
        <v>1</v>
      </c>
      <c r="E370" s="21"/>
      <c r="F370" s="21"/>
      <c r="G370" s="21"/>
      <c r="H370" s="21" t="s">
        <v>1</v>
      </c>
      <c r="I370" s="21" t="s">
        <v>1</v>
      </c>
      <c r="J370" s="21"/>
      <c r="K370" s="21" t="s">
        <v>1</v>
      </c>
      <c r="L370" s="21"/>
      <c r="M370" s="21"/>
      <c r="N370" s="21"/>
      <c r="O370" s="21"/>
      <c r="P370" s="21"/>
      <c r="Q370" s="21"/>
      <c r="R370" s="21" t="s">
        <v>1</v>
      </c>
      <c r="S370" s="21"/>
      <c r="T370" s="21"/>
      <c r="U370" s="20">
        <f>COUNTA(C370:T370)</f>
        <v>6</v>
      </c>
      <c r="V370" s="19" t="s">
        <v>4</v>
      </c>
      <c r="W370" s="18">
        <v>220094</v>
      </c>
      <c r="X370" s="17">
        <v>3.36</v>
      </c>
      <c r="Y370" s="16">
        <f>1+X370/100</f>
        <v>1.0336000000000001</v>
      </c>
      <c r="Z370" s="6">
        <v>19</v>
      </c>
      <c r="AA370" s="16">
        <f>POWER(Y370,Z370)</f>
        <v>1.873689022502546</v>
      </c>
      <c r="AB370" s="6">
        <f>W370*AA370</f>
        <v>412387.71171867533</v>
      </c>
      <c r="AC370" s="1">
        <v>19.3</v>
      </c>
      <c r="AD370" s="6">
        <f>AB370*AC370/100</f>
        <v>79590.828361704334</v>
      </c>
      <c r="AE370" s="6">
        <f>AD370*0.95</f>
        <v>75611.28694361911</v>
      </c>
      <c r="AF370" s="6">
        <f>AE370*BB370</f>
        <v>75611.28694361911</v>
      </c>
      <c r="AG370" s="15">
        <f>AE370/21628351</f>
        <v>3.4959339685036142E-3</v>
      </c>
      <c r="AH370" s="6">
        <f>AB370*0.05</f>
        <v>20619.385585933767</v>
      </c>
      <c r="AI370" s="12">
        <f>AH370/12908475</f>
        <v>1.5973525599215839E-3</v>
      </c>
      <c r="AJ370" s="6">
        <f>AD370+AH370</f>
        <v>100210.2139476381</v>
      </c>
      <c r="AK370" s="6">
        <f>AB370*0.04</f>
        <v>16495.508468747015</v>
      </c>
      <c r="AL370" s="6">
        <f>AB370*0.04</f>
        <v>16495.508468747015</v>
      </c>
      <c r="AM370" s="6">
        <f>AK370+AL370</f>
        <v>32991.016937494031</v>
      </c>
      <c r="AN370" s="14">
        <f>AM370/20653560</f>
        <v>1.5973525599215839E-3</v>
      </c>
      <c r="AO370" s="6">
        <v>11</v>
      </c>
      <c r="AP370" s="13">
        <f>AO370/8801</f>
        <v>1.2498579706851495E-3</v>
      </c>
      <c r="AQ370" s="6">
        <v>11</v>
      </c>
      <c r="AR370" s="6"/>
      <c r="AS370" s="6"/>
      <c r="AT370" s="6"/>
      <c r="AU370" s="6">
        <v>1</v>
      </c>
      <c r="AV370" s="6">
        <f>W370/9401288*9786161</f>
        <v>229104.28008736673</v>
      </c>
      <c r="AW370" s="13">
        <f>AV370/34743979</f>
        <v>6.5940714529952576E-3</v>
      </c>
      <c r="AX370" s="6">
        <v>0</v>
      </c>
      <c r="AY370" s="6">
        <f>AJ370/4280467*1226893</f>
        <v>28722.849637868847</v>
      </c>
      <c r="AZ370" s="6">
        <f>AX370*AY370</f>
        <v>0</v>
      </c>
      <c r="BA370" s="12">
        <f>AZ370/12721596</f>
        <v>0</v>
      </c>
      <c r="BB370" s="11">
        <v>1</v>
      </c>
      <c r="BC370" s="6">
        <f>AD370*BB370*0.18*4</f>
        <v>57305.396420427118</v>
      </c>
      <c r="BD370" s="10">
        <f>BC370/11104067</f>
        <v>5.1607574432347278E-3</v>
      </c>
      <c r="BE370" s="6">
        <f>AD370*BB370*0.77*4</f>
        <v>245139.75135404937</v>
      </c>
      <c r="BF370" s="8">
        <f>BE370/47500730</f>
        <v>5.160757557916465E-3</v>
      </c>
      <c r="BG370" s="27">
        <f>BC370+BE370</f>
        <v>302445.1477744765</v>
      </c>
      <c r="BH370" s="9">
        <v>0</v>
      </c>
      <c r="BI370" s="6">
        <f>AK370*0.85*0.75*12</f>
        <v>126190.63978591465</v>
      </c>
      <c r="BJ370" s="6">
        <f>AL370*0.85*0.75*2*12</f>
        <v>252381.27957182931</v>
      </c>
      <c r="BK370" s="6">
        <f>BI370+BJ370</f>
        <v>378571.91935774393</v>
      </c>
      <c r="BL370" s="8">
        <f>BK370/236999601</f>
        <v>1.5973525599215837E-3</v>
      </c>
      <c r="BM370" s="6">
        <f>AH370/880755*1380318</f>
        <v>32314.672154236909</v>
      </c>
      <c r="BN370" s="8">
        <f>BM370/23157202</f>
        <v>1.3954480404945687E-3</v>
      </c>
      <c r="BT370" s="6">
        <f>'[1]Detailed Budget'!$AD$12</f>
        <v>194045122715</v>
      </c>
      <c r="BU370" s="6">
        <f>'[1]Detailed Budget'!$AD$24</f>
        <v>194045122715</v>
      </c>
      <c r="BV370" s="7">
        <f>AV370/34743979</f>
        <v>6.5940714529952576E-3</v>
      </c>
      <c r="BW370" s="4"/>
      <c r="BX370" s="5">
        <f>BT370*BV370</f>
        <v>1279547404.2879431</v>
      </c>
      <c r="BY370" s="5">
        <f>BU370*BV370</f>
        <v>1279547404.2879431</v>
      </c>
      <c r="CA370" s="6">
        <f>'[1]Detailed Budget'!$AD$96</f>
        <v>71050111380.677719</v>
      </c>
      <c r="CB370" s="5">
        <f>BA370*CA370</f>
        <v>0</v>
      </c>
      <c r="CE370" s="6">
        <f>'[1]Detailed Budget'!$AD$175</f>
        <v>4330586076.5988197</v>
      </c>
      <c r="CF370" s="5">
        <f>BB370*BD370*CE370</f>
        <v>22349104.328376036</v>
      </c>
      <c r="CG370" s="6">
        <f>'[1]Detailed Budget'!$AD$176</f>
        <v>20662817754.37001</v>
      </c>
      <c r="CH370" s="5">
        <f>BB370*BF370*CG370</f>
        <v>106635792.89371555</v>
      </c>
      <c r="CI370" s="5">
        <f>CF370+CH370</f>
        <v>128984897.22209159</v>
      </c>
      <c r="CJ370" s="5">
        <f>'[1]Detailed Budget'!$AD$178</f>
        <v>46025131033.061455</v>
      </c>
      <c r="CK370" s="5">
        <f>BB370*AG370*CJ370</f>
        <v>160900818.98330939</v>
      </c>
      <c r="CL370" s="5">
        <f>CI370+CK370</f>
        <v>289885716.20540094</v>
      </c>
      <c r="CM370" s="4">
        <f>'[1]Detailed Budget'!$AD$189</f>
        <v>77498869683.252869</v>
      </c>
      <c r="CN370" s="5">
        <f>BH370*BL370*CM370</f>
        <v>0</v>
      </c>
      <c r="CO370" s="3">
        <f>'[1]Detailed Budget'!$AD$191</f>
        <v>2684962805.4134097</v>
      </c>
      <c r="CP370" s="2">
        <f>BH370*AN370*CO370</f>
        <v>0</v>
      </c>
      <c r="CQ370" s="2">
        <f>CN370+CP370</f>
        <v>0</v>
      </c>
      <c r="CR370" s="6">
        <f>'[1]Detailed Budget'!$AD$195</f>
        <v>18734176418</v>
      </c>
      <c r="CS370" s="5">
        <f>BN370*CR370</f>
        <v>26142569.772777658</v>
      </c>
      <c r="CW370" s="4"/>
      <c r="DH370" s="3">
        <f>'[1]Detailed Budget'!$AD$163</f>
        <v>4928560000</v>
      </c>
      <c r="DI370" s="2">
        <f>AP370*DH370</f>
        <v>6160000</v>
      </c>
    </row>
    <row r="371" spans="1:113" ht="43.5" x14ac:dyDescent="0.35">
      <c r="A371" s="23" t="s">
        <v>979</v>
      </c>
      <c r="B371" s="22" t="s">
        <v>978</v>
      </c>
      <c r="C371" s="21" t="s">
        <v>1</v>
      </c>
      <c r="D371" s="21" t="s">
        <v>1</v>
      </c>
      <c r="E371" s="21"/>
      <c r="F371" s="21"/>
      <c r="G371" s="21"/>
      <c r="H371" s="21" t="s">
        <v>1</v>
      </c>
      <c r="I371" s="21" t="s">
        <v>1</v>
      </c>
      <c r="J371" s="21"/>
      <c r="K371" s="21" t="s">
        <v>1</v>
      </c>
      <c r="L371" s="21"/>
      <c r="M371" s="21"/>
      <c r="N371" s="21"/>
      <c r="O371" s="21"/>
      <c r="P371" s="21"/>
      <c r="Q371" s="21"/>
      <c r="R371" s="21" t="s">
        <v>1</v>
      </c>
      <c r="S371" s="21"/>
      <c r="T371" s="21"/>
      <c r="U371" s="20">
        <f>COUNTA(C371:T371)</f>
        <v>6</v>
      </c>
      <c r="V371" s="19" t="s">
        <v>4</v>
      </c>
      <c r="W371" s="18">
        <v>219611</v>
      </c>
      <c r="X371" s="17">
        <v>3.36</v>
      </c>
      <c r="Y371" s="16">
        <f>1+X371/100</f>
        <v>1.0336000000000001</v>
      </c>
      <c r="Z371" s="6">
        <v>19</v>
      </c>
      <c r="AA371" s="16">
        <f>POWER(Y371,Z371)</f>
        <v>1.873689022502546</v>
      </c>
      <c r="AB371" s="6">
        <f>W371*AA371</f>
        <v>411482.71992080664</v>
      </c>
      <c r="AC371" s="1">
        <v>19.3</v>
      </c>
      <c r="AD371" s="6">
        <f>AB371*AC371/100</f>
        <v>79416.164944715681</v>
      </c>
      <c r="AE371" s="6">
        <f>AD371*0.95</f>
        <v>75445.356697479889</v>
      </c>
      <c r="AF371" s="6">
        <f>AE371*BB371</f>
        <v>75445.356697479889</v>
      </c>
      <c r="AG371" s="15">
        <f>AE371/21628351</f>
        <v>3.4882620823695662E-3</v>
      </c>
      <c r="AH371" s="6">
        <f>AB371*0.05</f>
        <v>20574.135996040335</v>
      </c>
      <c r="AI371" s="12">
        <f>AH371/12908475</f>
        <v>1.5938471427523651E-3</v>
      </c>
      <c r="AJ371" s="6">
        <f>AD371+AH371</f>
        <v>99990.300940756017</v>
      </c>
      <c r="AK371" s="6">
        <f>AB371*0.04</f>
        <v>16459.308796832265</v>
      </c>
      <c r="AL371" s="6">
        <f>AB371*0.04</f>
        <v>16459.308796832265</v>
      </c>
      <c r="AM371" s="6">
        <f>AK371+AL371</f>
        <v>32918.61759366453</v>
      </c>
      <c r="AN371" s="14">
        <f>AM371/20653560</f>
        <v>1.5938471427523648E-3</v>
      </c>
      <c r="AO371" s="6">
        <v>11</v>
      </c>
      <c r="AP371" s="13">
        <f>AO371/8801</f>
        <v>1.2498579706851495E-3</v>
      </c>
      <c r="AQ371" s="6">
        <v>11</v>
      </c>
      <c r="AR371" s="6"/>
      <c r="AS371" s="6"/>
      <c r="AT371" s="6"/>
      <c r="AU371" s="6">
        <v>1</v>
      </c>
      <c r="AV371" s="6">
        <f>W371/9401288*9786161</f>
        <v>228601.50687554729</v>
      </c>
      <c r="AW371" s="13">
        <f>AV371/34743979</f>
        <v>6.5796006518294087E-3</v>
      </c>
      <c r="AX371" s="6">
        <v>0</v>
      </c>
      <c r="AY371" s="6">
        <f>AJ371/4280467*1226893</f>
        <v>28659.816859260209</v>
      </c>
      <c r="AZ371" s="6">
        <f>AX371*AY371</f>
        <v>0</v>
      </c>
      <c r="BA371" s="12">
        <f>AZ371/12721596</f>
        <v>0</v>
      </c>
      <c r="BB371" s="11">
        <v>1</v>
      </c>
      <c r="BC371" s="6">
        <f>AD371*BB371*0.18*4</f>
        <v>57179.638760195288</v>
      </c>
      <c r="BD371" s="10">
        <f>BC371/11104067</f>
        <v>5.1494320738694468E-3</v>
      </c>
      <c r="BE371" s="6">
        <f>AD371*BB371*0.77*4</f>
        <v>244601.7880297243</v>
      </c>
      <c r="BF371" s="8">
        <f>BE371/47500730</f>
        <v>5.1494321882995121E-3</v>
      </c>
      <c r="BG371" s="27">
        <f>BC371+BE371</f>
        <v>301781.42678991961</v>
      </c>
      <c r="BH371" s="9">
        <v>0</v>
      </c>
      <c r="BI371" s="6">
        <f>AK371*0.85*0.75*12</f>
        <v>125913.71229576682</v>
      </c>
      <c r="BJ371" s="6">
        <f>AL371*0.85*0.75*2*12</f>
        <v>251827.42459153364</v>
      </c>
      <c r="BK371" s="6">
        <f>BI371+BJ371</f>
        <v>377741.13688730047</v>
      </c>
      <c r="BL371" s="8">
        <f>BK371/236999601</f>
        <v>1.5938471427523646E-3</v>
      </c>
      <c r="BM371" s="6">
        <f>AH371/880755*1380318</f>
        <v>32243.757060456544</v>
      </c>
      <c r="BN371" s="8">
        <f>BM371/23157202</f>
        <v>1.3923857062030441E-3</v>
      </c>
      <c r="BT371" s="6">
        <f>'[1]Detailed Budget'!$AD$12</f>
        <v>194045122715</v>
      </c>
      <c r="BU371" s="6">
        <f>'[1]Detailed Budget'!$AD$24</f>
        <v>194045122715</v>
      </c>
      <c r="BV371" s="7">
        <f>AV371/34743979</f>
        <v>6.5796006518294087E-3</v>
      </c>
      <c r="BW371" s="4"/>
      <c r="BX371" s="5">
        <f>BT371*BV371</f>
        <v>1276739415.8999317</v>
      </c>
      <c r="BY371" s="5">
        <f>BU371*BV371</f>
        <v>1276739415.8999317</v>
      </c>
      <c r="CA371" s="6">
        <f>'[1]Detailed Budget'!$AD$96</f>
        <v>71050111380.677719</v>
      </c>
      <c r="CB371" s="5">
        <f>BA371*CA371</f>
        <v>0</v>
      </c>
      <c r="CE371" s="6">
        <f>'[1]Detailed Budget'!$AD$175</f>
        <v>4330586076.5988197</v>
      </c>
      <c r="CF371" s="5">
        <f>BB371*BD371*CE371</f>
        <v>22300058.84149041</v>
      </c>
      <c r="CG371" s="6">
        <f>'[1]Detailed Budget'!$AD$176</f>
        <v>20662817754.37001</v>
      </c>
      <c r="CH371" s="5">
        <f>BB371*BF371*CG371</f>
        <v>106401778.84531957</v>
      </c>
      <c r="CI371" s="5">
        <f>CF371+CH371</f>
        <v>128701837.68680999</v>
      </c>
      <c r="CJ371" s="5">
        <f>'[1]Detailed Budget'!$AD$178</f>
        <v>46025131033.061455</v>
      </c>
      <c r="CK371" s="5">
        <f>BB371*AG371*CJ371</f>
        <v>160547719.41871908</v>
      </c>
      <c r="CL371" s="5">
        <f>CI371+CK371</f>
        <v>289249557.10552907</v>
      </c>
      <c r="CM371" s="4">
        <f>'[1]Detailed Budget'!$AD$189</f>
        <v>77498869683.252869</v>
      </c>
      <c r="CN371" s="5">
        <f>BH371*BL371*CM371</f>
        <v>0</v>
      </c>
      <c r="CO371" s="3">
        <f>'[1]Detailed Budget'!$AD$191</f>
        <v>2684962805.4134097</v>
      </c>
      <c r="CP371" s="2">
        <f>BH371*AN371*CO371</f>
        <v>0</v>
      </c>
      <c r="CQ371" s="2">
        <f>CN371+CP371</f>
        <v>0</v>
      </c>
      <c r="CR371" s="6">
        <f>'[1]Detailed Budget'!$AD$195</f>
        <v>18734176418</v>
      </c>
      <c r="CS371" s="5">
        <f>BN371*CR371</f>
        <v>26085199.461909346</v>
      </c>
      <c r="CW371" s="4"/>
      <c r="DH371" s="3">
        <f>'[1]Detailed Budget'!$AD$163</f>
        <v>4928560000</v>
      </c>
      <c r="DI371" s="2">
        <f>AP371*DH371</f>
        <v>6160000</v>
      </c>
    </row>
    <row r="372" spans="1:113" ht="58" x14ac:dyDescent="0.35">
      <c r="A372" s="23" t="s">
        <v>977</v>
      </c>
      <c r="B372" s="22" t="s">
        <v>976</v>
      </c>
      <c r="C372" s="21" t="s">
        <v>1</v>
      </c>
      <c r="D372" s="21" t="s">
        <v>1</v>
      </c>
      <c r="E372" s="21"/>
      <c r="F372" s="21"/>
      <c r="G372" s="21"/>
      <c r="H372" s="21" t="s">
        <v>1</v>
      </c>
      <c r="I372" s="21" t="s">
        <v>1</v>
      </c>
      <c r="J372" s="21"/>
      <c r="K372" s="21" t="s">
        <v>1</v>
      </c>
      <c r="L372" s="21"/>
      <c r="M372" s="21"/>
      <c r="N372" s="21"/>
      <c r="O372" s="21"/>
      <c r="P372" s="21"/>
      <c r="Q372" s="21" t="s">
        <v>1</v>
      </c>
      <c r="R372" s="21"/>
      <c r="S372" s="21"/>
      <c r="T372" s="21"/>
      <c r="U372" s="20">
        <f>COUNTA(C372:T372)</f>
        <v>6</v>
      </c>
      <c r="V372" s="19" t="s">
        <v>29</v>
      </c>
      <c r="W372" s="18">
        <v>596411</v>
      </c>
      <c r="X372" s="17">
        <v>3.36</v>
      </c>
      <c r="Y372" s="16">
        <f>1+X372/100</f>
        <v>1.0336000000000001</v>
      </c>
      <c r="Z372" s="6">
        <v>19</v>
      </c>
      <c r="AA372" s="16">
        <f>POWER(Y372,Z372)</f>
        <v>1.873689022502546</v>
      </c>
      <c r="AB372" s="6">
        <f>W372*AA372</f>
        <v>1117488.7435997659</v>
      </c>
      <c r="AC372" s="1">
        <v>19.3</v>
      </c>
      <c r="AD372" s="6">
        <f>AB372*AC372/100</f>
        <v>215675.32751475484</v>
      </c>
      <c r="AE372" s="6">
        <f>AD372*0.95</f>
        <v>204891.56113901708</v>
      </c>
      <c r="AF372" s="6">
        <f>AE372*BB372</f>
        <v>204891.56113901708</v>
      </c>
      <c r="AG372" s="15">
        <f>AE372/21628351</f>
        <v>9.4732862962607304E-3</v>
      </c>
      <c r="AH372" s="6">
        <f>AB372*0.05</f>
        <v>55874.437179988301</v>
      </c>
      <c r="AI372" s="12">
        <f>AH372/12908475</f>
        <v>4.3285079902922923E-3</v>
      </c>
      <c r="AJ372" s="6">
        <f>AD372+AH372</f>
        <v>271549.76469474315</v>
      </c>
      <c r="AK372" s="6">
        <f>AB372*0.04</f>
        <v>44699.549743990639</v>
      </c>
      <c r="AL372" s="6">
        <f>AB372*0.04</f>
        <v>44699.549743990639</v>
      </c>
      <c r="AM372" s="6">
        <f>AK372+AL372</f>
        <v>89399.099487981279</v>
      </c>
      <c r="AN372" s="14">
        <f>AM372/20653560</f>
        <v>4.3285079902922923E-3</v>
      </c>
      <c r="AO372" s="6">
        <v>11</v>
      </c>
      <c r="AP372" s="13">
        <f>AO372/8801</f>
        <v>1.2498579706851495E-3</v>
      </c>
      <c r="AQ372" s="6">
        <v>11</v>
      </c>
      <c r="AR372" s="6"/>
      <c r="AS372" s="6"/>
      <c r="AT372" s="6"/>
      <c r="AU372" s="6">
        <v>1</v>
      </c>
      <c r="AV372" s="6">
        <f>W372/9401288*9786161</f>
        <v>620827.06839435198</v>
      </c>
      <c r="AW372" s="13">
        <f>AV372/34743979</f>
        <v>1.7868623176244495E-2</v>
      </c>
      <c r="AX372" s="6">
        <v>0</v>
      </c>
      <c r="AY372" s="6">
        <f>AJ372/4280467*1226893</f>
        <v>77833.214332835065</v>
      </c>
      <c r="AZ372" s="6">
        <f>AX372*AY372</f>
        <v>0</v>
      </c>
      <c r="BA372" s="12">
        <f>AZ372/12721596</f>
        <v>0</v>
      </c>
      <c r="BB372" s="11">
        <v>1</v>
      </c>
      <c r="BC372" s="6">
        <f>AD372*BB372*0.18*4</f>
        <v>155286.23581062348</v>
      </c>
      <c r="BD372" s="10">
        <f>BC372/11104067</f>
        <v>1.398462705697142E-2</v>
      </c>
      <c r="BE372" s="6">
        <f>AD372*BB372*0.77*4</f>
        <v>664280.00874544494</v>
      </c>
      <c r="BF372" s="8">
        <f>BE372/47500730</f>
        <v>1.3984627367736136E-2</v>
      </c>
      <c r="BG372" s="27">
        <f>BC372+BE372</f>
        <v>819566.24455606844</v>
      </c>
      <c r="BH372" s="9">
        <v>0</v>
      </c>
      <c r="BI372" s="6">
        <f>AK372*0.85*0.75*12</f>
        <v>341951.55554152839</v>
      </c>
      <c r="BJ372" s="6">
        <f>AL372*0.85*0.75*2*12</f>
        <v>683903.11108305678</v>
      </c>
      <c r="BK372" s="6">
        <f>BI372+BJ372</f>
        <v>1025854.6666245852</v>
      </c>
      <c r="BL372" s="8">
        <f>BK372/236999601</f>
        <v>4.3285079902922923E-3</v>
      </c>
      <c r="BM372" s="6">
        <f>AH372/880755*1380318</f>
        <v>87566.339537563908</v>
      </c>
      <c r="BN372" s="8">
        <f>BM372/23157202</f>
        <v>3.7813868677901547E-3</v>
      </c>
      <c r="BT372" s="6">
        <f>'[1]Detailed Budget'!$AD$12</f>
        <v>194045122715</v>
      </c>
      <c r="BU372" s="6">
        <f>'[1]Detailed Budget'!$AD$24</f>
        <v>194045122715</v>
      </c>
      <c r="BV372" s="7">
        <f>AV372/34743979</f>
        <v>1.7868623176244495E-2</v>
      </c>
      <c r="BW372" s="4"/>
      <c r="BX372" s="5">
        <f>BT372*BV372</f>
        <v>3467319176.9824562</v>
      </c>
      <c r="BY372" s="5">
        <f>BU372*BV372</f>
        <v>3467319176.9824562</v>
      </c>
      <c r="CA372" s="6">
        <f>'[1]Detailed Budget'!$AD$96</f>
        <v>71050111380.677719</v>
      </c>
      <c r="CB372" s="5">
        <f>BA372*CA372</f>
        <v>0</v>
      </c>
      <c r="CE372" s="6">
        <f>'[1]Detailed Budget'!$AD$175</f>
        <v>4330586076.5988197</v>
      </c>
      <c r="CF372" s="5">
        <f>BB372*BD372*CE372</f>
        <v>60561631.219347559</v>
      </c>
      <c r="CG372" s="6">
        <f>'[1]Detailed Budget'!$AD$176</f>
        <v>20662817754.37001</v>
      </c>
      <c r="CH372" s="5">
        <f>BB372*BF372*CG372</f>
        <v>288961806.66230696</v>
      </c>
      <c r="CI372" s="5">
        <f>CF372+CH372</f>
        <v>349523437.8816545</v>
      </c>
      <c r="CJ372" s="5">
        <f>'[1]Detailed Budget'!$AD$178</f>
        <v>46025131033.061455</v>
      </c>
      <c r="CK372" s="5">
        <f>BB372*AG372*CJ372</f>
        <v>436009243.09910554</v>
      </c>
      <c r="CL372" s="5">
        <f>CI372+CK372</f>
        <v>785532680.9807601</v>
      </c>
      <c r="CM372" s="4">
        <f>'[1]Detailed Budget'!$AD$189</f>
        <v>77498869683.252869</v>
      </c>
      <c r="CN372" s="5">
        <f>BH372*BL372*CM372</f>
        <v>0</v>
      </c>
      <c r="CO372" s="3">
        <f>'[1]Detailed Budget'!$AD$191</f>
        <v>2684962805.4134097</v>
      </c>
      <c r="CP372" s="2">
        <f>BH372*AN372*CO372</f>
        <v>0</v>
      </c>
      <c r="CQ372" s="2">
        <f>CN372+CP372</f>
        <v>0</v>
      </c>
      <c r="CR372" s="6">
        <f>'[1]Detailed Budget'!$AD$195</f>
        <v>18734176418</v>
      </c>
      <c r="CS372" s="5">
        <f>BN372*CR372</f>
        <v>70841168.685889199</v>
      </c>
      <c r="CW372" s="4"/>
      <c r="DH372" s="3">
        <f>'[1]Detailed Budget'!$AD$163</f>
        <v>4928560000</v>
      </c>
      <c r="DI372" s="2">
        <f>AP372*DH372</f>
        <v>6160000</v>
      </c>
    </row>
    <row r="373" spans="1:113" ht="43.5" x14ac:dyDescent="0.35">
      <c r="A373" s="23" t="s">
        <v>975</v>
      </c>
      <c r="B373" s="22" t="s">
        <v>974</v>
      </c>
      <c r="C373" s="21" t="s">
        <v>1</v>
      </c>
      <c r="D373" s="21" t="s">
        <v>1</v>
      </c>
      <c r="E373" s="21"/>
      <c r="F373" s="21"/>
      <c r="G373" s="21"/>
      <c r="H373" s="21" t="s">
        <v>1</v>
      </c>
      <c r="I373" s="21" t="s">
        <v>1</v>
      </c>
      <c r="J373" s="21"/>
      <c r="K373" s="21" t="s">
        <v>1</v>
      </c>
      <c r="L373" s="21"/>
      <c r="M373" s="21"/>
      <c r="N373" s="21"/>
      <c r="O373" s="21"/>
      <c r="P373" s="21"/>
      <c r="Q373" s="21"/>
      <c r="R373" s="21" t="s">
        <v>1</v>
      </c>
      <c r="S373" s="21"/>
      <c r="T373" s="21"/>
      <c r="U373" s="20">
        <f>COUNTA(C373:T373)</f>
        <v>6</v>
      </c>
      <c r="V373" s="19" t="s">
        <v>4</v>
      </c>
      <c r="W373" s="18">
        <v>148276</v>
      </c>
      <c r="X373" s="17">
        <v>3.36</v>
      </c>
      <c r="Y373" s="16">
        <f>1+X373/100</f>
        <v>1.0336000000000001</v>
      </c>
      <c r="Z373" s="6">
        <v>19</v>
      </c>
      <c r="AA373" s="16">
        <f>POWER(Y373,Z373)</f>
        <v>1.873689022502546</v>
      </c>
      <c r="AB373" s="6">
        <f>W373*AA373</f>
        <v>277823.11350058753</v>
      </c>
      <c r="AC373" s="1">
        <v>19.3</v>
      </c>
      <c r="AD373" s="6">
        <f>AB373*AC373/100</f>
        <v>53619.860905613394</v>
      </c>
      <c r="AE373" s="6">
        <f>AD373*0.95</f>
        <v>50938.867860332721</v>
      </c>
      <c r="AF373" s="6">
        <f>AE373*BB373</f>
        <v>50938.867860332721</v>
      </c>
      <c r="AG373" s="15">
        <f>AE373/21628351</f>
        <v>2.3551896240417368E-3</v>
      </c>
      <c r="AH373" s="6">
        <f>AB373*0.05</f>
        <v>13891.155675029377</v>
      </c>
      <c r="AI373" s="12">
        <f>AH373/12908475</f>
        <v>1.0761267829878724E-3</v>
      </c>
      <c r="AJ373" s="6">
        <f>AD373+AH373</f>
        <v>67511.016580642769</v>
      </c>
      <c r="AK373" s="6">
        <f>AB373*0.04</f>
        <v>11112.924540023501</v>
      </c>
      <c r="AL373" s="6">
        <f>AB373*0.04</f>
        <v>11112.924540023501</v>
      </c>
      <c r="AM373" s="6">
        <f>AK373+AL373</f>
        <v>22225.849080047003</v>
      </c>
      <c r="AN373" s="14">
        <f>AM373/20653560</f>
        <v>1.0761267829878724E-3</v>
      </c>
      <c r="AO373" s="6">
        <v>10</v>
      </c>
      <c r="AP373" s="13">
        <f>AO373/8801</f>
        <v>1.1362345188046814E-3</v>
      </c>
      <c r="AQ373" s="6">
        <v>10</v>
      </c>
      <c r="AR373" s="6"/>
      <c r="AS373" s="6"/>
      <c r="AT373" s="6"/>
      <c r="AU373" s="6">
        <v>1</v>
      </c>
      <c r="AV373" s="6">
        <f>W373/9401288*9786161</f>
        <v>154346.1713369487</v>
      </c>
      <c r="AW373" s="13">
        <f>AV373/34743979</f>
        <v>4.4423861566618116E-3</v>
      </c>
      <c r="AX373" s="6">
        <v>0</v>
      </c>
      <c r="AY373" s="6">
        <f>AJ373/4280467*1226893</f>
        <v>19350.41051961726</v>
      </c>
      <c r="AZ373" s="6">
        <f>AX373*AY373</f>
        <v>0</v>
      </c>
      <c r="BA373" s="12">
        <f>AZ373/12721596</f>
        <v>0</v>
      </c>
      <c r="BB373" s="11">
        <v>1</v>
      </c>
      <c r="BC373" s="6">
        <f>AD373*BB373*0.18*4</f>
        <v>38606.299852041644</v>
      </c>
      <c r="BD373" s="10">
        <f>BC373/11104067</f>
        <v>3.4767711552930692E-3</v>
      </c>
      <c r="BE373" s="6">
        <f>AD373*BB373*0.77*4</f>
        <v>165149.17158928927</v>
      </c>
      <c r="BF373" s="8">
        <f>BE373/47500730</f>
        <v>3.4767712325534631E-3</v>
      </c>
      <c r="BG373" s="27">
        <f>BC373+BE373</f>
        <v>203755.47144133091</v>
      </c>
      <c r="BH373" s="9">
        <v>0</v>
      </c>
      <c r="BI373" s="6">
        <f>AK373*0.85*0.75*12</f>
        <v>85013.872731179785</v>
      </c>
      <c r="BJ373" s="6">
        <f>AL373*0.85*0.75*2*12</f>
        <v>170027.74546235957</v>
      </c>
      <c r="BK373" s="6">
        <f>BI373+BJ373</f>
        <v>255041.61819353935</v>
      </c>
      <c r="BL373" s="8">
        <f>BK373/236999601</f>
        <v>1.0761267829878724E-3</v>
      </c>
      <c r="BM373" s="6">
        <f>AH373/880755*1380318</f>
        <v>21770.199679871472</v>
      </c>
      <c r="BN373" s="8">
        <f>BM373/23157202</f>
        <v>9.4010492631499572E-4</v>
      </c>
      <c r="BT373" s="6">
        <f>'[1]Detailed Budget'!$AD$12</f>
        <v>194045122715</v>
      </c>
      <c r="BU373" s="6">
        <f>'[1]Detailed Budget'!$AD$24</f>
        <v>194045122715</v>
      </c>
      <c r="BV373" s="7">
        <f>AV373/34743979</f>
        <v>4.4423861566618116E-3</v>
      </c>
      <c r="BW373" s="4"/>
      <c r="BX373" s="5">
        <f>BT373*BV373</f>
        <v>862023366.91685843</v>
      </c>
      <c r="BY373" s="5">
        <f>BU373*BV373</f>
        <v>862023366.91685843</v>
      </c>
      <c r="CA373" s="6">
        <f>'[1]Detailed Budget'!$AD$96</f>
        <v>71050111380.677719</v>
      </c>
      <c r="CB373" s="5">
        <f>BA373*CA373</f>
        <v>0</v>
      </c>
      <c r="CE373" s="6">
        <f>'[1]Detailed Budget'!$AD$175</f>
        <v>4330586076.5988197</v>
      </c>
      <c r="CF373" s="5">
        <f>BB373*BD373*CE373</f>
        <v>15056456.756632559</v>
      </c>
      <c r="CG373" s="6">
        <f>'[1]Detailed Budget'!$AD$176</f>
        <v>20662817754.37001</v>
      </c>
      <c r="CH373" s="5">
        <f>BB373*BF373*CG373</f>
        <v>71839890.351888597</v>
      </c>
      <c r="CI373" s="5">
        <f>CF373+CH373</f>
        <v>86896347.108521163</v>
      </c>
      <c r="CJ373" s="5">
        <f>'[1]Detailed Budget'!$AD$178</f>
        <v>46025131033.061455</v>
      </c>
      <c r="CK373" s="5">
        <f>BB373*AG373*CJ373</f>
        <v>108397911.05422768</v>
      </c>
      <c r="CL373" s="5">
        <f>CI373+CK373</f>
        <v>195294258.16274884</v>
      </c>
      <c r="CM373" s="4">
        <f>'[1]Detailed Budget'!$AD$189</f>
        <v>77498869683.252869</v>
      </c>
      <c r="CN373" s="5">
        <f>BH373*BL373*CM373</f>
        <v>0</v>
      </c>
      <c r="CO373" s="3">
        <f>'[1]Detailed Budget'!$AD$191</f>
        <v>2684962805.4134097</v>
      </c>
      <c r="CP373" s="2">
        <f>BH373*AN373*CO373</f>
        <v>0</v>
      </c>
      <c r="CQ373" s="2">
        <f>CN373+CP373</f>
        <v>0</v>
      </c>
      <c r="CR373" s="6">
        <f>'[1]Detailed Budget'!$AD$195</f>
        <v>18734176418</v>
      </c>
      <c r="CS373" s="5">
        <f>BN373*CR373</f>
        <v>17612091.54101602</v>
      </c>
      <c r="CW373" s="4"/>
      <c r="DH373" s="3">
        <f>'[1]Detailed Budget'!$AD$163</f>
        <v>4928560000</v>
      </c>
      <c r="DI373" s="2">
        <f>AP373*DH373</f>
        <v>5600000</v>
      </c>
    </row>
    <row r="374" spans="1:113" ht="43.5" x14ac:dyDescent="0.35">
      <c r="A374" s="23" t="s">
        <v>973</v>
      </c>
      <c r="B374" s="22" t="s">
        <v>972</v>
      </c>
      <c r="C374" s="21" t="s">
        <v>1</v>
      </c>
      <c r="D374" s="21" t="s">
        <v>1</v>
      </c>
      <c r="E374" s="21"/>
      <c r="F374" s="21"/>
      <c r="G374" s="21"/>
      <c r="H374" s="21" t="s">
        <v>1</v>
      </c>
      <c r="I374" s="21" t="s">
        <v>1</v>
      </c>
      <c r="J374" s="21"/>
      <c r="K374" s="21" t="s">
        <v>1</v>
      </c>
      <c r="L374" s="21"/>
      <c r="M374" s="21"/>
      <c r="N374" s="21"/>
      <c r="O374" s="21"/>
      <c r="P374" s="21"/>
      <c r="Q374" s="21"/>
      <c r="R374" s="21" t="s">
        <v>1</v>
      </c>
      <c r="S374" s="21"/>
      <c r="T374" s="21"/>
      <c r="U374" s="20">
        <f>COUNTA(C374:T374)</f>
        <v>6</v>
      </c>
      <c r="V374" s="19" t="s">
        <v>4</v>
      </c>
      <c r="W374" s="18">
        <v>103371</v>
      </c>
      <c r="X374" s="17">
        <v>3.36</v>
      </c>
      <c r="Y374" s="16">
        <f>1+X374/100</f>
        <v>1.0336000000000001</v>
      </c>
      <c r="Z374" s="6">
        <v>19</v>
      </c>
      <c r="AA374" s="16">
        <f>POWER(Y374,Z374)</f>
        <v>1.873689022502546</v>
      </c>
      <c r="AB374" s="6">
        <f>W374*AA374</f>
        <v>193685.10794511068</v>
      </c>
      <c r="AC374" s="1">
        <v>19.3</v>
      </c>
      <c r="AD374" s="6">
        <f>AB374*AC374/100</f>
        <v>37381.225833406366</v>
      </c>
      <c r="AE374" s="6">
        <f>AD374*0.95</f>
        <v>35512.164541736049</v>
      </c>
      <c r="AF374" s="6">
        <f>AE374*BB374</f>
        <v>35512.164541736049</v>
      </c>
      <c r="AG374" s="15">
        <f>AE374/21628351</f>
        <v>1.6419265870863686E-3</v>
      </c>
      <c r="AH374" s="6">
        <f>AB374*0.05</f>
        <v>9684.2553972555343</v>
      </c>
      <c r="AI374" s="12">
        <f>AH374/12908475</f>
        <v>7.5022459254524905E-4</v>
      </c>
      <c r="AJ374" s="6">
        <f>AD374+AH374</f>
        <v>47065.481230661899</v>
      </c>
      <c r="AK374" s="6">
        <f>AB374*0.04</f>
        <v>7747.4043178044276</v>
      </c>
      <c r="AL374" s="6">
        <f>AB374*0.04</f>
        <v>7747.4043178044276</v>
      </c>
      <c r="AM374" s="6">
        <f>AK374+AL374</f>
        <v>15494.808635608855</v>
      </c>
      <c r="AN374" s="14">
        <f>AM374/20653560</f>
        <v>7.5022459254524916E-4</v>
      </c>
      <c r="AO374" s="6">
        <v>12</v>
      </c>
      <c r="AP374" s="13">
        <f>AO374/8801</f>
        <v>1.3634814225656176E-3</v>
      </c>
      <c r="AQ374" s="6">
        <v>12</v>
      </c>
      <c r="AR374" s="6"/>
      <c r="AS374" s="6"/>
      <c r="AT374" s="6"/>
      <c r="AU374" s="6">
        <v>1</v>
      </c>
      <c r="AV374" s="6">
        <f>W374/9401288*9786161</f>
        <v>107602.83577431092</v>
      </c>
      <c r="AW374" s="13">
        <f>AV374/34743979</f>
        <v>3.0970210917497655E-3</v>
      </c>
      <c r="AX374" s="6">
        <v>0</v>
      </c>
      <c r="AY374" s="6">
        <f>AJ374/4280467*1226893</f>
        <v>13490.189146074592</v>
      </c>
      <c r="AZ374" s="6">
        <f>AX374*AY374</f>
        <v>0</v>
      </c>
      <c r="BA374" s="12">
        <f>AZ374/12721596</f>
        <v>0</v>
      </c>
      <c r="BB374" s="11">
        <v>1</v>
      </c>
      <c r="BC374" s="6">
        <f>AD374*BB374*0.18*4</f>
        <v>26914.482600052583</v>
      </c>
      <c r="BD374" s="10">
        <f>BC374/11104067</f>
        <v>2.4238400758976493E-3</v>
      </c>
      <c r="BE374" s="6">
        <f>AD374*BB374*0.77*4</f>
        <v>115134.17556689162</v>
      </c>
      <c r="BF374" s="8">
        <f>BE374/47500730</f>
        <v>2.4238401297599346E-3</v>
      </c>
      <c r="BG374" s="27">
        <f>BC374+BE374</f>
        <v>142048.65816694419</v>
      </c>
      <c r="BH374" s="9">
        <v>0</v>
      </c>
      <c r="BI374" s="6">
        <f>AK374*0.85*0.75*12</f>
        <v>59267.643031203865</v>
      </c>
      <c r="BJ374" s="6">
        <f>AL374*0.85*0.75*2*12</f>
        <v>118535.28606240773</v>
      </c>
      <c r="BK374" s="6">
        <f>BI374+BJ374</f>
        <v>177802.9290936116</v>
      </c>
      <c r="BL374" s="8">
        <f>BK374/236999601</f>
        <v>7.5022459254524905E-4</v>
      </c>
      <c r="BM374" s="6">
        <f>AH374/880755*1380318</f>
        <v>15177.151468261849</v>
      </c>
      <c r="BN374" s="8">
        <f>BM374/23157202</f>
        <v>6.5539660051597986E-4</v>
      </c>
      <c r="BT374" s="6">
        <f>'[1]Detailed Budget'!$AD$12</f>
        <v>194045122715</v>
      </c>
      <c r="BU374" s="6">
        <f>'[1]Detailed Budget'!$AD$24</f>
        <v>194045122715</v>
      </c>
      <c r="BV374" s="7">
        <f>AV374/34743979</f>
        <v>3.0970210917497655E-3</v>
      </c>
      <c r="BW374" s="4"/>
      <c r="BX374" s="5">
        <f>BT374*BV374</f>
        <v>600961837.79952657</v>
      </c>
      <c r="BY374" s="5">
        <f>BU374*BV374</f>
        <v>600961837.79952657</v>
      </c>
      <c r="CA374" s="6">
        <f>'[1]Detailed Budget'!$AD$96</f>
        <v>71050111380.677719</v>
      </c>
      <c r="CB374" s="5">
        <f>BA374*CA374</f>
        <v>0</v>
      </c>
      <c r="CE374" s="6">
        <f>'[1]Detailed Budget'!$AD$175</f>
        <v>4330586076.5988197</v>
      </c>
      <c r="CF374" s="5">
        <f>BB374*BD374*CE374</f>
        <v>10496648.084584586</v>
      </c>
      <c r="CG374" s="6">
        <f>'[1]Detailed Budget'!$AD$176</f>
        <v>20662817754.37001</v>
      </c>
      <c r="CH374" s="5">
        <f>BB374*BF374*CG374</f>
        <v>50083366.866958089</v>
      </c>
      <c r="CI374" s="5">
        <f>CF374+CH374</f>
        <v>60580014.951542675</v>
      </c>
      <c r="CJ374" s="5">
        <f>'[1]Detailed Budget'!$AD$178</f>
        <v>46025131033.061455</v>
      </c>
      <c r="CK374" s="5">
        <f>BB374*AG374*CJ374</f>
        <v>75569886.317317501</v>
      </c>
      <c r="CL374" s="5">
        <f>CI374+CK374</f>
        <v>136149901.26886016</v>
      </c>
      <c r="CM374" s="4">
        <f>'[1]Detailed Budget'!$AD$189</f>
        <v>77498869683.252869</v>
      </c>
      <c r="CN374" s="5">
        <f>BH374*BL374*CM374</f>
        <v>0</v>
      </c>
      <c r="CO374" s="3">
        <f>'[1]Detailed Budget'!$AD$191</f>
        <v>2684962805.4134097</v>
      </c>
      <c r="CP374" s="2">
        <f>BH374*AN374*CO374</f>
        <v>0</v>
      </c>
      <c r="CQ374" s="2">
        <f>CN374+CP374</f>
        <v>0</v>
      </c>
      <c r="CR374" s="6">
        <f>'[1]Detailed Budget'!$AD$195</f>
        <v>18734176418</v>
      </c>
      <c r="CS374" s="5">
        <f>BN374*CR374</f>
        <v>12278315.537823837</v>
      </c>
      <c r="CW374" s="4"/>
      <c r="DH374" s="3">
        <f>'[1]Detailed Budget'!$AD$163</f>
        <v>4928560000</v>
      </c>
      <c r="DI374" s="2">
        <f>AP374*DH374</f>
        <v>6720000</v>
      </c>
    </row>
    <row r="375" spans="1:113" ht="43.5" x14ac:dyDescent="0.35">
      <c r="A375" s="23" t="s">
        <v>971</v>
      </c>
      <c r="B375" s="22" t="s">
        <v>970</v>
      </c>
      <c r="C375" s="21" t="s">
        <v>1</v>
      </c>
      <c r="D375" s="21" t="s">
        <v>1</v>
      </c>
      <c r="E375" s="21"/>
      <c r="F375" s="21"/>
      <c r="G375" s="21"/>
      <c r="H375" s="21" t="s">
        <v>1</v>
      </c>
      <c r="I375" s="21" t="s">
        <v>1</v>
      </c>
      <c r="J375" s="21"/>
      <c r="K375" s="21" t="s">
        <v>1</v>
      </c>
      <c r="L375" s="21"/>
      <c r="M375" s="21"/>
      <c r="N375" s="21"/>
      <c r="O375" s="21"/>
      <c r="P375" s="21"/>
      <c r="Q375" s="21"/>
      <c r="R375" s="21" t="s">
        <v>1</v>
      </c>
      <c r="S375" s="21"/>
      <c r="T375" s="21"/>
      <c r="U375" s="20">
        <f>COUNTA(C375:T375)</f>
        <v>6</v>
      </c>
      <c r="V375" s="19" t="s">
        <v>4</v>
      </c>
      <c r="W375" s="18">
        <v>227607</v>
      </c>
      <c r="X375" s="17">
        <v>3.36</v>
      </c>
      <c r="Y375" s="16">
        <f>1+X375/100</f>
        <v>1.0336000000000001</v>
      </c>
      <c r="Z375" s="6">
        <v>19</v>
      </c>
      <c r="AA375" s="16">
        <f>POWER(Y375,Z375)</f>
        <v>1.873689022502546</v>
      </c>
      <c r="AB375" s="6">
        <f>W375*AA375</f>
        <v>426464.73734473699</v>
      </c>
      <c r="AC375" s="1">
        <v>19.3</v>
      </c>
      <c r="AD375" s="6">
        <f>AB375*AC375/100</f>
        <v>82307.694307534242</v>
      </c>
      <c r="AE375" s="6">
        <f>AD375*0.95</f>
        <v>78192.30959215753</v>
      </c>
      <c r="AF375" s="6">
        <f>AE375*BB375</f>
        <v>78192.30959215753</v>
      </c>
      <c r="AG375" s="15">
        <f>AE375/21628351</f>
        <v>3.6152691248702933E-3</v>
      </c>
      <c r="AH375" s="6">
        <f>AB375*0.05</f>
        <v>21323.23686723685</v>
      </c>
      <c r="AI375" s="12">
        <f>AH375/12908475</f>
        <v>1.6518788522452768E-3</v>
      </c>
      <c r="AJ375" s="6">
        <f>AD375+AH375</f>
        <v>103630.93117477109</v>
      </c>
      <c r="AK375" s="6">
        <f>AB375*0.04</f>
        <v>17058.589493789481</v>
      </c>
      <c r="AL375" s="6">
        <f>AB375*0.04</f>
        <v>17058.589493789481</v>
      </c>
      <c r="AM375" s="6">
        <f>AK375+AL375</f>
        <v>34117.178987578962</v>
      </c>
      <c r="AN375" s="14">
        <f>AM375/20653560</f>
        <v>1.651878852245277E-3</v>
      </c>
      <c r="AO375" s="6">
        <v>10</v>
      </c>
      <c r="AP375" s="13">
        <f>AO375/8801</f>
        <v>1.1362345188046814E-3</v>
      </c>
      <c r="AQ375" s="6">
        <v>10</v>
      </c>
      <c r="AR375" s="6"/>
      <c r="AS375" s="6"/>
      <c r="AT375" s="6"/>
      <c r="AU375" s="6">
        <v>1</v>
      </c>
      <c r="AV375" s="6">
        <f>W375/9401288*9786161</f>
        <v>236924.84973622762</v>
      </c>
      <c r="AW375" s="13">
        <f>AV375/34743979</f>
        <v>6.819162817713758E-3</v>
      </c>
      <c r="AX375" s="6">
        <v>0</v>
      </c>
      <c r="AY375" s="6">
        <f>AJ375/4280467*1226893</f>
        <v>29703.316026454224</v>
      </c>
      <c r="AZ375" s="6">
        <f>AX375*AY375</f>
        <v>0</v>
      </c>
      <c r="BA375" s="12">
        <f>AZ375/12721596</f>
        <v>0</v>
      </c>
      <c r="BB375" s="11">
        <v>1</v>
      </c>
      <c r="BC375" s="6">
        <f>AD375*BB375*0.18*4</f>
        <v>59261.53990142465</v>
      </c>
      <c r="BD375" s="10">
        <f>BC375/11104067</f>
        <v>5.33692203959366E-3</v>
      </c>
      <c r="BE375" s="6">
        <f>AD375*BB375*0.77*4</f>
        <v>253507.69846720548</v>
      </c>
      <c r="BF375" s="8">
        <f>BE375/47500730</f>
        <v>5.3369221581901051E-3</v>
      </c>
      <c r="BG375" s="27">
        <f>BC375+BE375</f>
        <v>312769.23836863012</v>
      </c>
      <c r="BH375" s="9">
        <v>0</v>
      </c>
      <c r="BI375" s="6">
        <f>AK375*0.85*0.75*12</f>
        <v>130498.20962748953</v>
      </c>
      <c r="BJ375" s="6">
        <f>AL375*0.85*0.75*2*12</f>
        <v>260996.41925497906</v>
      </c>
      <c r="BK375" s="6">
        <f>BI375+BJ375</f>
        <v>391494.62888246856</v>
      </c>
      <c r="BL375" s="8">
        <f>BK375/236999601</f>
        <v>1.6518788522452768E-3</v>
      </c>
      <c r="BM375" s="6">
        <f>AH375/880755*1380318</f>
        <v>33417.746894551419</v>
      </c>
      <c r="BN375" s="8">
        <f>BM375/23157202</f>
        <v>1.4430822382838573E-3</v>
      </c>
      <c r="BT375" s="6">
        <f>'[1]Detailed Budget'!$AD$12</f>
        <v>194045122715</v>
      </c>
      <c r="BU375" s="6">
        <f>'[1]Detailed Budget'!$AD$24</f>
        <v>194045122715</v>
      </c>
      <c r="BV375" s="7">
        <f>AV375/34743979</f>
        <v>6.819162817713758E-3</v>
      </c>
      <c r="BW375" s="4"/>
      <c r="BX375" s="5">
        <f>BT375*BV375</f>
        <v>1323225285.7768314</v>
      </c>
      <c r="BY375" s="5">
        <f>BU375*BV375</f>
        <v>1323225285.7768314</v>
      </c>
      <c r="CA375" s="6">
        <f>'[1]Detailed Budget'!$AD$96</f>
        <v>71050111380.677719</v>
      </c>
      <c r="CB375" s="5">
        <f>BA375*CA375</f>
        <v>0</v>
      </c>
      <c r="CE375" s="6">
        <f>'[1]Detailed Budget'!$AD$175</f>
        <v>4330586076.5988197</v>
      </c>
      <c r="CF375" s="5">
        <f>BB375*BD375*CE375</f>
        <v>23112000.27655768</v>
      </c>
      <c r="CG375" s="6">
        <f>'[1]Detailed Budget'!$AD$176</f>
        <v>20662817754.37001</v>
      </c>
      <c r="CH375" s="5">
        <f>BB375*BF375*CG375</f>
        <v>110275849.92394122</v>
      </c>
      <c r="CI375" s="5">
        <f>CF375+CH375</f>
        <v>133387850.20049891</v>
      </c>
      <c r="CJ375" s="5">
        <f>'[1]Detailed Budget'!$AD$178</f>
        <v>46025131033.061455</v>
      </c>
      <c r="CK375" s="5">
        <f>BB375*AG375*CJ375</f>
        <v>166393235.19193667</v>
      </c>
      <c r="CL375" s="5">
        <f>CI375+CK375</f>
        <v>299781085.39243555</v>
      </c>
      <c r="CM375" s="4">
        <f>'[1]Detailed Budget'!$AD$189</f>
        <v>77498869683.252869</v>
      </c>
      <c r="CN375" s="5">
        <f>BH375*BL375*CM375</f>
        <v>0</v>
      </c>
      <c r="CO375" s="3">
        <f>'[1]Detailed Budget'!$AD$191</f>
        <v>2684962805.4134097</v>
      </c>
      <c r="CP375" s="2">
        <f>BH375*AN375*CO375</f>
        <v>0</v>
      </c>
      <c r="CQ375" s="2">
        <f>CN375+CP375</f>
        <v>0</v>
      </c>
      <c r="CR375" s="6">
        <f>'[1]Detailed Budget'!$AD$195</f>
        <v>18734176418</v>
      </c>
      <c r="CS375" s="5">
        <f>BN375*CR375</f>
        <v>27034957.237692095</v>
      </c>
      <c r="CW375" s="4"/>
      <c r="DH375" s="3">
        <f>'[1]Detailed Budget'!$AD$163</f>
        <v>4928560000</v>
      </c>
      <c r="DI375" s="2">
        <f>AP375*DH375</f>
        <v>5600000</v>
      </c>
    </row>
    <row r="376" spans="1:113" ht="43.5" x14ac:dyDescent="0.35">
      <c r="A376" s="23" t="s">
        <v>969</v>
      </c>
      <c r="B376" s="22" t="s">
        <v>968</v>
      </c>
      <c r="C376" s="21" t="s">
        <v>1</v>
      </c>
      <c r="D376" s="21" t="s">
        <v>1</v>
      </c>
      <c r="E376" s="21"/>
      <c r="F376" s="21"/>
      <c r="G376" s="21"/>
      <c r="H376" s="21" t="s">
        <v>1</v>
      </c>
      <c r="I376" s="21" t="s">
        <v>1</v>
      </c>
      <c r="J376" s="21"/>
      <c r="K376" s="21" t="s">
        <v>1</v>
      </c>
      <c r="L376" s="21"/>
      <c r="M376" s="21"/>
      <c r="N376" s="21"/>
      <c r="O376" s="21"/>
      <c r="P376" s="21"/>
      <c r="Q376" s="21"/>
      <c r="R376" s="21" t="s">
        <v>1</v>
      </c>
      <c r="S376" s="21"/>
      <c r="T376" s="21"/>
      <c r="U376" s="20">
        <f>COUNTA(C376:T376)</f>
        <v>6</v>
      </c>
      <c r="V376" s="19" t="s">
        <v>4</v>
      </c>
      <c r="W376" s="18">
        <v>139128</v>
      </c>
      <c r="X376" s="17">
        <v>3.36</v>
      </c>
      <c r="Y376" s="16">
        <f>1+X376/100</f>
        <v>1.0336000000000001</v>
      </c>
      <c r="Z376" s="6">
        <v>19</v>
      </c>
      <c r="AA376" s="16">
        <f>POWER(Y376,Z376)</f>
        <v>1.873689022502546</v>
      </c>
      <c r="AB376" s="6">
        <f>W376*AA376</f>
        <v>260682.60632273421</v>
      </c>
      <c r="AC376" s="1">
        <v>19.3</v>
      </c>
      <c r="AD376" s="6">
        <f>AB376*AC376/100</f>
        <v>50311.743020287708</v>
      </c>
      <c r="AE376" s="6">
        <f>AD376*0.95</f>
        <v>47796.155869273323</v>
      </c>
      <c r="AF376" s="6">
        <f>AE376*BB376</f>
        <v>47796.155869273323</v>
      </c>
      <c r="AG376" s="15">
        <f>AE376/21628351</f>
        <v>2.2098844183393051E-3</v>
      </c>
      <c r="AH376" s="6">
        <f>AB376*0.05</f>
        <v>13034.13031613671</v>
      </c>
      <c r="AI376" s="12">
        <f>AH376/12908475</f>
        <v>1.0097343269547109E-3</v>
      </c>
      <c r="AJ376" s="6">
        <f>AD376+AH376</f>
        <v>63345.873336424418</v>
      </c>
      <c r="AK376" s="6">
        <f>AB376*0.04</f>
        <v>10427.304252909369</v>
      </c>
      <c r="AL376" s="6">
        <f>AB376*0.04</f>
        <v>10427.304252909369</v>
      </c>
      <c r="AM376" s="6">
        <f>AK376+AL376</f>
        <v>20854.608505818738</v>
      </c>
      <c r="AN376" s="14">
        <f>AM376/20653560</f>
        <v>1.0097343269547109E-3</v>
      </c>
      <c r="AO376" s="6">
        <v>10</v>
      </c>
      <c r="AP376" s="13">
        <f>AO376/8801</f>
        <v>1.1362345188046814E-3</v>
      </c>
      <c r="AQ376" s="6">
        <v>10</v>
      </c>
      <c r="AR376" s="6"/>
      <c r="AS376" s="6"/>
      <c r="AT376" s="6"/>
      <c r="AU376" s="6">
        <v>1</v>
      </c>
      <c r="AV376" s="6">
        <f>W376/9401288*9786161</f>
        <v>144823.66752385418</v>
      </c>
      <c r="AW376" s="13">
        <f>AV376/34743979</f>
        <v>4.1683097817856209E-3</v>
      </c>
      <c r="AX376" s="6">
        <v>0</v>
      </c>
      <c r="AY376" s="6">
        <f>AJ376/4280467*1226893</f>
        <v>18156.572302822511</v>
      </c>
      <c r="AZ376" s="6">
        <f>AX376*AY376</f>
        <v>0</v>
      </c>
      <c r="BA376" s="12">
        <f>AZ376/12721596</f>
        <v>0</v>
      </c>
      <c r="BB376" s="11">
        <v>1</v>
      </c>
      <c r="BC376" s="6">
        <f>AD376*BB376*0.18*4</f>
        <v>36224.45497460715</v>
      </c>
      <c r="BD376" s="10">
        <f>BC376/11104067</f>
        <v>3.2622691284740222E-3</v>
      </c>
      <c r="BE376" s="6">
        <f>AD376*BB376*0.77*4</f>
        <v>154960.16850248614</v>
      </c>
      <c r="BF376" s="8">
        <f>BE376/47500730</f>
        <v>3.2622692009677775E-3</v>
      </c>
      <c r="BG376" s="27">
        <f>BC376+BE376</f>
        <v>191184.62347709329</v>
      </c>
      <c r="BH376" s="9">
        <v>0</v>
      </c>
      <c r="BI376" s="6">
        <f>AK376*0.85*0.75*12</f>
        <v>79768.87753475667</v>
      </c>
      <c r="BJ376" s="6">
        <f>AL376*0.85*0.75*2*12</f>
        <v>159537.75506951334</v>
      </c>
      <c r="BK376" s="6">
        <f>BI376+BJ376</f>
        <v>239306.63260427001</v>
      </c>
      <c r="BL376" s="8">
        <f>BK376/236999601</f>
        <v>1.0097343269547109E-3</v>
      </c>
      <c r="BM376" s="6">
        <f>AH376/880755*1380318</f>
        <v>20427.070740114097</v>
      </c>
      <c r="BN376" s="8">
        <f>BM376/23157202</f>
        <v>8.8210444163824701E-4</v>
      </c>
      <c r="BT376" s="6">
        <f>'[1]Detailed Budget'!$AD$12</f>
        <v>194045122715</v>
      </c>
      <c r="BU376" s="6">
        <f>'[1]Detailed Budget'!$AD$24</f>
        <v>194045122715</v>
      </c>
      <c r="BV376" s="7">
        <f>AV376/34743979</f>
        <v>4.1683097817856209E-3</v>
      </c>
      <c r="BW376" s="4"/>
      <c r="BX376" s="5">
        <f>BT376*BV376</f>
        <v>808840183.12072563</v>
      </c>
      <c r="BY376" s="5">
        <f>BU376*BV376</f>
        <v>808840183.12072563</v>
      </c>
      <c r="CA376" s="6">
        <f>'[1]Detailed Budget'!$AD$96</f>
        <v>71050111380.677719</v>
      </c>
      <c r="CB376" s="5">
        <f>BA376*CA376</f>
        <v>0</v>
      </c>
      <c r="CE376" s="6">
        <f>'[1]Detailed Budget'!$AD$175</f>
        <v>4330586076.5988197</v>
      </c>
      <c r="CF376" s="5">
        <f>BB376*BD376*CE376</f>
        <v>14127537.265887767</v>
      </c>
      <c r="CG376" s="6">
        <f>'[1]Detailed Budget'!$AD$176</f>
        <v>20662817754.37001</v>
      </c>
      <c r="CH376" s="5">
        <f>BB376*BF376*CG376</f>
        <v>67407673.965291455</v>
      </c>
      <c r="CI376" s="5">
        <f>CF376+CH376</f>
        <v>81535211.231179222</v>
      </c>
      <c r="CJ376" s="5">
        <f>'[1]Detailed Budget'!$AD$178</f>
        <v>46025131033.061455</v>
      </c>
      <c r="CK376" s="5">
        <f>BB376*AG376*CJ376</f>
        <v>101710219.92198731</v>
      </c>
      <c r="CL376" s="5">
        <f>CI376+CK376</f>
        <v>183245431.15316653</v>
      </c>
      <c r="CM376" s="4">
        <f>'[1]Detailed Budget'!$AD$189</f>
        <v>77498869683.252869</v>
      </c>
      <c r="CN376" s="5">
        <f>BH376*BL376*CM376</f>
        <v>0</v>
      </c>
      <c r="CO376" s="3">
        <f>'[1]Detailed Budget'!$AD$191</f>
        <v>2684962805.4134097</v>
      </c>
      <c r="CP376" s="2">
        <f>BH376*AN376*CO376</f>
        <v>0</v>
      </c>
      <c r="CQ376" s="2">
        <f>CN376+CP376</f>
        <v>0</v>
      </c>
      <c r="CR376" s="6">
        <f>'[1]Detailed Budget'!$AD$195</f>
        <v>18734176418</v>
      </c>
      <c r="CS376" s="5">
        <f>BN376*CR376</f>
        <v>16525500.228752304</v>
      </c>
      <c r="CW376" s="4"/>
      <c r="DH376" s="3">
        <f>'[1]Detailed Budget'!$AD$163</f>
        <v>4928560000</v>
      </c>
      <c r="DI376" s="2">
        <f>AP376*DH376</f>
        <v>5600000</v>
      </c>
    </row>
    <row r="377" spans="1:113" ht="43.5" x14ac:dyDescent="0.35">
      <c r="A377" s="23" t="s">
        <v>967</v>
      </c>
      <c r="B377" s="22" t="s">
        <v>966</v>
      </c>
      <c r="C377" s="21" t="s">
        <v>1</v>
      </c>
      <c r="D377" s="21" t="s">
        <v>1</v>
      </c>
      <c r="E377" s="21"/>
      <c r="F377" s="21"/>
      <c r="G377" s="21"/>
      <c r="H377" s="21" t="s">
        <v>1</v>
      </c>
      <c r="I377" s="21" t="s">
        <v>1</v>
      </c>
      <c r="J377" s="21"/>
      <c r="K377" s="21" t="s">
        <v>1</v>
      </c>
      <c r="L377" s="21"/>
      <c r="M377" s="21"/>
      <c r="N377" s="21"/>
      <c r="O377" s="21"/>
      <c r="P377" s="21"/>
      <c r="Q377" s="21"/>
      <c r="R377" s="21" t="s">
        <v>1</v>
      </c>
      <c r="S377" s="21"/>
      <c r="T377" s="21"/>
      <c r="U377" s="20">
        <f>COUNTA(C377:T377)</f>
        <v>6</v>
      </c>
      <c r="V377" s="19" t="s">
        <v>4</v>
      </c>
      <c r="W377" s="18">
        <v>250379</v>
      </c>
      <c r="X377" s="17">
        <v>3.36</v>
      </c>
      <c r="Y377" s="16">
        <f>1+X377/100</f>
        <v>1.0336000000000001</v>
      </c>
      <c r="Z377" s="6">
        <v>19</v>
      </c>
      <c r="AA377" s="16">
        <f>POWER(Y377,Z377)</f>
        <v>1.873689022502546</v>
      </c>
      <c r="AB377" s="6">
        <f>W377*AA377</f>
        <v>469132.38376516494</v>
      </c>
      <c r="AC377" s="1">
        <v>19.3</v>
      </c>
      <c r="AD377" s="6">
        <f>AB377*AC377/100</f>
        <v>90542.550066676835</v>
      </c>
      <c r="AE377" s="6">
        <f>AD377*0.95</f>
        <v>86015.422563342989</v>
      </c>
      <c r="AF377" s="6">
        <f>AE377*BB377</f>
        <v>86015.422563342989</v>
      </c>
      <c r="AG377" s="15">
        <f>AE377/21628351</f>
        <v>3.9769755245484496E-3</v>
      </c>
      <c r="AH377" s="6">
        <f>AB377*0.05</f>
        <v>23456.61918825825</v>
      </c>
      <c r="AI377" s="12">
        <f>AH377/12908475</f>
        <v>1.8171487482648609E-3</v>
      </c>
      <c r="AJ377" s="6">
        <f>AD377+AH377</f>
        <v>113999.16925493508</v>
      </c>
      <c r="AK377" s="6">
        <f>AB377*0.04</f>
        <v>18765.295350606597</v>
      </c>
      <c r="AL377" s="6">
        <f>AB377*0.04</f>
        <v>18765.295350606597</v>
      </c>
      <c r="AM377" s="6">
        <f>AK377+AL377</f>
        <v>37530.590701213194</v>
      </c>
      <c r="AN377" s="14">
        <f>AM377/20653560</f>
        <v>1.8171487482648606E-3</v>
      </c>
      <c r="AO377" s="6">
        <v>11</v>
      </c>
      <c r="AP377" s="13">
        <f>AO377/8801</f>
        <v>1.2498579706851495E-3</v>
      </c>
      <c r="AQ377" s="6">
        <v>11</v>
      </c>
      <c r="AR377" s="6"/>
      <c r="AS377" s="6"/>
      <c r="AT377" s="6"/>
      <c r="AU377" s="6">
        <v>1</v>
      </c>
      <c r="AV377" s="6">
        <f>W377/9401288*9786161</f>
        <v>260629.09731294267</v>
      </c>
      <c r="AW377" s="13">
        <f>AV377/34743979</f>
        <v>7.5014176503198629E-3</v>
      </c>
      <c r="AX377" s="6">
        <v>0</v>
      </c>
      <c r="AY377" s="6">
        <f>AJ377/4280467*1226893</f>
        <v>32675.122309013263</v>
      </c>
      <c r="AZ377" s="6">
        <f>AX377*AY377</f>
        <v>0</v>
      </c>
      <c r="BA377" s="12">
        <f>AZ377/12721596</f>
        <v>0</v>
      </c>
      <c r="BB377" s="11">
        <v>1</v>
      </c>
      <c r="BC377" s="6">
        <f>AD377*BB377*0.18*4</f>
        <v>65190.63604800732</v>
      </c>
      <c r="BD377" s="10">
        <f>BC377/11104067</f>
        <v>5.8708792056106395E-3</v>
      </c>
      <c r="BE377" s="6">
        <f>AD377*BB377*0.77*4</f>
        <v>278871.05420536466</v>
      </c>
      <c r="BF377" s="8">
        <f>BE377/47500730</f>
        <v>5.8708793360726175E-3</v>
      </c>
      <c r="BG377" s="27">
        <f>BC377+BE377</f>
        <v>344061.69025337195</v>
      </c>
      <c r="BH377" s="9">
        <v>0</v>
      </c>
      <c r="BI377" s="6">
        <f>AK377*0.85*0.75*12</f>
        <v>143554.50943214048</v>
      </c>
      <c r="BJ377" s="6">
        <f>AL377*0.85*0.75*2*12</f>
        <v>287109.01886428095</v>
      </c>
      <c r="BK377" s="6">
        <f>BI377+BJ377</f>
        <v>430663.5282964214</v>
      </c>
      <c r="BL377" s="8">
        <f>BK377/236999601</f>
        <v>1.8171487482648606E-3</v>
      </c>
      <c r="BM377" s="6">
        <f>AH377/880755*1380318</f>
        <v>36761.180674192314</v>
      </c>
      <c r="BN377" s="8">
        <f>BM377/23157202</f>
        <v>1.5874621067861444E-3</v>
      </c>
      <c r="BT377" s="6">
        <f>'[1]Detailed Budget'!$AD$12</f>
        <v>194045122715</v>
      </c>
      <c r="BU377" s="6">
        <f>'[1]Detailed Budget'!$AD$24</f>
        <v>194045122715</v>
      </c>
      <c r="BV377" s="7">
        <f>AV377/34743979</f>
        <v>7.5014176503198629E-3</v>
      </c>
      <c r="BW377" s="4"/>
      <c r="BX377" s="5">
        <f>BT377*BV377</f>
        <v>1455613508.4927847</v>
      </c>
      <c r="BY377" s="5">
        <f>BU377*BV377</f>
        <v>1455613508.4927847</v>
      </c>
      <c r="CA377" s="6">
        <f>'[1]Detailed Budget'!$AD$96</f>
        <v>71050111380.677719</v>
      </c>
      <c r="CB377" s="5">
        <f>BA377*CA377</f>
        <v>0</v>
      </c>
      <c r="CE377" s="6">
        <f>'[1]Detailed Budget'!$AD$175</f>
        <v>4330586076.5988197</v>
      </c>
      <c r="CF377" s="5">
        <f>BB377*BD377*CE377</f>
        <v>25424347.745210975</v>
      </c>
      <c r="CG377" s="6">
        <f>'[1]Detailed Budget'!$AD$176</f>
        <v>20662817754.37001</v>
      </c>
      <c r="CH377" s="5">
        <f>BB377*BF377*CG377</f>
        <v>121308909.7791653</v>
      </c>
      <c r="CI377" s="5">
        <f>CF377+CH377</f>
        <v>146733257.52437627</v>
      </c>
      <c r="CJ377" s="5">
        <f>'[1]Detailed Budget'!$AD$178</f>
        <v>46025131033.061455</v>
      </c>
      <c r="CK377" s="5">
        <f>BB377*AG377*CJ377</f>
        <v>183040819.63262069</v>
      </c>
      <c r="CL377" s="5">
        <f>CI377+CK377</f>
        <v>329774077.15699697</v>
      </c>
      <c r="CM377" s="4">
        <f>'[1]Detailed Budget'!$AD$189</f>
        <v>77498869683.252869</v>
      </c>
      <c r="CN377" s="5">
        <f>BH377*BL377*CM377</f>
        <v>0</v>
      </c>
      <c r="CO377" s="3">
        <f>'[1]Detailed Budget'!$AD$191</f>
        <v>2684962805.4134097</v>
      </c>
      <c r="CP377" s="2">
        <f>BH377*AN377*CO377</f>
        <v>0</v>
      </c>
      <c r="CQ377" s="2">
        <f>CN377+CP377</f>
        <v>0</v>
      </c>
      <c r="CR377" s="6">
        <f>'[1]Detailed Budget'!$AD$195</f>
        <v>18734176418</v>
      </c>
      <c r="CS377" s="5">
        <f>BN377*CR377</f>
        <v>29739795.165421583</v>
      </c>
      <c r="CW377" s="4"/>
      <c r="DH377" s="3">
        <f>'[1]Detailed Budget'!$AD$163</f>
        <v>4928560000</v>
      </c>
      <c r="DI377" s="2">
        <f>AP377*DH377</f>
        <v>6160000</v>
      </c>
    </row>
    <row r="378" spans="1:113" ht="43.5" x14ac:dyDescent="0.35">
      <c r="A378" s="23" t="s">
        <v>965</v>
      </c>
      <c r="B378" s="22" t="s">
        <v>964</v>
      </c>
      <c r="C378" s="21" t="s">
        <v>1</v>
      </c>
      <c r="D378" s="21" t="s">
        <v>1</v>
      </c>
      <c r="E378" s="21"/>
      <c r="F378" s="21"/>
      <c r="G378" s="21"/>
      <c r="H378" s="21" t="s">
        <v>1</v>
      </c>
      <c r="I378" s="21" t="s">
        <v>1</v>
      </c>
      <c r="J378" s="21"/>
      <c r="K378" s="21" t="s">
        <v>1</v>
      </c>
      <c r="L378" s="21"/>
      <c r="M378" s="21"/>
      <c r="N378" s="21"/>
      <c r="O378" s="21"/>
      <c r="P378" s="21"/>
      <c r="Q378" s="21"/>
      <c r="R378" s="21" t="s">
        <v>1</v>
      </c>
      <c r="S378" s="21"/>
      <c r="T378" s="21"/>
      <c r="U378" s="20">
        <f>COUNTA(C378:T378)</f>
        <v>6</v>
      </c>
      <c r="V378" s="19" t="s">
        <v>4</v>
      </c>
      <c r="W378" s="18">
        <v>202639</v>
      </c>
      <c r="X378" s="17">
        <v>3.36</v>
      </c>
      <c r="Y378" s="16">
        <f>1+X378/100</f>
        <v>1.0336000000000001</v>
      </c>
      <c r="Z378" s="6">
        <v>19</v>
      </c>
      <c r="AA378" s="16">
        <f>POWER(Y378,Z378)</f>
        <v>1.873689022502546</v>
      </c>
      <c r="AB378" s="6">
        <f>W378*AA378</f>
        <v>379682.46983089339</v>
      </c>
      <c r="AC378" s="1">
        <v>19.3</v>
      </c>
      <c r="AD378" s="6">
        <f>AB378*AC378/100</f>
        <v>73278.716677362419</v>
      </c>
      <c r="AE378" s="6">
        <f>AD378*0.95</f>
        <v>69614.7808434943</v>
      </c>
      <c r="AF378" s="6">
        <f>AE378*BB378</f>
        <v>69614.7808434943</v>
      </c>
      <c r="AG378" s="15">
        <f>AE378/21628351</f>
        <v>3.2186818515888846E-3</v>
      </c>
      <c r="AH378" s="6">
        <f>AB378*0.05</f>
        <v>18984.123491544669</v>
      </c>
      <c r="AI378" s="12">
        <f>AH378/12908475</f>
        <v>1.4706712831333423E-3</v>
      </c>
      <c r="AJ378" s="6">
        <f>AD378+AH378</f>
        <v>92262.840168907089</v>
      </c>
      <c r="AK378" s="6">
        <f>AB378*0.04</f>
        <v>15187.298793235736</v>
      </c>
      <c r="AL378" s="6">
        <f>AB378*0.04</f>
        <v>15187.298793235736</v>
      </c>
      <c r="AM378" s="6">
        <f>AK378+AL378</f>
        <v>30374.597586471471</v>
      </c>
      <c r="AN378" s="14">
        <f>AM378/20653560</f>
        <v>1.4706712831333423E-3</v>
      </c>
      <c r="AO378" s="6">
        <v>10</v>
      </c>
      <c r="AP378" s="13">
        <f>AO378/8801</f>
        <v>1.1362345188046814E-3</v>
      </c>
      <c r="AQ378" s="6">
        <v>10</v>
      </c>
      <c r="AR378" s="6"/>
      <c r="AS378" s="6"/>
      <c r="AT378" s="6"/>
      <c r="AU378" s="6">
        <v>1</v>
      </c>
      <c r="AV378" s="6">
        <f>W378/9401288*9786161</f>
        <v>210934.70159397309</v>
      </c>
      <c r="AW378" s="13">
        <f>AV378/34743979</f>
        <v>6.071115274216954E-3</v>
      </c>
      <c r="AX378" s="6">
        <v>0</v>
      </c>
      <c r="AY378" s="6">
        <f>AJ378/4280467*1226893</f>
        <v>26444.92593059377</v>
      </c>
      <c r="AZ378" s="6">
        <f>AX378*AY378</f>
        <v>0</v>
      </c>
      <c r="BA378" s="12">
        <f>AZ378/12721596</f>
        <v>0</v>
      </c>
      <c r="BB378" s="11">
        <v>1</v>
      </c>
      <c r="BC378" s="6">
        <f>AD378*BB378*0.18*4</f>
        <v>52760.676007700938</v>
      </c>
      <c r="BD378" s="10">
        <f>BC378/11104067</f>
        <v>4.7514731321146508E-3</v>
      </c>
      <c r="BE378" s="6">
        <f>AD378*BB378*0.77*4</f>
        <v>225698.44736627626</v>
      </c>
      <c r="BF378" s="8">
        <f>BE378/47500730</f>
        <v>4.7514732377013204E-3</v>
      </c>
      <c r="BG378" s="27">
        <f>BC378+BE378</f>
        <v>278459.1233739772</v>
      </c>
      <c r="BH378" s="9">
        <v>0</v>
      </c>
      <c r="BI378" s="6">
        <f>AK378*0.85*0.75*12</f>
        <v>116182.83576825337</v>
      </c>
      <c r="BJ378" s="6">
        <f>AL378*0.85*0.75*2*12</f>
        <v>232365.67153650674</v>
      </c>
      <c r="BK378" s="6">
        <f>BI378+BJ378</f>
        <v>348548.5073047601</v>
      </c>
      <c r="BL378" s="8">
        <f>BK378/236999601</f>
        <v>1.4706712831333421E-3</v>
      </c>
      <c r="BM378" s="6">
        <f>AH378/880755*1380318</f>
        <v>29751.891694741393</v>
      </c>
      <c r="BN378" s="8">
        <f>BM378/23157202</f>
        <v>1.2847792101455691E-3</v>
      </c>
      <c r="BT378" s="6">
        <f>'[1]Detailed Budget'!$AD$12</f>
        <v>194045122715</v>
      </c>
      <c r="BU378" s="6">
        <f>'[1]Detailed Budget'!$AD$24</f>
        <v>194045122715</v>
      </c>
      <c r="BV378" s="7">
        <f>AV378/34743979</f>
        <v>6.071115274216954E-3</v>
      </c>
      <c r="BW378" s="4"/>
      <c r="BX378" s="5">
        <f>BT378*BV378</f>
        <v>1178070308.4023397</v>
      </c>
      <c r="BY378" s="5">
        <f>BU378*BV378</f>
        <v>1178070308.4023397</v>
      </c>
      <c r="CA378" s="6">
        <f>'[1]Detailed Budget'!$AD$96</f>
        <v>71050111380.677719</v>
      </c>
      <c r="CB378" s="5">
        <f>BA378*CA378</f>
        <v>0</v>
      </c>
      <c r="CE378" s="6">
        <f>'[1]Detailed Budget'!$AD$175</f>
        <v>4330586076.5988197</v>
      </c>
      <c r="CF378" s="5">
        <f>BB378*BD378*CE378</f>
        <v>20576663.389269091</v>
      </c>
      <c r="CG378" s="6">
        <f>'[1]Detailed Budget'!$AD$176</f>
        <v>20662817754.37001</v>
      </c>
      <c r="CH378" s="5">
        <f>BB378*BF378*CG378</f>
        <v>98178825.575388804</v>
      </c>
      <c r="CI378" s="5">
        <f>CF378+CH378</f>
        <v>118755488.9646579</v>
      </c>
      <c r="CJ378" s="5">
        <f>'[1]Detailed Budget'!$AD$178</f>
        <v>46025131033.061455</v>
      </c>
      <c r="CK378" s="5">
        <f>BB378*AG378*CJ378</f>
        <v>148140253.97311527</v>
      </c>
      <c r="CL378" s="5">
        <f>CI378+CK378</f>
        <v>266895742.93777317</v>
      </c>
      <c r="CM378" s="4">
        <f>'[1]Detailed Budget'!$AD$189</f>
        <v>77498869683.252869</v>
      </c>
      <c r="CN378" s="5">
        <f>BH378*BL378*CM378</f>
        <v>0</v>
      </c>
      <c r="CO378" s="3">
        <f>'[1]Detailed Budget'!$AD$191</f>
        <v>2684962805.4134097</v>
      </c>
      <c r="CP378" s="2">
        <f>BH378*AN378*CO378</f>
        <v>0</v>
      </c>
      <c r="CQ378" s="2">
        <f>CN378+CP378</f>
        <v>0</v>
      </c>
      <c r="CR378" s="6">
        <f>'[1]Detailed Budget'!$AD$195</f>
        <v>18734176418</v>
      </c>
      <c r="CS378" s="5">
        <f>BN378*CR378</f>
        <v>24069280.381045789</v>
      </c>
      <c r="CW378" s="4"/>
      <c r="DH378" s="3">
        <f>'[1]Detailed Budget'!$AD$163</f>
        <v>4928560000</v>
      </c>
      <c r="DI378" s="2">
        <f>AP378*DH378</f>
        <v>5600000</v>
      </c>
    </row>
    <row r="379" spans="1:113" ht="58" x14ac:dyDescent="0.35">
      <c r="A379" s="23" t="s">
        <v>963</v>
      </c>
      <c r="B379" s="22" t="s">
        <v>962</v>
      </c>
      <c r="C379" s="21" t="s">
        <v>1</v>
      </c>
      <c r="D379" s="21" t="s">
        <v>1</v>
      </c>
      <c r="E379" s="21"/>
      <c r="F379" s="21"/>
      <c r="G379" s="21"/>
      <c r="H379" s="21" t="s">
        <v>1</v>
      </c>
      <c r="I379" s="21" t="s">
        <v>1</v>
      </c>
      <c r="J379" s="21"/>
      <c r="K379" s="21" t="s">
        <v>1</v>
      </c>
      <c r="L379" s="21"/>
      <c r="M379" s="21"/>
      <c r="N379" s="21"/>
      <c r="O379" s="21"/>
      <c r="P379" s="21"/>
      <c r="Q379" s="21" t="s">
        <v>1</v>
      </c>
      <c r="R379" s="21"/>
      <c r="S379" s="21"/>
      <c r="T379" s="21"/>
      <c r="U379" s="20">
        <f>COUNTA(C379:T379)</f>
        <v>6</v>
      </c>
      <c r="V379" s="19" t="s">
        <v>29</v>
      </c>
      <c r="W379" s="18">
        <v>221844</v>
      </c>
      <c r="X379" s="17">
        <v>3.36</v>
      </c>
      <c r="Y379" s="16">
        <f>1+X379/100</f>
        <v>1.0336000000000001</v>
      </c>
      <c r="Z379" s="6">
        <v>19</v>
      </c>
      <c r="AA379" s="16">
        <f>POWER(Y379,Z379)</f>
        <v>1.873689022502546</v>
      </c>
      <c r="AB379" s="6">
        <f>W379*AA379</f>
        <v>415666.66750805482</v>
      </c>
      <c r="AC379" s="1">
        <v>19.3</v>
      </c>
      <c r="AD379" s="6">
        <f>AB379*AC379/100</f>
        <v>80223.666829054579</v>
      </c>
      <c r="AE379" s="6">
        <f>AD379*0.95</f>
        <v>76212.483487601843</v>
      </c>
      <c r="AF379" s="6">
        <f>AE379*BB379</f>
        <v>76212.483487601843</v>
      </c>
      <c r="AG379" s="15">
        <f>AE379/21628351</f>
        <v>3.5237306573950942E-3</v>
      </c>
      <c r="AH379" s="6">
        <f>AB379*0.05</f>
        <v>20783.333375402741</v>
      </c>
      <c r="AI379" s="12">
        <f>AH379/12908475</f>
        <v>1.6100533467665809E-3</v>
      </c>
      <c r="AJ379" s="6">
        <f>AD379+AH379</f>
        <v>101007.00020445732</v>
      </c>
      <c r="AK379" s="6">
        <f>AB379*0.04</f>
        <v>16626.666700322192</v>
      </c>
      <c r="AL379" s="6">
        <f>AB379*0.04</f>
        <v>16626.666700322192</v>
      </c>
      <c r="AM379" s="6">
        <f>AK379+AL379</f>
        <v>33253.333400644384</v>
      </c>
      <c r="AN379" s="14">
        <f>AM379/20653560</f>
        <v>1.6100533467665809E-3</v>
      </c>
      <c r="AO379" s="6">
        <v>10</v>
      </c>
      <c r="AP379" s="13">
        <f>AO379/8801</f>
        <v>1.1362345188046814E-3</v>
      </c>
      <c r="AQ379" s="6">
        <v>10</v>
      </c>
      <c r="AR379" s="6"/>
      <c r="AS379" s="6"/>
      <c r="AT379" s="6"/>
      <c r="AU379" s="6">
        <v>1</v>
      </c>
      <c r="AV379" s="6">
        <f>W379/9401288*9786161</f>
        <v>230925.92215917649</v>
      </c>
      <c r="AW379" s="13">
        <f>AV379/34743979</f>
        <v>6.6465018920019636E-3</v>
      </c>
      <c r="AX379" s="6">
        <v>0</v>
      </c>
      <c r="AY379" s="6">
        <f>AJ379/4280467*1226893</f>
        <v>28951.229270508858</v>
      </c>
      <c r="AZ379" s="6">
        <f>AX379*AY379</f>
        <v>0</v>
      </c>
      <c r="BA379" s="12">
        <f>AZ379/12721596</f>
        <v>0</v>
      </c>
      <c r="BB379" s="11">
        <v>1</v>
      </c>
      <c r="BC379" s="6">
        <f>AD379*BB379*0.18*4</f>
        <v>57761.040116919292</v>
      </c>
      <c r="BD379" s="10">
        <f>BC379/11104067</f>
        <v>5.2017913902103882E-3</v>
      </c>
      <c r="BE379" s="6">
        <f>AD379*BB379*0.77*4</f>
        <v>247088.89383348811</v>
      </c>
      <c r="BF379" s="8">
        <f>BE379/47500730</f>
        <v>5.2017915058039758E-3</v>
      </c>
      <c r="BG379" s="27">
        <f>BC379+BE379</f>
        <v>304849.93395040743</v>
      </c>
      <c r="BH379" s="9">
        <v>0</v>
      </c>
      <c r="BI379" s="6">
        <f>AK379*0.85*0.75*12</f>
        <v>127194.00025746478</v>
      </c>
      <c r="BJ379" s="6">
        <f>AL379*0.85*0.75*2*12</f>
        <v>254388.00051492956</v>
      </c>
      <c r="BK379" s="6">
        <f>BI379+BJ379</f>
        <v>381582.00077239436</v>
      </c>
      <c r="BL379" s="8">
        <f>BK379/236999601</f>
        <v>1.6100533467665811E-3</v>
      </c>
      <c r="BM379" s="6">
        <f>AH379/880755*1380318</f>
        <v>32571.610899817955</v>
      </c>
      <c r="BN379" s="8">
        <f>BM379/23157202</f>
        <v>1.4065434545942966E-3</v>
      </c>
      <c r="BT379" s="6">
        <f>'[1]Detailed Budget'!$AD$12</f>
        <v>194045122715</v>
      </c>
      <c r="BU379" s="6">
        <f>'[1]Detailed Budget'!$AD$24</f>
        <v>194045122715</v>
      </c>
      <c r="BV379" s="7">
        <f>AV379/34743979</f>
        <v>6.6465018920019636E-3</v>
      </c>
      <c r="BW379" s="4"/>
      <c r="BX379" s="5">
        <f>BT379*BV379</f>
        <v>1289721275.2590008</v>
      </c>
      <c r="BY379" s="5">
        <f>BU379*BV379</f>
        <v>1289721275.2590008</v>
      </c>
      <c r="CA379" s="6">
        <f>'[1]Detailed Budget'!$AD$96</f>
        <v>71050111380.677719</v>
      </c>
      <c r="CB379" s="5">
        <f>BA379*CA379</f>
        <v>0</v>
      </c>
      <c r="CE379" s="6">
        <f>'[1]Detailed Budget'!$AD$175</f>
        <v>4330586076.5988197</v>
      </c>
      <c r="CF379" s="5">
        <f>BB379*BD379*CE379</f>
        <v>22526805.367816724</v>
      </c>
      <c r="CG379" s="6">
        <f>'[1]Detailed Budget'!$AD$176</f>
        <v>20662817754.37001</v>
      </c>
      <c r="CH379" s="5">
        <f>BB379*BF379*CG379</f>
        <v>107483669.88065751</v>
      </c>
      <c r="CI379" s="5">
        <f>CF379+CH379</f>
        <v>130010475.24847424</v>
      </c>
      <c r="CJ379" s="5">
        <f>'[1]Detailed Budget'!$AD$178</f>
        <v>46025131033.061455</v>
      </c>
      <c r="CK379" s="5">
        <f>BB379*AG379*CJ379</f>
        <v>162180165.23182499</v>
      </c>
      <c r="CL379" s="5">
        <f>CI379+CK379</f>
        <v>292190640.48029923</v>
      </c>
      <c r="CM379" s="4">
        <f>'[1]Detailed Budget'!$AD$189</f>
        <v>77498869683.252869</v>
      </c>
      <c r="CN379" s="5">
        <f>BH379*BL379*CM379</f>
        <v>0</v>
      </c>
      <c r="CO379" s="3">
        <f>'[1]Detailed Budget'!$AD$191</f>
        <v>2684962805.4134097</v>
      </c>
      <c r="CP379" s="2">
        <f>BH379*AN379*CO379</f>
        <v>0</v>
      </c>
      <c r="CQ379" s="2">
        <f>CN379+CP379</f>
        <v>0</v>
      </c>
      <c r="CR379" s="6">
        <f>'[1]Detailed Budget'!$AD$195</f>
        <v>18734176418</v>
      </c>
      <c r="CS379" s="5">
        <f>BN379*CR379</f>
        <v>26350433.217952725</v>
      </c>
      <c r="CW379" s="4"/>
      <c r="DH379" s="3">
        <f>'[1]Detailed Budget'!$AD$163</f>
        <v>4928560000</v>
      </c>
      <c r="DI379" s="2">
        <f>AP379*DH379</f>
        <v>5600000</v>
      </c>
    </row>
    <row r="380" spans="1:113" ht="43.5" x14ac:dyDescent="0.35">
      <c r="A380" s="23" t="s">
        <v>961</v>
      </c>
      <c r="B380" s="22" t="s">
        <v>960</v>
      </c>
      <c r="C380" s="21" t="s">
        <v>1</v>
      </c>
      <c r="D380" s="21" t="s">
        <v>1</v>
      </c>
      <c r="E380" s="21"/>
      <c r="F380" s="21"/>
      <c r="G380" s="21"/>
      <c r="H380" s="21" t="s">
        <v>1</v>
      </c>
      <c r="I380" s="21" t="s">
        <v>1</v>
      </c>
      <c r="J380" s="21"/>
      <c r="K380" s="21" t="s">
        <v>1</v>
      </c>
      <c r="L380" s="21"/>
      <c r="M380" s="21"/>
      <c r="N380" s="21"/>
      <c r="O380" s="21"/>
      <c r="P380" s="21"/>
      <c r="Q380" s="21"/>
      <c r="R380" s="21" t="s">
        <v>1</v>
      </c>
      <c r="S380" s="21"/>
      <c r="T380" s="21"/>
      <c r="U380" s="20">
        <f>COUNTA(C380:T380)</f>
        <v>6</v>
      </c>
      <c r="V380" s="19" t="s">
        <v>4</v>
      </c>
      <c r="W380" s="18">
        <v>98603</v>
      </c>
      <c r="X380" s="17">
        <v>3.36</v>
      </c>
      <c r="Y380" s="16">
        <f>1+X380/100</f>
        <v>1.0336000000000001</v>
      </c>
      <c r="Z380" s="6">
        <v>19</v>
      </c>
      <c r="AA380" s="16">
        <f>POWER(Y380,Z380)</f>
        <v>1.873689022502546</v>
      </c>
      <c r="AB380" s="6">
        <f>W380*AA380</f>
        <v>184751.35868581853</v>
      </c>
      <c r="AC380" s="1">
        <v>19.3</v>
      </c>
      <c r="AD380" s="6">
        <f>AB380*AC380/100</f>
        <v>35657.012226362975</v>
      </c>
      <c r="AE380" s="6">
        <f>AD380*0.95</f>
        <v>33874.161615044824</v>
      </c>
      <c r="AF380" s="6">
        <f>AE380*BB380</f>
        <v>33874.161615044824</v>
      </c>
      <c r="AG380" s="15">
        <f>AE380/21628351</f>
        <v>1.5661925227237539E-3</v>
      </c>
      <c r="AH380" s="6">
        <f>AB380*0.05</f>
        <v>9237.5679342909261</v>
      </c>
      <c r="AI380" s="12">
        <f>AH380/12908475</f>
        <v>7.1562039158699431E-4</v>
      </c>
      <c r="AJ380" s="6">
        <f>AD380+AH380</f>
        <v>44894.580160653903</v>
      </c>
      <c r="AK380" s="6">
        <f>AB380*0.04</f>
        <v>7390.0543474327415</v>
      </c>
      <c r="AL380" s="6">
        <f>AB380*0.04</f>
        <v>7390.0543474327415</v>
      </c>
      <c r="AM380" s="6">
        <f>AK380+AL380</f>
        <v>14780.108694865483</v>
      </c>
      <c r="AN380" s="14">
        <f>AM380/20653560</f>
        <v>7.1562039158699431E-4</v>
      </c>
      <c r="AO380" s="6">
        <v>15</v>
      </c>
      <c r="AP380" s="13">
        <f>AO380/8801</f>
        <v>1.7043517782070218E-3</v>
      </c>
      <c r="AQ380" s="6">
        <v>15</v>
      </c>
      <c r="AR380" s="6"/>
      <c r="AS380" s="6"/>
      <c r="AT380" s="6"/>
      <c r="AU380" s="6">
        <v>1</v>
      </c>
      <c r="AV380" s="6">
        <f>W380/9401288*9786161</f>
        <v>102639.64183237446</v>
      </c>
      <c r="AW380" s="13">
        <f>AV380/34743979</f>
        <v>2.9541706156446406E-3</v>
      </c>
      <c r="AX380" s="6">
        <v>0</v>
      </c>
      <c r="AY380" s="6">
        <f>AJ380/4280467*1226893</f>
        <v>12867.952524115977</v>
      </c>
      <c r="AZ380" s="6">
        <f>AX380*AY380</f>
        <v>0</v>
      </c>
      <c r="BA380" s="12">
        <f>AZ380/12721596</f>
        <v>0</v>
      </c>
      <c r="BB380" s="11">
        <v>1</v>
      </c>
      <c r="BC380" s="6">
        <f>AD380*BB380*0.18*4</f>
        <v>25673.048802981342</v>
      </c>
      <c r="BD380" s="10">
        <f>BC380/11104067</f>
        <v>2.3120401563662524E-3</v>
      </c>
      <c r="BE380" s="6">
        <f>AD380*BB380*0.77*4</f>
        <v>109823.59765719797</v>
      </c>
      <c r="BF380" s="8">
        <f>BE380/47500730</f>
        <v>2.3120402077441331E-3</v>
      </c>
      <c r="BG380" s="27">
        <f>BC380+BE380</f>
        <v>135496.6464601793</v>
      </c>
      <c r="BH380" s="9">
        <v>0</v>
      </c>
      <c r="BI380" s="6">
        <f>AK380*0.85*0.75*12</f>
        <v>56533.915757860465</v>
      </c>
      <c r="BJ380" s="6">
        <f>AL380*0.85*0.75*2*12</f>
        <v>113067.83151572093</v>
      </c>
      <c r="BK380" s="6">
        <f>BI380+BJ380</f>
        <v>169601.74727358139</v>
      </c>
      <c r="BL380" s="8">
        <f>BK380/236999601</f>
        <v>7.156203915869942E-4</v>
      </c>
      <c r="BM380" s="6">
        <f>AH380/880755*1380318</f>
        <v>14477.103503158749</v>
      </c>
      <c r="BN380" s="8">
        <f>BM380/23157202</f>
        <v>6.2516635227169274E-4</v>
      </c>
      <c r="BT380" s="6">
        <f>'[1]Detailed Budget'!$AD$12</f>
        <v>194045122715</v>
      </c>
      <c r="BU380" s="6">
        <f>'[1]Detailed Budget'!$AD$24</f>
        <v>194045122715</v>
      </c>
      <c r="BV380" s="7">
        <f>AV380/34743979</f>
        <v>2.9541706156446406E-3</v>
      </c>
      <c r="BW380" s="4"/>
      <c r="BX380" s="5">
        <f>BT380*BV380</f>
        <v>573242399.63381135</v>
      </c>
      <c r="BY380" s="5">
        <f>BU380*BV380</f>
        <v>573242399.63381135</v>
      </c>
      <c r="CA380" s="6">
        <f>'[1]Detailed Budget'!$AD$96</f>
        <v>71050111380.677719</v>
      </c>
      <c r="CB380" s="5">
        <f>BA380*CA380</f>
        <v>0</v>
      </c>
      <c r="CE380" s="6">
        <f>'[1]Detailed Budget'!$AD$175</f>
        <v>4330586076.5988197</v>
      </c>
      <c r="CF380" s="5">
        <f>BB380*BD380*CE380</f>
        <v>10012488.90969705</v>
      </c>
      <c r="CG380" s="6">
        <f>'[1]Detailed Budget'!$AD$176</f>
        <v>20662817754.37001</v>
      </c>
      <c r="CH380" s="5">
        <f>BB380*BF380*CG380</f>
        <v>47773265.453392804</v>
      </c>
      <c r="CI380" s="5">
        <f>CF380+CH380</f>
        <v>57785754.363089852</v>
      </c>
      <c r="CJ380" s="5">
        <f>'[1]Detailed Budget'!$AD$178</f>
        <v>46025131033.061455</v>
      </c>
      <c r="CK380" s="5">
        <f>BB380*AG380*CJ380</f>
        <v>72084216.08136186</v>
      </c>
      <c r="CL380" s="5">
        <f>CI380+CK380</f>
        <v>129869970.44445172</v>
      </c>
      <c r="CM380" s="4">
        <f>'[1]Detailed Budget'!$AD$189</f>
        <v>77498869683.252869</v>
      </c>
      <c r="CN380" s="5">
        <f>BH380*BL380*CM380</f>
        <v>0</v>
      </c>
      <c r="CO380" s="3">
        <f>'[1]Detailed Budget'!$AD$191</f>
        <v>2684962805.4134097</v>
      </c>
      <c r="CP380" s="2">
        <f>BH380*AN380*CO380</f>
        <v>0</v>
      </c>
      <c r="CQ380" s="2">
        <f>CN380+CP380</f>
        <v>0</v>
      </c>
      <c r="CR380" s="6">
        <f>'[1]Detailed Budget'!$AD$195</f>
        <v>18734176418</v>
      </c>
      <c r="CS380" s="5">
        <f>BN380*CR380</f>
        <v>11711976.734055428</v>
      </c>
      <c r="CW380" s="4"/>
      <c r="DH380" s="3">
        <f>'[1]Detailed Budget'!$AD$163</f>
        <v>4928560000</v>
      </c>
      <c r="DI380" s="2">
        <f>AP380*DH380</f>
        <v>8400000</v>
      </c>
    </row>
    <row r="381" spans="1:113" ht="43.5" x14ac:dyDescent="0.35">
      <c r="A381" s="23" t="s">
        <v>959</v>
      </c>
      <c r="B381" s="22" t="s">
        <v>958</v>
      </c>
      <c r="C381" s="21" t="s">
        <v>1</v>
      </c>
      <c r="D381" s="21" t="s">
        <v>1</v>
      </c>
      <c r="E381" s="21"/>
      <c r="F381" s="21"/>
      <c r="G381" s="21"/>
      <c r="H381" s="21" t="s">
        <v>1</v>
      </c>
      <c r="I381" s="21" t="s">
        <v>1</v>
      </c>
      <c r="J381" s="21"/>
      <c r="K381" s="21" t="s">
        <v>1</v>
      </c>
      <c r="L381" s="21"/>
      <c r="M381" s="21"/>
      <c r="N381" s="21"/>
      <c r="O381" s="21"/>
      <c r="P381" s="21"/>
      <c r="Q381" s="21"/>
      <c r="R381" s="21" t="s">
        <v>1</v>
      </c>
      <c r="S381" s="21"/>
      <c r="T381" s="21"/>
      <c r="U381" s="20">
        <f>COUNTA(C381:T381)</f>
        <v>6</v>
      </c>
      <c r="V381" s="19" t="s">
        <v>4</v>
      </c>
      <c r="W381" s="18">
        <v>157730</v>
      </c>
      <c r="X381" s="17">
        <v>3.36</v>
      </c>
      <c r="Y381" s="16">
        <f>1+X381/100</f>
        <v>1.0336000000000001</v>
      </c>
      <c r="Z381" s="6">
        <v>19</v>
      </c>
      <c r="AA381" s="16">
        <f>POWER(Y381,Z381)</f>
        <v>1.873689022502546</v>
      </c>
      <c r="AB381" s="6">
        <f>W381*AA381</f>
        <v>295536.96951932658</v>
      </c>
      <c r="AC381" s="1">
        <v>19.3</v>
      </c>
      <c r="AD381" s="6">
        <f>AB381*AC381/100</f>
        <v>57038.635117230035</v>
      </c>
      <c r="AE381" s="6">
        <f>AD381*0.95</f>
        <v>54186.703361368527</v>
      </c>
      <c r="AF381" s="6">
        <f>AE381*BB381</f>
        <v>54186.703361368527</v>
      </c>
      <c r="AG381" s="15">
        <f>AE381/21628351</f>
        <v>2.5053552793446216E-3</v>
      </c>
      <c r="AH381" s="6">
        <f>AB381*0.05</f>
        <v>14776.84847596633</v>
      </c>
      <c r="AI381" s="12">
        <f>AH381/12908475</f>
        <v>1.1447400623207876E-3</v>
      </c>
      <c r="AJ381" s="6">
        <f>AD381+AH381</f>
        <v>71815.483593196361</v>
      </c>
      <c r="AK381" s="6">
        <f>AB381*0.04</f>
        <v>11821.478780773063</v>
      </c>
      <c r="AL381" s="6">
        <f>AB381*0.04</f>
        <v>11821.478780773063</v>
      </c>
      <c r="AM381" s="6">
        <f>AK381+AL381</f>
        <v>23642.957561546125</v>
      </c>
      <c r="AN381" s="14">
        <f>AM381/20653560</f>
        <v>1.1447400623207876E-3</v>
      </c>
      <c r="AO381" s="6">
        <v>10</v>
      </c>
      <c r="AP381" s="13">
        <f>AO381/8801</f>
        <v>1.1362345188046814E-3</v>
      </c>
      <c r="AQ381" s="6">
        <v>10</v>
      </c>
      <c r="AR381" s="6"/>
      <c r="AS381" s="6"/>
      <c r="AT381" s="6"/>
      <c r="AU381" s="6">
        <v>1</v>
      </c>
      <c r="AV381" s="6">
        <f>W381/9401288*9786161</f>
        <v>164187.2022780283</v>
      </c>
      <c r="AW381" s="13">
        <f>AV381/34743979</f>
        <v>4.7256303683014629E-3</v>
      </c>
      <c r="AX381" s="6">
        <v>0</v>
      </c>
      <c r="AY381" s="6">
        <f>AJ381/4280467*1226893</f>
        <v>20584.182546462209</v>
      </c>
      <c r="AZ381" s="6">
        <f>AX381*AY381</f>
        <v>0</v>
      </c>
      <c r="BA381" s="12">
        <f>AZ381/12721596</f>
        <v>0</v>
      </c>
      <c r="BB381" s="11">
        <v>1</v>
      </c>
      <c r="BC381" s="6">
        <f>AD381*BB381*0.18*4</f>
        <v>41067.817284405624</v>
      </c>
      <c r="BD381" s="10">
        <f>BC381/11104067</f>
        <v>3.6984482608404313E-3</v>
      </c>
      <c r="BE381" s="6">
        <f>AD381*BB381*0.77*4</f>
        <v>175678.9961610685</v>
      </c>
      <c r="BF381" s="8">
        <f>BE381/47500730</f>
        <v>3.6984483430269072E-3</v>
      </c>
      <c r="BG381" s="27">
        <f>BC381+BE381</f>
        <v>216746.81344547414</v>
      </c>
      <c r="BH381" s="9">
        <v>0</v>
      </c>
      <c r="BI381" s="6">
        <f>AK381*0.85*0.75*12</f>
        <v>90434.312672913919</v>
      </c>
      <c r="BJ381" s="6">
        <f>AL381*0.85*0.75*2*12</f>
        <v>180868.62534582784</v>
      </c>
      <c r="BK381" s="6">
        <f>BI381+BJ381</f>
        <v>271302.93801874178</v>
      </c>
      <c r="BL381" s="8">
        <f>BK381/236999601</f>
        <v>1.1447400623207876E-3</v>
      </c>
      <c r="BM381" s="6">
        <f>AH381/880755*1380318</f>
        <v>23158.256194570444</v>
      </c>
      <c r="BN381" s="8">
        <f>BM381/23157202</f>
        <v>1.0000455234000396E-3</v>
      </c>
      <c r="BT381" s="6">
        <f>'[1]Detailed Budget'!$AD$12</f>
        <v>194045122715</v>
      </c>
      <c r="BU381" s="6">
        <f>'[1]Detailed Budget'!$AD$24</f>
        <v>194045122715</v>
      </c>
      <c r="BV381" s="7">
        <f>AV381/34743979</f>
        <v>4.7256303683014629E-3</v>
      </c>
      <c r="BW381" s="4"/>
      <c r="BX381" s="5">
        <f>BT381*BV381</f>
        <v>916985524.72278798</v>
      </c>
      <c r="BY381" s="5">
        <f>BU381*BV381</f>
        <v>916985524.72278798</v>
      </c>
      <c r="CA381" s="6">
        <f>'[1]Detailed Budget'!$AD$96</f>
        <v>71050111380.677719</v>
      </c>
      <c r="CB381" s="5">
        <f>BA381*CA381</f>
        <v>0</v>
      </c>
      <c r="CE381" s="6">
        <f>'[1]Detailed Budget'!$AD$175</f>
        <v>4330586076.5988197</v>
      </c>
      <c r="CF381" s="5">
        <f>BB381*BD381*CE381</f>
        <v>16016448.543416692</v>
      </c>
      <c r="CG381" s="6">
        <f>'[1]Detailed Budget'!$AD$176</f>
        <v>20662817754.37001</v>
      </c>
      <c r="CH381" s="5">
        <f>BB381*BF381*CG381</f>
        <v>76420364.085916728</v>
      </c>
      <c r="CI381" s="5">
        <f>CF381+CH381</f>
        <v>92436812.629333422</v>
      </c>
      <c r="CJ381" s="5">
        <f>'[1]Detailed Budget'!$AD$178</f>
        <v>46025131033.061455</v>
      </c>
      <c r="CK381" s="5">
        <f>BB381*AG381*CJ381</f>
        <v>115309305.01620848</v>
      </c>
      <c r="CL381" s="5">
        <f>CI381+CK381</f>
        <v>207746117.64554191</v>
      </c>
      <c r="CM381" s="4">
        <f>'[1]Detailed Budget'!$AD$189</f>
        <v>77498869683.252869</v>
      </c>
      <c r="CN381" s="5">
        <f>BH381*BL381*CM381</f>
        <v>0</v>
      </c>
      <c r="CO381" s="3">
        <f>'[1]Detailed Budget'!$AD$191</f>
        <v>2684962805.4134097</v>
      </c>
      <c r="CP381" s="2">
        <f>BH381*AN381*CO381</f>
        <v>0</v>
      </c>
      <c r="CQ381" s="2">
        <f>CN381+CP381</f>
        <v>0</v>
      </c>
      <c r="CR381" s="6">
        <f>'[1]Detailed Budget'!$AD$195</f>
        <v>18734176418</v>
      </c>
      <c r="CS381" s="5">
        <f>BN381*CR381</f>
        <v>18735029.261407491</v>
      </c>
      <c r="CW381" s="4"/>
      <c r="DH381" s="3">
        <f>'[1]Detailed Budget'!$AD$163</f>
        <v>4928560000</v>
      </c>
      <c r="DI381" s="2">
        <f>AP381*DH381</f>
        <v>5600000</v>
      </c>
    </row>
    <row r="382" spans="1:113" ht="43.5" x14ac:dyDescent="0.35">
      <c r="A382" s="23" t="s">
        <v>957</v>
      </c>
      <c r="B382" s="22" t="s">
        <v>956</v>
      </c>
      <c r="C382" s="21" t="s">
        <v>1</v>
      </c>
      <c r="D382" s="21" t="s">
        <v>1</v>
      </c>
      <c r="E382" s="21"/>
      <c r="F382" s="21"/>
      <c r="G382" s="21"/>
      <c r="H382" s="21" t="s">
        <v>1</v>
      </c>
      <c r="I382" s="21" t="s">
        <v>1</v>
      </c>
      <c r="J382" s="21"/>
      <c r="K382" s="21" t="s">
        <v>1</v>
      </c>
      <c r="L382" s="21"/>
      <c r="M382" s="21"/>
      <c r="N382" s="21"/>
      <c r="O382" s="21"/>
      <c r="P382" s="21"/>
      <c r="Q382" s="21"/>
      <c r="R382" s="21" t="s">
        <v>1</v>
      </c>
      <c r="S382" s="21"/>
      <c r="T382" s="21"/>
      <c r="U382" s="20">
        <f>COUNTA(C382:T382)</f>
        <v>6</v>
      </c>
      <c r="V382" s="19" t="s">
        <v>4</v>
      </c>
      <c r="W382" s="18">
        <v>228658</v>
      </c>
      <c r="X382" s="17">
        <v>3.36</v>
      </c>
      <c r="Y382" s="16">
        <f>1+X382/100</f>
        <v>1.0336000000000001</v>
      </c>
      <c r="Z382" s="6">
        <v>19</v>
      </c>
      <c r="AA382" s="16">
        <f>POWER(Y382,Z382)</f>
        <v>1.873689022502546</v>
      </c>
      <c r="AB382" s="6">
        <f>W382*AA382</f>
        <v>428433.98450738715</v>
      </c>
      <c r="AC382" s="1">
        <v>19.3</v>
      </c>
      <c r="AD382" s="6">
        <f>AB382*AC382/100</f>
        <v>82687.759009925721</v>
      </c>
      <c r="AE382" s="6">
        <f>AD382*0.95</f>
        <v>78553.371059429424</v>
      </c>
      <c r="AF382" s="6">
        <f>AE382*BB382</f>
        <v>78553.371059429424</v>
      </c>
      <c r="AG382" s="15">
        <f>AE382/21628351</f>
        <v>3.631963022027404E-3</v>
      </c>
      <c r="AH382" s="6">
        <f>AB382*0.05</f>
        <v>21421.699225369361</v>
      </c>
      <c r="AI382" s="12">
        <f>AH382/12908475</f>
        <v>1.6595065819447581E-3</v>
      </c>
      <c r="AJ382" s="6">
        <f>AD382+AH382</f>
        <v>104109.45823529508</v>
      </c>
      <c r="AK382" s="6">
        <f>AB382*0.04</f>
        <v>17137.359380295486</v>
      </c>
      <c r="AL382" s="6">
        <f>AB382*0.04</f>
        <v>17137.359380295486</v>
      </c>
      <c r="AM382" s="6">
        <f>AK382+AL382</f>
        <v>34274.718760590971</v>
      </c>
      <c r="AN382" s="14">
        <f>AM382/20653560</f>
        <v>1.6595065819447578E-3</v>
      </c>
      <c r="AO382" s="6">
        <v>11</v>
      </c>
      <c r="AP382" s="13">
        <f>AO382/8801</f>
        <v>1.2498579706851495E-3</v>
      </c>
      <c r="AQ382" s="6">
        <v>11</v>
      </c>
      <c r="AR382" s="6"/>
      <c r="AS382" s="6"/>
      <c r="AT382" s="6"/>
      <c r="AU382" s="6">
        <v>1</v>
      </c>
      <c r="AV382" s="6">
        <f>W382/9401288*9786161</f>
        <v>238018.87591764022</v>
      </c>
      <c r="AW382" s="13">
        <f>AV382/34743979</f>
        <v>6.8506510413686422E-3</v>
      </c>
      <c r="AX382" s="6">
        <v>0</v>
      </c>
      <c r="AY382" s="6">
        <f>AJ382/4280467*1226893</f>
        <v>29840.474308685451</v>
      </c>
      <c r="AZ382" s="6">
        <f>AX382*AY382</f>
        <v>0</v>
      </c>
      <c r="BA382" s="12">
        <f>AZ382/12721596</f>
        <v>0</v>
      </c>
      <c r="BB382" s="11">
        <v>1</v>
      </c>
      <c r="BC382" s="6">
        <f>AD382*BB382*0.18*4</f>
        <v>59535.186487146515</v>
      </c>
      <c r="BD382" s="10">
        <f>BC382/11104067</f>
        <v>5.3615658557487553E-3</v>
      </c>
      <c r="BE382" s="6">
        <f>AD382*BB382*0.77*4</f>
        <v>254678.29775057122</v>
      </c>
      <c r="BF382" s="8">
        <f>BE382/47500730</f>
        <v>5.3615659748928327E-3</v>
      </c>
      <c r="BG382" s="27">
        <f>BC382+BE382</f>
        <v>314213.48423771776</v>
      </c>
      <c r="BH382" s="9">
        <v>0</v>
      </c>
      <c r="BI382" s="6">
        <f>AK382*0.85*0.75*12</f>
        <v>131100.79925926044</v>
      </c>
      <c r="BJ382" s="6">
        <f>AL382*0.85*0.75*2*12</f>
        <v>262201.59851852088</v>
      </c>
      <c r="BK382" s="6">
        <f>BI382+BJ382</f>
        <v>393302.39777778136</v>
      </c>
      <c r="BL382" s="8">
        <f>BK382/236999601</f>
        <v>1.6595065819447576E-3</v>
      </c>
      <c r="BM382" s="6">
        <f>AH382/880755*1380318</f>
        <v>33572.056964040385</v>
      </c>
      <c r="BN382" s="8">
        <f>BM382/23157202</f>
        <v>1.4497458269803229E-3</v>
      </c>
      <c r="BT382" s="6">
        <f>'[1]Detailed Budget'!$AD$12</f>
        <v>194045122715</v>
      </c>
      <c r="BU382" s="6">
        <f>'[1]Detailed Budget'!$AD$24</f>
        <v>194045122715</v>
      </c>
      <c r="BV382" s="7">
        <f>AV382/34743979</f>
        <v>6.8506510413686422E-3</v>
      </c>
      <c r="BW382" s="4"/>
      <c r="BX382" s="5">
        <f>BT382*BV382</f>
        <v>1329335422.0000207</v>
      </c>
      <c r="BY382" s="5">
        <f>BU382*BV382</f>
        <v>1329335422.0000207</v>
      </c>
      <c r="CA382" s="6">
        <f>'[1]Detailed Budget'!$AD$96</f>
        <v>71050111380.677719</v>
      </c>
      <c r="CB382" s="5">
        <f>BA382*CA382</f>
        <v>0</v>
      </c>
      <c r="CE382" s="6">
        <f>'[1]Detailed Budget'!$AD$175</f>
        <v>4330586076.5988197</v>
      </c>
      <c r="CF382" s="5">
        <f>BB382*BD382*CE382</f>
        <v>23218722.443673197</v>
      </c>
      <c r="CG382" s="6">
        <f>'[1]Detailed Budget'!$AD$176</f>
        <v>20662817754.37001</v>
      </c>
      <c r="CH382" s="5">
        <f>BB382*BF382*CG382</f>
        <v>110785060.61724177</v>
      </c>
      <c r="CI382" s="5">
        <f>CF382+CH382</f>
        <v>134003783.06091496</v>
      </c>
      <c r="CJ382" s="5">
        <f>'[1]Detailed Budget'!$AD$178</f>
        <v>46025131033.061455</v>
      </c>
      <c r="CK382" s="5">
        <f>BB382*AG382*CJ382</f>
        <v>167161573.99604514</v>
      </c>
      <c r="CL382" s="5">
        <f>CI382+CK382</f>
        <v>301165357.05696011</v>
      </c>
      <c r="CM382" s="4">
        <f>'[1]Detailed Budget'!$AD$189</f>
        <v>77498869683.252869</v>
      </c>
      <c r="CN382" s="5">
        <f>BH382*BL382*CM382</f>
        <v>0</v>
      </c>
      <c r="CO382" s="3">
        <f>'[1]Detailed Budget'!$AD$191</f>
        <v>2684962805.4134097</v>
      </c>
      <c r="CP382" s="2">
        <f>BH382*AN382*CO382</f>
        <v>0</v>
      </c>
      <c r="CQ382" s="2">
        <f>CN382+CP382</f>
        <v>0</v>
      </c>
      <c r="CR382" s="6">
        <f>'[1]Detailed Budget'!$AD$195</f>
        <v>18734176418</v>
      </c>
      <c r="CS382" s="5">
        <f>BN382*CR382</f>
        <v>27159794.083908673</v>
      </c>
      <c r="CW382" s="4"/>
      <c r="DH382" s="3">
        <f>'[1]Detailed Budget'!$AD$163</f>
        <v>4928560000</v>
      </c>
      <c r="DI382" s="2">
        <f>AP382*DH382</f>
        <v>6160000</v>
      </c>
    </row>
    <row r="383" spans="1:113" ht="43.5" x14ac:dyDescent="0.35">
      <c r="A383" s="23" t="s">
        <v>955</v>
      </c>
      <c r="B383" s="22" t="s">
        <v>954</v>
      </c>
      <c r="C383" s="21" t="s">
        <v>1</v>
      </c>
      <c r="D383" s="21" t="s">
        <v>1</v>
      </c>
      <c r="E383" s="21"/>
      <c r="F383" s="21"/>
      <c r="G383" s="21"/>
      <c r="H383" s="21" t="s">
        <v>1</v>
      </c>
      <c r="I383" s="21" t="s">
        <v>1</v>
      </c>
      <c r="J383" s="21"/>
      <c r="K383" s="21" t="s">
        <v>1</v>
      </c>
      <c r="L383" s="21"/>
      <c r="M383" s="21"/>
      <c r="N383" s="21"/>
      <c r="O383" s="21"/>
      <c r="P383" s="21"/>
      <c r="Q383" s="21"/>
      <c r="R383" s="21" t="s">
        <v>1</v>
      </c>
      <c r="S383" s="21"/>
      <c r="T383" s="21"/>
      <c r="U383" s="20">
        <f>COUNTA(C383:T383)</f>
        <v>6</v>
      </c>
      <c r="V383" s="19" t="s">
        <v>4</v>
      </c>
      <c r="W383" s="18">
        <v>365737</v>
      </c>
      <c r="X383" s="17">
        <v>3.36</v>
      </c>
      <c r="Y383" s="16">
        <f>1+X383/100</f>
        <v>1.0336000000000001</v>
      </c>
      <c r="Z383" s="6">
        <v>19</v>
      </c>
      <c r="AA383" s="16">
        <f>POWER(Y383,Z383)</f>
        <v>1.873689022502546</v>
      </c>
      <c r="AB383" s="6">
        <f>W383*AA383</f>
        <v>685277.40202301368</v>
      </c>
      <c r="AC383" s="1">
        <v>19.3</v>
      </c>
      <c r="AD383" s="6">
        <f>AB383*AC383/100</f>
        <v>132258.53859044163</v>
      </c>
      <c r="AE383" s="6">
        <f>AD383*0.95</f>
        <v>125645.61166091955</v>
      </c>
      <c r="AF383" s="6">
        <f>AE383*BB383</f>
        <v>125645.61166091955</v>
      </c>
      <c r="AG383" s="15">
        <f>AE383/21628351</f>
        <v>5.8093014886303421E-3</v>
      </c>
      <c r="AH383" s="6">
        <f>AB383*0.05</f>
        <v>34263.870101150686</v>
      </c>
      <c r="AI383" s="12">
        <f>AH383/12908475</f>
        <v>2.654370101902098E-3</v>
      </c>
      <c r="AJ383" s="6">
        <f>AD383+AH383</f>
        <v>166522.40869159231</v>
      </c>
      <c r="AK383" s="6">
        <f>AB383*0.04</f>
        <v>27411.096080920546</v>
      </c>
      <c r="AL383" s="6">
        <f>AB383*0.04</f>
        <v>27411.096080920546</v>
      </c>
      <c r="AM383" s="6">
        <f>AK383+AL383</f>
        <v>54822.192161841092</v>
      </c>
      <c r="AN383" s="14">
        <f>AM383/20653560</f>
        <v>2.654370101902098E-3</v>
      </c>
      <c r="AO383" s="6">
        <v>11</v>
      </c>
      <c r="AP383" s="13">
        <f>AO383/8801</f>
        <v>1.2498579706851495E-3</v>
      </c>
      <c r="AQ383" s="6">
        <v>11</v>
      </c>
      <c r="AR383" s="6"/>
      <c r="AS383" s="6"/>
      <c r="AT383" s="6"/>
      <c r="AU383" s="6">
        <v>1</v>
      </c>
      <c r="AV383" s="6">
        <f>W383/9401288*9786161</f>
        <v>380709.66080998688</v>
      </c>
      <c r="AW383" s="13">
        <f>AV383/34743979</f>
        <v>1.0957572269140126E-2</v>
      </c>
      <c r="AX383" s="6">
        <v>0</v>
      </c>
      <c r="AY383" s="6">
        <f>AJ383/4280467*1226893</f>
        <v>47729.646687348315</v>
      </c>
      <c r="AZ383" s="6">
        <f>AX383*AY383</f>
        <v>0</v>
      </c>
      <c r="BA383" s="12">
        <f>AZ383/12721596</f>
        <v>0</v>
      </c>
      <c r="BB383" s="11">
        <v>1</v>
      </c>
      <c r="BC383" s="6">
        <f>AD383*BB383*0.18*4</f>
        <v>95226.147785117966</v>
      </c>
      <c r="BD383" s="10">
        <f>BC383/11104067</f>
        <v>8.5757900943067046E-3</v>
      </c>
      <c r="BE383" s="6">
        <f>AD383*BB383*0.77*4</f>
        <v>407356.29885856021</v>
      </c>
      <c r="BF383" s="8">
        <f>BE383/47500730</f>
        <v>8.5757902848768892E-3</v>
      </c>
      <c r="BG383" s="27">
        <f>BC383+BE383</f>
        <v>502582.44664367818</v>
      </c>
      <c r="BH383" s="9">
        <v>0</v>
      </c>
      <c r="BI383" s="6">
        <f>AK383*0.85*0.75*12</f>
        <v>209694.88501904218</v>
      </c>
      <c r="BJ383" s="6">
        <f>AL383*0.85*0.75*2*12</f>
        <v>419389.77003808436</v>
      </c>
      <c r="BK383" s="6">
        <f>BI383+BJ383</f>
        <v>629084.65505712654</v>
      </c>
      <c r="BL383" s="8">
        <f>BK383/236999601</f>
        <v>2.654370101902098E-3</v>
      </c>
      <c r="BM383" s="6">
        <f>AH383/880755*1380318</f>
        <v>53698.289138614156</v>
      </c>
      <c r="BN383" s="8">
        <f>BM383/23157202</f>
        <v>2.3188591237669454E-3</v>
      </c>
      <c r="BT383" s="6">
        <f>'[1]Detailed Budget'!$AD$12</f>
        <v>194045122715</v>
      </c>
      <c r="BU383" s="6">
        <f>'[1]Detailed Budget'!$AD$24</f>
        <v>194045122715</v>
      </c>
      <c r="BV383" s="7">
        <f>AV383/34743979</f>
        <v>1.0957572269140126E-2</v>
      </c>
      <c r="BW383" s="4"/>
      <c r="BX383" s="5">
        <f>BT383*BV383</f>
        <v>2126263455.6237767</v>
      </c>
      <c r="BY383" s="5">
        <f>BU383*BV383</f>
        <v>2126263455.6237767</v>
      </c>
      <c r="CA383" s="6">
        <f>'[1]Detailed Budget'!$AD$96</f>
        <v>71050111380.677719</v>
      </c>
      <c r="CB383" s="5">
        <f>BA383*CA383</f>
        <v>0</v>
      </c>
      <c r="CE383" s="6">
        <f>'[1]Detailed Budget'!$AD$175</f>
        <v>4330586076.5988197</v>
      </c>
      <c r="CF383" s="5">
        <f>BB383*BD383*CE383</f>
        <v>37138197.178238697</v>
      </c>
      <c r="CG383" s="6">
        <f>'[1]Detailed Budget'!$AD$176</f>
        <v>20662817754.37001</v>
      </c>
      <c r="CH383" s="5">
        <f>BB383*BF383*CG383</f>
        <v>177199991.75610805</v>
      </c>
      <c r="CI383" s="5">
        <f>CF383+CH383</f>
        <v>214338188.93434674</v>
      </c>
      <c r="CJ383" s="5">
        <f>'[1]Detailed Budget'!$AD$178</f>
        <v>46025131033.061455</v>
      </c>
      <c r="CK383" s="5">
        <f>BB383*AG383*CJ383</f>
        <v>267373862.22477046</v>
      </c>
      <c r="CL383" s="5">
        <f>CI383+CK383</f>
        <v>481712051.15911722</v>
      </c>
      <c r="CM383" s="4">
        <f>'[1]Detailed Budget'!$AD$189</f>
        <v>77498869683.252869</v>
      </c>
      <c r="CN383" s="5">
        <f>BH383*BL383*CM383</f>
        <v>0</v>
      </c>
      <c r="CO383" s="3">
        <f>'[1]Detailed Budget'!$AD$191</f>
        <v>2684962805.4134097</v>
      </c>
      <c r="CP383" s="2">
        <f>BH383*AN383*CO383</f>
        <v>0</v>
      </c>
      <c r="CQ383" s="2">
        <f>CN383+CP383</f>
        <v>0</v>
      </c>
      <c r="CR383" s="6">
        <f>'[1]Detailed Budget'!$AD$195</f>
        <v>18734176418</v>
      </c>
      <c r="CS383" s="5">
        <f>BN383*CR383</f>
        <v>43441915.913138852</v>
      </c>
      <c r="CW383" s="4"/>
      <c r="DH383" s="3">
        <f>'[1]Detailed Budget'!$AD$163</f>
        <v>4928560000</v>
      </c>
      <c r="DI383" s="2">
        <f>AP383*DH383</f>
        <v>6160000</v>
      </c>
    </row>
    <row r="384" spans="1:113" ht="43.5" x14ac:dyDescent="0.35">
      <c r="A384" s="23" t="s">
        <v>953</v>
      </c>
      <c r="B384" s="22" t="s">
        <v>952</v>
      </c>
      <c r="C384" s="21" t="s">
        <v>1</v>
      </c>
      <c r="D384" s="21" t="s">
        <v>1</v>
      </c>
      <c r="E384" s="21"/>
      <c r="F384" s="21"/>
      <c r="G384" s="21"/>
      <c r="H384" s="21" t="s">
        <v>1</v>
      </c>
      <c r="I384" s="21" t="s">
        <v>1</v>
      </c>
      <c r="J384" s="21"/>
      <c r="K384" s="21" t="s">
        <v>1</v>
      </c>
      <c r="L384" s="21"/>
      <c r="M384" s="21"/>
      <c r="N384" s="21"/>
      <c r="O384" s="21"/>
      <c r="P384" s="21"/>
      <c r="Q384" s="21"/>
      <c r="R384" s="21" t="s">
        <v>1</v>
      </c>
      <c r="S384" s="21"/>
      <c r="T384" s="21"/>
      <c r="U384" s="20">
        <f>COUNTA(C384:T384)</f>
        <v>6</v>
      </c>
      <c r="V384" s="19" t="s">
        <v>4</v>
      </c>
      <c r="W384" s="18">
        <v>131858</v>
      </c>
      <c r="X384" s="17">
        <v>3.36</v>
      </c>
      <c r="Y384" s="16">
        <f>1+X384/100</f>
        <v>1.0336000000000001</v>
      </c>
      <c r="Z384" s="6">
        <v>19</v>
      </c>
      <c r="AA384" s="16">
        <f>POWER(Y384,Z384)</f>
        <v>1.873689022502546</v>
      </c>
      <c r="AB384" s="6">
        <f>W384*AA384</f>
        <v>247060.8871291407</v>
      </c>
      <c r="AC384" s="1">
        <v>19.3</v>
      </c>
      <c r="AD384" s="6">
        <f>AB384*AC384/100</f>
        <v>47682.751215924152</v>
      </c>
      <c r="AE384" s="6">
        <f>AD384*0.95</f>
        <v>45298.613655127941</v>
      </c>
      <c r="AF384" s="6">
        <f>AE384*BB384</f>
        <v>45298.613655127941</v>
      </c>
      <c r="AG384" s="15">
        <f>AE384/21628351</f>
        <v>2.0944090307729859E-3</v>
      </c>
      <c r="AH384" s="6">
        <f>AB384*0.05</f>
        <v>12353.044356457036</v>
      </c>
      <c r="AI384" s="12">
        <f>AH384/12908475</f>
        <v>9.5697162960435187E-4</v>
      </c>
      <c r="AJ384" s="6">
        <f>AD384+AH384</f>
        <v>60035.79557238119</v>
      </c>
      <c r="AK384" s="6">
        <f>AB384*0.04</f>
        <v>9882.4354851656281</v>
      </c>
      <c r="AL384" s="6">
        <f>AB384*0.04</f>
        <v>9882.4354851656281</v>
      </c>
      <c r="AM384" s="6">
        <f>AK384+AL384</f>
        <v>19764.870970331256</v>
      </c>
      <c r="AN384" s="14">
        <f>AM384/20653560</f>
        <v>9.5697162960435176E-4</v>
      </c>
      <c r="AO384" s="6">
        <v>15</v>
      </c>
      <c r="AP384" s="13">
        <f>AO384/8801</f>
        <v>1.7043517782070218E-3</v>
      </c>
      <c r="AQ384" s="6">
        <v>15</v>
      </c>
      <c r="AR384" s="6"/>
      <c r="AS384" s="6"/>
      <c r="AT384" s="6"/>
      <c r="AU384" s="6">
        <v>1</v>
      </c>
      <c r="AV384" s="6">
        <f>W384/9401288*9786161</f>
        <v>137256.04588839316</v>
      </c>
      <c r="AW384" s="13">
        <f>AV384/34743979</f>
        <v>3.9504987580263381E-3</v>
      </c>
      <c r="AX384" s="6">
        <v>0</v>
      </c>
      <c r="AY384" s="6">
        <f>AJ384/4280467*1226893</f>
        <v>17207.818057512293</v>
      </c>
      <c r="AZ384" s="6">
        <f>AX384*AY384</f>
        <v>0</v>
      </c>
      <c r="BA384" s="12">
        <f>AZ384/12721596</f>
        <v>0</v>
      </c>
      <c r="BB384" s="11">
        <v>1</v>
      </c>
      <c r="BC384" s="6">
        <f>AD384*BB384*0.18*4</f>
        <v>34331.580875465392</v>
      </c>
      <c r="BD384" s="10">
        <f>BC384/11104067</f>
        <v>3.0918023887522824E-3</v>
      </c>
      <c r="BE384" s="6">
        <f>AD384*BB384*0.77*4</f>
        <v>146862.87374504638</v>
      </c>
      <c r="BF384" s="8">
        <f>BE384/47500730</f>
        <v>3.0918024574579459E-3</v>
      </c>
      <c r="BG384" s="27">
        <f>BC384+BE384</f>
        <v>181194.45462051177</v>
      </c>
      <c r="BH384" s="9">
        <v>0</v>
      </c>
      <c r="BI384" s="6">
        <f>AK384*0.85*0.75*12</f>
        <v>75600.631461517056</v>
      </c>
      <c r="BJ384" s="6">
        <f>AL384*0.85*0.75*2*12</f>
        <v>151201.26292303411</v>
      </c>
      <c r="BK384" s="6">
        <f>BI384+BJ384</f>
        <v>226801.89438455115</v>
      </c>
      <c r="BL384" s="8">
        <f>BK384/236999601</f>
        <v>9.5697162960435176E-4</v>
      </c>
      <c r="BM384" s="6">
        <f>AH384/880755*1380318</f>
        <v>19359.673779900269</v>
      </c>
      <c r="BN384" s="8">
        <f>BM384/23157202</f>
        <v>8.3601092134966343E-4</v>
      </c>
      <c r="BT384" s="6">
        <f>'[1]Detailed Budget'!$AD$12</f>
        <v>194045122715</v>
      </c>
      <c r="BU384" s="6">
        <f>'[1]Detailed Budget'!$AD$24</f>
        <v>194045122715</v>
      </c>
      <c r="BV384" s="7">
        <f>AV384/34743979</f>
        <v>3.9504987580263381E-3</v>
      </c>
      <c r="BW384" s="4"/>
      <c r="BX384" s="5">
        <f>BT384*BV384</f>
        <v>766575016.28667581</v>
      </c>
      <c r="BY384" s="5">
        <f>BU384*BV384</f>
        <v>766575016.28667581</v>
      </c>
      <c r="CA384" s="6">
        <f>'[1]Detailed Budget'!$AD$96</f>
        <v>71050111380.677719</v>
      </c>
      <c r="CB384" s="5">
        <f>BA384*CA384</f>
        <v>0</v>
      </c>
      <c r="CE384" s="6">
        <f>'[1]Detailed Budget'!$AD$175</f>
        <v>4330586076.5988197</v>
      </c>
      <c r="CF384" s="5">
        <f>BB384*BD384*CE384</f>
        <v>13389316.376325605</v>
      </c>
      <c r="CG384" s="6">
        <f>'[1]Detailed Budget'!$AD$176</f>
        <v>20662817754.37001</v>
      </c>
      <c r="CH384" s="5">
        <f>BB384*BF384*CG384</f>
        <v>63885350.71096687</v>
      </c>
      <c r="CI384" s="5">
        <f>CF384+CH384</f>
        <v>77274667.087292477</v>
      </c>
      <c r="CJ384" s="5">
        <f>'[1]Detailed Budget'!$AD$178</f>
        <v>46025131033.061455</v>
      </c>
      <c r="CK384" s="5">
        <f>BB384*AG384*CJ384</f>
        <v>96395450.078153923</v>
      </c>
      <c r="CL384" s="5">
        <f>CI384+CK384</f>
        <v>173670117.1654464</v>
      </c>
      <c r="CM384" s="4">
        <f>'[1]Detailed Budget'!$AD$189</f>
        <v>77498869683.252869</v>
      </c>
      <c r="CN384" s="5">
        <f>BH384*BL384*CM384</f>
        <v>0</v>
      </c>
      <c r="CO384" s="3">
        <f>'[1]Detailed Budget'!$AD$191</f>
        <v>2684962805.4134097</v>
      </c>
      <c r="CP384" s="2">
        <f>BH384*AN384*CO384</f>
        <v>0</v>
      </c>
      <c r="CQ384" s="2">
        <f>CN384+CP384</f>
        <v>0</v>
      </c>
      <c r="CR384" s="6">
        <f>'[1]Detailed Budget'!$AD$195</f>
        <v>18734176418</v>
      </c>
      <c r="CS384" s="5">
        <f>BN384*CR384</f>
        <v>15661976.087939318</v>
      </c>
      <c r="CW384" s="4"/>
      <c r="DH384" s="3">
        <f>'[1]Detailed Budget'!$AD$163</f>
        <v>4928560000</v>
      </c>
      <c r="DI384" s="2">
        <f>AP384*DH384</f>
        <v>8400000</v>
      </c>
    </row>
    <row r="385" spans="1:118" ht="43.5" x14ac:dyDescent="0.35">
      <c r="A385" s="23" t="s">
        <v>951</v>
      </c>
      <c r="B385" s="22" t="s">
        <v>950</v>
      </c>
      <c r="C385" s="21" t="s">
        <v>1</v>
      </c>
      <c r="D385" s="21" t="s">
        <v>1</v>
      </c>
      <c r="E385" s="21"/>
      <c r="F385" s="21"/>
      <c r="G385" s="21"/>
      <c r="H385" s="21" t="s">
        <v>1</v>
      </c>
      <c r="I385" s="21" t="s">
        <v>1</v>
      </c>
      <c r="J385" s="21"/>
      <c r="K385" s="21" t="s">
        <v>1</v>
      </c>
      <c r="L385" s="21"/>
      <c r="M385" s="21"/>
      <c r="N385" s="21"/>
      <c r="O385" s="21"/>
      <c r="P385" s="21"/>
      <c r="Q385" s="21"/>
      <c r="R385" s="21" t="s">
        <v>1</v>
      </c>
      <c r="S385" s="21"/>
      <c r="T385" s="21"/>
      <c r="U385" s="20">
        <f>COUNTA(C385:T385)</f>
        <v>6</v>
      </c>
      <c r="V385" s="19" t="s">
        <v>4</v>
      </c>
      <c r="W385" s="18">
        <v>188639</v>
      </c>
      <c r="X385" s="17">
        <v>3.36</v>
      </c>
      <c r="Y385" s="16">
        <f>1+X385/100</f>
        <v>1.0336000000000001</v>
      </c>
      <c r="Z385" s="6">
        <v>19</v>
      </c>
      <c r="AA385" s="16">
        <f>POWER(Y385,Z385)</f>
        <v>1.873689022502546</v>
      </c>
      <c r="AB385" s="6">
        <f>W385*AA385</f>
        <v>353450.82351585774</v>
      </c>
      <c r="AC385" s="1">
        <v>19.3</v>
      </c>
      <c r="AD385" s="6">
        <f>AB385*AC385/100</f>
        <v>68216.008938560553</v>
      </c>
      <c r="AE385" s="6">
        <f>AD385*0.95</f>
        <v>64805.208491632526</v>
      </c>
      <c r="AF385" s="6">
        <f>AE385*BB385</f>
        <v>64805.208491632526</v>
      </c>
      <c r="AG385" s="15">
        <f>AE385/21628351</f>
        <v>2.9963083404570476E-3</v>
      </c>
      <c r="AH385" s="6">
        <f>AB385*0.05</f>
        <v>17672.541175792889</v>
      </c>
      <c r="AI385" s="12">
        <f>AH385/12908475</f>
        <v>1.3690649883733661E-3</v>
      </c>
      <c r="AJ385" s="6">
        <f>AD385+AH385</f>
        <v>85888.550114353449</v>
      </c>
      <c r="AK385" s="6">
        <f>AB385*0.04</f>
        <v>14138.03294063431</v>
      </c>
      <c r="AL385" s="6">
        <f>AB385*0.04</f>
        <v>14138.03294063431</v>
      </c>
      <c r="AM385" s="6">
        <f>AK385+AL385</f>
        <v>28276.06588126862</v>
      </c>
      <c r="AN385" s="14">
        <f>AM385/20653560</f>
        <v>1.3690649883733661E-3</v>
      </c>
      <c r="AO385" s="6">
        <v>10</v>
      </c>
      <c r="AP385" s="13">
        <f>AO385/8801</f>
        <v>1.1362345188046814E-3</v>
      </c>
      <c r="AQ385" s="6">
        <v>10</v>
      </c>
      <c r="AR385" s="6"/>
      <c r="AS385" s="6"/>
      <c r="AT385" s="6"/>
      <c r="AU385" s="6">
        <v>1</v>
      </c>
      <c r="AV385" s="6">
        <f>W385/9401288*9786161</f>
        <v>196361.5650194952</v>
      </c>
      <c r="AW385" s="13">
        <f>AV385/34743979</f>
        <v>5.6516717621633147E-3</v>
      </c>
      <c r="AX385" s="6">
        <v>0</v>
      </c>
      <c r="AY385" s="6">
        <f>AJ385/4280467*1226893</f>
        <v>24617.888869473692</v>
      </c>
      <c r="AZ385" s="6">
        <f>AX385*AY385</f>
        <v>0</v>
      </c>
      <c r="BA385" s="12">
        <f>AZ385/12721596</f>
        <v>0</v>
      </c>
      <c r="BB385" s="11">
        <v>1</v>
      </c>
      <c r="BC385" s="6">
        <f>AD385*BB385*0.18*4</f>
        <v>49115.526435763597</v>
      </c>
      <c r="BD385" s="10">
        <f>BC385/11104067</f>
        <v>4.4232015563093769E-3</v>
      </c>
      <c r="BE385" s="6">
        <f>AD385*BB385*0.77*4</f>
        <v>210105.3075307665</v>
      </c>
      <c r="BF385" s="8">
        <f>BE385/47500730</f>
        <v>4.4232016546012342E-3</v>
      </c>
      <c r="BG385" s="27">
        <f>BC385+BE385</f>
        <v>259220.8339665301</v>
      </c>
      <c r="BH385" s="9">
        <v>0</v>
      </c>
      <c r="BI385" s="6">
        <f>AK385*0.85*0.75*12</f>
        <v>108155.95199585246</v>
      </c>
      <c r="BJ385" s="6">
        <f>AL385*0.85*0.75*2*12</f>
        <v>216311.90399170492</v>
      </c>
      <c r="BK385" s="6">
        <f>BI385+BJ385</f>
        <v>324467.85598755738</v>
      </c>
      <c r="BL385" s="8">
        <f>BK385/236999601</f>
        <v>1.3690649883733659E-3</v>
      </c>
      <c r="BM385" s="6">
        <f>AH385/880755*1380318</f>
        <v>27696.381730093031</v>
      </c>
      <c r="BN385" s="8">
        <f>BM385/23157202</f>
        <v>1.1960158973477466E-3</v>
      </c>
      <c r="BT385" s="6">
        <f>'[1]Detailed Budget'!$AD$12</f>
        <v>194045122715</v>
      </c>
      <c r="BU385" s="6">
        <f>'[1]Detailed Budget'!$AD$24</f>
        <v>194045122715</v>
      </c>
      <c r="BV385" s="7">
        <f>AV385/34743979</f>
        <v>5.6516717621633147E-3</v>
      </c>
      <c r="BW385" s="4"/>
      <c r="BX385" s="5">
        <f>BT385*BV385</f>
        <v>1096679340.6338806</v>
      </c>
      <c r="BY385" s="5">
        <f>BU385*BV385</f>
        <v>1096679340.6338806</v>
      </c>
      <c r="CA385" s="6">
        <f>'[1]Detailed Budget'!$AD$96</f>
        <v>71050111380.677719</v>
      </c>
      <c r="CB385" s="5">
        <f>BA385*CA385</f>
        <v>0</v>
      </c>
      <c r="CE385" s="6">
        <f>'[1]Detailed Budget'!$AD$175</f>
        <v>4330586076.5988197</v>
      </c>
      <c r="CF385" s="5">
        <f>BB385*BD385*CE385</f>
        <v>19155055.073743619</v>
      </c>
      <c r="CG385" s="6">
        <f>'[1]Detailed Budget'!$AD$176</f>
        <v>20662817754.37001</v>
      </c>
      <c r="CH385" s="5">
        <f>BB385*BF385*CG385</f>
        <v>91395809.679853186</v>
      </c>
      <c r="CI385" s="5">
        <f>CF385+CH385</f>
        <v>110550864.75359681</v>
      </c>
      <c r="CJ385" s="5">
        <f>'[1]Detailed Budget'!$AD$178</f>
        <v>46025131033.061455</v>
      </c>
      <c r="CK385" s="5">
        <f>BB385*AG385*CJ385</f>
        <v>137905483.98499054</v>
      </c>
      <c r="CL385" s="5">
        <f>CI385+CK385</f>
        <v>248456348.73858735</v>
      </c>
      <c r="CM385" s="4">
        <f>'[1]Detailed Budget'!$AD$189</f>
        <v>77498869683.252869</v>
      </c>
      <c r="CN385" s="5">
        <f>BH385*BL385*CM385</f>
        <v>0</v>
      </c>
      <c r="CO385" s="3">
        <f>'[1]Detailed Budget'!$AD$191</f>
        <v>2684962805.4134097</v>
      </c>
      <c r="CP385" s="2">
        <f>BH385*AN385*CO385</f>
        <v>0</v>
      </c>
      <c r="CQ385" s="2">
        <f>CN385+CP385</f>
        <v>0</v>
      </c>
      <c r="CR385" s="6">
        <f>'[1]Detailed Budget'!$AD$195</f>
        <v>18734176418</v>
      </c>
      <c r="CS385" s="5">
        <f>BN385*CR385</f>
        <v>22406372.819645263</v>
      </c>
      <c r="CW385" s="4"/>
      <c r="DH385" s="3">
        <f>'[1]Detailed Budget'!$AD$163</f>
        <v>4928560000</v>
      </c>
      <c r="DI385" s="2">
        <f>AP385*DH385</f>
        <v>5600000</v>
      </c>
    </row>
    <row r="386" spans="1:118" x14ac:dyDescent="0.35">
      <c r="A386" s="23"/>
      <c r="B386" s="22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0"/>
      <c r="V386" s="19"/>
      <c r="W386" s="18"/>
      <c r="X386" s="17"/>
      <c r="Y386" s="16"/>
      <c r="Z386" s="6"/>
      <c r="AA386" s="16"/>
      <c r="AB386" s="6"/>
      <c r="AD386" s="6"/>
      <c r="AE386" s="6"/>
      <c r="AF386" s="6">
        <f>AE386*BB386</f>
        <v>0</v>
      </c>
      <c r="AG386" s="15">
        <f>AE386/21628351</f>
        <v>0</v>
      </c>
      <c r="AH386" s="6"/>
      <c r="AI386" s="12"/>
      <c r="AJ386" s="6"/>
      <c r="AK386" s="6">
        <f>AB386*0.04</f>
        <v>0</v>
      </c>
      <c r="AL386" s="6">
        <f>AB386*0.04</f>
        <v>0</v>
      </c>
      <c r="AM386" s="6">
        <f>AK386+AL386</f>
        <v>0</v>
      </c>
      <c r="AN386" s="14">
        <f>AM386/20653560</f>
        <v>0</v>
      </c>
      <c r="AO386" s="6"/>
      <c r="AP386" s="13">
        <f>AO386/8801</f>
        <v>0</v>
      </c>
      <c r="AQ386" s="6"/>
      <c r="AR386" s="6"/>
      <c r="AS386" s="6"/>
      <c r="AT386" s="6"/>
      <c r="AU386" s="6"/>
      <c r="AV386" s="6"/>
      <c r="AW386" s="13">
        <f>AV386/34743979</f>
        <v>0</v>
      </c>
      <c r="AX386" s="6"/>
      <c r="AY386" s="6"/>
      <c r="AZ386" s="6"/>
      <c r="BA386" s="12">
        <f>AZ386/12721596</f>
        <v>0</v>
      </c>
      <c r="BB386" s="11"/>
      <c r="BC386" s="6"/>
      <c r="BD386" s="10"/>
      <c r="BE386" s="6"/>
      <c r="BF386" s="8"/>
      <c r="BG386" s="27"/>
      <c r="BH386" s="9"/>
      <c r="BI386" s="6">
        <f>AK386*0.85*0.75*12</f>
        <v>0</v>
      </c>
      <c r="BJ386" s="6">
        <f>AL386*0.85*0.75*2*12</f>
        <v>0</v>
      </c>
      <c r="BK386" s="6">
        <f>BI386+BJ386</f>
        <v>0</v>
      </c>
      <c r="BL386" s="8">
        <f>BK386/236999601</f>
        <v>0</v>
      </c>
      <c r="BM386" s="6"/>
      <c r="BN386" s="8">
        <f>BM386/23157202</f>
        <v>0</v>
      </c>
      <c r="BT386" s="6"/>
      <c r="BU386" s="6"/>
      <c r="BV386" s="7"/>
      <c r="BW386" s="4"/>
      <c r="BX386" s="5"/>
      <c r="BY386" s="5"/>
      <c r="CA386" s="6">
        <f>'[1]Detailed Budget'!$AD$96</f>
        <v>71050111380.677719</v>
      </c>
      <c r="CB386" s="5">
        <f>BA386*CA386</f>
        <v>0</v>
      </c>
      <c r="CE386" s="6"/>
      <c r="CF386" s="5"/>
      <c r="CG386" s="6"/>
      <c r="CH386" s="5"/>
      <c r="CI386" s="5"/>
      <c r="CJ386" s="5"/>
      <c r="CK386" s="5"/>
      <c r="CL386" s="5"/>
      <c r="CM386" s="4">
        <f>'[1]Detailed Budget'!$AD$189</f>
        <v>77498869683.252869</v>
      </c>
      <c r="CN386" s="5">
        <f>BH386*BL386*CM386</f>
        <v>0</v>
      </c>
      <c r="CO386" s="3">
        <f>'[1]Detailed Budget'!$AD$191</f>
        <v>2684962805.4134097</v>
      </c>
      <c r="CP386" s="2">
        <f>BH386*AN386*CO386</f>
        <v>0</v>
      </c>
      <c r="CQ386" s="2">
        <f>CN386+CP386</f>
        <v>0</v>
      </c>
      <c r="CR386" s="6"/>
      <c r="CS386" s="5"/>
      <c r="CW386" s="4"/>
      <c r="DH386" s="3">
        <f>'[1]Detailed Budget'!$AD$163</f>
        <v>4928560000</v>
      </c>
      <c r="DI386" s="2">
        <f>AP386*DH386</f>
        <v>0</v>
      </c>
    </row>
    <row r="387" spans="1:118" x14ac:dyDescent="0.35">
      <c r="A387" s="38">
        <v>3.4</v>
      </c>
      <c r="B387" s="37" t="s">
        <v>907</v>
      </c>
      <c r="C387" s="34">
        <f>COUNTA(C389:C422)</f>
        <v>34</v>
      </c>
      <c r="D387" s="34">
        <f>COUNTA(D389:D422)</f>
        <v>34</v>
      </c>
      <c r="E387" s="34">
        <f>COUNTA(E389:E422)</f>
        <v>0</v>
      </c>
      <c r="F387" s="34">
        <f>COUNTA(F389:F422)</f>
        <v>0</v>
      </c>
      <c r="G387" s="34">
        <f>COUNTA(G389:G422)</f>
        <v>0</v>
      </c>
      <c r="H387" s="34">
        <f>COUNTA(H389:H422)</f>
        <v>34</v>
      </c>
      <c r="I387" s="34">
        <f>COUNTA(I389:I422)</f>
        <v>34</v>
      </c>
      <c r="J387" s="34">
        <f>COUNTA(J389:J422)</f>
        <v>0</v>
      </c>
      <c r="K387" s="34">
        <f>COUNTA(K389:K422)</f>
        <v>34</v>
      </c>
      <c r="L387" s="34">
        <f>COUNTA(L389:L422)</f>
        <v>0</v>
      </c>
      <c r="M387" s="34">
        <f>COUNTA(M389:M422)</f>
        <v>0</v>
      </c>
      <c r="N387" s="34">
        <f>COUNTA(N389:N422)</f>
        <v>0</v>
      </c>
      <c r="O387" s="34">
        <f>COUNTA(O389:O422)</f>
        <v>0</v>
      </c>
      <c r="P387" s="34">
        <f>COUNTA(P389:P422)</f>
        <v>0</v>
      </c>
      <c r="Q387" s="34">
        <f>COUNTA(Q389:Q422)</f>
        <v>0</v>
      </c>
      <c r="R387" s="34">
        <f>COUNTA(R389:R422)</f>
        <v>34</v>
      </c>
      <c r="S387" s="34">
        <f>COUNTA(S389:S422)</f>
        <v>3</v>
      </c>
      <c r="T387" s="34">
        <f>COUNTA(T389:T422)</f>
        <v>0</v>
      </c>
      <c r="U387" s="33">
        <f>SUM(C387:T387)</f>
        <v>207</v>
      </c>
      <c r="V387" s="32"/>
      <c r="W387" s="25">
        <f>SUM(W389:W422)</f>
        <v>5801584</v>
      </c>
      <c r="X387" s="31">
        <v>3.04</v>
      </c>
      <c r="Y387" s="30">
        <f>1+X387/100</f>
        <v>1.0304</v>
      </c>
      <c r="Z387" s="25">
        <v>19</v>
      </c>
      <c r="AA387" s="30">
        <f>POWER(Y387,Z387)</f>
        <v>1.7664898659259882</v>
      </c>
      <c r="AB387" s="25">
        <f>W387*AA387</f>
        <v>10248439.342318358</v>
      </c>
      <c r="AC387" s="24">
        <v>20.8</v>
      </c>
      <c r="AD387" s="25">
        <f>AB387*AC387/100</f>
        <v>2131675.3832022185</v>
      </c>
      <c r="AE387" s="25">
        <f>AD387*0.95</f>
        <v>2025091.6140421075</v>
      </c>
      <c r="AF387" s="25">
        <f>SUM(AF389:AF422)</f>
        <v>2025091.6140421072</v>
      </c>
      <c r="AG387" s="15">
        <f>AE387/21628351</f>
        <v>9.3631345914540948E-2</v>
      </c>
      <c r="AH387" s="25">
        <f>SUM(AH389:AH422)</f>
        <v>512421.96711591783</v>
      </c>
      <c r="AI387" s="12">
        <f>AH387/12908475</f>
        <v>3.9696553397354672E-2</v>
      </c>
      <c r="AJ387" s="25">
        <f>SUM(AJ389:AJ422)</f>
        <v>2644097.3503181366</v>
      </c>
      <c r="AK387" s="6">
        <f>AB387*0.04</f>
        <v>409937.57369273435</v>
      </c>
      <c r="AL387" s="6">
        <f>AB387*0.04</f>
        <v>409937.57369273435</v>
      </c>
      <c r="AM387" s="6">
        <f>AK387+AL387</f>
        <v>819875.14738546871</v>
      </c>
      <c r="AN387" s="14">
        <f>AM387/20653560</f>
        <v>3.9696553397354679E-2</v>
      </c>
      <c r="AO387" s="25">
        <f>SUM(AO389:AO422)</f>
        <v>361</v>
      </c>
      <c r="AP387" s="13">
        <f>AO387/8801</f>
        <v>4.1018066128848993E-2</v>
      </c>
      <c r="AQ387" s="25">
        <f>SUM(AQ389:AQ422)</f>
        <v>361</v>
      </c>
      <c r="AR387" s="25"/>
      <c r="AS387" s="25"/>
      <c r="AT387" s="25"/>
      <c r="AU387" s="6">
        <v>0</v>
      </c>
      <c r="AV387" s="6"/>
      <c r="AW387" s="13">
        <f>AV387/34743979</f>
        <v>0</v>
      </c>
      <c r="AX387" s="6"/>
      <c r="AY387" s="25">
        <v>791345</v>
      </c>
      <c r="AZ387" s="25">
        <f>SUM(AZ389:AZ422)</f>
        <v>791345.10484581534</v>
      </c>
      <c r="BA387" s="12">
        <f>AZ387/12721596</f>
        <v>6.2204860525818875E-2</v>
      </c>
      <c r="BB387" s="11"/>
      <c r="BC387" s="25">
        <f>SUM(BC389:BC422)</f>
        <v>1534806.2759055973</v>
      </c>
      <c r="BD387" s="10">
        <f>BC387/11104067</f>
        <v>0.13822019228680782</v>
      </c>
      <c r="BE387" s="25">
        <f>SUM(BE389:BE422)</f>
        <v>6565560.1802628348</v>
      </c>
      <c r="BF387" s="8">
        <f>BE387/47500730</f>
        <v>0.13822019535832047</v>
      </c>
      <c r="BG387" s="25">
        <f>SUM(BG389:BG422)</f>
        <v>8100366.4561684299</v>
      </c>
      <c r="BI387" s="6">
        <f>AK387*0.85*0.75*12</f>
        <v>3136022.4387494177</v>
      </c>
      <c r="BJ387" s="6">
        <f>AL387*0.85*0.75*2*12</f>
        <v>6272044.8774988353</v>
      </c>
      <c r="BK387" s="6">
        <f>BI387+BJ387</f>
        <v>9408067.316248253</v>
      </c>
      <c r="BL387" s="8">
        <f>BK387/236999601</f>
        <v>3.9696553397354679E-2</v>
      </c>
      <c r="BM387" s="25">
        <v>1294215</v>
      </c>
      <c r="BN387" s="8">
        <f>BM387/23157202</f>
        <v>5.588822863833031E-2</v>
      </c>
      <c r="BO387" s="24"/>
      <c r="BP387" s="24"/>
      <c r="BQ387" s="24"/>
      <c r="BR387" s="24"/>
      <c r="BS387" s="24"/>
      <c r="BT387" s="25">
        <f>'[1]Detailed Budget'!$AD$12</f>
        <v>194045122715</v>
      </c>
      <c r="BU387" s="25">
        <f>'[1]Detailed Budget'!$AD$24</f>
        <v>194045122715</v>
      </c>
      <c r="BV387" s="7">
        <f>AV387/34743979</f>
        <v>0</v>
      </c>
      <c r="BW387" s="4"/>
      <c r="BX387" s="35">
        <f>BT387*BV387</f>
        <v>0</v>
      </c>
      <c r="BY387" s="35">
        <f>BU387*BV387</f>
        <v>0</v>
      </c>
      <c r="BZ387" s="24"/>
      <c r="CA387" s="25">
        <f>'[1]Detailed Budget'!$AD$96</f>
        <v>71050111380.677719</v>
      </c>
      <c r="CB387" s="35">
        <f>BA387*CA387</f>
        <v>4419662268.7789536</v>
      </c>
      <c r="CC387" s="24"/>
      <c r="CD387" s="24"/>
      <c r="CE387" s="25">
        <f>'[1]Detailed Budget'!$AD$175</f>
        <v>4330586076.5988197</v>
      </c>
      <c r="CF387" s="35">
        <f>SUM(CF389:CF422)</f>
        <v>598574440.22206151</v>
      </c>
      <c r="CG387" s="36">
        <f>'[1]Detailed Budget'!$AD$176</f>
        <v>20662817754.37001</v>
      </c>
      <c r="CH387" s="35">
        <f>SUM(CH389:CH422)</f>
        <v>2856018706.6623955</v>
      </c>
      <c r="CI387" s="35">
        <f>SUM(CI389:CI422)</f>
        <v>3454593146.8844576</v>
      </c>
      <c r="CJ387" s="5">
        <f>'[1]Detailed Budget'!$AD$178</f>
        <v>46025131033.061455</v>
      </c>
      <c r="CK387" s="35">
        <f>SUM(CK389:CK422)</f>
        <v>4309394964.5186501</v>
      </c>
      <c r="CL387" s="35">
        <f>SUM(CL389:CL422)</f>
        <v>7763988111.4031076</v>
      </c>
      <c r="CM387" s="4">
        <f>'[1]Detailed Budget'!$AD$189</f>
        <v>77498869683.252869</v>
      </c>
      <c r="CN387" s="5">
        <f>BH387*BL387*CM387</f>
        <v>0</v>
      </c>
      <c r="CO387" s="3">
        <f>'[1]Detailed Budget'!$AD$191</f>
        <v>2684962805.4134097</v>
      </c>
      <c r="CP387" s="2">
        <f>BH387*AN387*CO387</f>
        <v>0</v>
      </c>
      <c r="CQ387" s="2">
        <f>CN387+CP387</f>
        <v>0</v>
      </c>
      <c r="CR387" s="25">
        <f>'[1]Detailed Budget'!$AD$195</f>
        <v>18734176418</v>
      </c>
      <c r="CS387" s="5">
        <f>BN387*CR387</f>
        <v>1047019935</v>
      </c>
      <c r="CT387" s="24"/>
      <c r="CU387" s="24"/>
      <c r="CV387" s="24"/>
      <c r="CW387" s="4"/>
      <c r="CX387" s="24"/>
      <c r="CY387" s="24"/>
      <c r="CZ387" s="24"/>
      <c r="DA387" s="24"/>
      <c r="DB387" s="24"/>
      <c r="DC387" s="24"/>
      <c r="DD387" s="24"/>
      <c r="DE387" s="24"/>
      <c r="DF387" s="24"/>
      <c r="DG387" s="24"/>
      <c r="DH387" s="3">
        <f>'[1]Detailed Budget'!$AD$163</f>
        <v>4928560000</v>
      </c>
      <c r="DI387" s="2">
        <f>AP387*DH387</f>
        <v>202160000</v>
      </c>
      <c r="DJ387" s="24"/>
      <c r="DK387" s="24"/>
      <c r="DL387" s="24"/>
      <c r="DM387" s="24"/>
      <c r="DN387" s="24"/>
    </row>
    <row r="388" spans="1:118" x14ac:dyDescent="0.35">
      <c r="A388" s="23" t="s">
        <v>949</v>
      </c>
      <c r="B388" s="22" t="s">
        <v>72</v>
      </c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3"/>
      <c r="V388" s="32"/>
      <c r="W388" s="25"/>
      <c r="X388" s="31"/>
      <c r="Y388" s="30"/>
      <c r="Z388" s="25"/>
      <c r="AA388" s="30"/>
      <c r="AB388" s="25"/>
      <c r="AC388" s="24"/>
      <c r="AD388" s="25"/>
      <c r="AE388" s="25"/>
      <c r="AF388" s="6"/>
      <c r="AG388" s="15">
        <f>AE388/21628351</f>
        <v>0</v>
      </c>
      <c r="AH388" s="25"/>
      <c r="AI388" s="12"/>
      <c r="AJ388" s="6"/>
      <c r="AK388" s="6">
        <f>AB388*0.04</f>
        <v>0</v>
      </c>
      <c r="AL388" s="6">
        <f>AB388*0.04</f>
        <v>0</v>
      </c>
      <c r="AM388" s="6">
        <f>AK388+AL388</f>
        <v>0</v>
      </c>
      <c r="AN388" s="14">
        <f>AM388/20653560</f>
        <v>0</v>
      </c>
      <c r="AO388" s="25"/>
      <c r="AP388" s="13"/>
      <c r="AQ388" s="25"/>
      <c r="AR388" s="25"/>
      <c r="AS388" s="25"/>
      <c r="AT388" s="25"/>
      <c r="AU388" s="6"/>
      <c r="AV388" s="6"/>
      <c r="AW388" s="13">
        <f>AV388/34743979</f>
        <v>0</v>
      </c>
      <c r="AX388" s="6"/>
      <c r="AY388" s="25"/>
      <c r="AZ388" s="6"/>
      <c r="BA388" s="12">
        <f>AZ388/12721596</f>
        <v>0</v>
      </c>
      <c r="BB388" s="11"/>
      <c r="BC388" s="28"/>
      <c r="BD388" s="10">
        <f>BC388/11104067</f>
        <v>0</v>
      </c>
      <c r="BE388" s="28"/>
      <c r="BF388" s="8">
        <f>BE388/47500730</f>
        <v>0</v>
      </c>
      <c r="BG388" s="27"/>
      <c r="BI388" s="6">
        <f>AK388*0.85*0.75*12</f>
        <v>0</v>
      </c>
      <c r="BJ388" s="6">
        <f>AL388*0.85*0.75*2*12</f>
        <v>0</v>
      </c>
      <c r="BK388" s="6">
        <f>BI388+BJ388</f>
        <v>0</v>
      </c>
      <c r="BL388" s="8">
        <f>BK388/236999601</f>
        <v>0</v>
      </c>
      <c r="BM388" s="25"/>
      <c r="BN388" s="8">
        <f>BM388/23157202</f>
        <v>0</v>
      </c>
      <c r="BO388" s="24"/>
      <c r="BP388" s="24"/>
      <c r="BQ388" s="24"/>
      <c r="BR388" s="24"/>
      <c r="BS388" s="24"/>
      <c r="BT388" s="25"/>
      <c r="BU388" s="25">
        <f>'[1]Detailed Budget'!$AD$24</f>
        <v>194045122715</v>
      </c>
      <c r="BV388" s="7"/>
      <c r="BW388" s="4"/>
      <c r="BX388" s="5"/>
      <c r="BY388" s="5"/>
      <c r="BZ388" s="24"/>
      <c r="CA388" s="25">
        <f>'[1]Detailed Budget'!$AD$96</f>
        <v>71050111380.677719</v>
      </c>
      <c r="CB388" s="5"/>
      <c r="CC388" s="24"/>
      <c r="CD388" s="24"/>
      <c r="CE388" s="25"/>
      <c r="CF388" s="5"/>
      <c r="CG388" s="26"/>
      <c r="CH388" s="5"/>
      <c r="CI388" s="5"/>
      <c r="CJ388" s="5"/>
      <c r="CK388" s="5"/>
      <c r="CL388" s="5"/>
      <c r="CM388" s="4">
        <f>'[1]Detailed Budget'!$AD$189</f>
        <v>77498869683.252869</v>
      </c>
      <c r="CN388" s="5">
        <f>BH388*BL388*CM388</f>
        <v>0</v>
      </c>
      <c r="CO388" s="3">
        <f>'[1]Detailed Budget'!$AD$191</f>
        <v>2684962805.4134097</v>
      </c>
      <c r="CP388" s="2">
        <f>BH388*AN388*CO388</f>
        <v>0</v>
      </c>
      <c r="CQ388" s="2">
        <f>CN388+CP388</f>
        <v>0</v>
      </c>
      <c r="CR388" s="25"/>
      <c r="CS388" s="5"/>
      <c r="CT388" s="24"/>
      <c r="CU388" s="24"/>
      <c r="CV388" s="24"/>
      <c r="CW388" s="4"/>
      <c r="CX388" s="24"/>
      <c r="CY388" s="24"/>
      <c r="CZ388" s="24"/>
      <c r="DA388" s="24"/>
      <c r="DB388" s="24"/>
      <c r="DC388" s="24"/>
      <c r="DD388" s="24"/>
      <c r="DE388" s="24"/>
      <c r="DF388" s="24"/>
      <c r="DG388" s="24"/>
      <c r="DH388" s="3"/>
      <c r="DI388" s="2"/>
      <c r="DJ388" s="24"/>
      <c r="DK388" s="24"/>
      <c r="DL388" s="24"/>
      <c r="DM388" s="24"/>
      <c r="DN388" s="24"/>
    </row>
    <row r="389" spans="1:118" ht="43.5" x14ac:dyDescent="0.35">
      <c r="A389" s="23" t="s">
        <v>948</v>
      </c>
      <c r="B389" s="22" t="s">
        <v>947</v>
      </c>
      <c r="C389" s="21" t="s">
        <v>1</v>
      </c>
      <c r="D389" s="21" t="s">
        <v>1</v>
      </c>
      <c r="E389" s="21"/>
      <c r="F389" s="21"/>
      <c r="G389" s="21"/>
      <c r="H389" s="21" t="s">
        <v>1</v>
      </c>
      <c r="I389" s="21" t="s">
        <v>1</v>
      </c>
      <c r="J389" s="21"/>
      <c r="K389" s="21" t="s">
        <v>1</v>
      </c>
      <c r="L389" s="21"/>
      <c r="M389" s="21"/>
      <c r="N389" s="21"/>
      <c r="O389" s="21"/>
      <c r="P389" s="21"/>
      <c r="Q389" s="21"/>
      <c r="R389" s="21" t="s">
        <v>1</v>
      </c>
      <c r="S389" s="21" t="s">
        <v>1</v>
      </c>
      <c r="T389" s="21"/>
      <c r="U389" s="20">
        <f>COUNTA(C389:T389)</f>
        <v>7</v>
      </c>
      <c r="V389" s="19" t="s">
        <v>791</v>
      </c>
      <c r="W389" s="18">
        <v>149516</v>
      </c>
      <c r="X389" s="17">
        <v>3.04</v>
      </c>
      <c r="Y389" s="16">
        <f>1+X389/100</f>
        <v>1.0304</v>
      </c>
      <c r="Z389" s="6">
        <v>19</v>
      </c>
      <c r="AA389" s="16">
        <f>POWER(Y389,Z389)</f>
        <v>1.7664898659259882</v>
      </c>
      <c r="AB389" s="6">
        <f>W389*AA389</f>
        <v>264118.49879379006</v>
      </c>
      <c r="AC389" s="1">
        <v>20.8</v>
      </c>
      <c r="AD389" s="6">
        <f>AB389*AC389/100</f>
        <v>54936.647749108335</v>
      </c>
      <c r="AE389" s="6">
        <f>AD389*0.95</f>
        <v>52189.815361652916</v>
      </c>
      <c r="AF389" s="6">
        <f>AE389*BB389</f>
        <v>52189.815361652916</v>
      </c>
      <c r="AG389" s="15">
        <f>AE389/21628351</f>
        <v>2.4130279447403509E-3</v>
      </c>
      <c r="AH389" s="6">
        <f>AB389*0.05</f>
        <v>13205.924939689503</v>
      </c>
      <c r="AI389" s="12">
        <f>AH389/12908475</f>
        <v>1.0230429961470664E-3</v>
      </c>
      <c r="AJ389" s="6">
        <f>AD389+AH389</f>
        <v>68142.572688797838</v>
      </c>
      <c r="AK389" s="6">
        <f>AB389*0.04</f>
        <v>10564.739951751602</v>
      </c>
      <c r="AL389" s="6">
        <f>AB389*0.04</f>
        <v>10564.739951751602</v>
      </c>
      <c r="AM389" s="6">
        <f>AK389+AL389</f>
        <v>21129.479903503205</v>
      </c>
      <c r="AN389" s="14">
        <f>AM389/20653560</f>
        <v>1.0230429961470664E-3</v>
      </c>
      <c r="AO389" s="6">
        <v>11</v>
      </c>
      <c r="AP389" s="13">
        <f>AO389/8801</f>
        <v>1.2498579706851495E-3</v>
      </c>
      <c r="AQ389" s="6">
        <v>11</v>
      </c>
      <c r="AR389" s="6"/>
      <c r="AS389" s="6"/>
      <c r="AT389" s="6"/>
      <c r="AU389" s="6">
        <v>0</v>
      </c>
      <c r="AV389" s="6"/>
      <c r="AW389" s="13">
        <f>AV389/34743979</f>
        <v>0</v>
      </c>
      <c r="AX389" s="6">
        <v>1</v>
      </c>
      <c r="AY389" s="6">
        <f>AJ389/2644097*791345</f>
        <v>20394.215561840858</v>
      </c>
      <c r="AZ389" s="6">
        <f>AX389*AY389</f>
        <v>20394.215561840858</v>
      </c>
      <c r="BA389" s="12">
        <f>AZ389/12721596</f>
        <v>1.603117687579519E-3</v>
      </c>
      <c r="BB389" s="11">
        <v>1</v>
      </c>
      <c r="BC389" s="6">
        <f>AD389*BB389*0.18*4</f>
        <v>39554.386379358002</v>
      </c>
      <c r="BD389" s="10">
        <f>BC389/11104067</f>
        <v>3.5621530723254822E-3</v>
      </c>
      <c r="BE389" s="6">
        <f>AD389*BB389*0.77*4</f>
        <v>169204.87506725368</v>
      </c>
      <c r="BF389" s="8">
        <f>BE389/47500730</f>
        <v>3.5621531514832233E-3</v>
      </c>
      <c r="BG389" s="27">
        <f>BC389+BE389</f>
        <v>208759.26144661169</v>
      </c>
      <c r="BH389" s="9">
        <v>0</v>
      </c>
      <c r="BI389" s="6">
        <f>AK389*0.85*0.75*12</f>
        <v>80820.260630899749</v>
      </c>
      <c r="BJ389" s="6">
        <f>AL389*0.85*0.75*2*12</f>
        <v>161640.5212617995</v>
      </c>
      <c r="BK389" s="6">
        <f>BI389+BJ389</f>
        <v>242460.78189269925</v>
      </c>
      <c r="BL389" s="8">
        <f>BK389/236999601</f>
        <v>1.0230429961470664E-3</v>
      </c>
      <c r="BM389" s="6">
        <f>AH389/512422*1294215</f>
        <v>33353.966351601317</v>
      </c>
      <c r="BN389" s="8">
        <f>BM389/23157202</f>
        <v>1.4403279960852489E-3</v>
      </c>
      <c r="BT389" s="6">
        <f>'[1]Detailed Budget'!$AD$12</f>
        <v>194045122715</v>
      </c>
      <c r="BU389" s="6">
        <f>'[1]Detailed Budget'!$AD$24</f>
        <v>194045122715</v>
      </c>
      <c r="BV389" s="7">
        <f>AV389/34743979</f>
        <v>0</v>
      </c>
      <c r="BW389" s="4"/>
      <c r="BX389" s="5">
        <f>BT389*BV389</f>
        <v>0</v>
      </c>
      <c r="BY389" s="5">
        <f>BU389*BV389</f>
        <v>0</v>
      </c>
      <c r="CA389" s="6">
        <f>'[1]Detailed Budget'!$AD$96</f>
        <v>71050111380.677719</v>
      </c>
      <c r="CB389" s="5">
        <f>BA389*CA389</f>
        <v>113901690.25885932</v>
      </c>
      <c r="CE389" s="6">
        <f>'[1]Detailed Budget'!$AD$175</f>
        <v>4330586076.5988197</v>
      </c>
      <c r="CF389" s="5">
        <f>BB389*BD389*CE389</f>
        <v>15426210.497726442</v>
      </c>
      <c r="CG389" s="6">
        <f>'[1]Detailed Budget'!$AD$176</f>
        <v>20662817754.37001</v>
      </c>
      <c r="CH389" s="5">
        <f>BB389*BF389*CG389</f>
        <v>73604121.382252634</v>
      </c>
      <c r="CI389" s="5">
        <f>CF389+CH389</f>
        <v>89030331.879979074</v>
      </c>
      <c r="CJ389" s="5">
        <f>'[1]Detailed Budget'!$AD$178</f>
        <v>46025131033.061455</v>
      </c>
      <c r="CK389" s="5">
        <f>BB389*AG389*CJ389</f>
        <v>111059927.34311363</v>
      </c>
      <c r="CL389" s="5">
        <f>CI389+CK389</f>
        <v>200090259.22309271</v>
      </c>
      <c r="CM389" s="4">
        <f>'[1]Detailed Budget'!$AD$189</f>
        <v>77498869683.252869</v>
      </c>
      <c r="CN389" s="5">
        <f>BH389*BL389*CM389</f>
        <v>0</v>
      </c>
      <c r="CO389" s="3">
        <f>'[1]Detailed Budget'!$AD$191</f>
        <v>2684962805.4134097</v>
      </c>
      <c r="CP389" s="2">
        <f>BH389*AN389*CO389</f>
        <v>0</v>
      </c>
      <c r="CQ389" s="2">
        <f>CN389+CP389</f>
        <v>0</v>
      </c>
      <c r="CR389" s="6">
        <f>'[1]Detailed Budget'!$AD$195</f>
        <v>18734176418</v>
      </c>
      <c r="CS389" s="5">
        <f>BN389*CR389</f>
        <v>26983358.778445467</v>
      </c>
      <c r="CW389" s="4"/>
      <c r="DH389" s="3">
        <f>'[1]Detailed Budget'!$AD$163</f>
        <v>4928560000</v>
      </c>
      <c r="DI389" s="2">
        <f>AP389*DH389</f>
        <v>6160000</v>
      </c>
    </row>
    <row r="390" spans="1:118" ht="43.5" x14ac:dyDescent="0.35">
      <c r="A390" s="23" t="s">
        <v>946</v>
      </c>
      <c r="B390" s="22" t="s">
        <v>945</v>
      </c>
      <c r="C390" s="21" t="s">
        <v>1</v>
      </c>
      <c r="D390" s="21" t="s">
        <v>1</v>
      </c>
      <c r="E390" s="21"/>
      <c r="F390" s="21"/>
      <c r="G390" s="21"/>
      <c r="H390" s="21" t="s">
        <v>1</v>
      </c>
      <c r="I390" s="21" t="s">
        <v>1</v>
      </c>
      <c r="J390" s="21"/>
      <c r="K390" s="21" t="s">
        <v>1</v>
      </c>
      <c r="L390" s="21"/>
      <c r="M390" s="21"/>
      <c r="N390" s="21"/>
      <c r="O390" s="21"/>
      <c r="P390" s="21"/>
      <c r="Q390" s="21"/>
      <c r="R390" s="21" t="s">
        <v>1</v>
      </c>
      <c r="S390" s="21"/>
      <c r="T390" s="21"/>
      <c r="U390" s="20">
        <f>COUNTA(C390:T390)</f>
        <v>6</v>
      </c>
      <c r="V390" s="19" t="s">
        <v>4</v>
      </c>
      <c r="W390" s="18">
        <v>189059</v>
      </c>
      <c r="X390" s="17">
        <v>3.04</v>
      </c>
      <c r="Y390" s="16">
        <f>1+X390/100</f>
        <v>1.0304</v>
      </c>
      <c r="Z390" s="6">
        <v>19</v>
      </c>
      <c r="AA390" s="16">
        <f>POWER(Y390,Z390)</f>
        <v>1.7664898659259882</v>
      </c>
      <c r="AB390" s="6">
        <f>W390*AA390</f>
        <v>333970.8075621014</v>
      </c>
      <c r="AC390" s="1">
        <v>20.8</v>
      </c>
      <c r="AD390" s="6">
        <f>AB390*AC390/100</f>
        <v>69465.927972917096</v>
      </c>
      <c r="AE390" s="6">
        <f>AD390*0.95</f>
        <v>65992.631574271232</v>
      </c>
      <c r="AF390" s="6">
        <f>AE390*BB390</f>
        <v>65992.631574271232</v>
      </c>
      <c r="AG390" s="15">
        <f>AE390/21628351</f>
        <v>3.0512095709132533E-3</v>
      </c>
      <c r="AH390" s="6">
        <f>AB390*0.05</f>
        <v>16698.54037810507</v>
      </c>
      <c r="AI390" s="12">
        <f>AH390/12908475</f>
        <v>1.2936106223318455E-3</v>
      </c>
      <c r="AJ390" s="6">
        <f>AD390+AH390</f>
        <v>86164.468351022166</v>
      </c>
      <c r="AK390" s="6">
        <f>AB390*0.04</f>
        <v>13358.832302484056</v>
      </c>
      <c r="AL390" s="6">
        <f>AB390*0.04</f>
        <v>13358.832302484056</v>
      </c>
      <c r="AM390" s="6">
        <f>AK390+AL390</f>
        <v>26717.664604968111</v>
      </c>
      <c r="AN390" s="14">
        <f>AM390/20653560</f>
        <v>1.2936106223318455E-3</v>
      </c>
      <c r="AO390" s="6">
        <v>10</v>
      </c>
      <c r="AP390" s="13">
        <f>AO390/8801</f>
        <v>1.1362345188046814E-3</v>
      </c>
      <c r="AQ390" s="6">
        <v>10</v>
      </c>
      <c r="AR390" s="6"/>
      <c r="AS390" s="6"/>
      <c r="AT390" s="6"/>
      <c r="AU390" s="6">
        <v>0</v>
      </c>
      <c r="AV390" s="6"/>
      <c r="AW390" s="13">
        <f>AV390/34743979</f>
        <v>0</v>
      </c>
      <c r="AX390" s="6">
        <v>1</v>
      </c>
      <c r="AY390" s="6">
        <f>AJ390/2644097*791345</f>
        <v>25787.942426938054</v>
      </c>
      <c r="AZ390" s="6">
        <f>AX390*AY390</f>
        <v>25787.942426938054</v>
      </c>
      <c r="BA390" s="12">
        <f>AZ390/12721596</f>
        <v>2.0270996207502625E-3</v>
      </c>
      <c r="BB390" s="11">
        <v>1</v>
      </c>
      <c r="BC390" s="6">
        <f>AD390*BB390*0.18*4</f>
        <v>50015.468140500307</v>
      </c>
      <c r="BD390" s="10">
        <f>BC390/11104067</f>
        <v>4.5042476905534081E-3</v>
      </c>
      <c r="BE390" s="6">
        <f>AD390*BB390*0.77*4</f>
        <v>213955.05815658465</v>
      </c>
      <c r="BF390" s="8">
        <f>BE390/47500730</f>
        <v>4.5042477906462632E-3</v>
      </c>
      <c r="BG390" s="27">
        <f>BC390+BE390</f>
        <v>263970.52629708499</v>
      </c>
      <c r="BH390" s="9">
        <v>0</v>
      </c>
      <c r="BI390" s="6">
        <f>AK390*0.85*0.75*12</f>
        <v>102195.06711400303</v>
      </c>
      <c r="BJ390" s="6">
        <f>AL390*0.85*0.75*2*12</f>
        <v>204390.13422800606</v>
      </c>
      <c r="BK390" s="6">
        <f>BI390+BJ390</f>
        <v>306585.20134200912</v>
      </c>
      <c r="BL390" s="8">
        <f>BK390/236999601</f>
        <v>1.2936106223318457E-3</v>
      </c>
      <c r="BM390" s="6">
        <f>AH390/512422*1294215</f>
        <v>42175.202148715813</v>
      </c>
      <c r="BN390" s="8">
        <f>BM390/23157202</f>
        <v>1.8212563913686901E-3</v>
      </c>
      <c r="BT390" s="6">
        <f>'[1]Detailed Budget'!$AD$12</f>
        <v>194045122715</v>
      </c>
      <c r="BU390" s="6">
        <f>'[1]Detailed Budget'!$AD$24</f>
        <v>194045122715</v>
      </c>
      <c r="BV390" s="7">
        <f>AV390/34743979</f>
        <v>0</v>
      </c>
      <c r="BW390" s="4"/>
      <c r="BX390" s="5">
        <f>BT390*BV390</f>
        <v>0</v>
      </c>
      <c r="BY390" s="5">
        <f>BU390*BV390</f>
        <v>0</v>
      </c>
      <c r="CA390" s="6">
        <f>'[1]Detailed Budget'!$AD$96</f>
        <v>71050111380.677719</v>
      </c>
      <c r="CB390" s="5">
        <f>BA390*CA390</f>
        <v>144025653.83403572</v>
      </c>
      <c r="CE390" s="6">
        <f>'[1]Detailed Budget'!$AD$175</f>
        <v>4330586076.5988197</v>
      </c>
      <c r="CF390" s="5">
        <f>BB390*BD390*CE390</f>
        <v>19506032.334262978</v>
      </c>
      <c r="CG390" s="6">
        <f>'[1]Detailed Budget'!$AD$176</f>
        <v>20662817754.37001</v>
      </c>
      <c r="CH390" s="5">
        <f>BB390*BF390*CG390</f>
        <v>93070451.218647495</v>
      </c>
      <c r="CI390" s="5">
        <f>CF390+CH390</f>
        <v>112576483.55291048</v>
      </c>
      <c r="CJ390" s="5">
        <f>'[1]Detailed Budget'!$AD$178</f>
        <v>46025131033.061455</v>
      </c>
      <c r="CK390" s="5">
        <f>BB390*AG390*CJ390</f>
        <v>140432320.31061369</v>
      </c>
      <c r="CL390" s="5">
        <f>CI390+CK390</f>
        <v>253008803.86352417</v>
      </c>
      <c r="CM390" s="4">
        <f>'[1]Detailed Budget'!$AD$189</f>
        <v>77498869683.252869</v>
      </c>
      <c r="CN390" s="5">
        <f>BH390*BL390*CM390</f>
        <v>0</v>
      </c>
      <c r="CO390" s="3">
        <f>'[1]Detailed Budget'!$AD$191</f>
        <v>2684962805.4134097</v>
      </c>
      <c r="CP390" s="2">
        <f>BH390*AN390*CO390</f>
        <v>0</v>
      </c>
      <c r="CQ390" s="2">
        <f>CN390+CP390</f>
        <v>0</v>
      </c>
      <c r="CR390" s="6">
        <f>'[1]Detailed Budget'!$AD$195</f>
        <v>18734176418</v>
      </c>
      <c r="CS390" s="5">
        <f>BN390*CR390</f>
        <v>34119738.538311094</v>
      </c>
      <c r="CW390" s="4"/>
      <c r="DH390" s="3">
        <f>'[1]Detailed Budget'!$AD$163</f>
        <v>4928560000</v>
      </c>
      <c r="DI390" s="2">
        <f>AP390*DH390</f>
        <v>5600000</v>
      </c>
    </row>
    <row r="391" spans="1:118" ht="43.5" x14ac:dyDescent="0.35">
      <c r="A391" s="23" t="s">
        <v>944</v>
      </c>
      <c r="B391" s="22" t="s">
        <v>943</v>
      </c>
      <c r="C391" s="21" t="s">
        <v>1</v>
      </c>
      <c r="D391" s="21" t="s">
        <v>1</v>
      </c>
      <c r="E391" s="21"/>
      <c r="F391" s="21"/>
      <c r="G391" s="21"/>
      <c r="H391" s="21" t="s">
        <v>1</v>
      </c>
      <c r="I391" s="21" t="s">
        <v>1</v>
      </c>
      <c r="J391" s="21"/>
      <c r="K391" s="21" t="s">
        <v>1</v>
      </c>
      <c r="L391" s="21"/>
      <c r="M391" s="21"/>
      <c r="N391" s="21"/>
      <c r="O391" s="21"/>
      <c r="P391" s="21"/>
      <c r="Q391" s="21"/>
      <c r="R391" s="21" t="s">
        <v>1</v>
      </c>
      <c r="S391" s="21"/>
      <c r="T391" s="21"/>
      <c r="U391" s="20">
        <f>COUNTA(C391:T391)</f>
        <v>6</v>
      </c>
      <c r="V391" s="19" t="s">
        <v>4</v>
      </c>
      <c r="W391" s="18">
        <v>207874</v>
      </c>
      <c r="X391" s="17">
        <v>3.04</v>
      </c>
      <c r="Y391" s="16">
        <f>1+X391/100</f>
        <v>1.0304</v>
      </c>
      <c r="Z391" s="6">
        <v>19</v>
      </c>
      <c r="AA391" s="16">
        <f>POWER(Y391,Z391)</f>
        <v>1.7664898659259882</v>
      </c>
      <c r="AB391" s="6">
        <f>W391*AA391</f>
        <v>367207.3143894989</v>
      </c>
      <c r="AC391" s="1">
        <v>20.8</v>
      </c>
      <c r="AD391" s="6">
        <f>AB391*AC391/100</f>
        <v>76379.121393015783</v>
      </c>
      <c r="AE391" s="6">
        <f>AD391*0.95</f>
        <v>72560.165323364985</v>
      </c>
      <c r="AF391" s="6">
        <f>AE391*BB391</f>
        <v>72560.165323364985</v>
      </c>
      <c r="AG391" s="15">
        <f>AE391/21628351</f>
        <v>3.3548634994579559E-3</v>
      </c>
      <c r="AH391" s="6">
        <f>AB391*0.05</f>
        <v>18360.365719474947</v>
      </c>
      <c r="AI391" s="12">
        <f>AH391/12908475</f>
        <v>1.4223497136164377E-3</v>
      </c>
      <c r="AJ391" s="6">
        <f>AD391+AH391</f>
        <v>94739.487112490722</v>
      </c>
      <c r="AK391" s="6">
        <f>AB391*0.04</f>
        <v>14688.292575579957</v>
      </c>
      <c r="AL391" s="6">
        <f>AB391*0.04</f>
        <v>14688.292575579957</v>
      </c>
      <c r="AM391" s="6">
        <f>AK391+AL391</f>
        <v>29376.585151159914</v>
      </c>
      <c r="AN391" s="14">
        <f>AM391/20653560</f>
        <v>1.4223497136164377E-3</v>
      </c>
      <c r="AO391" s="6">
        <v>11</v>
      </c>
      <c r="AP391" s="13">
        <f>AO391/8801</f>
        <v>1.2498579706851495E-3</v>
      </c>
      <c r="AQ391" s="6">
        <v>11</v>
      </c>
      <c r="AR391" s="6"/>
      <c r="AS391" s="6"/>
      <c r="AT391" s="6"/>
      <c r="AU391" s="6">
        <v>0</v>
      </c>
      <c r="AV391" s="6"/>
      <c r="AW391" s="13">
        <f>AV391/34743979</f>
        <v>0</v>
      </c>
      <c r="AX391" s="6">
        <v>1</v>
      </c>
      <c r="AY391" s="6">
        <f>AJ391/2644097*791345</f>
        <v>28354.337767878395</v>
      </c>
      <c r="AZ391" s="6">
        <f>AX391*AY391</f>
        <v>28354.337767878395</v>
      </c>
      <c r="BA391" s="12">
        <f>AZ391/12721596</f>
        <v>2.2288349486871296E-3</v>
      </c>
      <c r="BB391" s="11">
        <v>1</v>
      </c>
      <c r="BC391" s="6">
        <f>AD391*BB391*0.18*4</f>
        <v>54992.967402971364</v>
      </c>
      <c r="BD391" s="10">
        <f>BC391/11104067</f>
        <v>4.9525068070078613E-3</v>
      </c>
      <c r="BE391" s="6">
        <f>AD391*BB391*0.77*4</f>
        <v>235247.69389048862</v>
      </c>
      <c r="BF391" s="8">
        <f>BE391/47500730</f>
        <v>4.9525069170618767E-3</v>
      </c>
      <c r="BG391" s="27">
        <f>BC391+BE391</f>
        <v>290240.66129346</v>
      </c>
      <c r="BH391" s="9">
        <v>0</v>
      </c>
      <c r="BI391" s="6">
        <f>AK391*0.85*0.75*12</f>
        <v>112365.43820318667</v>
      </c>
      <c r="BJ391" s="6">
        <f>AL391*0.85*0.75*2*12</f>
        <v>224730.87640637334</v>
      </c>
      <c r="BK391" s="6">
        <f>BI391+BJ391</f>
        <v>337096.31460956001</v>
      </c>
      <c r="BL391" s="8">
        <f>BK391/236999601</f>
        <v>1.4223497136164377E-3</v>
      </c>
      <c r="BM391" s="6">
        <f>AH391/512422*1294215</f>
        <v>46372.444429845455</v>
      </c>
      <c r="BN391" s="8">
        <f>BM391/23157202</f>
        <v>2.0025063662633099E-3</v>
      </c>
      <c r="BT391" s="6">
        <f>'[1]Detailed Budget'!$AD$12</f>
        <v>194045122715</v>
      </c>
      <c r="BU391" s="6">
        <f>'[1]Detailed Budget'!$AD$24</f>
        <v>194045122715</v>
      </c>
      <c r="BV391" s="7">
        <f>AV391/34743979</f>
        <v>0</v>
      </c>
      <c r="BW391" s="4"/>
      <c r="BX391" s="5">
        <f>BT391*BV391</f>
        <v>0</v>
      </c>
      <c r="BY391" s="5">
        <f>BU391*BV391</f>
        <v>0</v>
      </c>
      <c r="CA391" s="6">
        <f>'[1]Detailed Budget'!$AD$96</f>
        <v>71050111380.677719</v>
      </c>
      <c r="CB391" s="5">
        <f>BA391*CA391</f>
        <v>158358971.35336766</v>
      </c>
      <c r="CE391" s="6">
        <f>'[1]Detailed Budget'!$AD$175</f>
        <v>4330586076.5988197</v>
      </c>
      <c r="CF391" s="5">
        <f>BB391*BD391*CE391</f>
        <v>21447257.022689123</v>
      </c>
      <c r="CG391" s="6">
        <f>'[1]Detailed Budget'!$AD$176</f>
        <v>20662817754.37001</v>
      </c>
      <c r="CH391" s="5">
        <f>BB391*BF391*CG391</f>
        <v>102332747.85450643</v>
      </c>
      <c r="CI391" s="5">
        <f>CF391+CH391</f>
        <v>123780004.87719555</v>
      </c>
      <c r="CJ391" s="5">
        <f>'[1]Detailed Budget'!$AD$178</f>
        <v>46025131033.061455</v>
      </c>
      <c r="CK391" s="5">
        <f>BB391*AG391*CJ391</f>
        <v>154408032.16058752</v>
      </c>
      <c r="CL391" s="5">
        <f>CI391+CK391</f>
        <v>278188037.03778309</v>
      </c>
      <c r="CM391" s="4">
        <f>'[1]Detailed Budget'!$AD$189</f>
        <v>77498869683.252869</v>
      </c>
      <c r="CN391" s="5">
        <f>BH391*BL391*CM391</f>
        <v>0</v>
      </c>
      <c r="CO391" s="3">
        <f>'[1]Detailed Budget'!$AD$191</f>
        <v>2684962805.4134097</v>
      </c>
      <c r="CP391" s="2">
        <f>BH391*AN391*CO391</f>
        <v>0</v>
      </c>
      <c r="CQ391" s="2">
        <f>CN391+CP391</f>
        <v>0</v>
      </c>
      <c r="CR391" s="6">
        <f>'[1]Detailed Budget'!$AD$195</f>
        <v>18734176418</v>
      </c>
      <c r="CS391" s="5">
        <f>BN391*CR391</f>
        <v>37515307.543744974</v>
      </c>
      <c r="CW391" s="4"/>
      <c r="DH391" s="3">
        <f>'[1]Detailed Budget'!$AD$163</f>
        <v>4928560000</v>
      </c>
      <c r="DI391" s="2">
        <f>AP391*DH391</f>
        <v>6160000</v>
      </c>
    </row>
    <row r="392" spans="1:118" ht="43.5" x14ac:dyDescent="0.35">
      <c r="A392" s="23" t="s">
        <v>942</v>
      </c>
      <c r="B392" s="22" t="s">
        <v>941</v>
      </c>
      <c r="C392" s="21" t="s">
        <v>1</v>
      </c>
      <c r="D392" s="21" t="s">
        <v>1</v>
      </c>
      <c r="E392" s="21"/>
      <c r="F392" s="21"/>
      <c r="G392" s="21"/>
      <c r="H392" s="21" t="s">
        <v>1</v>
      </c>
      <c r="I392" s="21" t="s">
        <v>1</v>
      </c>
      <c r="J392" s="21"/>
      <c r="K392" s="21" t="s">
        <v>1</v>
      </c>
      <c r="L392" s="21"/>
      <c r="M392" s="21"/>
      <c r="N392" s="21"/>
      <c r="O392" s="21"/>
      <c r="P392" s="21"/>
      <c r="Q392" s="21"/>
      <c r="R392" s="21" t="s">
        <v>1</v>
      </c>
      <c r="S392" s="21"/>
      <c r="T392" s="21"/>
      <c r="U392" s="20">
        <f>COUNTA(C392:T392)</f>
        <v>6</v>
      </c>
      <c r="V392" s="19" t="s">
        <v>4</v>
      </c>
      <c r="W392" s="18">
        <v>202941</v>
      </c>
      <c r="X392" s="17">
        <v>3.04</v>
      </c>
      <c r="Y392" s="16">
        <f>1+X392/100</f>
        <v>1.0304</v>
      </c>
      <c r="Z392" s="6">
        <v>19</v>
      </c>
      <c r="AA392" s="16">
        <f>POWER(Y392,Z392)</f>
        <v>1.7664898659259882</v>
      </c>
      <c r="AB392" s="6">
        <f>W392*AA392</f>
        <v>358493.21988088597</v>
      </c>
      <c r="AC392" s="1">
        <v>20.8</v>
      </c>
      <c r="AD392" s="6">
        <f>AB392*AC392/100</f>
        <v>74566.58973522429</v>
      </c>
      <c r="AE392" s="6">
        <f>AD392*0.95</f>
        <v>70838.260248463077</v>
      </c>
      <c r="AF392" s="6">
        <f>AE392*BB392</f>
        <v>70838.260248463077</v>
      </c>
      <c r="AG392" s="15">
        <f>AE392/21628351</f>
        <v>3.2752501680994115E-3</v>
      </c>
      <c r="AH392" s="6">
        <f>AB392*0.05</f>
        <v>17924.660994044298</v>
      </c>
      <c r="AI392" s="12">
        <f>AH392/12908475</f>
        <v>1.3885963286944661E-3</v>
      </c>
      <c r="AJ392" s="6">
        <f>AD392+AH392</f>
        <v>92491.250729268591</v>
      </c>
      <c r="AK392" s="6">
        <f>AB392*0.04</f>
        <v>14339.728795235438</v>
      </c>
      <c r="AL392" s="6">
        <f>AB392*0.04</f>
        <v>14339.728795235438</v>
      </c>
      <c r="AM392" s="6">
        <f>AK392+AL392</f>
        <v>28679.457590470876</v>
      </c>
      <c r="AN392" s="14">
        <f>AM392/20653560</f>
        <v>1.3885963286944661E-3</v>
      </c>
      <c r="AO392" s="6">
        <v>12</v>
      </c>
      <c r="AP392" s="13">
        <f>AO392/8801</f>
        <v>1.3634814225656176E-3</v>
      </c>
      <c r="AQ392" s="6">
        <v>12</v>
      </c>
      <c r="AR392" s="6"/>
      <c r="AS392" s="6"/>
      <c r="AT392" s="6"/>
      <c r="AU392" s="6">
        <v>0</v>
      </c>
      <c r="AV392" s="6"/>
      <c r="AW392" s="13">
        <f>AV392/34743979</f>
        <v>0</v>
      </c>
      <c r="AX392" s="6">
        <v>1</v>
      </c>
      <c r="AY392" s="6">
        <f>AJ392/2644097*791345</f>
        <v>27681.468875140756</v>
      </c>
      <c r="AZ392" s="6">
        <f>AX392*AY392</f>
        <v>27681.468875140756</v>
      </c>
      <c r="BA392" s="12">
        <f>AZ392/12721596</f>
        <v>2.1759430872620666E-3</v>
      </c>
      <c r="BB392" s="11">
        <v>1</v>
      </c>
      <c r="BC392" s="6">
        <f>AD392*BB392*0.18*4</f>
        <v>53687.94460936149</v>
      </c>
      <c r="BD392" s="10">
        <f>BC392/11104067</f>
        <v>4.8349802472698955E-3</v>
      </c>
      <c r="BE392" s="6">
        <f>AD392*BB392*0.77*4</f>
        <v>229665.09638449081</v>
      </c>
      <c r="BF392" s="8">
        <f>BE392/47500730</f>
        <v>4.83498035471225E-3</v>
      </c>
      <c r="BG392" s="27">
        <f>BC392+BE392</f>
        <v>283353.04099385231</v>
      </c>
      <c r="BH392" s="9">
        <v>0</v>
      </c>
      <c r="BI392" s="6">
        <f>AK392*0.85*0.75*12</f>
        <v>109698.9252835511</v>
      </c>
      <c r="BJ392" s="6">
        <f>AL392*0.85*0.75*2*12</f>
        <v>219397.8505671022</v>
      </c>
      <c r="BK392" s="6">
        <f>BI392+BJ392</f>
        <v>329096.7758506533</v>
      </c>
      <c r="BL392" s="8">
        <f>BK392/236999601</f>
        <v>1.3885963286944659E-3</v>
      </c>
      <c r="BM392" s="6">
        <f>AH392/512422*1294215</f>
        <v>45271.992866049935</v>
      </c>
      <c r="BN392" s="8">
        <f>BM392/23157202</f>
        <v>1.9549854453940478E-3</v>
      </c>
      <c r="BT392" s="6">
        <f>'[1]Detailed Budget'!$AD$12</f>
        <v>194045122715</v>
      </c>
      <c r="BU392" s="6">
        <f>'[1]Detailed Budget'!$AD$24</f>
        <v>194045122715</v>
      </c>
      <c r="BV392" s="7">
        <f>AV392/34743979</f>
        <v>0</v>
      </c>
      <c r="BW392" s="4"/>
      <c r="BX392" s="5">
        <f>BT392*BV392</f>
        <v>0</v>
      </c>
      <c r="BY392" s="5">
        <f>BU392*BV392</f>
        <v>0</v>
      </c>
      <c r="CA392" s="6">
        <f>'[1]Detailed Budget'!$AD$96</f>
        <v>71050111380.677719</v>
      </c>
      <c r="CB392" s="5">
        <f>BA392*CA392</f>
        <v>154600998.70798558</v>
      </c>
      <c r="CE392" s="6">
        <f>'[1]Detailed Budget'!$AD$175</f>
        <v>4330586076.5988197</v>
      </c>
      <c r="CF392" s="5">
        <f>BB392*BD392*CE392</f>
        <v>20938298.139457326</v>
      </c>
      <c r="CG392" s="6">
        <f>'[1]Detailed Budget'!$AD$176</f>
        <v>20662817754.37001</v>
      </c>
      <c r="CH392" s="5">
        <f>BB392*BF392*CG392</f>
        <v>99904317.915378496</v>
      </c>
      <c r="CI392" s="5">
        <f>CF392+CH392</f>
        <v>120842616.05483583</v>
      </c>
      <c r="CJ392" s="5">
        <f>'[1]Detailed Budget'!$AD$178</f>
        <v>46025131033.061455</v>
      </c>
      <c r="CK392" s="5">
        <f>BB392*AG392*CJ392</f>
        <v>150743818.15283197</v>
      </c>
      <c r="CL392" s="5">
        <f>CI392+CK392</f>
        <v>271586434.20766783</v>
      </c>
      <c r="CM392" s="4">
        <f>'[1]Detailed Budget'!$AD$189</f>
        <v>77498869683.252869</v>
      </c>
      <c r="CN392" s="5">
        <f>BH392*BL392*CM392</f>
        <v>0</v>
      </c>
      <c r="CO392" s="3">
        <f>'[1]Detailed Budget'!$AD$191</f>
        <v>2684962805.4134097</v>
      </c>
      <c r="CP392" s="2">
        <f>BH392*AN392*CO392</f>
        <v>0</v>
      </c>
      <c r="CQ392" s="2">
        <f>CN392+CP392</f>
        <v>0</v>
      </c>
      <c r="CR392" s="6">
        <f>'[1]Detailed Budget'!$AD$195</f>
        <v>18734176418</v>
      </c>
      <c r="CS392" s="5">
        <f>BN392*CR392</f>
        <v>36625042.228634395</v>
      </c>
      <c r="CW392" s="4"/>
      <c r="DH392" s="3">
        <f>'[1]Detailed Budget'!$AD$163</f>
        <v>4928560000</v>
      </c>
      <c r="DI392" s="2">
        <f>AP392*DH392</f>
        <v>6720000</v>
      </c>
    </row>
    <row r="393" spans="1:118" ht="43.5" x14ac:dyDescent="0.35">
      <c r="A393" s="23" t="s">
        <v>940</v>
      </c>
      <c r="B393" s="22" t="s">
        <v>939</v>
      </c>
      <c r="C393" s="21" t="s">
        <v>1</v>
      </c>
      <c r="D393" s="21" t="s">
        <v>1</v>
      </c>
      <c r="E393" s="21"/>
      <c r="F393" s="21"/>
      <c r="G393" s="21"/>
      <c r="H393" s="21" t="s">
        <v>1</v>
      </c>
      <c r="I393" s="21" t="s">
        <v>1</v>
      </c>
      <c r="J393" s="21"/>
      <c r="K393" s="21" t="s">
        <v>1</v>
      </c>
      <c r="L393" s="21"/>
      <c r="M393" s="21"/>
      <c r="N393" s="21"/>
      <c r="O393" s="21"/>
      <c r="P393" s="21"/>
      <c r="Q393" s="21"/>
      <c r="R393" s="21" t="s">
        <v>1</v>
      </c>
      <c r="S393" s="21" t="s">
        <v>1</v>
      </c>
      <c r="T393" s="21"/>
      <c r="U393" s="20">
        <f>COUNTA(C393:T393)</f>
        <v>7</v>
      </c>
      <c r="V393" s="19" t="s">
        <v>791</v>
      </c>
      <c r="W393" s="18">
        <v>151002</v>
      </c>
      <c r="X393" s="17">
        <v>3.04</v>
      </c>
      <c r="Y393" s="16">
        <f>1+X393/100</f>
        <v>1.0304</v>
      </c>
      <c r="Z393" s="6">
        <v>19</v>
      </c>
      <c r="AA393" s="16">
        <f>POWER(Y393,Z393)</f>
        <v>1.7664898659259882</v>
      </c>
      <c r="AB393" s="6">
        <f>W393*AA393</f>
        <v>266743.5027345561</v>
      </c>
      <c r="AC393" s="1">
        <v>20.8</v>
      </c>
      <c r="AD393" s="6">
        <f>AB393*AC393/100</f>
        <v>55482.64856878767</v>
      </c>
      <c r="AE393" s="6">
        <f>AD393*0.95</f>
        <v>52708.516140348285</v>
      </c>
      <c r="AF393" s="6">
        <f>AE393*BB393</f>
        <v>52708.516140348285</v>
      </c>
      <c r="AG393" s="15">
        <f>AE393/21628351</f>
        <v>2.437010391608139E-3</v>
      </c>
      <c r="AH393" s="6">
        <f>AB393*0.05</f>
        <v>13337.175136727805</v>
      </c>
      <c r="AI393" s="12">
        <f>AH393/12908475</f>
        <v>1.0332107500481509E-3</v>
      </c>
      <c r="AJ393" s="6">
        <f>AD393+AH393</f>
        <v>68819.823705515475</v>
      </c>
      <c r="AK393" s="6">
        <f>AB393*0.04</f>
        <v>10669.740109382245</v>
      </c>
      <c r="AL393" s="6">
        <f>AB393*0.04</f>
        <v>10669.740109382245</v>
      </c>
      <c r="AM393" s="6">
        <f>AK393+AL393</f>
        <v>21339.480218764489</v>
      </c>
      <c r="AN393" s="14">
        <f>AM393/20653560</f>
        <v>1.0332107500481509E-3</v>
      </c>
      <c r="AO393" s="6">
        <v>11</v>
      </c>
      <c r="AP393" s="13">
        <f>AO393/8801</f>
        <v>1.2498579706851495E-3</v>
      </c>
      <c r="AQ393" s="6">
        <v>11</v>
      </c>
      <c r="AR393" s="6"/>
      <c r="AS393" s="6"/>
      <c r="AT393" s="6"/>
      <c r="AU393" s="6">
        <v>0</v>
      </c>
      <c r="AV393" s="6"/>
      <c r="AW393" s="13">
        <f>AV393/34743979</f>
        <v>0</v>
      </c>
      <c r="AX393" s="6">
        <v>1</v>
      </c>
      <c r="AY393" s="6">
        <f>AJ393/2644097*791345</f>
        <v>20596.908279174761</v>
      </c>
      <c r="AZ393" s="6">
        <f>AX393*AY393</f>
        <v>20596.908279174761</v>
      </c>
      <c r="BA393" s="12">
        <f>AZ393/12721596</f>
        <v>1.6190506504981576E-3</v>
      </c>
      <c r="BB393" s="11">
        <v>1</v>
      </c>
      <c r="BC393" s="6">
        <f>AD393*BB393*0.18*4</f>
        <v>39947.506969527123</v>
      </c>
      <c r="BD393" s="10">
        <f>BC393/11104067</f>
        <v>3.597556370069374E-3</v>
      </c>
      <c r="BE393" s="6">
        <f>AD393*BB393*0.77*4</f>
        <v>170886.55759186603</v>
      </c>
      <c r="BF393" s="8">
        <f>BE393/47500730</f>
        <v>3.5975564500138426E-3</v>
      </c>
      <c r="BG393" s="27">
        <f>BC393+BE393</f>
        <v>210834.06456139317</v>
      </c>
      <c r="BH393" s="9">
        <v>0</v>
      </c>
      <c r="BI393" s="6">
        <f>AK393*0.85*0.75*12</f>
        <v>81623.511836774167</v>
      </c>
      <c r="BJ393" s="6">
        <f>AL393*0.85*0.75*2*12</f>
        <v>163247.02367354833</v>
      </c>
      <c r="BK393" s="6">
        <f>BI393+BJ393</f>
        <v>244870.53551032249</v>
      </c>
      <c r="BL393" s="8">
        <f>BK393/236999601</f>
        <v>1.0332107500481509E-3</v>
      </c>
      <c r="BM393" s="6">
        <f>AH393/512422*1294215</f>
        <v>33685.462606172601</v>
      </c>
      <c r="BN393" s="8">
        <f>BM393/23157202</f>
        <v>1.4546430352929771E-3</v>
      </c>
      <c r="BT393" s="6">
        <f>'[1]Detailed Budget'!$AD$12</f>
        <v>194045122715</v>
      </c>
      <c r="BU393" s="6">
        <f>'[1]Detailed Budget'!$AD$24</f>
        <v>194045122715</v>
      </c>
      <c r="BV393" s="7">
        <f>AV393/34743979</f>
        <v>0</v>
      </c>
      <c r="BW393" s="4"/>
      <c r="BX393" s="5">
        <f>BT393*BV393</f>
        <v>0</v>
      </c>
      <c r="BY393" s="5">
        <f>BU393*BV393</f>
        <v>0</v>
      </c>
      <c r="CA393" s="6">
        <f>'[1]Detailed Budget'!$AD$96</f>
        <v>71050111380.677719</v>
      </c>
      <c r="CB393" s="5">
        <f>BA393*CA393</f>
        <v>115033729.04885282</v>
      </c>
      <c r="CE393" s="6">
        <f>'[1]Detailed Budget'!$AD$175</f>
        <v>4330586076.5988197</v>
      </c>
      <c r="CF393" s="5">
        <f>BB393*BD393*CE393</f>
        <v>15579527.526001822</v>
      </c>
      <c r="CG393" s="6">
        <f>'[1]Detailed Budget'!$AD$176</f>
        <v>20662817754.37001</v>
      </c>
      <c r="CH393" s="5">
        <f>BB393*BF393*CG393</f>
        <v>74335653.28769438</v>
      </c>
      <c r="CI393" s="5">
        <f>CF393+CH393</f>
        <v>89915180.813696206</v>
      </c>
      <c r="CJ393" s="5">
        <f>'[1]Detailed Budget'!$AD$178</f>
        <v>46025131033.061455</v>
      </c>
      <c r="CK393" s="5">
        <f>BB393*AG393*CJ393</f>
        <v>112163722.60269701</v>
      </c>
      <c r="CL393" s="5">
        <f>CI393+CK393</f>
        <v>202078903.41639322</v>
      </c>
      <c r="CM393" s="4">
        <f>'[1]Detailed Budget'!$AD$189</f>
        <v>77498869683.252869</v>
      </c>
      <c r="CN393" s="5">
        <f>BH393*BL393*CM393</f>
        <v>0</v>
      </c>
      <c r="CO393" s="3">
        <f>'[1]Detailed Budget'!$AD$191</f>
        <v>2684962805.4134097</v>
      </c>
      <c r="CP393" s="2">
        <f>BH393*AN393*CO393</f>
        <v>0</v>
      </c>
      <c r="CQ393" s="2">
        <f>CN393+CP393</f>
        <v>0</v>
      </c>
      <c r="CR393" s="6">
        <f>'[1]Detailed Budget'!$AD$195</f>
        <v>18734176418</v>
      </c>
      <c r="CS393" s="5">
        <f>BN393*CR393</f>
        <v>27251539.248393632</v>
      </c>
      <c r="CW393" s="4"/>
      <c r="DH393" s="3">
        <f>'[1]Detailed Budget'!$AD$163</f>
        <v>4928560000</v>
      </c>
      <c r="DI393" s="2">
        <f>AP393*DH393</f>
        <v>6160000</v>
      </c>
    </row>
    <row r="394" spans="1:118" ht="43.5" x14ac:dyDescent="0.35">
      <c r="A394" s="23" t="s">
        <v>938</v>
      </c>
      <c r="B394" s="22" t="s">
        <v>937</v>
      </c>
      <c r="C394" s="21" t="s">
        <v>1</v>
      </c>
      <c r="D394" s="21" t="s">
        <v>1</v>
      </c>
      <c r="E394" s="21"/>
      <c r="F394" s="21"/>
      <c r="G394" s="21"/>
      <c r="H394" s="21" t="s">
        <v>1</v>
      </c>
      <c r="I394" s="21" t="s">
        <v>1</v>
      </c>
      <c r="J394" s="21"/>
      <c r="K394" s="21" t="s">
        <v>1</v>
      </c>
      <c r="L394" s="21"/>
      <c r="M394" s="21"/>
      <c r="N394" s="21"/>
      <c r="O394" s="21"/>
      <c r="P394" s="21"/>
      <c r="Q394" s="21"/>
      <c r="R394" s="21" t="s">
        <v>1</v>
      </c>
      <c r="S394" s="21"/>
      <c r="T394" s="21"/>
      <c r="U394" s="20">
        <f>COUNTA(C394:T394)</f>
        <v>6</v>
      </c>
      <c r="V394" s="19" t="s">
        <v>4</v>
      </c>
      <c r="W394" s="18">
        <v>136989</v>
      </c>
      <c r="X394" s="17">
        <v>3.04</v>
      </c>
      <c r="Y394" s="16">
        <f>1+X394/100</f>
        <v>1.0304</v>
      </c>
      <c r="Z394" s="6">
        <v>19</v>
      </c>
      <c r="AA394" s="16">
        <f>POWER(Y394,Z394)</f>
        <v>1.7664898659259882</v>
      </c>
      <c r="AB394" s="6">
        <f>W394*AA394</f>
        <v>241989.6802433352</v>
      </c>
      <c r="AC394" s="1">
        <v>20.8</v>
      </c>
      <c r="AD394" s="6">
        <f>AB394*AC394/100</f>
        <v>50333.853490613728</v>
      </c>
      <c r="AE394" s="6">
        <f>AD394*0.95</f>
        <v>47817.160816083036</v>
      </c>
      <c r="AF394" s="6">
        <f>AE394*BB394</f>
        <v>47817.160816083036</v>
      </c>
      <c r="AG394" s="15">
        <f>AE394/21628351</f>
        <v>2.2108555948663418E-3</v>
      </c>
      <c r="AH394" s="6">
        <f>AB394*0.05</f>
        <v>12099.48401216676</v>
      </c>
      <c r="AI394" s="12">
        <f>AH394/12908475</f>
        <v>9.3732869391363117E-4</v>
      </c>
      <c r="AJ394" s="6">
        <f>AD394+AH394</f>
        <v>62433.337502780487</v>
      </c>
      <c r="AK394" s="6">
        <f>AB394*0.04</f>
        <v>9679.5872097334086</v>
      </c>
      <c r="AL394" s="6">
        <f>AB394*0.04</f>
        <v>9679.5872097334086</v>
      </c>
      <c r="AM394" s="6">
        <f>AK394+AL394</f>
        <v>19359.174419466817</v>
      </c>
      <c r="AN394" s="14">
        <f>AM394/20653560</f>
        <v>9.3732869391363117E-4</v>
      </c>
      <c r="AO394" s="6">
        <v>10</v>
      </c>
      <c r="AP394" s="13">
        <f>AO394/8801</f>
        <v>1.1362345188046814E-3</v>
      </c>
      <c r="AQ394" s="6">
        <v>10</v>
      </c>
      <c r="AR394" s="6"/>
      <c r="AS394" s="6"/>
      <c r="AT394" s="6"/>
      <c r="AU394" s="6">
        <v>0</v>
      </c>
      <c r="AV394" s="6"/>
      <c r="AW394" s="13">
        <f>AV394/34743979</f>
        <v>0</v>
      </c>
      <c r="AX394" s="6">
        <v>1</v>
      </c>
      <c r="AY394" s="6">
        <f>AJ394/2644097*791345</f>
        <v>18685.513226684885</v>
      </c>
      <c r="AZ394" s="6">
        <f>AX394*AY394</f>
        <v>18685.513226684885</v>
      </c>
      <c r="BA394" s="12">
        <f>AZ394/12721596</f>
        <v>1.4688025957344413E-3</v>
      </c>
      <c r="BB394" s="11">
        <v>1</v>
      </c>
      <c r="BC394" s="6">
        <f>AD394*BB394*0.18*4</f>
        <v>36240.374513241884</v>
      </c>
      <c r="BD394" s="10">
        <f>BC394/11104067</f>
        <v>3.2637027958532568E-3</v>
      </c>
      <c r="BE394" s="6">
        <f>AD394*BB394*0.77*4</f>
        <v>155028.26875109028</v>
      </c>
      <c r="BF394" s="8">
        <f>BE394/47500730</f>
        <v>3.2637028683788708E-3</v>
      </c>
      <c r="BG394" s="27">
        <f>BC394+BE394</f>
        <v>191268.64326433215</v>
      </c>
      <c r="BH394" s="9">
        <v>0</v>
      </c>
      <c r="BI394" s="6">
        <f>AK394*0.85*0.75*12</f>
        <v>74048.842154460566</v>
      </c>
      <c r="BJ394" s="6">
        <f>AL394*0.85*0.75*2*12</f>
        <v>148097.68430892113</v>
      </c>
      <c r="BK394" s="6">
        <f>BI394+BJ394</f>
        <v>222146.52646338171</v>
      </c>
      <c r="BL394" s="8">
        <f>BK394/236999601</f>
        <v>9.3732869391363117E-4</v>
      </c>
      <c r="BM394" s="6">
        <f>AH394/512422*1294215</f>
        <v>30559.44846397384</v>
      </c>
      <c r="BN394" s="8">
        <f>BM394/23157202</f>
        <v>1.3196520228987009E-3</v>
      </c>
      <c r="BT394" s="6">
        <f>'[1]Detailed Budget'!$AD$12</f>
        <v>194045122715</v>
      </c>
      <c r="BU394" s="6">
        <f>'[1]Detailed Budget'!$AD$24</f>
        <v>194045122715</v>
      </c>
      <c r="BV394" s="7">
        <f>AV394/34743979</f>
        <v>0</v>
      </c>
      <c r="BW394" s="4"/>
      <c r="BX394" s="5">
        <f>BT394*BV394</f>
        <v>0</v>
      </c>
      <c r="BY394" s="5">
        <f>BU394*BV394</f>
        <v>0</v>
      </c>
      <c r="CA394" s="6">
        <f>'[1]Detailed Budget'!$AD$96</f>
        <v>71050111380.677719</v>
      </c>
      <c r="CB394" s="5">
        <f>BA394*CA394</f>
        <v>104358588.02316061</v>
      </c>
      <c r="CE394" s="6">
        <f>'[1]Detailed Budget'!$AD$175</f>
        <v>4330586076.5988197</v>
      </c>
      <c r="CF394" s="5">
        <f>BB394*BD394*CE394</f>
        <v>14133745.885878755</v>
      </c>
      <c r="CG394" s="6">
        <f>'[1]Detailed Budget'!$AD$176</f>
        <v>20662817754.37001</v>
      </c>
      <c r="CH394" s="5">
        <f>BB394*BF394*CG394</f>
        <v>67437297.573727265</v>
      </c>
      <c r="CI394" s="5">
        <f>CF394+CH394</f>
        <v>81571043.459606022</v>
      </c>
      <c r="CJ394" s="5">
        <f>'[1]Detailed Budget'!$AD$178</f>
        <v>46025131033.061455</v>
      </c>
      <c r="CK394" s="5">
        <f>BB394*AG394*CJ394</f>
        <v>101754918.44890042</v>
      </c>
      <c r="CL394" s="5">
        <f>CI394+CK394</f>
        <v>183325961.90850645</v>
      </c>
      <c r="CM394" s="4">
        <f>'[1]Detailed Budget'!$AD$189</f>
        <v>77498869683.252869</v>
      </c>
      <c r="CN394" s="5">
        <f>BH394*BL394*CM394</f>
        <v>0</v>
      </c>
      <c r="CO394" s="3">
        <f>'[1]Detailed Budget'!$AD$191</f>
        <v>2684962805.4134097</v>
      </c>
      <c r="CP394" s="2">
        <f>BH394*AN394*CO394</f>
        <v>0</v>
      </c>
      <c r="CQ394" s="2">
        <f>CN394+CP394</f>
        <v>0</v>
      </c>
      <c r="CR394" s="6">
        <f>'[1]Detailed Budget'!$AD$195</f>
        <v>18734176418</v>
      </c>
      <c r="CS394" s="5">
        <f>BN394*CR394</f>
        <v>24722593.807354838</v>
      </c>
      <c r="CW394" s="4"/>
      <c r="DH394" s="3">
        <f>'[1]Detailed Budget'!$AD$163</f>
        <v>4928560000</v>
      </c>
      <c r="DI394" s="2">
        <f>AP394*DH394</f>
        <v>5600000</v>
      </c>
    </row>
    <row r="395" spans="1:118" ht="43.5" x14ac:dyDescent="0.35">
      <c r="A395" s="23" t="s">
        <v>936</v>
      </c>
      <c r="B395" s="22" t="s">
        <v>935</v>
      </c>
      <c r="C395" s="21" t="s">
        <v>1</v>
      </c>
      <c r="D395" s="21" t="s">
        <v>1</v>
      </c>
      <c r="E395" s="21"/>
      <c r="F395" s="21"/>
      <c r="G395" s="21"/>
      <c r="H395" s="21" t="s">
        <v>1</v>
      </c>
      <c r="I395" s="21" t="s">
        <v>1</v>
      </c>
      <c r="J395" s="21"/>
      <c r="K395" s="21" t="s">
        <v>1</v>
      </c>
      <c r="L395" s="21"/>
      <c r="M395" s="21"/>
      <c r="N395" s="21"/>
      <c r="O395" s="21"/>
      <c r="P395" s="21"/>
      <c r="Q395" s="21"/>
      <c r="R395" s="21" t="s">
        <v>1</v>
      </c>
      <c r="S395" s="21"/>
      <c r="T395" s="21"/>
      <c r="U395" s="20">
        <f>COUNTA(C395:T395)</f>
        <v>6</v>
      </c>
      <c r="V395" s="19" t="s">
        <v>4</v>
      </c>
      <c r="W395" s="18">
        <v>145323</v>
      </c>
      <c r="X395" s="17">
        <v>3.04</v>
      </c>
      <c r="Y395" s="16">
        <f>1+X395/100</f>
        <v>1.0304</v>
      </c>
      <c r="Z395" s="6">
        <v>19</v>
      </c>
      <c r="AA395" s="16">
        <f>POWER(Y395,Z395)</f>
        <v>1.7664898659259882</v>
      </c>
      <c r="AB395" s="6">
        <f>W395*AA395</f>
        <v>256711.60678596239</v>
      </c>
      <c r="AC395" s="1">
        <v>20.8</v>
      </c>
      <c r="AD395" s="6">
        <f>AB395*AC395/100</f>
        <v>53396.014211480178</v>
      </c>
      <c r="AE395" s="6">
        <f>AD395*0.95</f>
        <v>50726.213500906168</v>
      </c>
      <c r="AF395" s="6">
        <f>AE395*BB395</f>
        <v>50726.213500906168</v>
      </c>
      <c r="AG395" s="15">
        <f>AE395/21628351</f>
        <v>2.3453574200319833E-3</v>
      </c>
      <c r="AH395" s="6">
        <f>AB395*0.05</f>
        <v>12835.58033929812</v>
      </c>
      <c r="AI395" s="12">
        <f>AH395/12908475</f>
        <v>9.9435296108162422E-4</v>
      </c>
      <c r="AJ395" s="6">
        <f>AD395+AH395</f>
        <v>66231.594550778304</v>
      </c>
      <c r="AK395" s="6">
        <f>AB395*0.04</f>
        <v>10268.464271438495</v>
      </c>
      <c r="AL395" s="6">
        <f>AB395*0.04</f>
        <v>10268.464271438495</v>
      </c>
      <c r="AM395" s="6">
        <f>AK395+AL395</f>
        <v>20536.928542876991</v>
      </c>
      <c r="AN395" s="14">
        <f>AM395/20653560</f>
        <v>9.9435296108162422E-4</v>
      </c>
      <c r="AO395" s="6">
        <v>11</v>
      </c>
      <c r="AP395" s="13">
        <f>AO395/8801</f>
        <v>1.2498579706851495E-3</v>
      </c>
      <c r="AQ395" s="6">
        <v>11</v>
      </c>
      <c r="AR395" s="6"/>
      <c r="AS395" s="6"/>
      <c r="AT395" s="6"/>
      <c r="AU395" s="6">
        <v>0</v>
      </c>
      <c r="AV395" s="6"/>
      <c r="AW395" s="13">
        <f>AV395/34743979</f>
        <v>0</v>
      </c>
      <c r="AX395" s="6">
        <v>1</v>
      </c>
      <c r="AY395" s="6">
        <f>AJ395/2644097*791345</f>
        <v>19822.283823091839</v>
      </c>
      <c r="AZ395" s="6">
        <f>AX395*AY395</f>
        <v>19822.283823091839</v>
      </c>
      <c r="BA395" s="12">
        <f>AZ395/12721596</f>
        <v>1.5581601414706016E-3</v>
      </c>
      <c r="BB395" s="11">
        <v>1</v>
      </c>
      <c r="BC395" s="6">
        <f>AD395*BB395*0.18*4</f>
        <v>38445.130232265728</v>
      </c>
      <c r="BD395" s="10">
        <f>BC395/11104067</f>
        <v>3.4622566877762651E-3</v>
      </c>
      <c r="BE395" s="6">
        <f>AD395*BB395*0.77*4</f>
        <v>164459.72377135896</v>
      </c>
      <c r="BF395" s="8">
        <f>BE395/47500730</f>
        <v>3.4622567647141205E-3</v>
      </c>
      <c r="BG395" s="27">
        <f>BC395+BE395</f>
        <v>202904.8540036247</v>
      </c>
      <c r="BH395" s="9">
        <v>0</v>
      </c>
      <c r="BI395" s="6">
        <f>AK395*0.85*0.75*12</f>
        <v>78553.7516765045</v>
      </c>
      <c r="BJ395" s="6">
        <f>AL395*0.85*0.75*2*12</f>
        <v>157107.503353009</v>
      </c>
      <c r="BK395" s="6">
        <f>BI395+BJ395</f>
        <v>235661.2550295135</v>
      </c>
      <c r="BL395" s="8">
        <f>BK395/236999601</f>
        <v>9.9435296108162444E-4</v>
      </c>
      <c r="BM395" s="6">
        <f>AH395/512422*1294215</f>
        <v>32418.593676354092</v>
      </c>
      <c r="BN395" s="8">
        <f>BM395/23157202</f>
        <v>1.399935695009876E-3</v>
      </c>
      <c r="BT395" s="6">
        <f>'[1]Detailed Budget'!$AD$12</f>
        <v>194045122715</v>
      </c>
      <c r="BU395" s="6">
        <f>'[1]Detailed Budget'!$AD$24</f>
        <v>194045122715</v>
      </c>
      <c r="BV395" s="7">
        <f>AV395/34743979</f>
        <v>0</v>
      </c>
      <c r="BW395" s="4"/>
      <c r="BX395" s="5">
        <f>BT395*BV395</f>
        <v>0</v>
      </c>
      <c r="BY395" s="5">
        <f>BU395*BV395</f>
        <v>0</v>
      </c>
      <c r="CA395" s="6">
        <f>'[1]Detailed Budget'!$AD$96</f>
        <v>71050111380.677719</v>
      </c>
      <c r="CB395" s="5">
        <f>BA395*CA395</f>
        <v>110707451.60041879</v>
      </c>
      <c r="CE395" s="6">
        <f>'[1]Detailed Budget'!$AD$175</f>
        <v>4330586076.5988197</v>
      </c>
      <c r="CF395" s="5">
        <f>BB395*BD395*CE395</f>
        <v>14993600.605695041</v>
      </c>
      <c r="CG395" s="6">
        <f>'[1]Detailed Budget'!$AD$176</f>
        <v>20662817754.37001</v>
      </c>
      <c r="CH395" s="5">
        <f>BB395*BF395*CG395</f>
        <v>71539980.5481226</v>
      </c>
      <c r="CI395" s="5">
        <f>CF395+CH395</f>
        <v>86533581.153817639</v>
      </c>
      <c r="CJ395" s="5">
        <f>'[1]Detailed Budget'!$AD$178</f>
        <v>46025131033.061455</v>
      </c>
      <c r="CK395" s="5">
        <f>BB395*AG395*CJ395</f>
        <v>107945382.57633498</v>
      </c>
      <c r="CL395" s="5">
        <f>CI395+CK395</f>
        <v>194478963.73015261</v>
      </c>
      <c r="CM395" s="4">
        <f>'[1]Detailed Budget'!$AD$189</f>
        <v>77498869683.252869</v>
      </c>
      <c r="CN395" s="5">
        <f>BH395*BL395*CM395</f>
        <v>0</v>
      </c>
      <c r="CO395" s="3">
        <f>'[1]Detailed Budget'!$AD$191</f>
        <v>2684962805.4134097</v>
      </c>
      <c r="CP395" s="2">
        <f>BH395*AN395*CO395</f>
        <v>0</v>
      </c>
      <c r="CQ395" s="2">
        <f>CN395+CP395</f>
        <v>0</v>
      </c>
      <c r="CR395" s="6">
        <f>'[1]Detailed Budget'!$AD$195</f>
        <v>18734176418</v>
      </c>
      <c r="CS395" s="5">
        <f>BN395*CR395</f>
        <v>26226642.28417046</v>
      </c>
      <c r="CW395" s="4"/>
      <c r="DH395" s="3">
        <f>'[1]Detailed Budget'!$AD$163</f>
        <v>4928560000</v>
      </c>
      <c r="DI395" s="2">
        <f>AP395*DH395</f>
        <v>6160000</v>
      </c>
    </row>
    <row r="396" spans="1:118" ht="43.5" x14ac:dyDescent="0.35">
      <c r="A396" s="23" t="s">
        <v>934</v>
      </c>
      <c r="B396" s="22" t="s">
        <v>933</v>
      </c>
      <c r="C396" s="21" t="s">
        <v>1</v>
      </c>
      <c r="D396" s="21" t="s">
        <v>1</v>
      </c>
      <c r="E396" s="21"/>
      <c r="F396" s="21"/>
      <c r="G396" s="21"/>
      <c r="H396" s="21" t="s">
        <v>1</v>
      </c>
      <c r="I396" s="21" t="s">
        <v>1</v>
      </c>
      <c r="J396" s="21"/>
      <c r="K396" s="21" t="s">
        <v>1</v>
      </c>
      <c r="L396" s="21"/>
      <c r="M396" s="21"/>
      <c r="N396" s="21"/>
      <c r="O396" s="21"/>
      <c r="P396" s="21"/>
      <c r="Q396" s="21"/>
      <c r="R396" s="21" t="s">
        <v>1</v>
      </c>
      <c r="S396" s="21"/>
      <c r="T396" s="21"/>
      <c r="U396" s="20">
        <f>COUNTA(C396:T396)</f>
        <v>6</v>
      </c>
      <c r="V396" s="19" t="s">
        <v>4</v>
      </c>
      <c r="W396" s="18">
        <v>125481</v>
      </c>
      <c r="X396" s="17">
        <v>3.04</v>
      </c>
      <c r="Y396" s="16">
        <f>1+X396/100</f>
        <v>1.0304</v>
      </c>
      <c r="Z396" s="6">
        <v>19</v>
      </c>
      <c r="AA396" s="16">
        <f>POWER(Y396,Z396)</f>
        <v>1.7664898659259882</v>
      </c>
      <c r="AB396" s="6">
        <f>W396*AA396</f>
        <v>221660.91486625891</v>
      </c>
      <c r="AC396" s="1">
        <v>20.8</v>
      </c>
      <c r="AD396" s="6">
        <f>AB396*AC396/100</f>
        <v>46105.470292181853</v>
      </c>
      <c r="AE396" s="6">
        <f>AD396*0.95</f>
        <v>43800.196777572761</v>
      </c>
      <c r="AF396" s="6">
        <f>AE396*BB396</f>
        <v>43800.196777572761</v>
      </c>
      <c r="AG396" s="15">
        <f>AE396/21628351</f>
        <v>2.0251288125281838E-3</v>
      </c>
      <c r="AH396" s="6">
        <f>AB396*0.05</f>
        <v>11083.045743312947</v>
      </c>
      <c r="AI396" s="12">
        <f>AH396/12908475</f>
        <v>8.585867612799302E-4</v>
      </c>
      <c r="AJ396" s="6">
        <f>AD396+AH396</f>
        <v>57188.516035494802</v>
      </c>
      <c r="AK396" s="6">
        <f>AB396*0.04</f>
        <v>8866.4365946503567</v>
      </c>
      <c r="AL396" s="6">
        <f>AB396*0.04</f>
        <v>8866.4365946503567</v>
      </c>
      <c r="AM396" s="6">
        <f>AK396+AL396</f>
        <v>17732.873189300713</v>
      </c>
      <c r="AN396" s="14">
        <f>AM396/20653560</f>
        <v>8.585867612799301E-4</v>
      </c>
      <c r="AO396" s="6">
        <v>10</v>
      </c>
      <c r="AP396" s="13">
        <f>AO396/8801</f>
        <v>1.1362345188046814E-3</v>
      </c>
      <c r="AQ396" s="6">
        <v>10</v>
      </c>
      <c r="AR396" s="6"/>
      <c r="AS396" s="6"/>
      <c r="AT396" s="6"/>
      <c r="AU396" s="6">
        <v>0</v>
      </c>
      <c r="AV396" s="6"/>
      <c r="AW396" s="13">
        <f>AV396/34743979</f>
        <v>0</v>
      </c>
      <c r="AX396" s="6">
        <v>1</v>
      </c>
      <c r="AY396" s="6">
        <f>AJ396/2644097*791345</f>
        <v>17115.804080602426</v>
      </c>
      <c r="AZ396" s="6">
        <f>AX396*AY396</f>
        <v>17115.804080602426</v>
      </c>
      <c r="BA396" s="12">
        <f>AZ396/12721596</f>
        <v>1.3454132705206505E-3</v>
      </c>
      <c r="BB396" s="11">
        <v>1</v>
      </c>
      <c r="BC396" s="6">
        <f>AD396*BB396*0.18*4</f>
        <v>33195.938610370933</v>
      </c>
      <c r="BD396" s="10">
        <f>BC396/11104067</f>
        <v>2.9895297471071577E-3</v>
      </c>
      <c r="BE396" s="6">
        <f>AD396*BB396*0.77*4</f>
        <v>142004.8484999201</v>
      </c>
      <c r="BF396" s="8">
        <f>BE396/47500730</f>
        <v>2.989529813540131E-3</v>
      </c>
      <c r="BG396" s="27">
        <f>BC396+BE396</f>
        <v>175200.78711029104</v>
      </c>
      <c r="BH396" s="9">
        <v>0</v>
      </c>
      <c r="BI396" s="6">
        <f>AK396*0.85*0.75*12</f>
        <v>67828.239949075243</v>
      </c>
      <c r="BJ396" s="6">
        <f>AL396*0.85*0.75*2*12</f>
        <v>135656.47989815049</v>
      </c>
      <c r="BK396" s="6">
        <f>BI396+BJ396</f>
        <v>203484.71984722573</v>
      </c>
      <c r="BL396" s="8">
        <f>BK396/236999601</f>
        <v>8.5858676127993031E-4</v>
      </c>
      <c r="BM396" s="6">
        <f>AH396/512422*1294215</f>
        <v>27992.248667468935</v>
      </c>
      <c r="BN396" s="8">
        <f>BM396/23157202</f>
        <v>1.2087923518337377E-3</v>
      </c>
      <c r="BT396" s="6">
        <f>'[1]Detailed Budget'!$AD$12</f>
        <v>194045122715</v>
      </c>
      <c r="BU396" s="6">
        <f>'[1]Detailed Budget'!$AD$24</f>
        <v>194045122715</v>
      </c>
      <c r="BV396" s="7">
        <f>AV396/34743979</f>
        <v>0</v>
      </c>
      <c r="BW396" s="4"/>
      <c r="BX396" s="5">
        <f>BT396*BV396</f>
        <v>0</v>
      </c>
      <c r="BY396" s="5">
        <f>BU396*BV396</f>
        <v>0</v>
      </c>
      <c r="CA396" s="6">
        <f>'[1]Detailed Budget'!$AD$96</f>
        <v>71050111380.677719</v>
      </c>
      <c r="CB396" s="5">
        <f>BA396*CA396</f>
        <v>95591762.723534107</v>
      </c>
      <c r="CE396" s="6">
        <f>'[1]Detailed Budget'!$AD$175</f>
        <v>4330586076.5988197</v>
      </c>
      <c r="CF396" s="5">
        <f>BB396*BD396*CE396</f>
        <v>12946415.898400247</v>
      </c>
      <c r="CG396" s="6">
        <f>'[1]Detailed Budget'!$AD$176</f>
        <v>20662817754.37001</v>
      </c>
      <c r="CH396" s="5">
        <f>BB396*BF396*CG396</f>
        <v>61772109.708435483</v>
      </c>
      <c r="CI396" s="5">
        <f>CF396+CH396</f>
        <v>74718525.606835723</v>
      </c>
      <c r="CJ396" s="5">
        <f>'[1]Detailed Budget'!$AD$178</f>
        <v>46025131033.061455</v>
      </c>
      <c r="CK396" s="5">
        <f>BB396*AG396*CJ396</f>
        <v>93206818.955437809</v>
      </c>
      <c r="CL396" s="5">
        <f>CI396+CK396</f>
        <v>167925344.56227353</v>
      </c>
      <c r="CM396" s="4">
        <f>'[1]Detailed Budget'!$AD$189</f>
        <v>77498869683.252869</v>
      </c>
      <c r="CN396" s="5">
        <f>BH396*BL396*CM396</f>
        <v>0</v>
      </c>
      <c r="CO396" s="3">
        <f>'[1]Detailed Budget'!$AD$191</f>
        <v>2684962805.4134097</v>
      </c>
      <c r="CP396" s="2">
        <f>BH396*AN396*CO396</f>
        <v>0</v>
      </c>
      <c r="CQ396" s="2">
        <f>CN396+CP396</f>
        <v>0</v>
      </c>
      <c r="CR396" s="6">
        <f>'[1]Detailed Budget'!$AD$195</f>
        <v>18734176418</v>
      </c>
      <c r="CS396" s="5">
        <f>BN396*CR396</f>
        <v>22645729.171982367</v>
      </c>
      <c r="CW396" s="4"/>
      <c r="DH396" s="3">
        <f>'[1]Detailed Budget'!$AD$163</f>
        <v>4928560000</v>
      </c>
      <c r="DI396" s="2">
        <f>AP396*DH396</f>
        <v>5600000</v>
      </c>
    </row>
    <row r="397" spans="1:118" ht="43.5" x14ac:dyDescent="0.35">
      <c r="A397" s="23" t="s">
        <v>932</v>
      </c>
      <c r="B397" s="22" t="s">
        <v>931</v>
      </c>
      <c r="C397" s="21" t="s">
        <v>1</v>
      </c>
      <c r="D397" s="21" t="s">
        <v>1</v>
      </c>
      <c r="E397" s="21"/>
      <c r="F397" s="21"/>
      <c r="G397" s="21"/>
      <c r="H397" s="21" t="s">
        <v>1</v>
      </c>
      <c r="I397" s="21" t="s">
        <v>1</v>
      </c>
      <c r="J397" s="21"/>
      <c r="K397" s="21" t="s">
        <v>1</v>
      </c>
      <c r="L397" s="21"/>
      <c r="M397" s="21"/>
      <c r="N397" s="21"/>
      <c r="O397" s="21"/>
      <c r="P397" s="21"/>
      <c r="Q397" s="21"/>
      <c r="R397" s="21" t="s">
        <v>1</v>
      </c>
      <c r="S397" s="21"/>
      <c r="T397" s="21"/>
      <c r="U397" s="20">
        <f>COUNTA(C397:T397)</f>
        <v>6</v>
      </c>
      <c r="V397" s="19" t="s">
        <v>4</v>
      </c>
      <c r="W397" s="18">
        <v>113190</v>
      </c>
      <c r="X397" s="17">
        <v>3.04</v>
      </c>
      <c r="Y397" s="16">
        <f>1+X397/100</f>
        <v>1.0304</v>
      </c>
      <c r="Z397" s="6">
        <v>19</v>
      </c>
      <c r="AA397" s="16">
        <f>POWER(Y397,Z397)</f>
        <v>1.7664898659259882</v>
      </c>
      <c r="AB397" s="6">
        <f>W397*AA397</f>
        <v>199948.98792416262</v>
      </c>
      <c r="AC397" s="1">
        <v>20.8</v>
      </c>
      <c r="AD397" s="6">
        <f>AB397*AC397/100</f>
        <v>41589.389488225825</v>
      </c>
      <c r="AE397" s="6">
        <f>AD397*0.95</f>
        <v>39509.920013814532</v>
      </c>
      <c r="AF397" s="6">
        <f>AE397*BB397</f>
        <v>39509.920013814532</v>
      </c>
      <c r="AG397" s="15">
        <f>AE397/21628351</f>
        <v>1.826765249639907E-3</v>
      </c>
      <c r="AH397" s="6">
        <f>AB397*0.05</f>
        <v>9997.4493962081324</v>
      </c>
      <c r="AI397" s="12">
        <f>AH397/12908475</f>
        <v>7.7448725710884769E-4</v>
      </c>
      <c r="AJ397" s="6">
        <f>AD397+AH397</f>
        <v>51586.838884433957</v>
      </c>
      <c r="AK397" s="6">
        <f>AB397*0.04</f>
        <v>7997.9595169665054</v>
      </c>
      <c r="AL397" s="6">
        <f>AB397*0.04</f>
        <v>7997.9595169665054</v>
      </c>
      <c r="AM397" s="6">
        <f>AK397+AL397</f>
        <v>15995.919033933011</v>
      </c>
      <c r="AN397" s="14">
        <f>AM397/20653560</f>
        <v>7.7448725710884759E-4</v>
      </c>
      <c r="AO397" s="6">
        <v>11</v>
      </c>
      <c r="AP397" s="13">
        <f>AO397/8801</f>
        <v>1.2498579706851495E-3</v>
      </c>
      <c r="AQ397" s="6">
        <v>11</v>
      </c>
      <c r="AR397" s="6"/>
      <c r="AS397" s="6"/>
      <c r="AT397" s="6"/>
      <c r="AU397" s="6">
        <v>0</v>
      </c>
      <c r="AV397" s="6"/>
      <c r="AW397" s="13">
        <f>AV397/34743979</f>
        <v>0</v>
      </c>
      <c r="AX397" s="6">
        <v>1</v>
      </c>
      <c r="AY397" s="6">
        <f>AJ397/2644097*791345</f>
        <v>15439.292513475259</v>
      </c>
      <c r="AZ397" s="6">
        <f>AX397*AY397</f>
        <v>15439.292513475259</v>
      </c>
      <c r="BA397" s="12">
        <f>AZ397/12721596</f>
        <v>1.2136285819385601E-3</v>
      </c>
      <c r="BB397" s="11">
        <v>1</v>
      </c>
      <c r="BC397" s="6">
        <f>AD397*BB397*0.18*4</f>
        <v>29944.360431522593</v>
      </c>
      <c r="BD397" s="10">
        <f>BC397/11104067</f>
        <v>2.6967020670464787E-3</v>
      </c>
      <c r="BE397" s="6">
        <f>AD397*BB397*0.77*4</f>
        <v>128095.31962373554</v>
      </c>
      <c r="BF397" s="8">
        <f>BE397/47500730</f>
        <v>2.6967021269722704E-3</v>
      </c>
      <c r="BG397" s="27">
        <f>BC397+BE397</f>
        <v>158039.68005525813</v>
      </c>
      <c r="BH397" s="9">
        <v>0</v>
      </c>
      <c r="BI397" s="6">
        <f>AK397*0.85*0.75*12</f>
        <v>61184.390304793771</v>
      </c>
      <c r="BJ397" s="6">
        <f>AL397*0.85*0.75*2*12</f>
        <v>122368.78060958754</v>
      </c>
      <c r="BK397" s="6">
        <f>BI397+BJ397</f>
        <v>183553.17091438131</v>
      </c>
      <c r="BL397" s="8">
        <f>BK397/236999601</f>
        <v>7.7448725710884769E-4</v>
      </c>
      <c r="BM397" s="6">
        <f>AH397/512422*1294215</f>
        <v>25250.377560513618</v>
      </c>
      <c r="BN397" s="8">
        <f>BM397/23157202</f>
        <v>1.090389830365241E-3</v>
      </c>
      <c r="BT397" s="6">
        <f>'[1]Detailed Budget'!$AD$12</f>
        <v>194045122715</v>
      </c>
      <c r="BU397" s="6">
        <f>'[1]Detailed Budget'!$AD$24</f>
        <v>194045122715</v>
      </c>
      <c r="BV397" s="7">
        <f>AV397/34743979</f>
        <v>0</v>
      </c>
      <c r="BW397" s="4"/>
      <c r="BX397" s="5">
        <f>BT397*BV397</f>
        <v>0</v>
      </c>
      <c r="BY397" s="5">
        <f>BU397*BV397</f>
        <v>0</v>
      </c>
      <c r="CA397" s="6">
        <f>'[1]Detailed Budget'!$AD$96</f>
        <v>71050111380.677719</v>
      </c>
      <c r="CB397" s="5">
        <f>BA397*CA397</f>
        <v>86228445.921508655</v>
      </c>
      <c r="CE397" s="6">
        <f>'[1]Detailed Budget'!$AD$175</f>
        <v>4330586076.5988197</v>
      </c>
      <c r="CF397" s="5">
        <f>BB397*BD397*CE397</f>
        <v>11678300.424286738</v>
      </c>
      <c r="CG397" s="6">
        <f>'[1]Detailed Budget'!$AD$176</f>
        <v>20662817754.37001</v>
      </c>
      <c r="CH397" s="5">
        <f>BB397*BF397*CG397</f>
        <v>55721464.587449998</v>
      </c>
      <c r="CI397" s="5">
        <f>CF397+CH397</f>
        <v>67399765.011736736</v>
      </c>
      <c r="CJ397" s="5">
        <f>'[1]Detailed Budget'!$AD$178</f>
        <v>46025131033.061455</v>
      </c>
      <c r="CK397" s="5">
        <f>BB397*AG397*CJ397</f>
        <v>84077109.981319934</v>
      </c>
      <c r="CL397" s="5">
        <f>CI397+CK397</f>
        <v>151476874.99305665</v>
      </c>
      <c r="CM397" s="4">
        <f>'[1]Detailed Budget'!$AD$189</f>
        <v>77498869683.252869</v>
      </c>
      <c r="CN397" s="5">
        <f>BH397*BL397*CM397</f>
        <v>0</v>
      </c>
      <c r="CO397" s="3">
        <f>'[1]Detailed Budget'!$AD$191</f>
        <v>2684962805.4134097</v>
      </c>
      <c r="CP397" s="2">
        <f>BH397*AN397*CO397</f>
        <v>0</v>
      </c>
      <c r="CQ397" s="2">
        <f>CN397+CP397</f>
        <v>0</v>
      </c>
      <c r="CR397" s="6">
        <f>'[1]Detailed Budget'!$AD$195</f>
        <v>18734176418</v>
      </c>
      <c r="CS397" s="5">
        <f>BN397*CR397</f>
        <v>20427555.446455516</v>
      </c>
      <c r="CW397" s="4"/>
      <c r="DH397" s="3">
        <f>'[1]Detailed Budget'!$AD$163</f>
        <v>4928560000</v>
      </c>
      <c r="DI397" s="2">
        <f>AP397*DH397</f>
        <v>6160000</v>
      </c>
    </row>
    <row r="398" spans="1:118" ht="43.5" x14ac:dyDescent="0.35">
      <c r="A398" s="23" t="s">
        <v>930</v>
      </c>
      <c r="B398" s="22" t="s">
        <v>929</v>
      </c>
      <c r="C398" s="21" t="s">
        <v>1</v>
      </c>
      <c r="D398" s="21" t="s">
        <v>1</v>
      </c>
      <c r="E398" s="21"/>
      <c r="F398" s="21"/>
      <c r="G398" s="21"/>
      <c r="H398" s="21" t="s">
        <v>1</v>
      </c>
      <c r="I398" s="21" t="s">
        <v>1</v>
      </c>
      <c r="J398" s="21"/>
      <c r="K398" s="21" t="s">
        <v>1</v>
      </c>
      <c r="L398" s="21"/>
      <c r="M398" s="21"/>
      <c r="N398" s="21"/>
      <c r="O398" s="21"/>
      <c r="P398" s="21"/>
      <c r="Q398" s="21"/>
      <c r="R398" s="21" t="s">
        <v>1</v>
      </c>
      <c r="S398" s="21"/>
      <c r="T398" s="21"/>
      <c r="U398" s="20">
        <f>COUNTA(C398:T398)</f>
        <v>6</v>
      </c>
      <c r="V398" s="19" t="s">
        <v>4</v>
      </c>
      <c r="W398" s="18">
        <v>224884</v>
      </c>
      <c r="X398" s="17">
        <v>3.04</v>
      </c>
      <c r="Y398" s="16">
        <f>1+X398/100</f>
        <v>1.0304</v>
      </c>
      <c r="Z398" s="6">
        <v>19</v>
      </c>
      <c r="AA398" s="16">
        <f>POWER(Y398,Z398)</f>
        <v>1.7664898659259882</v>
      </c>
      <c r="AB398" s="6">
        <f>W398*AA398</f>
        <v>397255.30700889992</v>
      </c>
      <c r="AC398" s="1">
        <v>20.8</v>
      </c>
      <c r="AD398" s="6">
        <f>AB398*AC398/100</f>
        <v>82629.10385785118</v>
      </c>
      <c r="AE398" s="6">
        <f>AD398*0.95</f>
        <v>78497.648664958615</v>
      </c>
      <c r="AF398" s="6">
        <f>AE398*BB398</f>
        <v>78497.648664958615</v>
      </c>
      <c r="AG398" s="15">
        <f>AE398/21628351</f>
        <v>3.6293866631329692E-3</v>
      </c>
      <c r="AH398" s="6">
        <f>AB398*0.05</f>
        <v>19862.765350444999</v>
      </c>
      <c r="AI398" s="12">
        <f>AH398/12908475</f>
        <v>1.5387383366699009E-3</v>
      </c>
      <c r="AJ398" s="6">
        <f>AD398+AH398</f>
        <v>102491.86920829618</v>
      </c>
      <c r="AK398" s="6">
        <f>AB398*0.04</f>
        <v>15890.212280355998</v>
      </c>
      <c r="AL398" s="6">
        <f>AB398*0.04</f>
        <v>15890.212280355998</v>
      </c>
      <c r="AM398" s="6">
        <f>AK398+AL398</f>
        <v>31780.424560711996</v>
      </c>
      <c r="AN398" s="14">
        <f>AM398/20653560</f>
        <v>1.5387383366699007E-3</v>
      </c>
      <c r="AO398" s="6">
        <v>11</v>
      </c>
      <c r="AP398" s="13">
        <f>AO398/8801</f>
        <v>1.2498579706851495E-3</v>
      </c>
      <c r="AQ398" s="6">
        <v>11</v>
      </c>
      <c r="AR398" s="6"/>
      <c r="AS398" s="6"/>
      <c r="AT398" s="6"/>
      <c r="AU398" s="6">
        <v>0</v>
      </c>
      <c r="AV398" s="6"/>
      <c r="AW398" s="13">
        <f>AV398/34743979</f>
        <v>0</v>
      </c>
      <c r="AX398" s="6">
        <v>1</v>
      </c>
      <c r="AY398" s="6">
        <f>AJ398/2644097*791345</f>
        <v>30674.52829402217</v>
      </c>
      <c r="AZ398" s="6">
        <f>AX398*AY398</f>
        <v>30674.52829402217</v>
      </c>
      <c r="BA398" s="12">
        <f>AZ398/12721596</f>
        <v>2.411216980481236E-3</v>
      </c>
      <c r="BB398" s="11">
        <v>1</v>
      </c>
      <c r="BC398" s="6">
        <f>AD398*BB398*0.18*4</f>
        <v>59492.954777652849</v>
      </c>
      <c r="BD398" s="10">
        <f>BC398/11104067</f>
        <v>5.3577625907384064E-3</v>
      </c>
      <c r="BE398" s="6">
        <f>AD398*BB398*0.77*4</f>
        <v>254497.63988218163</v>
      </c>
      <c r="BF398" s="8">
        <f>BE398/47500730</f>
        <v>5.3577627097979681E-3</v>
      </c>
      <c r="BG398" s="27">
        <f>BC398+BE398</f>
        <v>313990.59465983446</v>
      </c>
      <c r="BH398" s="9">
        <v>0</v>
      </c>
      <c r="BI398" s="6">
        <f>AK398*0.85*0.75*12</f>
        <v>121560.12394472338</v>
      </c>
      <c r="BJ398" s="6">
        <f>AL398*0.85*0.75*2*12</f>
        <v>243120.24788944676</v>
      </c>
      <c r="BK398" s="6">
        <f>BI398+BJ398</f>
        <v>364680.37183417013</v>
      </c>
      <c r="BL398" s="8">
        <f>BK398/236999601</f>
        <v>1.5387383366699007E-3</v>
      </c>
      <c r="BM398" s="6">
        <f>AH398/512422*1294215</f>
        <v>50167.028070664754</v>
      </c>
      <c r="BN398" s="8">
        <f>BM398/23157202</f>
        <v>2.166368288822836E-3</v>
      </c>
      <c r="BT398" s="6">
        <f>'[1]Detailed Budget'!$AD$12</f>
        <v>194045122715</v>
      </c>
      <c r="BU398" s="6">
        <f>'[1]Detailed Budget'!$AD$24</f>
        <v>194045122715</v>
      </c>
      <c r="BV398" s="7">
        <f>AV398/34743979</f>
        <v>0</v>
      </c>
      <c r="BW398" s="4"/>
      <c r="BX398" s="5">
        <f>BT398*BV398</f>
        <v>0</v>
      </c>
      <c r="BY398" s="5">
        <f>BU398*BV398</f>
        <v>0</v>
      </c>
      <c r="CA398" s="6">
        <f>'[1]Detailed Budget'!$AD$96</f>
        <v>71050111380.677719</v>
      </c>
      <c r="CB398" s="5">
        <f>BA398*CA398</f>
        <v>171317235.02617323</v>
      </c>
      <c r="CE398" s="6">
        <f>'[1]Detailed Budget'!$AD$175</f>
        <v>4330586076.5988197</v>
      </c>
      <c r="CF398" s="5">
        <f>BB398*BD398*CE398</f>
        <v>23202252.077173762</v>
      </c>
      <c r="CG398" s="6">
        <f>'[1]Detailed Budget'!$AD$176</f>
        <v>20662817754.37001</v>
      </c>
      <c r="CH398" s="5">
        <f>BB398*BF398*CG398</f>
        <v>110706474.44371504</v>
      </c>
      <c r="CI398" s="5">
        <f>CF398+CH398</f>
        <v>133908726.52088881</v>
      </c>
      <c r="CJ398" s="5">
        <f>'[1]Detailed Budget'!$AD$178</f>
        <v>46025131033.061455</v>
      </c>
      <c r="CK398" s="5">
        <f>BB398*AG398*CJ398</f>
        <v>167042996.74034059</v>
      </c>
      <c r="CL398" s="5">
        <f>CI398+CK398</f>
        <v>300951723.2612294</v>
      </c>
      <c r="CM398" s="4">
        <f>'[1]Detailed Budget'!$AD$189</f>
        <v>77498869683.252869</v>
      </c>
      <c r="CN398" s="5">
        <f>BH398*BL398*CM398</f>
        <v>0</v>
      </c>
      <c r="CO398" s="3">
        <f>'[1]Detailed Budget'!$AD$191</f>
        <v>2684962805.4134097</v>
      </c>
      <c r="CP398" s="2">
        <f>BH398*AN398*CO398</f>
        <v>0</v>
      </c>
      <c r="CQ398" s="2">
        <f>CN398+CP398</f>
        <v>0</v>
      </c>
      <c r="CR398" s="6">
        <f>'[1]Detailed Budget'!$AD$195</f>
        <v>18734176418</v>
      </c>
      <c r="CS398" s="5">
        <f>BN398*CR398</f>
        <v>40585125.709167786</v>
      </c>
      <c r="CW398" s="4"/>
      <c r="DH398" s="3">
        <f>'[1]Detailed Budget'!$AD$163</f>
        <v>4928560000</v>
      </c>
      <c r="DI398" s="2">
        <f>AP398*DH398</f>
        <v>6160000</v>
      </c>
    </row>
    <row r="399" spans="1:118" ht="43.5" x14ac:dyDescent="0.35">
      <c r="A399" s="23" t="s">
        <v>928</v>
      </c>
      <c r="B399" s="22" t="s">
        <v>927</v>
      </c>
      <c r="C399" s="21" t="s">
        <v>1</v>
      </c>
      <c r="D399" s="21" t="s">
        <v>1</v>
      </c>
      <c r="E399" s="21"/>
      <c r="F399" s="21"/>
      <c r="G399" s="21"/>
      <c r="H399" s="21" t="s">
        <v>1</v>
      </c>
      <c r="I399" s="21" t="s">
        <v>1</v>
      </c>
      <c r="J399" s="21"/>
      <c r="K399" s="21" t="s">
        <v>1</v>
      </c>
      <c r="L399" s="21"/>
      <c r="M399" s="21"/>
      <c r="N399" s="21"/>
      <c r="O399" s="21"/>
      <c r="P399" s="21"/>
      <c r="Q399" s="21"/>
      <c r="R399" s="21" t="s">
        <v>1</v>
      </c>
      <c r="S399" s="21"/>
      <c r="T399" s="21"/>
      <c r="U399" s="20">
        <f>COUNTA(C399:T399)</f>
        <v>6</v>
      </c>
      <c r="V399" s="19" t="s">
        <v>4</v>
      </c>
      <c r="W399" s="18">
        <v>120902</v>
      </c>
      <c r="X399" s="17">
        <v>3.04</v>
      </c>
      <c r="Y399" s="16">
        <f>1+X399/100</f>
        <v>1.0304</v>
      </c>
      <c r="Z399" s="6">
        <v>19</v>
      </c>
      <c r="AA399" s="16">
        <f>POWER(Y399,Z399)</f>
        <v>1.7664898659259882</v>
      </c>
      <c r="AB399" s="6">
        <f>W399*AA399</f>
        <v>213572.15777018384</v>
      </c>
      <c r="AC399" s="1">
        <v>20.8</v>
      </c>
      <c r="AD399" s="6">
        <f>AB399*AC399/100</f>
        <v>44423.008816198242</v>
      </c>
      <c r="AE399" s="6">
        <f>AD399*0.95</f>
        <v>42201.858375388329</v>
      </c>
      <c r="AF399" s="6">
        <f>AE399*BB399</f>
        <v>42201.858375388329</v>
      </c>
      <c r="AG399" s="15">
        <f>AE399/21628351</f>
        <v>1.9512286616482379E-3</v>
      </c>
      <c r="AH399" s="6">
        <f>AB399*0.05</f>
        <v>10678.607888509192</v>
      </c>
      <c r="AI399" s="12">
        <f>AH399/12908475</f>
        <v>8.2725557345148762E-4</v>
      </c>
      <c r="AJ399" s="6">
        <f>AD399+AH399</f>
        <v>55101.616704707434</v>
      </c>
      <c r="AK399" s="6">
        <f>AB399*0.04</f>
        <v>8542.8863108073529</v>
      </c>
      <c r="AL399" s="6">
        <f>AB399*0.04</f>
        <v>8542.8863108073529</v>
      </c>
      <c r="AM399" s="6">
        <f>AK399+AL399</f>
        <v>17085.772621614706</v>
      </c>
      <c r="AN399" s="14">
        <f>AM399/20653560</f>
        <v>8.2725557345148762E-4</v>
      </c>
      <c r="AO399" s="6">
        <v>10</v>
      </c>
      <c r="AP399" s="13">
        <f>AO399/8801</f>
        <v>1.1362345188046814E-3</v>
      </c>
      <c r="AQ399" s="6">
        <v>10</v>
      </c>
      <c r="AR399" s="6"/>
      <c r="AS399" s="6"/>
      <c r="AT399" s="6"/>
      <c r="AU399" s="6">
        <v>0</v>
      </c>
      <c r="AV399" s="6"/>
      <c r="AW399" s="13">
        <f>AV399/34743979</f>
        <v>0</v>
      </c>
      <c r="AX399" s="6">
        <v>1</v>
      </c>
      <c r="AY399" s="6">
        <f>AJ399/2644097*791345</f>
        <v>16491.221339907996</v>
      </c>
      <c r="AZ399" s="6">
        <f>AX399*AY399</f>
        <v>16491.221339907996</v>
      </c>
      <c r="BA399" s="12">
        <f>AZ399/12721596</f>
        <v>1.2963170139900682E-3</v>
      </c>
      <c r="BB399" s="11">
        <v>1</v>
      </c>
      <c r="BC399" s="6">
        <f>AD399*BB399*0.18*4</f>
        <v>31984.566347662734</v>
      </c>
      <c r="BD399" s="10">
        <f>BC399/11104067</f>
        <v>2.8804370819865131E-3</v>
      </c>
      <c r="BE399" s="6">
        <f>AD399*BB399*0.77*4</f>
        <v>136822.86715389058</v>
      </c>
      <c r="BF399" s="8">
        <f>BE399/47500730</f>
        <v>2.880437145995242E-3</v>
      </c>
      <c r="BG399" s="27">
        <f>BC399+BE399</f>
        <v>168807.43350155331</v>
      </c>
      <c r="BH399" s="9">
        <v>0</v>
      </c>
      <c r="BI399" s="6">
        <f>AK399*0.85*0.75*12</f>
        <v>65353.080277676243</v>
      </c>
      <c r="BJ399" s="6">
        <f>AL399*0.85*0.75*2*12</f>
        <v>130706.16055535249</v>
      </c>
      <c r="BK399" s="6">
        <f>BI399+BJ399</f>
        <v>196059.24083302874</v>
      </c>
      <c r="BL399" s="8">
        <f>BK399/236999601</f>
        <v>8.2725557345148752E-4</v>
      </c>
      <c r="BM399" s="6">
        <f>AH399/512422*1294215</f>
        <v>26970.767274681657</v>
      </c>
      <c r="BN399" s="8">
        <f>BM399/23157202</f>
        <v>1.1646816085415525E-3</v>
      </c>
      <c r="BT399" s="6">
        <f>'[1]Detailed Budget'!$AD$12</f>
        <v>194045122715</v>
      </c>
      <c r="BU399" s="6">
        <f>'[1]Detailed Budget'!$AD$24</f>
        <v>194045122715</v>
      </c>
      <c r="BV399" s="7">
        <f>AV399/34743979</f>
        <v>0</v>
      </c>
      <c r="BW399" s="4"/>
      <c r="BX399" s="5">
        <f>BT399*BV399</f>
        <v>0</v>
      </c>
      <c r="BY399" s="5">
        <f>BU399*BV399</f>
        <v>0</v>
      </c>
      <c r="CA399" s="6">
        <f>'[1]Detailed Budget'!$AD$96</f>
        <v>71050111380.677719</v>
      </c>
      <c r="CB399" s="5">
        <f>BA399*CA399</f>
        <v>92103468.228661895</v>
      </c>
      <c r="CE399" s="6">
        <f>'[1]Detailed Budget'!$AD$175</f>
        <v>4330586076.5988197</v>
      </c>
      <c r="CF399" s="5">
        <f>BB399*BD399*CE399</f>
        <v>12473980.721769726</v>
      </c>
      <c r="CG399" s="6">
        <f>'[1]Detailed Budget'!$AD$176</f>
        <v>20662817754.37001</v>
      </c>
      <c r="CH399" s="5">
        <f>BB399*BF399*CG399</f>
        <v>59517947.800617367</v>
      </c>
      <c r="CI399" s="5">
        <f>CF399+CH399</f>
        <v>71991928.522387087</v>
      </c>
      <c r="CJ399" s="5">
        <f>'[1]Detailed Budget'!$AD$178</f>
        <v>46025131033.061455</v>
      </c>
      <c r="CK399" s="5">
        <f>BB399*AG399*CJ399</f>
        <v>89805554.827825278</v>
      </c>
      <c r="CL399" s="5">
        <f>CI399+CK399</f>
        <v>161797483.35021237</v>
      </c>
      <c r="CM399" s="4">
        <f>'[1]Detailed Budget'!$AD$189</f>
        <v>77498869683.252869</v>
      </c>
      <c r="CN399" s="5">
        <f>BH399*BL399*CM399</f>
        <v>0</v>
      </c>
      <c r="CO399" s="3">
        <f>'[1]Detailed Budget'!$AD$191</f>
        <v>2684962805.4134097</v>
      </c>
      <c r="CP399" s="2">
        <f>BH399*AN399*CO399</f>
        <v>0</v>
      </c>
      <c r="CQ399" s="2">
        <f>CN399+CP399</f>
        <v>0</v>
      </c>
      <c r="CR399" s="6">
        <f>'[1]Detailed Budget'!$AD$195</f>
        <v>18734176418</v>
      </c>
      <c r="CS399" s="5">
        <f>BN399*CR399</f>
        <v>21819350.725217462</v>
      </c>
      <c r="CW399" s="4"/>
      <c r="DH399" s="3">
        <f>'[1]Detailed Budget'!$AD$163</f>
        <v>4928560000</v>
      </c>
      <c r="DI399" s="2">
        <f>AP399*DH399</f>
        <v>5600000</v>
      </c>
    </row>
    <row r="400" spans="1:118" ht="43.5" x14ac:dyDescent="0.35">
      <c r="A400" s="23" t="s">
        <v>926</v>
      </c>
      <c r="B400" s="22" t="s">
        <v>925</v>
      </c>
      <c r="C400" s="21" t="s">
        <v>1</v>
      </c>
      <c r="D400" s="21" t="s">
        <v>1</v>
      </c>
      <c r="E400" s="21"/>
      <c r="F400" s="21"/>
      <c r="G400" s="21"/>
      <c r="H400" s="21" t="s">
        <v>1</v>
      </c>
      <c r="I400" s="21" t="s">
        <v>1</v>
      </c>
      <c r="J400" s="21"/>
      <c r="K400" s="21" t="s">
        <v>1</v>
      </c>
      <c r="L400" s="21"/>
      <c r="M400" s="21"/>
      <c r="N400" s="21"/>
      <c r="O400" s="21"/>
      <c r="P400" s="21"/>
      <c r="Q400" s="21"/>
      <c r="R400" s="21" t="s">
        <v>1</v>
      </c>
      <c r="S400" s="21"/>
      <c r="T400" s="21"/>
      <c r="U400" s="20">
        <f>COUNTA(C400:T400)</f>
        <v>6</v>
      </c>
      <c r="V400" s="19" t="s">
        <v>4</v>
      </c>
      <c r="W400" s="18">
        <v>169829</v>
      </c>
      <c r="X400" s="17">
        <v>3.04</v>
      </c>
      <c r="Y400" s="16">
        <f>1+X400/100</f>
        <v>1.0304</v>
      </c>
      <c r="Z400" s="6">
        <v>19</v>
      </c>
      <c r="AA400" s="16">
        <f>POWER(Y400,Z400)</f>
        <v>1.7664898659259882</v>
      </c>
      <c r="AB400" s="6">
        <f>W400*AA400</f>
        <v>300001.20744034467</v>
      </c>
      <c r="AC400" s="1">
        <v>20.8</v>
      </c>
      <c r="AD400" s="6">
        <f>AB400*AC400/100</f>
        <v>62400.251147591698</v>
      </c>
      <c r="AE400" s="6">
        <f>AD400*0.95</f>
        <v>59280.23859021211</v>
      </c>
      <c r="AF400" s="6">
        <f>AE400*BB400</f>
        <v>59280.23859021211</v>
      </c>
      <c r="AG400" s="15">
        <f>AE400/21628351</f>
        <v>2.7408579872877092E-3</v>
      </c>
      <c r="AH400" s="6">
        <f>AB400*0.05</f>
        <v>15000.060372017235</v>
      </c>
      <c r="AI400" s="12">
        <f>AH400/12908475</f>
        <v>1.1620319497087949E-3</v>
      </c>
      <c r="AJ400" s="6">
        <f>AD400+AH400</f>
        <v>77400.311519608935</v>
      </c>
      <c r="AK400" s="6">
        <f>AB400*0.04</f>
        <v>12000.048297613786</v>
      </c>
      <c r="AL400" s="6">
        <f>AB400*0.04</f>
        <v>12000.048297613786</v>
      </c>
      <c r="AM400" s="6">
        <f>AK400+AL400</f>
        <v>24000.096595227573</v>
      </c>
      <c r="AN400" s="14">
        <f>AM400/20653560</f>
        <v>1.1620319497087947E-3</v>
      </c>
      <c r="AO400" s="6">
        <v>11</v>
      </c>
      <c r="AP400" s="13">
        <f>AO400/8801</f>
        <v>1.2498579706851495E-3</v>
      </c>
      <c r="AQ400" s="6">
        <v>11</v>
      </c>
      <c r="AR400" s="6"/>
      <c r="AS400" s="6"/>
      <c r="AT400" s="6"/>
      <c r="AU400" s="6">
        <v>0</v>
      </c>
      <c r="AV400" s="6"/>
      <c r="AW400" s="13">
        <f>AV400/34743979</f>
        <v>0</v>
      </c>
      <c r="AX400" s="6">
        <v>1</v>
      </c>
      <c r="AY400" s="6">
        <f>AJ400/2644097*791345</f>
        <v>23164.940438828427</v>
      </c>
      <c r="AZ400" s="6">
        <f>AX400*AY400</f>
        <v>23164.940438828427</v>
      </c>
      <c r="BA400" s="12">
        <f>AZ400/12721596</f>
        <v>1.8209146430077192E-3</v>
      </c>
      <c r="BB400" s="11">
        <v>1</v>
      </c>
      <c r="BC400" s="6">
        <f>AD400*BB400*0.18*4</f>
        <v>44928.18082626602</v>
      </c>
      <c r="BD400" s="10">
        <f>BC400/11104067</f>
        <v>4.0461013812566173E-3</v>
      </c>
      <c r="BE400" s="6">
        <f>AD400*BB400*0.77*4</f>
        <v>192192.77353458243</v>
      </c>
      <c r="BF400" s="8">
        <f>BE400/47500730</f>
        <v>4.0461014711685997E-3</v>
      </c>
      <c r="BG400" s="27">
        <f>BC400+BE400</f>
        <v>237120.95436084847</v>
      </c>
      <c r="BH400" s="9">
        <v>0</v>
      </c>
      <c r="BI400" s="6">
        <f>AK400*0.85*0.75*12</f>
        <v>91800.369476745458</v>
      </c>
      <c r="BJ400" s="6">
        <f>AL400*0.85*0.75*2*12</f>
        <v>183600.73895349092</v>
      </c>
      <c r="BK400" s="6">
        <f>BI400+BJ400</f>
        <v>275401.10843023635</v>
      </c>
      <c r="BL400" s="8">
        <f>BK400/236999601</f>
        <v>1.1620319497087945E-3</v>
      </c>
      <c r="BM400" s="6">
        <f>AH400/512422*1294215</f>
        <v>37885.381842251671</v>
      </c>
      <c r="BN400" s="8">
        <f>BM400/23157202</f>
        <v>1.6360086094274978E-3</v>
      </c>
      <c r="BT400" s="6">
        <f>'[1]Detailed Budget'!$AD$12</f>
        <v>194045122715</v>
      </c>
      <c r="BU400" s="6">
        <f>'[1]Detailed Budget'!$AD$24</f>
        <v>194045122715</v>
      </c>
      <c r="BV400" s="7">
        <f>AV400/34743979</f>
        <v>0</v>
      </c>
      <c r="BW400" s="4"/>
      <c r="BX400" s="5">
        <f>BT400*BV400</f>
        <v>0</v>
      </c>
      <c r="BY400" s="5">
        <f>BU400*BV400</f>
        <v>0</v>
      </c>
      <c r="CA400" s="6">
        <f>'[1]Detailed Budget'!$AD$96</f>
        <v>71050111380.677719</v>
      </c>
      <c r="CB400" s="5">
        <f>BA400*CA400</f>
        <v>129376188.20040545</v>
      </c>
      <c r="CE400" s="6">
        <f>'[1]Detailed Budget'!$AD$175</f>
        <v>4330586076.5988197</v>
      </c>
      <c r="CF400" s="5">
        <f>BB400*BD400*CE400</f>
        <v>17521990.306177158</v>
      </c>
      <c r="CG400" s="6">
        <f>'[1]Detailed Budget'!$AD$176</f>
        <v>20662817754.37001</v>
      </c>
      <c r="CH400" s="5">
        <f>BB400*BF400*CG400</f>
        <v>83603857.314445153</v>
      </c>
      <c r="CI400" s="5">
        <f>CF400+CH400</f>
        <v>101125847.62062231</v>
      </c>
      <c r="CJ400" s="5">
        <f>'[1]Detailed Budget'!$AD$178</f>
        <v>46025131033.061455</v>
      </c>
      <c r="CK400" s="5">
        <f>BB400*AG400*CJ400</f>
        <v>126148348.00792991</v>
      </c>
      <c r="CL400" s="5">
        <f>CI400+CK400</f>
        <v>227274195.6285522</v>
      </c>
      <c r="CM400" s="4">
        <f>'[1]Detailed Budget'!$AD$189</f>
        <v>77498869683.252869</v>
      </c>
      <c r="CN400" s="5">
        <f>BH400*BL400*CM400</f>
        <v>0</v>
      </c>
      <c r="CO400" s="3">
        <f>'[1]Detailed Budget'!$AD$191</f>
        <v>2684962805.4134097</v>
      </c>
      <c r="CP400" s="2">
        <f>BH400*AN400*CO400</f>
        <v>0</v>
      </c>
      <c r="CQ400" s="2">
        <f>CN400+CP400</f>
        <v>0</v>
      </c>
      <c r="CR400" s="6">
        <f>'[1]Detailed Budget'!$AD$195</f>
        <v>18734176418</v>
      </c>
      <c r="CS400" s="5">
        <f>BN400*CR400</f>
        <v>30649273.910381604</v>
      </c>
      <c r="CW400" s="4"/>
      <c r="DH400" s="3">
        <f>'[1]Detailed Budget'!$AD$163</f>
        <v>4928560000</v>
      </c>
      <c r="DI400" s="2">
        <f>AP400*DH400</f>
        <v>6160000</v>
      </c>
    </row>
    <row r="401" spans="1:113" ht="43.5" x14ac:dyDescent="0.35">
      <c r="A401" s="23" t="s">
        <v>924</v>
      </c>
      <c r="B401" s="22" t="s">
        <v>923</v>
      </c>
      <c r="C401" s="21" t="s">
        <v>1</v>
      </c>
      <c r="D401" s="21" t="s">
        <v>1</v>
      </c>
      <c r="E401" s="21"/>
      <c r="F401" s="21"/>
      <c r="G401" s="21"/>
      <c r="H401" s="21" t="s">
        <v>1</v>
      </c>
      <c r="I401" s="21" t="s">
        <v>1</v>
      </c>
      <c r="J401" s="21"/>
      <c r="K401" s="21" t="s">
        <v>1</v>
      </c>
      <c r="L401" s="21"/>
      <c r="M401" s="21"/>
      <c r="N401" s="21"/>
      <c r="O401" s="21"/>
      <c r="P401" s="21"/>
      <c r="Q401" s="21"/>
      <c r="R401" s="21" t="s">
        <v>1</v>
      </c>
      <c r="S401" s="21"/>
      <c r="T401" s="21"/>
      <c r="U401" s="20">
        <f>COUNTA(C401:T401)</f>
        <v>6</v>
      </c>
      <c r="V401" s="19" t="s">
        <v>4</v>
      </c>
      <c r="W401" s="18">
        <v>194400</v>
      </c>
      <c r="X401" s="17">
        <v>3.04</v>
      </c>
      <c r="Y401" s="16">
        <f>1+X401/100</f>
        <v>1.0304</v>
      </c>
      <c r="Z401" s="6">
        <v>19</v>
      </c>
      <c r="AA401" s="16">
        <f>POWER(Y401,Z401)</f>
        <v>1.7664898659259882</v>
      </c>
      <c r="AB401" s="6">
        <f>W401*AA401</f>
        <v>343405.62993601209</v>
      </c>
      <c r="AC401" s="1">
        <v>20.8</v>
      </c>
      <c r="AD401" s="6">
        <f>AB401*AC401/100</f>
        <v>71428.371026690525</v>
      </c>
      <c r="AE401" s="6">
        <f>AD401*0.95</f>
        <v>67856.952475355996</v>
      </c>
      <c r="AF401" s="6">
        <f>AE401*BB401</f>
        <v>67856.952475355996</v>
      </c>
      <c r="AG401" s="15">
        <f>AE401/21628351</f>
        <v>3.1374075848573011E-3</v>
      </c>
      <c r="AH401" s="6">
        <f>AB401*0.05</f>
        <v>17170.281496800606</v>
      </c>
      <c r="AI401" s="12">
        <f>AH401/12908475</f>
        <v>1.330155692039579E-3</v>
      </c>
      <c r="AJ401" s="6">
        <f>AD401+AH401</f>
        <v>88598.652523491124</v>
      </c>
      <c r="AK401" s="6">
        <f>AB401*0.04</f>
        <v>13736.225197440484</v>
      </c>
      <c r="AL401" s="6">
        <f>AB401*0.04</f>
        <v>13736.225197440484</v>
      </c>
      <c r="AM401" s="6">
        <f>AK401+AL401</f>
        <v>27472.450394880969</v>
      </c>
      <c r="AN401" s="14">
        <f>AM401/20653560</f>
        <v>1.330155692039579E-3</v>
      </c>
      <c r="AO401" s="6">
        <v>10</v>
      </c>
      <c r="AP401" s="13">
        <f>AO401/8801</f>
        <v>1.1362345188046814E-3</v>
      </c>
      <c r="AQ401" s="6">
        <v>10</v>
      </c>
      <c r="AR401" s="6"/>
      <c r="AS401" s="6"/>
      <c r="AT401" s="6"/>
      <c r="AU401" s="6">
        <v>0</v>
      </c>
      <c r="AV401" s="6"/>
      <c r="AW401" s="13">
        <f>AV401/34743979</f>
        <v>0</v>
      </c>
      <c r="AX401" s="6">
        <v>1</v>
      </c>
      <c r="AY401" s="6">
        <f>AJ401/2644097*791345</f>
        <v>26516.463155928883</v>
      </c>
      <c r="AZ401" s="6">
        <f>AX401*AY401</f>
        <v>26516.463155928883</v>
      </c>
      <c r="BA401" s="12">
        <f>AZ401/12721596</f>
        <v>2.0843660776469308E-3</v>
      </c>
      <c r="BB401" s="11">
        <v>1</v>
      </c>
      <c r="BC401" s="6">
        <f>AD401*BB401*0.18*4</f>
        <v>51428.42713921718</v>
      </c>
      <c r="BD401" s="10">
        <f>BC401/11104067</f>
        <v>4.6314946712062511E-3</v>
      </c>
      <c r="BE401" s="6">
        <f>AD401*BB401*0.77*4</f>
        <v>219999.38276220683</v>
      </c>
      <c r="BF401" s="8">
        <f>BE401/47500730</f>
        <v>4.631494774126773E-3</v>
      </c>
      <c r="BG401" s="27">
        <f>BC401+BE401</f>
        <v>271427.80990142399</v>
      </c>
      <c r="BH401" s="9">
        <v>0</v>
      </c>
      <c r="BI401" s="6">
        <f>AK401*0.85*0.75*12</f>
        <v>105082.1227604197</v>
      </c>
      <c r="BJ401" s="6">
        <f>AL401*0.85*0.75*2*12</f>
        <v>210164.24552083941</v>
      </c>
      <c r="BK401" s="6">
        <f>BI401+BJ401</f>
        <v>315246.36828125909</v>
      </c>
      <c r="BL401" s="8">
        <f>BK401/236999601</f>
        <v>1.330155692039579E-3</v>
      </c>
      <c r="BM401" s="6">
        <f>AH401/512422*1294215</f>
        <v>43366.670180791996</v>
      </c>
      <c r="BN401" s="8">
        <f>BM401/23157202</f>
        <v>1.8727076863945824E-3</v>
      </c>
      <c r="BT401" s="6">
        <f>'[1]Detailed Budget'!$AD$12</f>
        <v>194045122715</v>
      </c>
      <c r="BU401" s="6">
        <f>'[1]Detailed Budget'!$AD$24</f>
        <v>194045122715</v>
      </c>
      <c r="BV401" s="7">
        <f>AV401/34743979</f>
        <v>0</v>
      </c>
      <c r="BW401" s="4"/>
      <c r="BX401" s="5">
        <f>BT401*BV401</f>
        <v>0</v>
      </c>
      <c r="BY401" s="5">
        <f>BU401*BV401</f>
        <v>0</v>
      </c>
      <c r="CA401" s="6">
        <f>'[1]Detailed Budget'!$AD$96</f>
        <v>71050111380.677719</v>
      </c>
      <c r="CB401" s="5">
        <f>BA401*CA401</f>
        <v>148094441.97492078</v>
      </c>
      <c r="CE401" s="6">
        <f>'[1]Detailed Budget'!$AD$175</f>
        <v>4330586076.5988197</v>
      </c>
      <c r="CF401" s="5">
        <f>BB401*BD401*CE401</f>
        <v>20057086.33696742</v>
      </c>
      <c r="CG401" s="6">
        <f>'[1]Detailed Budget'!$AD$176</f>
        <v>20662817754.37001</v>
      </c>
      <c r="CH401" s="5">
        <f>BB401*BF401*CG401</f>
        <v>95699732.4480986</v>
      </c>
      <c r="CI401" s="5">
        <f>CF401+CH401</f>
        <v>115756818.78506602</v>
      </c>
      <c r="CJ401" s="5">
        <f>'[1]Detailed Budget'!$AD$178</f>
        <v>46025131033.061455</v>
      </c>
      <c r="CK401" s="5">
        <f>BB401*AG401*CJ401</f>
        <v>144399595.19717816</v>
      </c>
      <c r="CL401" s="5">
        <f>CI401+CK401</f>
        <v>260156413.98224419</v>
      </c>
      <c r="CM401" s="4">
        <f>'[1]Detailed Budget'!$AD$189</f>
        <v>77498869683.252869</v>
      </c>
      <c r="CN401" s="5">
        <f>BH401*BL401*CM401</f>
        <v>0</v>
      </c>
      <c r="CO401" s="3">
        <f>'[1]Detailed Budget'!$AD$191</f>
        <v>2684962805.4134097</v>
      </c>
      <c r="CP401" s="2">
        <f>BH401*AN401*CO401</f>
        <v>0</v>
      </c>
      <c r="CQ401" s="2">
        <f>CN401+CP401</f>
        <v>0</v>
      </c>
      <c r="CR401" s="6">
        <f>'[1]Detailed Budget'!$AD$195</f>
        <v>18734176418</v>
      </c>
      <c r="CS401" s="5">
        <f>BN401*CR401</f>
        <v>35083636.176260725</v>
      </c>
      <c r="CW401" s="4"/>
      <c r="DH401" s="3">
        <f>'[1]Detailed Budget'!$AD$163</f>
        <v>4928560000</v>
      </c>
      <c r="DI401" s="2">
        <f>AP401*DH401</f>
        <v>5600000</v>
      </c>
    </row>
    <row r="402" spans="1:113" ht="43.5" x14ac:dyDescent="0.35">
      <c r="A402" s="23" t="s">
        <v>922</v>
      </c>
      <c r="B402" s="22" t="s">
        <v>921</v>
      </c>
      <c r="C402" s="21" t="s">
        <v>1</v>
      </c>
      <c r="D402" s="21" t="s">
        <v>1</v>
      </c>
      <c r="E402" s="21"/>
      <c r="F402" s="21"/>
      <c r="G402" s="21"/>
      <c r="H402" s="21" t="s">
        <v>1</v>
      </c>
      <c r="I402" s="21" t="s">
        <v>1</v>
      </c>
      <c r="J402" s="21"/>
      <c r="K402" s="21" t="s">
        <v>1</v>
      </c>
      <c r="L402" s="21"/>
      <c r="M402" s="21"/>
      <c r="N402" s="21"/>
      <c r="O402" s="21"/>
      <c r="P402" s="21"/>
      <c r="Q402" s="21"/>
      <c r="R402" s="21" t="s">
        <v>1</v>
      </c>
      <c r="S402" s="21"/>
      <c r="T402" s="21"/>
      <c r="U402" s="20">
        <f>COUNTA(C402:T402)</f>
        <v>6</v>
      </c>
      <c r="V402" s="19" t="s">
        <v>4</v>
      </c>
      <c r="W402" s="18">
        <v>225156</v>
      </c>
      <c r="X402" s="17">
        <v>3.04</v>
      </c>
      <c r="Y402" s="16">
        <f>1+X402/100</f>
        <v>1.0304</v>
      </c>
      <c r="Z402" s="6">
        <v>19</v>
      </c>
      <c r="AA402" s="16">
        <f>POWER(Y402,Z402)</f>
        <v>1.7664898659259882</v>
      </c>
      <c r="AB402" s="6">
        <f>W402*AA402</f>
        <v>397735.7922524318</v>
      </c>
      <c r="AC402" s="1">
        <v>20.8</v>
      </c>
      <c r="AD402" s="6">
        <f>AB402*AC402/100</f>
        <v>82729.044788505824</v>
      </c>
      <c r="AE402" s="6">
        <f>AD402*0.95</f>
        <v>78592.592549080524</v>
      </c>
      <c r="AF402" s="6">
        <f>AE402*BB402</f>
        <v>78592.592549080524</v>
      </c>
      <c r="AG402" s="15">
        <f>AE402/21628351</f>
        <v>3.6337764515233049E-3</v>
      </c>
      <c r="AH402" s="6">
        <f>AB402*0.05</f>
        <v>19886.789612621593</v>
      </c>
      <c r="AI402" s="12">
        <f>AH402/12908475</f>
        <v>1.540599459860409E-3</v>
      </c>
      <c r="AJ402" s="6">
        <f>AD402+AH402</f>
        <v>102615.83440112742</v>
      </c>
      <c r="AK402" s="6">
        <f>AB402*0.04</f>
        <v>15909.431690097272</v>
      </c>
      <c r="AL402" s="6">
        <f>AB402*0.04</f>
        <v>15909.431690097272</v>
      </c>
      <c r="AM402" s="6">
        <f>AK402+AL402</f>
        <v>31818.863380194543</v>
      </c>
      <c r="AN402" s="14">
        <f>AM402/20653560</f>
        <v>1.5405994598604088E-3</v>
      </c>
      <c r="AO402" s="6">
        <v>11</v>
      </c>
      <c r="AP402" s="13">
        <f>AO402/8801</f>
        <v>1.2498579706851495E-3</v>
      </c>
      <c r="AQ402" s="6">
        <v>11</v>
      </c>
      <c r="AR402" s="6"/>
      <c r="AS402" s="6"/>
      <c r="AT402" s="6"/>
      <c r="AU402" s="6">
        <v>0</v>
      </c>
      <c r="AV402" s="6"/>
      <c r="AW402" s="13">
        <f>AV402/34743979</f>
        <v>0</v>
      </c>
      <c r="AX402" s="6">
        <v>1</v>
      </c>
      <c r="AY402" s="6">
        <f>AJ402/2644097*791345</f>
        <v>30711.629518190963</v>
      </c>
      <c r="AZ402" s="6">
        <f>AX402*AY402</f>
        <v>30711.629518190963</v>
      </c>
      <c r="BA402" s="12">
        <f>AZ402/12721596</f>
        <v>2.4141333774623059E-3</v>
      </c>
      <c r="BB402" s="11">
        <v>1</v>
      </c>
      <c r="BC402" s="6">
        <f>AD402*BB402*0.18*4</f>
        <v>59564.912247724191</v>
      </c>
      <c r="BD402" s="10">
        <f>BC402/11104067</f>
        <v>5.3642428713483259E-3</v>
      </c>
      <c r="BE402" s="6">
        <f>AD402*BB402*0.77*4</f>
        <v>254805.45794859793</v>
      </c>
      <c r="BF402" s="8">
        <f>BE402/47500730</f>
        <v>5.3642429905518913E-3</v>
      </c>
      <c r="BG402" s="27">
        <f>BC402+BE402</f>
        <v>314370.3701963221</v>
      </c>
      <c r="BH402" s="9">
        <v>0</v>
      </c>
      <c r="BI402" s="6">
        <f>AK402*0.85*0.75*12</f>
        <v>121707.15242924413</v>
      </c>
      <c r="BJ402" s="6">
        <f>AL402*0.85*0.75*2*12</f>
        <v>243414.30485848826</v>
      </c>
      <c r="BK402" s="6">
        <f>BI402+BJ402</f>
        <v>365121.4572877324</v>
      </c>
      <c r="BL402" s="8">
        <f>BK402/236999601</f>
        <v>1.5405994598604088E-3</v>
      </c>
      <c r="BM402" s="6">
        <f>AH402/512422*1294215</f>
        <v>50227.705716185199</v>
      </c>
      <c r="BN402" s="8">
        <f>BM402/23157202</f>
        <v>2.1689885382605895E-3</v>
      </c>
      <c r="BT402" s="6">
        <f>'[1]Detailed Budget'!$AD$12</f>
        <v>194045122715</v>
      </c>
      <c r="BU402" s="6">
        <f>'[1]Detailed Budget'!$AD$24</f>
        <v>194045122715</v>
      </c>
      <c r="BV402" s="7">
        <f>AV402/34743979</f>
        <v>0</v>
      </c>
      <c r="BW402" s="4"/>
      <c r="BX402" s="5">
        <f>BT402*BV402</f>
        <v>0</v>
      </c>
      <c r="BY402" s="5">
        <f>BU402*BV402</f>
        <v>0</v>
      </c>
      <c r="CA402" s="6">
        <f>'[1]Detailed Budget'!$AD$96</f>
        <v>71050111380.677719</v>
      </c>
      <c r="CB402" s="5">
        <f>BA402*CA402</f>
        <v>171524445.35650852</v>
      </c>
      <c r="CE402" s="6">
        <f>'[1]Detailed Budget'!$AD$175</f>
        <v>4330586076.5988197</v>
      </c>
      <c r="CF402" s="5">
        <f>BB402*BD402*CE402</f>
        <v>23230315.490155533</v>
      </c>
      <c r="CG402" s="6">
        <f>'[1]Detailed Budget'!$AD$176</f>
        <v>20662817754.37001</v>
      </c>
      <c r="CH402" s="5">
        <f>BB402*BF402*CG402</f>
        <v>110840375.30393051</v>
      </c>
      <c r="CI402" s="5">
        <f>CF402+CH402</f>
        <v>134070690.79408604</v>
      </c>
      <c r="CJ402" s="5">
        <f>'[1]Detailed Budget'!$AD$178</f>
        <v>46025131033.061455</v>
      </c>
      <c r="CK402" s="5">
        <f>BB402*AG402*CJ402</f>
        <v>167245037.32621318</v>
      </c>
      <c r="CL402" s="5">
        <f>CI402+CK402</f>
        <v>301315728.12029922</v>
      </c>
      <c r="CM402" s="4">
        <f>'[1]Detailed Budget'!$AD$189</f>
        <v>77498869683.252869</v>
      </c>
      <c r="CN402" s="5">
        <f>BH402*BL402*CM402</f>
        <v>0</v>
      </c>
      <c r="CO402" s="3">
        <f>'[1]Detailed Budget'!$AD$191</f>
        <v>2684962805.4134097</v>
      </c>
      <c r="CP402" s="2">
        <f>BH402*AN402*CO402</f>
        <v>0</v>
      </c>
      <c r="CQ402" s="2">
        <f>CN402+CP402</f>
        <v>0</v>
      </c>
      <c r="CR402" s="6">
        <f>'[1]Detailed Budget'!$AD$195</f>
        <v>18734176418</v>
      </c>
      <c r="CS402" s="5">
        <f>BN402*CR402</f>
        <v>40634213.924393825</v>
      </c>
      <c r="CW402" s="4"/>
      <c r="DH402" s="3">
        <f>'[1]Detailed Budget'!$AD$163</f>
        <v>4928560000</v>
      </c>
      <c r="DI402" s="2">
        <f>AP402*DH402</f>
        <v>6160000</v>
      </c>
    </row>
    <row r="403" spans="1:113" ht="43.5" x14ac:dyDescent="0.35">
      <c r="A403" s="23" t="s">
        <v>920</v>
      </c>
      <c r="B403" s="22" t="s">
        <v>919</v>
      </c>
      <c r="C403" s="21" t="s">
        <v>1</v>
      </c>
      <c r="D403" s="21" t="s">
        <v>1</v>
      </c>
      <c r="E403" s="21"/>
      <c r="F403" s="21"/>
      <c r="G403" s="21"/>
      <c r="H403" s="21" t="s">
        <v>1</v>
      </c>
      <c r="I403" s="21" t="s">
        <v>1</v>
      </c>
      <c r="J403" s="21"/>
      <c r="K403" s="21" t="s">
        <v>1</v>
      </c>
      <c r="L403" s="21"/>
      <c r="M403" s="21"/>
      <c r="N403" s="21"/>
      <c r="O403" s="21"/>
      <c r="P403" s="21"/>
      <c r="Q403" s="21"/>
      <c r="R403" s="21" t="s">
        <v>1</v>
      </c>
      <c r="S403" s="21"/>
      <c r="T403" s="21"/>
      <c r="U403" s="20">
        <f>COUNTA(C403:T403)</f>
        <v>6</v>
      </c>
      <c r="V403" s="19" t="s">
        <v>4</v>
      </c>
      <c r="W403" s="18">
        <v>169148</v>
      </c>
      <c r="X403" s="17">
        <v>3.04</v>
      </c>
      <c r="Y403" s="16">
        <f>1+X403/100</f>
        <v>1.0304</v>
      </c>
      <c r="Z403" s="6">
        <v>19</v>
      </c>
      <c r="AA403" s="16">
        <f>POWER(Y403,Z403)</f>
        <v>1.7664898659259882</v>
      </c>
      <c r="AB403" s="6">
        <f>W403*AA403</f>
        <v>298798.22784164903</v>
      </c>
      <c r="AC403" s="1">
        <v>20.8</v>
      </c>
      <c r="AD403" s="6">
        <f>AB403*AC403/100</f>
        <v>62150.031391062999</v>
      </c>
      <c r="AE403" s="6">
        <f>AD403*0.95</f>
        <v>59042.529821509845</v>
      </c>
      <c r="AF403" s="6">
        <f>AE403*BB403</f>
        <v>59042.529821509845</v>
      </c>
      <c r="AG403" s="15">
        <f>AE403/21628351</f>
        <v>2.7298673773839643E-3</v>
      </c>
      <c r="AH403" s="6">
        <f>AB403*0.05</f>
        <v>14939.911392082453</v>
      </c>
      <c r="AI403" s="12">
        <f>AH403/12908475</f>
        <v>1.1573722993678535E-3</v>
      </c>
      <c r="AJ403" s="6">
        <f>AD403+AH403</f>
        <v>77089.942783145452</v>
      </c>
      <c r="AK403" s="6">
        <f>AB403*0.04</f>
        <v>11951.929113665961</v>
      </c>
      <c r="AL403" s="6">
        <f>AB403*0.04</f>
        <v>11951.929113665961</v>
      </c>
      <c r="AM403" s="6">
        <f>AK403+AL403</f>
        <v>23903.858227331923</v>
      </c>
      <c r="AN403" s="14">
        <f>AM403/20653560</f>
        <v>1.1573722993678535E-3</v>
      </c>
      <c r="AO403" s="6">
        <v>11</v>
      </c>
      <c r="AP403" s="13">
        <f>AO403/8801</f>
        <v>1.2498579706851495E-3</v>
      </c>
      <c r="AQ403" s="6">
        <v>11</v>
      </c>
      <c r="AR403" s="6"/>
      <c r="AS403" s="6"/>
      <c r="AT403" s="6"/>
      <c r="AU403" s="6">
        <v>0</v>
      </c>
      <c r="AV403" s="6"/>
      <c r="AW403" s="13">
        <f>AV403/34743979</f>
        <v>0</v>
      </c>
      <c r="AX403" s="6">
        <v>1</v>
      </c>
      <c r="AY403" s="6">
        <f>AJ403/2644097*791345</f>
        <v>23072.050976847007</v>
      </c>
      <c r="AZ403" s="6">
        <f>AX403*AY403</f>
        <v>23072.050976847007</v>
      </c>
      <c r="BA403" s="12">
        <f>AZ403/12721596</f>
        <v>1.8136129285073199E-3</v>
      </c>
      <c r="BB403" s="11">
        <v>1</v>
      </c>
      <c r="BC403" s="6">
        <f>AD403*BB403*0.18*4</f>
        <v>44748.022601565361</v>
      </c>
      <c r="BD403" s="10">
        <f>BC403/11104067</f>
        <v>4.0298768551707553E-3</v>
      </c>
      <c r="BE403" s="6">
        <f>AD403*BB403*0.77*4</f>
        <v>191422.09668447403</v>
      </c>
      <c r="BF403" s="8">
        <f>BE403/47500730</f>
        <v>4.029876944722198E-3</v>
      </c>
      <c r="BG403" s="27">
        <f>BC403+BE403</f>
        <v>236170.11928603938</v>
      </c>
      <c r="BH403" s="9">
        <v>0</v>
      </c>
      <c r="BI403" s="6">
        <f>AK403*0.85*0.75*12</f>
        <v>91432.257719544607</v>
      </c>
      <c r="BJ403" s="6">
        <f>AL403*0.85*0.75*2*12</f>
        <v>182864.51543908921</v>
      </c>
      <c r="BK403" s="6">
        <f>BI403+BJ403</f>
        <v>274296.77315863385</v>
      </c>
      <c r="BL403" s="8">
        <f>BK403/236999601</f>
        <v>1.1573722993678535E-3</v>
      </c>
      <c r="BM403" s="6">
        <f>AH403/512422*1294215</f>
        <v>37733.464648871421</v>
      </c>
      <c r="BN403" s="8">
        <f>BM403/23157202</f>
        <v>1.6294483525631214E-3</v>
      </c>
      <c r="BT403" s="6">
        <f>'[1]Detailed Budget'!$AD$12</f>
        <v>194045122715</v>
      </c>
      <c r="BU403" s="6">
        <f>'[1]Detailed Budget'!$AD$24</f>
        <v>194045122715</v>
      </c>
      <c r="BV403" s="7">
        <f>AV403/34743979</f>
        <v>0</v>
      </c>
      <c r="BW403" s="4"/>
      <c r="BX403" s="5">
        <f>BT403*BV403</f>
        <v>0</v>
      </c>
      <c r="BY403" s="5">
        <f>BU403*BV403</f>
        <v>0</v>
      </c>
      <c r="CA403" s="6">
        <f>'[1]Detailed Budget'!$AD$96</f>
        <v>71050111380.677719</v>
      </c>
      <c r="CB403" s="5">
        <f>BA403*CA403</f>
        <v>128857400.57188217</v>
      </c>
      <c r="CE403" s="6">
        <f>'[1]Detailed Budget'!$AD$175</f>
        <v>4330586076.5988197</v>
      </c>
      <c r="CF403" s="5">
        <f>BB403*BD403*CE403</f>
        <v>17451728.59941031</v>
      </c>
      <c r="CG403" s="6">
        <f>'[1]Detailed Budget'!$AD$176</f>
        <v>20662817754.37001</v>
      </c>
      <c r="CH403" s="5">
        <f>BB403*BF403*CG403</f>
        <v>83268612.881332204</v>
      </c>
      <c r="CI403" s="5">
        <f>CF403+CH403</f>
        <v>100720341.48074251</v>
      </c>
      <c r="CJ403" s="5">
        <f>'[1]Detailed Budget'!$AD$178</f>
        <v>46025131033.061455</v>
      </c>
      <c r="CK403" s="5">
        <f>BB403*AG403*CJ403</f>
        <v>125642503.74697678</v>
      </c>
      <c r="CL403" s="5">
        <f>CI403+CK403</f>
        <v>226362845.22771931</v>
      </c>
      <c r="CM403" s="4">
        <f>'[1]Detailed Budget'!$AD$189</f>
        <v>77498869683.252869</v>
      </c>
      <c r="CN403" s="5">
        <f>BH403*BL403*CM403</f>
        <v>0</v>
      </c>
      <c r="CO403" s="3">
        <f>'[1]Detailed Budget'!$AD$191</f>
        <v>2684962805.4134097</v>
      </c>
      <c r="CP403" s="2">
        <f>BH403*AN403*CO403</f>
        <v>0</v>
      </c>
      <c r="CQ403" s="2">
        <f>CN403+CP403</f>
        <v>0</v>
      </c>
      <c r="CR403" s="6">
        <f>'[1]Detailed Budget'!$AD$195</f>
        <v>18734176418</v>
      </c>
      <c r="CS403" s="5">
        <f>BN403*CR403</f>
        <v>30526372.90093698</v>
      </c>
      <c r="CW403" s="4"/>
      <c r="DH403" s="3">
        <f>'[1]Detailed Budget'!$AD$163</f>
        <v>4928560000</v>
      </c>
      <c r="DI403" s="2">
        <f>AP403*DH403</f>
        <v>6160000</v>
      </c>
    </row>
    <row r="404" spans="1:113" ht="43.5" x14ac:dyDescent="0.35">
      <c r="A404" s="23" t="s">
        <v>918</v>
      </c>
      <c r="B404" s="22" t="s">
        <v>917</v>
      </c>
      <c r="C404" s="21" t="s">
        <v>1</v>
      </c>
      <c r="D404" s="21" t="s">
        <v>1</v>
      </c>
      <c r="E404" s="21"/>
      <c r="F404" s="21"/>
      <c r="G404" s="21"/>
      <c r="H404" s="21" t="s">
        <v>1</v>
      </c>
      <c r="I404" s="21" t="s">
        <v>1</v>
      </c>
      <c r="J404" s="21"/>
      <c r="K404" s="21" t="s">
        <v>1</v>
      </c>
      <c r="L404" s="21"/>
      <c r="M404" s="21"/>
      <c r="N404" s="21"/>
      <c r="O404" s="21"/>
      <c r="P404" s="21"/>
      <c r="Q404" s="21"/>
      <c r="R404" s="21" t="s">
        <v>1</v>
      </c>
      <c r="S404" s="21"/>
      <c r="T404" s="21"/>
      <c r="U404" s="20">
        <f>COUNTA(C404:T404)</f>
        <v>6</v>
      </c>
      <c r="V404" s="19" t="s">
        <v>4</v>
      </c>
      <c r="W404" s="18">
        <v>167435</v>
      </c>
      <c r="X404" s="17">
        <v>3.04</v>
      </c>
      <c r="Y404" s="16">
        <f>1+X404/100</f>
        <v>1.0304</v>
      </c>
      <c r="Z404" s="6">
        <v>19</v>
      </c>
      <c r="AA404" s="16">
        <f>POWER(Y404,Z404)</f>
        <v>1.7664898659259882</v>
      </c>
      <c r="AB404" s="6">
        <f>W404*AA404</f>
        <v>295772.23070131784</v>
      </c>
      <c r="AC404" s="1">
        <v>20.8</v>
      </c>
      <c r="AD404" s="6">
        <f>AB404*AC404/100</f>
        <v>61520.62398587411</v>
      </c>
      <c r="AE404" s="6">
        <f>AD404*0.95</f>
        <v>58444.592786580404</v>
      </c>
      <c r="AF404" s="6">
        <f>AE404*BB404</f>
        <v>58444.592786580404</v>
      </c>
      <c r="AG404" s="15">
        <f>AE404/21628351</f>
        <v>2.7022213938815956E-3</v>
      </c>
      <c r="AH404" s="6">
        <f>AB404*0.05</f>
        <v>14788.611535065893</v>
      </c>
      <c r="AI404" s="12">
        <f>AH404/12908475</f>
        <v>1.1456513286864554E-3</v>
      </c>
      <c r="AJ404" s="6">
        <f>AD404+AH404</f>
        <v>76309.235520939998</v>
      </c>
      <c r="AK404" s="6">
        <f>AB404*0.04</f>
        <v>11830.889228052714</v>
      </c>
      <c r="AL404" s="6">
        <f>AB404*0.04</f>
        <v>11830.889228052714</v>
      </c>
      <c r="AM404" s="6">
        <f>AK404+AL404</f>
        <v>23661.778456105429</v>
      </c>
      <c r="AN404" s="14">
        <f>AM404/20653560</f>
        <v>1.1456513286864554E-3</v>
      </c>
      <c r="AO404" s="6">
        <v>11</v>
      </c>
      <c r="AP404" s="13">
        <f>AO404/8801</f>
        <v>1.2498579706851495E-3</v>
      </c>
      <c r="AQ404" s="6">
        <v>11</v>
      </c>
      <c r="AR404" s="6"/>
      <c r="AS404" s="6"/>
      <c r="AT404" s="6"/>
      <c r="AU404" s="6">
        <v>0</v>
      </c>
      <c r="AV404" s="6"/>
      <c r="AW404" s="13">
        <f>AV404/34743979</f>
        <v>0</v>
      </c>
      <c r="AX404" s="6">
        <v>1</v>
      </c>
      <c r="AY404" s="6">
        <f>AJ404/2644097*791345</f>
        <v>22838.395105519299</v>
      </c>
      <c r="AZ404" s="6">
        <f>AX404*AY404</f>
        <v>22838.395105519299</v>
      </c>
      <c r="BA404" s="12">
        <f>AZ404/12721596</f>
        <v>1.795246060755215E-3</v>
      </c>
      <c r="BB404" s="11">
        <v>1</v>
      </c>
      <c r="BC404" s="6">
        <f>AD404*BB404*0.18*4</f>
        <v>44294.849269829356</v>
      </c>
      <c r="BD404" s="10">
        <f>BC404/11104067</f>
        <v>3.9890653820649101E-3</v>
      </c>
      <c r="BE404" s="6">
        <f>AD404*BB404*0.77*4</f>
        <v>189483.52187649228</v>
      </c>
      <c r="BF404" s="8">
        <f>BE404/47500730</f>
        <v>3.9890654707094454E-3</v>
      </c>
      <c r="BG404" s="27">
        <f>BC404+BE404</f>
        <v>233778.37114632165</v>
      </c>
      <c r="BH404" s="9">
        <v>0</v>
      </c>
      <c r="BI404" s="6">
        <f>AK404*0.85*0.75*12</f>
        <v>90506.302594603258</v>
      </c>
      <c r="BJ404" s="6">
        <f>AL404*0.85*0.75*2*12</f>
        <v>181012.60518920652</v>
      </c>
      <c r="BK404" s="6">
        <f>BI404+BJ404</f>
        <v>271518.90778380976</v>
      </c>
      <c r="BL404" s="8">
        <f>BK404/236999601</f>
        <v>1.1456513286864554E-3</v>
      </c>
      <c r="BM404" s="6">
        <f>AH404/512422*1294215</f>
        <v>37351.329329840068</v>
      </c>
      <c r="BN404" s="8">
        <f>BM404/23157202</f>
        <v>1.6129465610672683E-3</v>
      </c>
      <c r="BT404" s="6">
        <f>'[1]Detailed Budget'!$AD$12</f>
        <v>194045122715</v>
      </c>
      <c r="BU404" s="6">
        <f>'[1]Detailed Budget'!$AD$24</f>
        <v>194045122715</v>
      </c>
      <c r="BV404" s="7">
        <f>AV404/34743979</f>
        <v>0</v>
      </c>
      <c r="BW404" s="4"/>
      <c r="BX404" s="5">
        <f>BT404*BV404</f>
        <v>0</v>
      </c>
      <c r="BY404" s="5">
        <f>BU404*BV404</f>
        <v>0</v>
      </c>
      <c r="CA404" s="6">
        <f>'[1]Detailed Budget'!$AD$96</f>
        <v>71050111380.677719</v>
      </c>
      <c r="CB404" s="5">
        <f>BA404*CA404</f>
        <v>127552432.57238095</v>
      </c>
      <c r="CE404" s="6">
        <f>'[1]Detailed Budget'!$AD$175</f>
        <v>4330586076.5988197</v>
      </c>
      <c r="CF404" s="5">
        <f>BB404*BD404*CE404</f>
        <v>17274991.002212651</v>
      </c>
      <c r="CG404" s="6">
        <f>'[1]Detailed Budget'!$AD$176</f>
        <v>20662817754.37001</v>
      </c>
      <c r="CH404" s="5">
        <f>BB404*BF404*CG404</f>
        <v>82425332.831519485</v>
      </c>
      <c r="CI404" s="5">
        <f>CF404+CH404</f>
        <v>99700323.833732128</v>
      </c>
      <c r="CJ404" s="5">
        <f>'[1]Detailed Budget'!$AD$178</f>
        <v>46025131033.061455</v>
      </c>
      <c r="CK404" s="5">
        <f>BB404*AG404*CJ404</f>
        <v>124370093.7337424</v>
      </c>
      <c r="CL404" s="5">
        <f>CI404+CK404</f>
        <v>224070417.56747454</v>
      </c>
      <c r="CM404" s="4">
        <f>'[1]Detailed Budget'!$AD$189</f>
        <v>77498869683.252869</v>
      </c>
      <c r="CN404" s="5">
        <f>BH404*BL404*CM404</f>
        <v>0</v>
      </c>
      <c r="CO404" s="3">
        <f>'[1]Detailed Budget'!$AD$191</f>
        <v>2684962805.4134097</v>
      </c>
      <c r="CP404" s="2">
        <f>BH404*AN404*CO404</f>
        <v>0</v>
      </c>
      <c r="CQ404" s="2">
        <f>CN404+CP404</f>
        <v>0</v>
      </c>
      <c r="CR404" s="6">
        <f>'[1]Detailed Budget'!$AD$195</f>
        <v>18734176418</v>
      </c>
      <c r="CS404" s="5">
        <f>BN404*CR404</f>
        <v>30217225.427840613</v>
      </c>
      <c r="CW404" s="4"/>
      <c r="DH404" s="3">
        <f>'[1]Detailed Budget'!$AD$163</f>
        <v>4928560000</v>
      </c>
      <c r="DI404" s="2">
        <f>AP404*DH404</f>
        <v>6160000</v>
      </c>
    </row>
    <row r="405" spans="1:113" ht="43.5" x14ac:dyDescent="0.35">
      <c r="A405" s="23" t="s">
        <v>916</v>
      </c>
      <c r="B405" s="22" t="s">
        <v>915</v>
      </c>
      <c r="C405" s="21" t="s">
        <v>1</v>
      </c>
      <c r="D405" s="21" t="s">
        <v>1</v>
      </c>
      <c r="E405" s="21"/>
      <c r="F405" s="21"/>
      <c r="G405" s="21"/>
      <c r="H405" s="21" t="s">
        <v>1</v>
      </c>
      <c r="I405" s="21" t="s">
        <v>1</v>
      </c>
      <c r="J405" s="21"/>
      <c r="K405" s="21" t="s">
        <v>1</v>
      </c>
      <c r="L405" s="21"/>
      <c r="M405" s="21"/>
      <c r="N405" s="21"/>
      <c r="O405" s="21"/>
      <c r="P405" s="21"/>
      <c r="Q405" s="21"/>
      <c r="R405" s="21" t="s">
        <v>1</v>
      </c>
      <c r="S405" s="21"/>
      <c r="T405" s="21"/>
      <c r="U405" s="20">
        <f>COUNTA(C405:T405)</f>
        <v>6</v>
      </c>
      <c r="V405" s="19" t="s">
        <v>4</v>
      </c>
      <c r="W405" s="18">
        <v>209360</v>
      </c>
      <c r="X405" s="17">
        <v>3.04</v>
      </c>
      <c r="Y405" s="16">
        <f>1+X405/100</f>
        <v>1.0304</v>
      </c>
      <c r="Z405" s="6">
        <v>19</v>
      </c>
      <c r="AA405" s="16">
        <f>POWER(Y405,Z405)</f>
        <v>1.7664898659259882</v>
      </c>
      <c r="AB405" s="6">
        <f>W405*AA405</f>
        <v>369832.31833026488</v>
      </c>
      <c r="AC405" s="1">
        <v>20.8</v>
      </c>
      <c r="AD405" s="6">
        <f>AB405*AC405/100</f>
        <v>76925.122212695103</v>
      </c>
      <c r="AE405" s="6">
        <f>AD405*0.95</f>
        <v>73078.866102060347</v>
      </c>
      <c r="AF405" s="6">
        <f>AE405*BB405</f>
        <v>73078.866102060347</v>
      </c>
      <c r="AG405" s="15">
        <f>AE405/21628351</f>
        <v>3.3788459463257436E-3</v>
      </c>
      <c r="AH405" s="6">
        <f>AB405*0.05</f>
        <v>18491.615916513245</v>
      </c>
      <c r="AI405" s="12">
        <f>AH405/12908475</f>
        <v>1.432517467517522E-3</v>
      </c>
      <c r="AJ405" s="6">
        <f>AD405+AH405</f>
        <v>95416.738129208345</v>
      </c>
      <c r="AK405" s="6">
        <f>AB405*0.04</f>
        <v>14793.292733210596</v>
      </c>
      <c r="AL405" s="6">
        <f>AB405*0.04</f>
        <v>14793.292733210596</v>
      </c>
      <c r="AM405" s="6">
        <f>AK405+AL405</f>
        <v>29586.585466421191</v>
      </c>
      <c r="AN405" s="14">
        <f>AM405/20653560</f>
        <v>1.432517467517522E-3</v>
      </c>
      <c r="AO405" s="6">
        <v>10</v>
      </c>
      <c r="AP405" s="13">
        <f>AO405/8801</f>
        <v>1.1362345188046814E-3</v>
      </c>
      <c r="AQ405" s="6">
        <v>10</v>
      </c>
      <c r="AR405" s="6"/>
      <c r="AS405" s="6"/>
      <c r="AT405" s="6"/>
      <c r="AU405" s="6">
        <v>0</v>
      </c>
      <c r="AV405" s="6"/>
      <c r="AW405" s="13">
        <f>AV405/34743979</f>
        <v>0</v>
      </c>
      <c r="AX405" s="6">
        <v>1</v>
      </c>
      <c r="AY405" s="6">
        <f>AJ405/2644097*791345</f>
        <v>28557.030485212294</v>
      </c>
      <c r="AZ405" s="6">
        <f>AX405*AY405</f>
        <v>28557.030485212294</v>
      </c>
      <c r="BA405" s="12">
        <f>AZ405/12721596</f>
        <v>2.2447679116057682E-3</v>
      </c>
      <c r="BB405" s="11">
        <v>1</v>
      </c>
      <c r="BC405" s="6">
        <f>AD405*BB405*0.18*4</f>
        <v>55386.087993140471</v>
      </c>
      <c r="BD405" s="10">
        <f>BC405/11104067</f>
        <v>4.9879101047517515E-3</v>
      </c>
      <c r="BE405" s="6">
        <f>AD405*BB405*0.77*4</f>
        <v>236929.37641510094</v>
      </c>
      <c r="BF405" s="8">
        <f>BE405/47500730</f>
        <v>4.987910215592496E-3</v>
      </c>
      <c r="BG405" s="27">
        <f>BC405+BE405</f>
        <v>292315.46440824139</v>
      </c>
      <c r="BH405" s="9">
        <v>0</v>
      </c>
      <c r="BI405" s="6">
        <f>AK405*0.85*0.75*12</f>
        <v>113168.68940906104</v>
      </c>
      <c r="BJ405" s="6">
        <f>AL405*0.85*0.75*2*12</f>
        <v>226337.37881812209</v>
      </c>
      <c r="BK405" s="6">
        <f>BI405+BJ405</f>
        <v>339506.06822718313</v>
      </c>
      <c r="BL405" s="8">
        <f>BK405/236999601</f>
        <v>1.4325174675175218E-3</v>
      </c>
      <c r="BM405" s="6">
        <f>AH405/512422*1294215</f>
        <v>46703.940684416732</v>
      </c>
      <c r="BN405" s="8">
        <f>BM405/23157202</f>
        <v>2.0168214054710381E-3</v>
      </c>
      <c r="BT405" s="6">
        <f>'[1]Detailed Budget'!$AD$12</f>
        <v>194045122715</v>
      </c>
      <c r="BU405" s="6">
        <f>'[1]Detailed Budget'!$AD$24</f>
        <v>194045122715</v>
      </c>
      <c r="BV405" s="7">
        <f>AV405/34743979</f>
        <v>0</v>
      </c>
      <c r="BW405" s="4"/>
      <c r="BX405" s="5">
        <f>BT405*BV405</f>
        <v>0</v>
      </c>
      <c r="BY405" s="5">
        <f>BU405*BV405</f>
        <v>0</v>
      </c>
      <c r="CA405" s="6">
        <f>'[1]Detailed Budget'!$AD$96</f>
        <v>71050111380.677719</v>
      </c>
      <c r="CB405" s="5">
        <f>BA405*CA405</f>
        <v>159491010.14336115</v>
      </c>
      <c r="CE405" s="6">
        <f>'[1]Detailed Budget'!$AD$175</f>
        <v>4330586076.5988197</v>
      </c>
      <c r="CF405" s="5">
        <f>BB405*BD405*CE405</f>
        <v>21600574.050964497</v>
      </c>
      <c r="CG405" s="6">
        <f>'[1]Detailed Budget'!$AD$176</f>
        <v>20662817754.37001</v>
      </c>
      <c r="CH405" s="5">
        <f>BB405*BF405*CG405</f>
        <v>103064279.75994818</v>
      </c>
      <c r="CI405" s="5">
        <f>CF405+CH405</f>
        <v>124664853.81091267</v>
      </c>
      <c r="CJ405" s="5">
        <f>'[1]Detailed Budget'!$AD$178</f>
        <v>46025131033.061455</v>
      </c>
      <c r="CK405" s="5">
        <f>BB405*AG405*CJ405</f>
        <v>155511827.42017087</v>
      </c>
      <c r="CL405" s="5">
        <f>CI405+CK405</f>
        <v>280176681.23108351</v>
      </c>
      <c r="CM405" s="4">
        <f>'[1]Detailed Budget'!$AD$189</f>
        <v>77498869683.252869</v>
      </c>
      <c r="CN405" s="5">
        <f>BH405*BL405*CM405</f>
        <v>0</v>
      </c>
      <c r="CO405" s="3">
        <f>'[1]Detailed Budget'!$AD$191</f>
        <v>2684962805.4134097</v>
      </c>
      <c r="CP405" s="2">
        <f>BH405*AN405*CO405</f>
        <v>0</v>
      </c>
      <c r="CQ405" s="2">
        <f>CN405+CP405</f>
        <v>0</v>
      </c>
      <c r="CR405" s="6">
        <f>'[1]Detailed Budget'!$AD$195</f>
        <v>18734176418</v>
      </c>
      <c r="CS405" s="5">
        <f>BN405*CR405</f>
        <v>37783488.013693139</v>
      </c>
      <c r="CW405" s="4"/>
      <c r="DH405" s="3">
        <f>'[1]Detailed Budget'!$AD$163</f>
        <v>4928560000</v>
      </c>
      <c r="DI405" s="2">
        <f>AP405*DH405</f>
        <v>5600000</v>
      </c>
    </row>
    <row r="406" spans="1:113" ht="43.5" x14ac:dyDescent="0.35">
      <c r="A406" s="23" t="s">
        <v>914</v>
      </c>
      <c r="B406" s="22" t="s">
        <v>913</v>
      </c>
      <c r="C406" s="21" t="s">
        <v>1</v>
      </c>
      <c r="D406" s="21" t="s">
        <v>1</v>
      </c>
      <c r="E406" s="21"/>
      <c r="F406" s="21"/>
      <c r="G406" s="21"/>
      <c r="H406" s="21" t="s">
        <v>1</v>
      </c>
      <c r="I406" s="21" t="s">
        <v>1</v>
      </c>
      <c r="J406" s="21"/>
      <c r="K406" s="21" t="s">
        <v>1</v>
      </c>
      <c r="L406" s="21"/>
      <c r="M406" s="21"/>
      <c r="N406" s="21"/>
      <c r="O406" s="21"/>
      <c r="P406" s="21"/>
      <c r="Q406" s="21"/>
      <c r="R406" s="21" t="s">
        <v>1</v>
      </c>
      <c r="S406" s="21"/>
      <c r="T406" s="21"/>
      <c r="U406" s="20">
        <f>COUNTA(C406:T406)</f>
        <v>6</v>
      </c>
      <c r="V406" s="19" t="s">
        <v>4</v>
      </c>
      <c r="W406" s="18">
        <v>182405</v>
      </c>
      <c r="X406" s="17">
        <v>3.04</v>
      </c>
      <c r="Y406" s="16">
        <f>1+X406/100</f>
        <v>1.0304</v>
      </c>
      <c r="Z406" s="6">
        <v>19</v>
      </c>
      <c r="AA406" s="16">
        <f>POWER(Y406,Z406)</f>
        <v>1.7664898659259882</v>
      </c>
      <c r="AB406" s="6">
        <f>W406*AA406</f>
        <v>322216.58399422991</v>
      </c>
      <c r="AC406" s="1">
        <v>20.8</v>
      </c>
      <c r="AD406" s="6">
        <f>AB406*AC406/100</f>
        <v>67021.04947079983</v>
      </c>
      <c r="AE406" s="6">
        <f>AD406*0.95</f>
        <v>63669.996997259834</v>
      </c>
      <c r="AF406" s="6">
        <f>AE406*BB406</f>
        <v>63669.996997259834</v>
      </c>
      <c r="AG406" s="15">
        <f>AE406/21628351</f>
        <v>2.9438211446290953E-3</v>
      </c>
      <c r="AH406" s="6">
        <f>AB406*0.05</f>
        <v>16110.829199711496</v>
      </c>
      <c r="AI406" s="12">
        <f>AH406/12908475</f>
        <v>1.2480815278111082E-3</v>
      </c>
      <c r="AJ406" s="6">
        <f>AD406+AH406</f>
        <v>83131.878670511331</v>
      </c>
      <c r="AK406" s="6">
        <f>AB406*0.04</f>
        <v>12888.663359769196</v>
      </c>
      <c r="AL406" s="6">
        <f>AB406*0.04</f>
        <v>12888.663359769196</v>
      </c>
      <c r="AM406" s="6">
        <f>AK406+AL406</f>
        <v>25777.326719538392</v>
      </c>
      <c r="AN406" s="14">
        <f>AM406/20653560</f>
        <v>1.2480815278111082E-3</v>
      </c>
      <c r="AO406" s="6">
        <v>10</v>
      </c>
      <c r="AP406" s="13">
        <f>AO406/8801</f>
        <v>1.1362345188046814E-3</v>
      </c>
      <c r="AQ406" s="6">
        <v>10</v>
      </c>
      <c r="AR406" s="6"/>
      <c r="AS406" s="6"/>
      <c r="AT406" s="6"/>
      <c r="AU406" s="6">
        <v>0</v>
      </c>
      <c r="AV406" s="6"/>
      <c r="AW406" s="13">
        <f>AV406/34743979</f>
        <v>0</v>
      </c>
      <c r="AX406" s="6">
        <v>1</v>
      </c>
      <c r="AY406" s="6">
        <f>AJ406/2644097*791345</f>
        <v>24880.326450397166</v>
      </c>
      <c r="AZ406" s="6">
        <f>AX406*AY406</f>
        <v>24880.326450397166</v>
      </c>
      <c r="BA406" s="12">
        <f>AZ406/12721596</f>
        <v>1.9557551151912988E-3</v>
      </c>
      <c r="BB406" s="11">
        <v>1</v>
      </c>
      <c r="BC406" s="6">
        <f>AD406*BB406*0.18*4</f>
        <v>48255.155618975878</v>
      </c>
      <c r="BD406" s="10">
        <f>BC406/11104067</f>
        <v>4.3457190612210712E-3</v>
      </c>
      <c r="BE406" s="6">
        <f>AD406*BB406*0.77*4</f>
        <v>206424.83237006349</v>
      </c>
      <c r="BF406" s="8">
        <f>BE406/47500730</f>
        <v>4.3457191577911218E-3</v>
      </c>
      <c r="BG406" s="27">
        <f>BC406+BE406</f>
        <v>254679.98798903936</v>
      </c>
      <c r="BH406" s="9">
        <v>0</v>
      </c>
      <c r="BI406" s="6">
        <f>AK406*0.85*0.75*12</f>
        <v>98598.274702234354</v>
      </c>
      <c r="BJ406" s="6">
        <f>AL406*0.85*0.75*2*12</f>
        <v>197196.54940446871</v>
      </c>
      <c r="BK406" s="6">
        <f>BI406+BJ406</f>
        <v>295794.82410670305</v>
      </c>
      <c r="BL406" s="8">
        <f>BK406/236999601</f>
        <v>1.2480815278111082E-3</v>
      </c>
      <c r="BM406" s="6">
        <f>AH406/512422*1294215</f>
        <v>40690.830629255994</v>
      </c>
      <c r="BN406" s="8">
        <f>BM406/23157202</f>
        <v>1.7571566128436412E-3</v>
      </c>
      <c r="BT406" s="6">
        <f>'[1]Detailed Budget'!$AD$12</f>
        <v>194045122715</v>
      </c>
      <c r="BU406" s="6">
        <f>'[1]Detailed Budget'!$AD$24</f>
        <v>194045122715</v>
      </c>
      <c r="BV406" s="7">
        <f>AV406/34743979</f>
        <v>0</v>
      </c>
      <c r="BW406" s="4"/>
      <c r="BX406" s="5">
        <f>BT406*BV406</f>
        <v>0</v>
      </c>
      <c r="BY406" s="5">
        <f>BU406*BV406</f>
        <v>0</v>
      </c>
      <c r="CA406" s="6">
        <f>'[1]Detailed Budget'!$AD$96</f>
        <v>71050111380.677719</v>
      </c>
      <c r="CB406" s="5">
        <f>BA406*CA406</f>
        <v>138956618.76767197</v>
      </c>
      <c r="CE406" s="6">
        <f>'[1]Detailed Budget'!$AD$175</f>
        <v>4330586076.5988197</v>
      </c>
      <c r="CF406" s="5">
        <f>BB406*BD406*CE406</f>
        <v>18819510.459334064</v>
      </c>
      <c r="CG406" s="6">
        <f>'[1]Detailed Budget'!$AD$176</f>
        <v>20662817754.37001</v>
      </c>
      <c r="CH406" s="5">
        <f>BB406*BF406*CG406</f>
        <v>89794802.969112277</v>
      </c>
      <c r="CI406" s="5">
        <f>CF406+CH406</f>
        <v>108614313.42844634</v>
      </c>
      <c r="CJ406" s="5">
        <f>'[1]Detailed Budget'!$AD$178</f>
        <v>46025131033.061455</v>
      </c>
      <c r="CK406" s="5">
        <f>BB406*AG406*CJ406</f>
        <v>135489753.91945106</v>
      </c>
      <c r="CL406" s="5">
        <f>CI406+CK406</f>
        <v>244104067.34789741</v>
      </c>
      <c r="CM406" s="4">
        <f>'[1]Detailed Budget'!$AD$189</f>
        <v>77498869683.252869</v>
      </c>
      <c r="CN406" s="5">
        <f>BH406*BL406*CM406</f>
        <v>0</v>
      </c>
      <c r="CO406" s="3">
        <f>'[1]Detailed Budget'!$AD$191</f>
        <v>2684962805.4134097</v>
      </c>
      <c r="CP406" s="2">
        <f>BH406*AN406*CO406</f>
        <v>0</v>
      </c>
      <c r="CQ406" s="2">
        <f>CN406+CP406</f>
        <v>0</v>
      </c>
      <c r="CR406" s="6">
        <f>'[1]Detailed Budget'!$AD$195</f>
        <v>18734176418</v>
      </c>
      <c r="CS406" s="5">
        <f>BN406*CR406</f>
        <v>32918881.9790681</v>
      </c>
      <c r="CW406" s="4"/>
      <c r="DH406" s="3">
        <f>'[1]Detailed Budget'!$AD$163</f>
        <v>4928560000</v>
      </c>
      <c r="DI406" s="2">
        <f>AP406*DH406</f>
        <v>5600000</v>
      </c>
    </row>
    <row r="407" spans="1:113" ht="43.5" x14ac:dyDescent="0.35">
      <c r="A407" s="23" t="s">
        <v>912</v>
      </c>
      <c r="B407" s="22" t="s">
        <v>911</v>
      </c>
      <c r="C407" s="21" t="s">
        <v>1</v>
      </c>
      <c r="D407" s="21" t="s">
        <v>1</v>
      </c>
      <c r="E407" s="21"/>
      <c r="F407" s="21"/>
      <c r="G407" s="21"/>
      <c r="H407" s="21" t="s">
        <v>1</v>
      </c>
      <c r="I407" s="21" t="s">
        <v>1</v>
      </c>
      <c r="J407" s="21"/>
      <c r="K407" s="21" t="s">
        <v>1</v>
      </c>
      <c r="L407" s="21"/>
      <c r="M407" s="21"/>
      <c r="N407" s="21"/>
      <c r="O407" s="21"/>
      <c r="P407" s="21"/>
      <c r="Q407" s="21"/>
      <c r="R407" s="21" t="s">
        <v>1</v>
      </c>
      <c r="S407" s="21"/>
      <c r="T407" s="21"/>
      <c r="U407" s="20">
        <f>COUNTA(C407:T407)</f>
        <v>6</v>
      </c>
      <c r="V407" s="19" t="s">
        <v>4</v>
      </c>
      <c r="W407" s="18">
        <v>243259</v>
      </c>
      <c r="X407" s="17">
        <v>3.04</v>
      </c>
      <c r="Y407" s="16">
        <f>1+X407/100</f>
        <v>1.0304</v>
      </c>
      <c r="Z407" s="6">
        <v>19</v>
      </c>
      <c r="AA407" s="16">
        <f>POWER(Y407,Z407)</f>
        <v>1.7664898659259882</v>
      </c>
      <c r="AB407" s="6">
        <f>W407*AA407</f>
        <v>429714.55829528999</v>
      </c>
      <c r="AC407" s="1">
        <v>20.8</v>
      </c>
      <c r="AD407" s="6">
        <f>AB407*AC407/100</f>
        <v>89380.62812542032</v>
      </c>
      <c r="AE407" s="6">
        <f>AD407*0.95</f>
        <v>84911.596719149296</v>
      </c>
      <c r="AF407" s="6">
        <f>AE407*BB407</f>
        <v>84911.596719149296</v>
      </c>
      <c r="AG407" s="15">
        <f>AE407/21628351</f>
        <v>3.9259394633991886E-3</v>
      </c>
      <c r="AH407" s="6">
        <f>AB407*0.05</f>
        <v>21485.727914764502</v>
      </c>
      <c r="AI407" s="12">
        <f>AH407/12908475</f>
        <v>1.6644667874992595E-3</v>
      </c>
      <c r="AJ407" s="6">
        <f>AD407+AH407</f>
        <v>110866.35604018482</v>
      </c>
      <c r="AK407" s="6">
        <f>AB407*0.04</f>
        <v>17188.582331811598</v>
      </c>
      <c r="AL407" s="6">
        <f>AB407*0.04</f>
        <v>17188.582331811598</v>
      </c>
      <c r="AM407" s="6">
        <f>AK407+AL407</f>
        <v>34377.164663623196</v>
      </c>
      <c r="AN407" s="14">
        <f>AM407/20653560</f>
        <v>1.664466787499259E-3</v>
      </c>
      <c r="AO407" s="6">
        <v>11</v>
      </c>
      <c r="AP407" s="13">
        <f>AO407/8801</f>
        <v>1.2498579706851495E-3</v>
      </c>
      <c r="AQ407" s="6">
        <v>11</v>
      </c>
      <c r="AR407" s="6"/>
      <c r="AS407" s="6"/>
      <c r="AT407" s="6"/>
      <c r="AU407" s="6">
        <v>0</v>
      </c>
      <c r="AV407" s="6"/>
      <c r="AW407" s="13">
        <f>AV407/34743979</f>
        <v>0</v>
      </c>
      <c r="AX407" s="6">
        <v>1</v>
      </c>
      <c r="AY407" s="6">
        <f>AJ407/2644097*791345</f>
        <v>33180.906948807118</v>
      </c>
      <c r="AZ407" s="6">
        <f>AX407*AY407</f>
        <v>33180.906948807118</v>
      </c>
      <c r="BA407" s="12">
        <f>AZ407/12721596</f>
        <v>2.6082346074193141E-3</v>
      </c>
      <c r="BB407" s="11">
        <v>1</v>
      </c>
      <c r="BC407" s="6">
        <f>AD407*BB407*0.18*4</f>
        <v>64354.05225030263</v>
      </c>
      <c r="BD407" s="10">
        <f>BC407/11104067</f>
        <v>5.7955389003238747E-3</v>
      </c>
      <c r="BE407" s="6">
        <f>AD407*BB407*0.77*4</f>
        <v>275292.33462629461</v>
      </c>
      <c r="BF407" s="8">
        <f>BE407/47500730</f>
        <v>5.7955390291116494E-3</v>
      </c>
      <c r="BG407" s="27">
        <f>BC407+BE407</f>
        <v>339646.38687659724</v>
      </c>
      <c r="BH407" s="9">
        <v>0</v>
      </c>
      <c r="BI407" s="6">
        <f>AK407*0.85*0.75*12</f>
        <v>131492.65483835872</v>
      </c>
      <c r="BJ407" s="6">
        <f>AL407*0.85*0.75*2*12</f>
        <v>262985.30967671744</v>
      </c>
      <c r="BK407" s="6">
        <f>BI407+BJ407</f>
        <v>394477.96451507614</v>
      </c>
      <c r="BL407" s="8">
        <f>BK407/236999601</f>
        <v>1.6644667874992588E-3</v>
      </c>
      <c r="BM407" s="6">
        <f>AH407/512422*1294215</f>
        <v>54266.115336981908</v>
      </c>
      <c r="BN407" s="8">
        <f>BM407/23157202</f>
        <v>2.3433796249210897E-3</v>
      </c>
      <c r="BT407" s="6">
        <f>'[1]Detailed Budget'!$AD$12</f>
        <v>194045122715</v>
      </c>
      <c r="BU407" s="6">
        <f>'[1]Detailed Budget'!$AD$24</f>
        <v>194045122715</v>
      </c>
      <c r="BV407" s="7">
        <f>AV407/34743979</f>
        <v>0</v>
      </c>
      <c r="BW407" s="4"/>
      <c r="BX407" s="5">
        <f>BT407*BV407</f>
        <v>0</v>
      </c>
      <c r="BY407" s="5">
        <f>BU407*BV407</f>
        <v>0</v>
      </c>
      <c r="CA407" s="6">
        <f>'[1]Detailed Budget'!$AD$96</f>
        <v>71050111380.677719</v>
      </c>
      <c r="CB407" s="5">
        <f>BA407*CA407</f>
        <v>185315359.36408049</v>
      </c>
      <c r="CE407" s="6">
        <f>'[1]Detailed Budget'!$AD$175</f>
        <v>4330586076.5988197</v>
      </c>
      <c r="CF407" s="5">
        <f>BB407*BD407*CE407</f>
        <v>25098080.068129405</v>
      </c>
      <c r="CG407" s="6">
        <f>'[1]Detailed Budget'!$AD$176</f>
        <v>20662817754.37001</v>
      </c>
      <c r="CH407" s="5">
        <f>BB407*BF407*CG407</f>
        <v>119752166.74687253</v>
      </c>
      <c r="CI407" s="5">
        <f>CF407+CH407</f>
        <v>144850246.81500193</v>
      </c>
      <c r="CJ407" s="5">
        <f>'[1]Detailed Budget'!$AD$178</f>
        <v>46025131033.061455</v>
      </c>
      <c r="CK407" s="5">
        <f>BB407*AG407*CJ407</f>
        <v>180691878.23081464</v>
      </c>
      <c r="CL407" s="5">
        <f>CI407+CK407</f>
        <v>325542125.04581654</v>
      </c>
      <c r="CM407" s="4">
        <f>'[1]Detailed Budget'!$AD$189</f>
        <v>77498869683.252869</v>
      </c>
      <c r="CN407" s="5">
        <f>BH407*BL407*CM407</f>
        <v>0</v>
      </c>
      <c r="CO407" s="3">
        <f>'[1]Detailed Budget'!$AD$191</f>
        <v>2684962805.4134097</v>
      </c>
      <c r="CP407" s="2">
        <f>BH407*AN407*CO407</f>
        <v>0</v>
      </c>
      <c r="CQ407" s="2">
        <f>CN407+CP407</f>
        <v>0</v>
      </c>
      <c r="CR407" s="6">
        <f>'[1]Detailed Budget'!$AD$195</f>
        <v>18734176418</v>
      </c>
      <c r="CS407" s="5">
        <f>BN407*CR407</f>
        <v>43901287.307618365</v>
      </c>
      <c r="CW407" s="4"/>
      <c r="DH407" s="3">
        <f>'[1]Detailed Budget'!$AD$163</f>
        <v>4928560000</v>
      </c>
      <c r="DI407" s="2">
        <f>AP407*DH407</f>
        <v>6160000</v>
      </c>
    </row>
    <row r="408" spans="1:113" ht="43.5" x14ac:dyDescent="0.35">
      <c r="A408" s="23" t="s">
        <v>910</v>
      </c>
      <c r="B408" s="22" t="s">
        <v>909</v>
      </c>
      <c r="C408" s="21" t="s">
        <v>1</v>
      </c>
      <c r="D408" s="21" t="s">
        <v>1</v>
      </c>
      <c r="E408" s="21"/>
      <c r="F408" s="21"/>
      <c r="G408" s="21"/>
      <c r="H408" s="21" t="s">
        <v>1</v>
      </c>
      <c r="I408" s="21" t="s">
        <v>1</v>
      </c>
      <c r="J408" s="21"/>
      <c r="K408" s="21" t="s">
        <v>1</v>
      </c>
      <c r="L408" s="21"/>
      <c r="M408" s="21"/>
      <c r="N408" s="21"/>
      <c r="O408" s="21"/>
      <c r="P408" s="21"/>
      <c r="Q408" s="21"/>
      <c r="R408" s="21" t="s">
        <v>1</v>
      </c>
      <c r="S408" s="21"/>
      <c r="T408" s="21"/>
      <c r="U408" s="20">
        <f>COUNTA(C408:T408)</f>
        <v>6</v>
      </c>
      <c r="V408" s="19" t="s">
        <v>4</v>
      </c>
      <c r="W408" s="18">
        <v>151395</v>
      </c>
      <c r="X408" s="17">
        <v>3.04</v>
      </c>
      <c r="Y408" s="16">
        <f>1+X408/100</f>
        <v>1.0304</v>
      </c>
      <c r="Z408" s="6">
        <v>19</v>
      </c>
      <c r="AA408" s="16">
        <f>POWER(Y408,Z408)</f>
        <v>1.7664898659259882</v>
      </c>
      <c r="AB408" s="6">
        <f>W408*AA408</f>
        <v>267437.73325186496</v>
      </c>
      <c r="AC408" s="1">
        <v>20.8</v>
      </c>
      <c r="AD408" s="6">
        <f>AB408*AC408/100</f>
        <v>55627.048516387913</v>
      </c>
      <c r="AE408" s="6">
        <f>AD408*0.95</f>
        <v>52845.696090568512</v>
      </c>
      <c r="AF408" s="6">
        <f>AE408*BB408</f>
        <v>52845.696090568512</v>
      </c>
      <c r="AG408" s="15">
        <f>AE408/21628351</f>
        <v>2.4433529902750566E-3</v>
      </c>
      <c r="AH408" s="6">
        <f>AB408*0.05</f>
        <v>13371.88666259325</v>
      </c>
      <c r="AI408" s="12">
        <f>AH408/12908475</f>
        <v>1.0358997993638482E-3</v>
      </c>
      <c r="AJ408" s="6">
        <f>AD408+AH408</f>
        <v>68998.935178981163</v>
      </c>
      <c r="AK408" s="6">
        <f>AB408*0.04</f>
        <v>10697.509330074599</v>
      </c>
      <c r="AL408" s="6">
        <f>AB408*0.04</f>
        <v>10697.509330074599</v>
      </c>
      <c r="AM408" s="6">
        <f>AK408+AL408</f>
        <v>21395.018660149199</v>
      </c>
      <c r="AN408" s="14">
        <f>AM408/20653560</f>
        <v>1.0358997993638482E-3</v>
      </c>
      <c r="AO408" s="6">
        <v>10</v>
      </c>
      <c r="AP408" s="13">
        <f>AO408/8801</f>
        <v>1.1362345188046814E-3</v>
      </c>
      <c r="AQ408" s="6">
        <v>10</v>
      </c>
      <c r="AR408" s="6"/>
      <c r="AS408" s="6"/>
      <c r="AT408" s="6"/>
      <c r="AU408" s="6">
        <v>0</v>
      </c>
      <c r="AV408" s="6"/>
      <c r="AW408" s="13">
        <f>AV408/34743979</f>
        <v>0</v>
      </c>
      <c r="AX408" s="6">
        <v>1</v>
      </c>
      <c r="AY408" s="6">
        <f>AJ408/2644097*791345</f>
        <v>20650.514092036279</v>
      </c>
      <c r="AZ408" s="6">
        <f>AX408*AY408</f>
        <v>20650.514092036279</v>
      </c>
      <c r="BA408" s="12">
        <f>AZ408/12721596</f>
        <v>1.6232644152538941E-3</v>
      </c>
      <c r="BB408" s="11">
        <v>1</v>
      </c>
      <c r="BC408" s="6">
        <f>AD408*BB408*0.18*4</f>
        <v>40051.474931799297</v>
      </c>
      <c r="BD408" s="10">
        <f>BC408/11104067</f>
        <v>3.6069194225682622E-3</v>
      </c>
      <c r="BE408" s="6">
        <f>AD408*BB408*0.77*4</f>
        <v>171331.30943047476</v>
      </c>
      <c r="BF408" s="8">
        <f>BE408/47500730</f>
        <v>3.6069195027207952E-3</v>
      </c>
      <c r="BG408" s="27">
        <f>BC408+BE408</f>
        <v>211382.78436227405</v>
      </c>
      <c r="BH408" s="9">
        <v>0</v>
      </c>
      <c r="BI408" s="6">
        <f>AK408*0.85*0.75*12</f>
        <v>81835.946375070693</v>
      </c>
      <c r="BJ408" s="6">
        <f>AL408*0.85*0.75*2*12</f>
        <v>163671.89275014139</v>
      </c>
      <c r="BK408" s="6">
        <f>BI408+BJ408</f>
        <v>245507.83912521208</v>
      </c>
      <c r="BL408" s="8">
        <f>BK408/236999601</f>
        <v>1.0358997993638482E-3</v>
      </c>
      <c r="BM408" s="6">
        <f>AH408/512422*1294215</f>
        <v>33773.132880766483</v>
      </c>
      <c r="BN408" s="8">
        <f>BM408/23157202</f>
        <v>1.4584289103997314E-3</v>
      </c>
      <c r="BT408" s="6">
        <f>'[1]Detailed Budget'!$AD$12</f>
        <v>194045122715</v>
      </c>
      <c r="BU408" s="6">
        <f>'[1]Detailed Budget'!$AD$24</f>
        <v>194045122715</v>
      </c>
      <c r="BV408" s="7">
        <f>AV408/34743979</f>
        <v>0</v>
      </c>
      <c r="BW408" s="4"/>
      <c r="BX408" s="5">
        <f>BT408*BV408</f>
        <v>0</v>
      </c>
      <c r="BY408" s="5">
        <f>BU408*BV408</f>
        <v>0</v>
      </c>
      <c r="CA408" s="6">
        <f>'[1]Detailed Budget'!$AD$96</f>
        <v>71050111380.677719</v>
      </c>
      <c r="CB408" s="5">
        <f>BA408*CA408</f>
        <v>115333117.50407986</v>
      </c>
      <c r="CE408" s="6">
        <f>'[1]Detailed Budget'!$AD$175</f>
        <v>4330586076.5988197</v>
      </c>
      <c r="CF408" s="5">
        <f>BB408*BD408*CE408</f>
        <v>15620075.030787971</v>
      </c>
      <c r="CG408" s="6">
        <f>'[1]Detailed Budget'!$AD$176</f>
        <v>20662817754.37001</v>
      </c>
      <c r="CH408" s="5">
        <f>BB408*BF408*CG408</f>
        <v>74529120.339402691</v>
      </c>
      <c r="CI408" s="5">
        <f>CF408+CH408</f>
        <v>90149195.370190665</v>
      </c>
      <c r="CJ408" s="5">
        <f>'[1]Detailed Budget'!$AD$178</f>
        <v>46025131033.061455</v>
      </c>
      <c r="CK408" s="5">
        <f>BB408*AG408*CJ408</f>
        <v>112455641.53743201</v>
      </c>
      <c r="CL408" s="5">
        <f>CI408+CK408</f>
        <v>202604836.90762269</v>
      </c>
      <c r="CM408" s="4">
        <f>'[1]Detailed Budget'!$AD$189</f>
        <v>77498869683.252869</v>
      </c>
      <c r="CN408" s="5">
        <f>BH408*BL408*CM408</f>
        <v>0</v>
      </c>
      <c r="CO408" s="3">
        <f>'[1]Detailed Budget'!$AD$191</f>
        <v>2684962805.4134097</v>
      </c>
      <c r="CP408" s="2">
        <f>BH408*AN408*CO408</f>
        <v>0</v>
      </c>
      <c r="CQ408" s="2">
        <f>CN408+CP408</f>
        <v>0</v>
      </c>
      <c r="CR408" s="6">
        <f>'[1]Detailed Budget'!$AD$195</f>
        <v>18734176418</v>
      </c>
      <c r="CS408" s="5">
        <f>BN408*CR408</f>
        <v>27322464.500540081</v>
      </c>
      <c r="CW408" s="4"/>
      <c r="DH408" s="3">
        <f>'[1]Detailed Budget'!$AD$163</f>
        <v>4928560000</v>
      </c>
      <c r="DI408" s="2">
        <f>AP408*DH408</f>
        <v>5600000</v>
      </c>
    </row>
    <row r="409" spans="1:113" ht="43.5" x14ac:dyDescent="0.35">
      <c r="A409" s="23" t="s">
        <v>908</v>
      </c>
      <c r="B409" s="22" t="s">
        <v>907</v>
      </c>
      <c r="C409" s="21" t="s">
        <v>1</v>
      </c>
      <c r="D409" s="21" t="s">
        <v>1</v>
      </c>
      <c r="E409" s="21"/>
      <c r="F409" s="21"/>
      <c r="G409" s="21"/>
      <c r="H409" s="21" t="s">
        <v>1</v>
      </c>
      <c r="I409" s="21" t="s">
        <v>1</v>
      </c>
      <c r="J409" s="21"/>
      <c r="K409" s="21" t="s">
        <v>1</v>
      </c>
      <c r="L409" s="21"/>
      <c r="M409" s="21"/>
      <c r="N409" s="21"/>
      <c r="O409" s="21"/>
      <c r="P409" s="21"/>
      <c r="Q409" s="21"/>
      <c r="R409" s="21" t="s">
        <v>1</v>
      </c>
      <c r="S409" s="21"/>
      <c r="T409" s="21"/>
      <c r="U409" s="20">
        <f>COUNTA(C409:T409)</f>
        <v>6</v>
      </c>
      <c r="V409" s="19" t="s">
        <v>4</v>
      </c>
      <c r="W409" s="18">
        <v>318132</v>
      </c>
      <c r="X409" s="17">
        <v>3.04</v>
      </c>
      <c r="Y409" s="16">
        <f>1+X409/100</f>
        <v>1.0304</v>
      </c>
      <c r="Z409" s="6">
        <v>19</v>
      </c>
      <c r="AA409" s="16">
        <f>POWER(Y409,Z409)</f>
        <v>1.7664898659259882</v>
      </c>
      <c r="AB409" s="6">
        <f>W409*AA409</f>
        <v>561976.95402676647</v>
      </c>
      <c r="AC409" s="1">
        <v>20.8</v>
      </c>
      <c r="AD409" s="6">
        <f>AB409*AC409/100</f>
        <v>116891.20643756744</v>
      </c>
      <c r="AE409" s="6">
        <f>AD409*0.95</f>
        <v>111046.64611568906</v>
      </c>
      <c r="AF409" s="6">
        <f>AE409*BB409</f>
        <v>111046.64611568906</v>
      </c>
      <c r="AG409" s="15">
        <f>AE409/21628351</f>
        <v>5.1343094124785132E-3</v>
      </c>
      <c r="AH409" s="6">
        <f>AB409*0.05</f>
        <v>28098.847701338324</v>
      </c>
      <c r="AI409" s="12">
        <f>AH409/12908475</f>
        <v>2.1767751575099557E-3</v>
      </c>
      <c r="AJ409" s="6">
        <f>AD409+AH409</f>
        <v>144990.05413890578</v>
      </c>
      <c r="AK409" s="6">
        <f>AB409*0.04</f>
        <v>22479.078161070658</v>
      </c>
      <c r="AL409" s="6">
        <f>AB409*0.04</f>
        <v>22479.078161070658</v>
      </c>
      <c r="AM409" s="6">
        <f>AK409+AL409</f>
        <v>44958.156322141316</v>
      </c>
      <c r="AN409" s="14">
        <f>AM409/20653560</f>
        <v>2.1767751575099553E-3</v>
      </c>
      <c r="AO409" s="6">
        <v>12</v>
      </c>
      <c r="AP409" s="13">
        <f>AO409/8801</f>
        <v>1.3634814225656176E-3</v>
      </c>
      <c r="AQ409" s="6">
        <v>12</v>
      </c>
      <c r="AR409" s="6"/>
      <c r="AS409" s="6"/>
      <c r="AT409" s="6"/>
      <c r="AU409" s="6">
        <v>0</v>
      </c>
      <c r="AV409" s="6"/>
      <c r="AW409" s="13">
        <f>AV409/34743979</f>
        <v>0</v>
      </c>
      <c r="AX409" s="6">
        <v>1</v>
      </c>
      <c r="AY409" s="6">
        <f>AJ409/2644097*791345</f>
        <v>43393.70090906362</v>
      </c>
      <c r="AZ409" s="6">
        <f>AX409*AY409</f>
        <v>43393.70090906362</v>
      </c>
      <c r="BA409" s="12">
        <f>AZ409/12721596</f>
        <v>3.4110264866973939E-3</v>
      </c>
      <c r="BB409" s="11">
        <v>1</v>
      </c>
      <c r="BC409" s="6">
        <f>AD409*BB409*0.18*4</f>
        <v>84161.668635048554</v>
      </c>
      <c r="BD409" s="10">
        <f>BC409/11104067</f>
        <v>7.579355261009192E-3</v>
      </c>
      <c r="BE409" s="6">
        <f>AD409*BB409*0.77*4</f>
        <v>360024.91582770774</v>
      </c>
      <c r="BF409" s="8">
        <f>BE409/47500730</f>
        <v>7.5793554294367209E-3</v>
      </c>
      <c r="BG409" s="27">
        <f>BC409+BE409</f>
        <v>444186.58446275629</v>
      </c>
      <c r="BH409" s="9">
        <v>0</v>
      </c>
      <c r="BI409" s="6">
        <f>AK409*0.85*0.75*12</f>
        <v>171964.94793219052</v>
      </c>
      <c r="BJ409" s="6">
        <f>AL409*0.85*0.75*2*12</f>
        <v>343929.89586438105</v>
      </c>
      <c r="BK409" s="6">
        <f>BI409+BJ409</f>
        <v>515894.8437965716</v>
      </c>
      <c r="BL409" s="8">
        <f>BK409/236999601</f>
        <v>2.1767751575099553E-3</v>
      </c>
      <c r="BM409" s="6">
        <f>AH409/512422*1294215</f>
        <v>70968.752664381274</v>
      </c>
      <c r="BN409" s="8">
        <f>BM409/23157202</f>
        <v>3.0646514490127639E-3</v>
      </c>
      <c r="BT409" s="6">
        <f>'[1]Detailed Budget'!$AD$12</f>
        <v>194045122715</v>
      </c>
      <c r="BU409" s="6">
        <f>'[1]Detailed Budget'!$AD$24</f>
        <v>194045122715</v>
      </c>
      <c r="BV409" s="7">
        <f>AV409/34743979</f>
        <v>0</v>
      </c>
      <c r="BW409" s="4"/>
      <c r="BX409" s="5">
        <f>BT409*BV409</f>
        <v>0</v>
      </c>
      <c r="BY409" s="5">
        <f>BU409*BV409</f>
        <v>0</v>
      </c>
      <c r="CA409" s="6">
        <f>'[1]Detailed Budget'!$AD$96</f>
        <v>71050111380.677719</v>
      </c>
      <c r="CB409" s="5">
        <f>BA409*CA409</f>
        <v>242353811.80229163</v>
      </c>
      <c r="CE409" s="6">
        <f>'[1]Detailed Budget'!$AD$175</f>
        <v>4330586076.5988197</v>
      </c>
      <c r="CF409" s="5">
        <f>BB409*BD409*CE409</f>
        <v>32823050.362922419</v>
      </c>
      <c r="CG409" s="6">
        <f>'[1]Detailed Budget'!$AD$176</f>
        <v>20662817754.37001</v>
      </c>
      <c r="CH409" s="5">
        <f>BB409*BF409*CG409</f>
        <v>156610839.93404582</v>
      </c>
      <c r="CI409" s="5">
        <f>CF409+CH409</f>
        <v>189433890.29696825</v>
      </c>
      <c r="CJ409" s="5">
        <f>'[1]Detailed Budget'!$AD$178</f>
        <v>46025131033.061455</v>
      </c>
      <c r="CK409" s="5">
        <f>BB409*AG409*CJ409</f>
        <v>236307263.47360435</v>
      </c>
      <c r="CL409" s="5">
        <f>CI409+CK409</f>
        <v>425741153.7705726</v>
      </c>
      <c r="CM409" s="4">
        <f>'[1]Detailed Budget'!$AD$189</f>
        <v>77498869683.252869</v>
      </c>
      <c r="CN409" s="5">
        <f>BH409*BL409*CM409</f>
        <v>0</v>
      </c>
      <c r="CO409" s="3">
        <f>'[1]Detailed Budget'!$AD$191</f>
        <v>2684962805.4134097</v>
      </c>
      <c r="CP409" s="2">
        <f>BH409*AN409*CO409</f>
        <v>0</v>
      </c>
      <c r="CQ409" s="2">
        <f>CN409+CP409</f>
        <v>0</v>
      </c>
      <c r="CR409" s="6">
        <f>'[1]Detailed Budget'!$AD$195</f>
        <v>18734176418</v>
      </c>
      <c r="CS409" s="5">
        <f>BN409*CR409</f>
        <v>57413720.905484453</v>
      </c>
      <c r="CW409" s="4"/>
      <c r="DH409" s="3">
        <f>'[1]Detailed Budget'!$AD$163</f>
        <v>4928560000</v>
      </c>
      <c r="DI409" s="2">
        <f>AP409*DH409</f>
        <v>6720000</v>
      </c>
    </row>
    <row r="410" spans="1:113" ht="43.5" x14ac:dyDescent="0.35">
      <c r="A410" s="23" t="s">
        <v>906</v>
      </c>
      <c r="B410" s="22" t="s">
        <v>905</v>
      </c>
      <c r="C410" s="21" t="s">
        <v>1</v>
      </c>
      <c r="D410" s="21" t="s">
        <v>1</v>
      </c>
      <c r="E410" s="21"/>
      <c r="F410" s="21"/>
      <c r="G410" s="21"/>
      <c r="H410" s="21" t="s">
        <v>1</v>
      </c>
      <c r="I410" s="21" t="s">
        <v>1</v>
      </c>
      <c r="J410" s="21"/>
      <c r="K410" s="21" t="s">
        <v>1</v>
      </c>
      <c r="L410" s="21"/>
      <c r="M410" s="21"/>
      <c r="N410" s="21"/>
      <c r="O410" s="21"/>
      <c r="P410" s="21"/>
      <c r="Q410" s="21"/>
      <c r="R410" s="21" t="s">
        <v>1</v>
      </c>
      <c r="S410" s="21"/>
      <c r="T410" s="21"/>
      <c r="U410" s="20">
        <f>COUNTA(C410:T410)</f>
        <v>6</v>
      </c>
      <c r="V410" s="19" t="s">
        <v>4</v>
      </c>
      <c r="W410" s="18">
        <v>116700</v>
      </c>
      <c r="X410" s="17">
        <v>3.04</v>
      </c>
      <c r="Y410" s="16">
        <f>1+X410/100</f>
        <v>1.0304</v>
      </c>
      <c r="Z410" s="6">
        <v>19</v>
      </c>
      <c r="AA410" s="16">
        <f>POWER(Y410,Z410)</f>
        <v>1.7664898659259882</v>
      </c>
      <c r="AB410" s="6">
        <f>W410*AA410</f>
        <v>206149.36735356282</v>
      </c>
      <c r="AC410" s="1">
        <v>20.8</v>
      </c>
      <c r="AD410" s="6">
        <f>AB410*AC410/100</f>
        <v>42879.068409541069</v>
      </c>
      <c r="AE410" s="6">
        <f>AD410*0.95</f>
        <v>40735.114989064015</v>
      </c>
      <c r="AF410" s="6">
        <f>AE410*BB410</f>
        <v>40735.114989064015</v>
      </c>
      <c r="AG410" s="15">
        <f>AE410/21628351</f>
        <v>1.8834128865887194E-3</v>
      </c>
      <c r="AH410" s="6">
        <f>AB410*0.05</f>
        <v>10307.468367678142</v>
      </c>
      <c r="AI410" s="12">
        <f>AH410/12908475</f>
        <v>7.9850395710400661E-4</v>
      </c>
      <c r="AJ410" s="6">
        <f>AD410+AH410</f>
        <v>53186.536777219211</v>
      </c>
      <c r="AK410" s="6">
        <f>AB410*0.04</f>
        <v>8245.9746941425128</v>
      </c>
      <c r="AL410" s="6">
        <f>AB410*0.04</f>
        <v>8245.9746941425128</v>
      </c>
      <c r="AM410" s="6">
        <f>AK410+AL410</f>
        <v>16491.949388285026</v>
      </c>
      <c r="AN410" s="14">
        <f>AM410/20653560</f>
        <v>7.985039571040065E-4</v>
      </c>
      <c r="AO410" s="6">
        <v>10</v>
      </c>
      <c r="AP410" s="13">
        <f>AO410/8801</f>
        <v>1.1362345188046814E-3</v>
      </c>
      <c r="AQ410" s="6">
        <v>10</v>
      </c>
      <c r="AR410" s="6"/>
      <c r="AS410" s="6"/>
      <c r="AT410" s="6"/>
      <c r="AU410" s="6">
        <v>0</v>
      </c>
      <c r="AV410" s="6"/>
      <c r="AW410" s="13">
        <f>AV410/34743979</f>
        <v>0</v>
      </c>
      <c r="AX410" s="6">
        <v>1</v>
      </c>
      <c r="AY410" s="6">
        <f>AJ410/2644097*791345</f>
        <v>15918.061987123974</v>
      </c>
      <c r="AZ410" s="6">
        <f>AX410*AY410</f>
        <v>15918.061987123974</v>
      </c>
      <c r="BA410" s="12">
        <f>AZ410/12721596</f>
        <v>1.2512629694516296E-3</v>
      </c>
      <c r="BB410" s="11">
        <v>1</v>
      </c>
      <c r="BC410" s="6">
        <f>AD410*BB410*0.18*4</f>
        <v>30872.929254869567</v>
      </c>
      <c r="BD410" s="10">
        <f>BC410/11104067</f>
        <v>2.7803262763877027E-3</v>
      </c>
      <c r="BE410" s="6">
        <f>AD410*BB410*0.77*4</f>
        <v>132067.53070138651</v>
      </c>
      <c r="BF410" s="8">
        <f>BE410/47500730</f>
        <v>2.7803263381717819E-3</v>
      </c>
      <c r="BG410" s="27">
        <f>BC410+BE410</f>
        <v>162940.45995625609</v>
      </c>
      <c r="BH410" s="9">
        <v>0</v>
      </c>
      <c r="BI410" s="6">
        <f>AK410*0.85*0.75*12</f>
        <v>63081.706410190222</v>
      </c>
      <c r="BJ410" s="6">
        <f>AL410*0.85*0.75*2*12</f>
        <v>126163.41282038044</v>
      </c>
      <c r="BK410" s="6">
        <f>BI410+BJ410</f>
        <v>189245.11923057068</v>
      </c>
      <c r="BL410" s="8">
        <f>BK410/236999601</f>
        <v>7.9850395710400661E-4</v>
      </c>
      <c r="BM410" s="6">
        <f>AH410/512422*1294215</f>
        <v>26033.386883222356</v>
      </c>
      <c r="BN410" s="8">
        <f>BM410/23157202</f>
        <v>1.1242026080362539E-3</v>
      </c>
      <c r="BT410" s="6">
        <f>'[1]Detailed Budget'!$AD$12</f>
        <v>194045122715</v>
      </c>
      <c r="BU410" s="6">
        <f>'[1]Detailed Budget'!$AD$24</f>
        <v>194045122715</v>
      </c>
      <c r="BV410" s="7">
        <f>AV410/34743979</f>
        <v>0</v>
      </c>
      <c r="BW410" s="4"/>
      <c r="BX410" s="5">
        <f>BT410*BV410</f>
        <v>0</v>
      </c>
      <c r="BY410" s="5">
        <f>BU410*BV410</f>
        <v>0</v>
      </c>
      <c r="CA410" s="6">
        <f>'[1]Detailed Budget'!$AD$96</f>
        <v>71050111380.677719</v>
      </c>
      <c r="CB410" s="5">
        <f>BA410*CA410</f>
        <v>88902373.346055821</v>
      </c>
      <c r="CE410" s="6">
        <f>'[1]Detailed Budget'!$AD$175</f>
        <v>4330586076.5988197</v>
      </c>
      <c r="CF410" s="5">
        <f>BB410*BD410*CE410</f>
        <v>12040442.260926427</v>
      </c>
      <c r="CG410" s="6">
        <f>'[1]Detailed Budget'!$AD$176</f>
        <v>20662817754.37001</v>
      </c>
      <c r="CH410" s="5">
        <f>BB410*BF410*CG410</f>
        <v>57449376.423318453</v>
      </c>
      <c r="CI410" s="5">
        <f>CF410+CH410</f>
        <v>69489818.684244886</v>
      </c>
      <c r="CJ410" s="5">
        <f>'[1]Detailed Budget'!$AD$178</f>
        <v>46025131033.061455</v>
      </c>
      <c r="CK410" s="5">
        <f>BB410*AG410*CJ410</f>
        <v>86684324.894602329</v>
      </c>
      <c r="CL410" s="5">
        <f>CI410+CK410</f>
        <v>156174143.57884723</v>
      </c>
      <c r="CM410" s="4">
        <f>'[1]Detailed Budget'!$AD$189</f>
        <v>77498869683.252869</v>
      </c>
      <c r="CN410" s="5">
        <f>BH410*BL410*CM410</f>
        <v>0</v>
      </c>
      <c r="CO410" s="3">
        <f>'[1]Detailed Budget'!$AD$191</f>
        <v>2684962805.4134097</v>
      </c>
      <c r="CP410" s="2">
        <f>BH410*AN410*CO410</f>
        <v>0</v>
      </c>
      <c r="CQ410" s="2">
        <f>CN410+CP410</f>
        <v>0</v>
      </c>
      <c r="CR410" s="6">
        <f>'[1]Detailed Budget'!$AD$195</f>
        <v>18734176418</v>
      </c>
      <c r="CS410" s="5">
        <f>BN410*CR410</f>
        <v>21061009.988526884</v>
      </c>
      <c r="CW410" s="4"/>
      <c r="DH410" s="3">
        <f>'[1]Detailed Budget'!$AD$163</f>
        <v>4928560000</v>
      </c>
      <c r="DI410" s="2">
        <f>AP410*DH410</f>
        <v>5600000</v>
      </c>
    </row>
    <row r="411" spans="1:113" ht="43.5" x14ac:dyDescent="0.35">
      <c r="A411" s="23" t="s">
        <v>904</v>
      </c>
      <c r="B411" s="22" t="s">
        <v>903</v>
      </c>
      <c r="C411" s="21" t="s">
        <v>1</v>
      </c>
      <c r="D411" s="21" t="s">
        <v>1</v>
      </c>
      <c r="E411" s="21"/>
      <c r="F411" s="21"/>
      <c r="G411" s="21"/>
      <c r="H411" s="21" t="s">
        <v>1</v>
      </c>
      <c r="I411" s="21" t="s">
        <v>1</v>
      </c>
      <c r="J411" s="21"/>
      <c r="K411" s="21" t="s">
        <v>1</v>
      </c>
      <c r="L411" s="21"/>
      <c r="M411" s="21"/>
      <c r="N411" s="21"/>
      <c r="O411" s="21"/>
      <c r="P411" s="21"/>
      <c r="Q411" s="21"/>
      <c r="R411" s="21" t="s">
        <v>1</v>
      </c>
      <c r="S411" s="21"/>
      <c r="T411" s="21"/>
      <c r="U411" s="20">
        <f>COUNTA(C411:T411)</f>
        <v>6</v>
      </c>
      <c r="V411" s="19" t="s">
        <v>4</v>
      </c>
      <c r="W411" s="18">
        <v>98348</v>
      </c>
      <c r="X411" s="17">
        <v>3.04</v>
      </c>
      <c r="Y411" s="16">
        <f>1+X411/100</f>
        <v>1.0304</v>
      </c>
      <c r="Z411" s="6">
        <v>19</v>
      </c>
      <c r="AA411" s="16">
        <f>POWER(Y411,Z411)</f>
        <v>1.7664898659259882</v>
      </c>
      <c r="AB411" s="6">
        <f>W411*AA411</f>
        <v>173730.74533408909</v>
      </c>
      <c r="AC411" s="1">
        <v>20.8</v>
      </c>
      <c r="AD411" s="6">
        <f>AB411*AC411/100</f>
        <v>36135.995029490536</v>
      </c>
      <c r="AE411" s="6">
        <f>AD411*0.95</f>
        <v>34329.195278016006</v>
      </c>
      <c r="AF411" s="6">
        <f>AE411*BB411</f>
        <v>34329.195278016006</v>
      </c>
      <c r="AG411" s="15">
        <f>AE411/21628351</f>
        <v>1.5872312816643307E-3</v>
      </c>
      <c r="AH411" s="6">
        <f>AB411*0.05</f>
        <v>8686.5372667044558</v>
      </c>
      <c r="AI411" s="12">
        <f>AH411/12908475</f>
        <v>6.7293288066208102E-4</v>
      </c>
      <c r="AJ411" s="6">
        <f>AD411+AH411</f>
        <v>44822.532296194993</v>
      </c>
      <c r="AK411" s="6">
        <f>AB411*0.04</f>
        <v>6949.2298133635641</v>
      </c>
      <c r="AL411" s="6">
        <f>AB411*0.04</f>
        <v>6949.2298133635641</v>
      </c>
      <c r="AM411" s="6">
        <f>AK411+AL411</f>
        <v>13898.459626727128</v>
      </c>
      <c r="AN411" s="14">
        <f>AM411/20653560</f>
        <v>6.7293288066208091E-4</v>
      </c>
      <c r="AO411" s="6">
        <v>10</v>
      </c>
      <c r="AP411" s="13">
        <f>AO411/8801</f>
        <v>1.1362345188046814E-3</v>
      </c>
      <c r="AQ411" s="6">
        <v>10</v>
      </c>
      <c r="AR411" s="6"/>
      <c r="AS411" s="6"/>
      <c r="AT411" s="6"/>
      <c r="AU411" s="6">
        <v>0</v>
      </c>
      <c r="AV411" s="6"/>
      <c r="AW411" s="13">
        <f>AV411/34743979</f>
        <v>0</v>
      </c>
      <c r="AX411" s="6">
        <v>1</v>
      </c>
      <c r="AY411" s="6">
        <f>AJ411/2644097*791345</f>
        <v>13414.820568206243</v>
      </c>
      <c r="AZ411" s="6">
        <f>AX411*AY411</f>
        <v>13414.820568206243</v>
      </c>
      <c r="BA411" s="12">
        <f>AZ411/12721596</f>
        <v>1.0544919496112157E-3</v>
      </c>
      <c r="BB411" s="11">
        <v>1</v>
      </c>
      <c r="BC411" s="6">
        <f>AD411*BB411*0.18*4</f>
        <v>26017.916421233185</v>
      </c>
      <c r="BD411" s="10">
        <f>BC411/11104067</f>
        <v>2.343097931706751E-3</v>
      </c>
      <c r="BE411" s="6">
        <f>AD411*BB411*0.77*4</f>
        <v>111298.86469083086</v>
      </c>
      <c r="BF411" s="8">
        <f>BE411/47500730</f>
        <v>2.3430979837747935E-3</v>
      </c>
      <c r="BG411" s="27">
        <f>BC411+BE411</f>
        <v>137316.78111206405</v>
      </c>
      <c r="BH411" s="9">
        <v>0</v>
      </c>
      <c r="BI411" s="6">
        <f>AK411*0.85*0.75*12</f>
        <v>53161.608072231269</v>
      </c>
      <c r="BJ411" s="6">
        <f>AL411*0.85*0.75*2*12</f>
        <v>106323.21614446254</v>
      </c>
      <c r="BK411" s="6">
        <f>BI411+BJ411</f>
        <v>159484.82421669381</v>
      </c>
      <c r="BL411" s="8">
        <f>BK411/236999601</f>
        <v>6.7293288066208102E-4</v>
      </c>
      <c r="BM411" s="6">
        <f>AH411/512422*1294215</f>
        <v>21939.430447224961</v>
      </c>
      <c r="BN411" s="8">
        <f>BM411/23157202</f>
        <v>9.4741283714781083E-4</v>
      </c>
      <c r="BT411" s="6">
        <f>'[1]Detailed Budget'!$AD$12</f>
        <v>194045122715</v>
      </c>
      <c r="BU411" s="6">
        <f>'[1]Detailed Budget'!$AD$24</f>
        <v>194045122715</v>
      </c>
      <c r="BV411" s="7">
        <f>AV411/34743979</f>
        <v>0</v>
      </c>
      <c r="BW411" s="4"/>
      <c r="BX411" s="5">
        <f>BT411*BV411</f>
        <v>0</v>
      </c>
      <c r="BY411" s="5">
        <f>BU411*BV411</f>
        <v>0</v>
      </c>
      <c r="CA411" s="6">
        <f>'[1]Detailed Budget'!$AD$96</f>
        <v>71050111380.677719</v>
      </c>
      <c r="CB411" s="5">
        <f>BA411*CA411</f>
        <v>74921770.46990487</v>
      </c>
      <c r="CE411" s="6">
        <f>'[1]Detailed Budget'!$AD$175</f>
        <v>4330586076.5988197</v>
      </c>
      <c r="CF411" s="5">
        <f>BB411*BD411*CE411</f>
        <v>10146987.279156748</v>
      </c>
      <c r="CG411" s="6">
        <f>'[1]Detailed Budget'!$AD$176</f>
        <v>20662817754.37001</v>
      </c>
      <c r="CH411" s="5">
        <f>BB411*BF411*CG411</f>
        <v>48415006.619370379</v>
      </c>
      <c r="CI411" s="5">
        <f>CF411+CH411</f>
        <v>58561993.89852713</v>
      </c>
      <c r="CJ411" s="5">
        <f>'[1]Detailed Budget'!$AD$178</f>
        <v>46025131033.061455</v>
      </c>
      <c r="CK411" s="5">
        <f>BB411*AG411*CJ411</f>
        <v>73052527.718374893</v>
      </c>
      <c r="CL411" s="5">
        <f>CI411+CK411</f>
        <v>131614521.61690202</v>
      </c>
      <c r="CM411" s="4">
        <f>'[1]Detailed Budget'!$AD$189</f>
        <v>77498869683.252869</v>
      </c>
      <c r="CN411" s="5">
        <f>BH411*BL411*CM411</f>
        <v>0</v>
      </c>
      <c r="CO411" s="3">
        <f>'[1]Detailed Budget'!$AD$191</f>
        <v>2684962805.4134097</v>
      </c>
      <c r="CP411" s="2">
        <f>BH411*AN411*CO411</f>
        <v>0</v>
      </c>
      <c r="CQ411" s="2">
        <f>CN411+CP411</f>
        <v>0</v>
      </c>
      <c r="CR411" s="6">
        <f>'[1]Detailed Budget'!$AD$195</f>
        <v>18734176418</v>
      </c>
      <c r="CS411" s="5">
        <f>BN411*CR411</f>
        <v>17748999.231804993</v>
      </c>
      <c r="CW411" s="4"/>
      <c r="DH411" s="3">
        <f>'[1]Detailed Budget'!$AD$163</f>
        <v>4928560000</v>
      </c>
      <c r="DI411" s="2">
        <f>AP411*DH411</f>
        <v>5600000</v>
      </c>
    </row>
    <row r="412" spans="1:113" ht="43.5" x14ac:dyDescent="0.35">
      <c r="A412" s="23" t="s">
        <v>902</v>
      </c>
      <c r="B412" s="22" t="s">
        <v>901</v>
      </c>
      <c r="C412" s="21" t="s">
        <v>1</v>
      </c>
      <c r="D412" s="21" t="s">
        <v>1</v>
      </c>
      <c r="E412" s="21"/>
      <c r="F412" s="21"/>
      <c r="G412" s="21"/>
      <c r="H412" s="21" t="s">
        <v>1</v>
      </c>
      <c r="I412" s="21" t="s">
        <v>1</v>
      </c>
      <c r="J412" s="21"/>
      <c r="K412" s="21" t="s">
        <v>1</v>
      </c>
      <c r="L412" s="21"/>
      <c r="M412" s="21"/>
      <c r="N412" s="21"/>
      <c r="O412" s="21"/>
      <c r="P412" s="21"/>
      <c r="Q412" s="21"/>
      <c r="R412" s="21" t="s">
        <v>1</v>
      </c>
      <c r="S412" s="21"/>
      <c r="T412" s="21"/>
      <c r="U412" s="20">
        <f>COUNTA(C412:T412)</f>
        <v>6</v>
      </c>
      <c r="V412" s="19" t="s">
        <v>4</v>
      </c>
      <c r="W412" s="18">
        <v>201800</v>
      </c>
      <c r="X412" s="17">
        <v>3.04</v>
      </c>
      <c r="Y412" s="16">
        <f>1+X412/100</f>
        <v>1.0304</v>
      </c>
      <c r="Z412" s="6">
        <v>19</v>
      </c>
      <c r="AA412" s="16">
        <f>POWER(Y412,Z412)</f>
        <v>1.7664898659259882</v>
      </c>
      <c r="AB412" s="6">
        <f>W412*AA412</f>
        <v>356477.65494386444</v>
      </c>
      <c r="AC412" s="1">
        <v>20.8</v>
      </c>
      <c r="AD412" s="6">
        <f>AB412*AC412/100</f>
        <v>74147.352228323813</v>
      </c>
      <c r="AE412" s="6">
        <f>AD412*0.95</f>
        <v>70439.984616907619</v>
      </c>
      <c r="AF412" s="6">
        <f>AE412*BB412</f>
        <v>70439.984616907619</v>
      </c>
      <c r="AG412" s="15">
        <f>AE412/21628351</f>
        <v>3.2568356513590713E-3</v>
      </c>
      <c r="AH412" s="6">
        <f>AB412*0.05</f>
        <v>17823.882747193224</v>
      </c>
      <c r="AI412" s="12">
        <f>AH412/12908475</f>
        <v>1.3807891906048718E-3</v>
      </c>
      <c r="AJ412" s="6">
        <f>AD412+AH412</f>
        <v>91971.234975517029</v>
      </c>
      <c r="AK412" s="6">
        <f>AB412*0.04</f>
        <v>14259.106197754578</v>
      </c>
      <c r="AL412" s="6">
        <f>AB412*0.04</f>
        <v>14259.106197754578</v>
      </c>
      <c r="AM412" s="6">
        <f>AK412+AL412</f>
        <v>28518.212395509156</v>
      </c>
      <c r="AN412" s="14">
        <f>AM412/20653560</f>
        <v>1.3807891906048718E-3</v>
      </c>
      <c r="AO412" s="6">
        <v>10</v>
      </c>
      <c r="AP412" s="13">
        <f>AO412/8801</f>
        <v>1.1362345188046814E-3</v>
      </c>
      <c r="AQ412" s="6">
        <v>10</v>
      </c>
      <c r="AR412" s="6"/>
      <c r="AS412" s="6"/>
      <c r="AT412" s="6"/>
      <c r="AU412" s="6">
        <v>0</v>
      </c>
      <c r="AV412" s="6"/>
      <c r="AW412" s="13">
        <f>AV412/34743979</f>
        <v>0</v>
      </c>
      <c r="AX412" s="6">
        <v>1</v>
      </c>
      <c r="AY412" s="6">
        <f>AJ412/2644097*791345</f>
        <v>27525.834695815065</v>
      </c>
      <c r="AZ412" s="6">
        <f>AX412*AY412</f>
        <v>27525.834695815065</v>
      </c>
      <c r="BA412" s="12">
        <f>AZ412/12721596</f>
        <v>2.1637092308083878E-3</v>
      </c>
      <c r="BB412" s="11">
        <v>1</v>
      </c>
      <c r="BC412" s="6">
        <f>AD412*BB412*0.18*4</f>
        <v>53386.093604393143</v>
      </c>
      <c r="BD412" s="10">
        <f>BC412/11104067</f>
        <v>4.8077964230937315E-3</v>
      </c>
      <c r="BE412" s="6">
        <f>AD412*BB412*0.77*4</f>
        <v>228373.84486323735</v>
      </c>
      <c r="BF412" s="8">
        <f>BE412/47500730</f>
        <v>4.8077965299320102E-3</v>
      </c>
      <c r="BG412" s="27">
        <f>BC412+BE412</f>
        <v>281759.93846763048</v>
      </c>
      <c r="BH412" s="9">
        <v>0</v>
      </c>
      <c r="BI412" s="6">
        <f>AK412*0.85*0.75*12</f>
        <v>109082.16241282251</v>
      </c>
      <c r="BJ412" s="6">
        <f>AL412*0.85*0.75*2*12</f>
        <v>218164.32482564502</v>
      </c>
      <c r="BK412" s="6">
        <f>BI412+BJ412</f>
        <v>327246.48723846755</v>
      </c>
      <c r="BL412" s="8">
        <f>BK412/236999601</f>
        <v>1.3807891906048718E-3</v>
      </c>
      <c r="BM412" s="6">
        <f>AH412/512422*1294215</f>
        <v>45017.459066274823</v>
      </c>
      <c r="BN412" s="8">
        <f>BM412/23157202</f>
        <v>1.943993884333471E-3</v>
      </c>
      <c r="BT412" s="6">
        <f>'[1]Detailed Budget'!$AD$12</f>
        <v>194045122715</v>
      </c>
      <c r="BU412" s="6">
        <f>'[1]Detailed Budget'!$AD$24</f>
        <v>194045122715</v>
      </c>
      <c r="BV412" s="7">
        <f>AV412/34743979</f>
        <v>0</v>
      </c>
      <c r="BW412" s="4"/>
      <c r="BX412" s="5">
        <f>BT412*BV412</f>
        <v>0</v>
      </c>
      <c r="BY412" s="5">
        <f>BU412*BV412</f>
        <v>0</v>
      </c>
      <c r="CA412" s="6">
        <f>'[1]Detailed Budget'!$AD$96</f>
        <v>71050111380.677719</v>
      </c>
      <c r="CB412" s="5">
        <f>BA412*CA412</f>
        <v>153731781.84433648</v>
      </c>
      <c r="CE412" s="6">
        <f>'[1]Detailed Budget'!$AD$175</f>
        <v>4330586076.5988197</v>
      </c>
      <c r="CF412" s="5">
        <f>BB412*BD412*CE412</f>
        <v>20820576.248971321</v>
      </c>
      <c r="CG412" s="6">
        <f>'[1]Detailed Budget'!$AD$176</f>
        <v>20662817754.37001</v>
      </c>
      <c r="CH412" s="5">
        <f>BB412*BF412*CG412</f>
        <v>99342623.498077661</v>
      </c>
      <c r="CI412" s="5">
        <f>CF412+CH412</f>
        <v>120163199.74704897</v>
      </c>
      <c r="CJ412" s="5">
        <f>'[1]Detailed Budget'!$AD$178</f>
        <v>46025131033.061455</v>
      </c>
      <c r="CK412" s="5">
        <f>BB412*AG412*CJ412</f>
        <v>149896287.6069473</v>
      </c>
      <c r="CL412" s="5">
        <f>CI412+CK412</f>
        <v>270059487.35399628</v>
      </c>
      <c r="CM412" s="4">
        <f>'[1]Detailed Budget'!$AD$189</f>
        <v>77498869683.252869</v>
      </c>
      <c r="CN412" s="5">
        <f>BH412*BL412*CM412</f>
        <v>0</v>
      </c>
      <c r="CO412" s="3">
        <f>'[1]Detailed Budget'!$AD$191</f>
        <v>2684962805.4134097</v>
      </c>
      <c r="CP412" s="2">
        <f>BH412*AN412*CO412</f>
        <v>0</v>
      </c>
      <c r="CQ412" s="2">
        <f>CN412+CP412</f>
        <v>0</v>
      </c>
      <c r="CR412" s="6">
        <f>'[1]Detailed Budget'!$AD$195</f>
        <v>18734176418</v>
      </c>
      <c r="CS412" s="5">
        <f>BN412*CR412</f>
        <v>36419124.38461633</v>
      </c>
      <c r="CW412" s="4"/>
      <c r="DH412" s="3">
        <f>'[1]Detailed Budget'!$AD$163</f>
        <v>4928560000</v>
      </c>
      <c r="DI412" s="2">
        <f>AP412*DH412</f>
        <v>5600000</v>
      </c>
    </row>
    <row r="413" spans="1:113" ht="43.5" x14ac:dyDescent="0.35">
      <c r="A413" s="23" t="s">
        <v>900</v>
      </c>
      <c r="B413" s="22" t="s">
        <v>899</v>
      </c>
      <c r="C413" s="21" t="s">
        <v>1</v>
      </c>
      <c r="D413" s="21" t="s">
        <v>1</v>
      </c>
      <c r="E413" s="21"/>
      <c r="F413" s="21"/>
      <c r="G413" s="21"/>
      <c r="H413" s="21" t="s">
        <v>1</v>
      </c>
      <c r="I413" s="21" t="s">
        <v>1</v>
      </c>
      <c r="J413" s="21"/>
      <c r="K413" s="21" t="s">
        <v>1</v>
      </c>
      <c r="L413" s="21"/>
      <c r="M413" s="21"/>
      <c r="N413" s="21"/>
      <c r="O413" s="21"/>
      <c r="P413" s="21"/>
      <c r="Q413" s="21"/>
      <c r="R413" s="21" t="s">
        <v>1</v>
      </c>
      <c r="S413" s="21"/>
      <c r="T413" s="21"/>
      <c r="U413" s="20">
        <f>COUNTA(C413:T413)</f>
        <v>6</v>
      </c>
      <c r="V413" s="19" t="s">
        <v>4</v>
      </c>
      <c r="W413" s="18">
        <v>182891</v>
      </c>
      <c r="X413" s="17">
        <v>3.04</v>
      </c>
      <c r="Y413" s="16">
        <f>1+X413/100</f>
        <v>1.0304</v>
      </c>
      <c r="Z413" s="6">
        <v>19</v>
      </c>
      <c r="AA413" s="16">
        <f>POWER(Y413,Z413)</f>
        <v>1.7664898659259882</v>
      </c>
      <c r="AB413" s="6">
        <f>W413*AA413</f>
        <v>323075.09806906991</v>
      </c>
      <c r="AC413" s="1">
        <v>20.8</v>
      </c>
      <c r="AD413" s="6">
        <f>AB413*AC413/100</f>
        <v>67199.620398366547</v>
      </c>
      <c r="AE413" s="6">
        <f>AD413*0.95</f>
        <v>63839.639378448213</v>
      </c>
      <c r="AF413" s="6">
        <f>AE413*BB413</f>
        <v>63839.639378448213</v>
      </c>
      <c r="AG413" s="15">
        <f>AE413/21628351</f>
        <v>2.9516646635912381E-3</v>
      </c>
      <c r="AH413" s="6">
        <f>AB413*0.05</f>
        <v>16153.754903453497</v>
      </c>
      <c r="AI413" s="12">
        <f>AH413/12908475</f>
        <v>1.2514069170412071E-3</v>
      </c>
      <c r="AJ413" s="6">
        <f>AD413+AH413</f>
        <v>83353.375301820051</v>
      </c>
      <c r="AK413" s="6">
        <f>AB413*0.04</f>
        <v>12923.003922762797</v>
      </c>
      <c r="AL413" s="6">
        <f>AB413*0.04</f>
        <v>12923.003922762797</v>
      </c>
      <c r="AM413" s="6">
        <f>AK413+AL413</f>
        <v>25846.007845525593</v>
      </c>
      <c r="AN413" s="14">
        <f>AM413/20653560</f>
        <v>1.2514069170412071E-3</v>
      </c>
      <c r="AO413" s="6">
        <v>12</v>
      </c>
      <c r="AP413" s="13">
        <f>AO413/8801</f>
        <v>1.3634814225656176E-3</v>
      </c>
      <c r="AQ413" s="6">
        <v>12</v>
      </c>
      <c r="AR413" s="6"/>
      <c r="AS413" s="6"/>
      <c r="AT413" s="6"/>
      <c r="AU413" s="6">
        <v>0</v>
      </c>
      <c r="AV413" s="6"/>
      <c r="AW413" s="13">
        <f>AV413/34743979</f>
        <v>0</v>
      </c>
      <c r="AX413" s="6">
        <v>1</v>
      </c>
      <c r="AY413" s="6">
        <f>AJ413/2644097*791345</f>
        <v>24946.617608286982</v>
      </c>
      <c r="AZ413" s="6">
        <f>AX413*AY413</f>
        <v>24946.617608286982</v>
      </c>
      <c r="BA413" s="12">
        <f>AZ413/12721596</f>
        <v>1.9609660303854157E-3</v>
      </c>
      <c r="BB413" s="11">
        <v>1</v>
      </c>
      <c r="BC413" s="6">
        <f>AD413*BB413*0.18*4</f>
        <v>48383.726686823909</v>
      </c>
      <c r="BD413" s="10">
        <f>BC413/11104067</f>
        <v>4.3572977978990858E-3</v>
      </c>
      <c r="BE413" s="6">
        <f>AD413*BB413*0.77*4</f>
        <v>206974.83082696897</v>
      </c>
      <c r="BF413" s="8">
        <f>BE413/47500730</f>
        <v>4.3572978947264383E-3</v>
      </c>
      <c r="BG413" s="27">
        <f>BC413+BE413</f>
        <v>255358.55751379288</v>
      </c>
      <c r="BH413" s="9">
        <v>0</v>
      </c>
      <c r="BI413" s="6">
        <f>AK413*0.85*0.75*12</f>
        <v>98860.980009135383</v>
      </c>
      <c r="BJ413" s="6">
        <f>AL413*0.85*0.75*2*12</f>
        <v>197721.96001827077</v>
      </c>
      <c r="BK413" s="6">
        <f>BI413+BJ413</f>
        <v>296582.94002740615</v>
      </c>
      <c r="BL413" s="8">
        <f>BK413/236999601</f>
        <v>1.2514069170412069E-3</v>
      </c>
      <c r="BM413" s="6">
        <f>AH413/512422*1294215</f>
        <v>40799.247304707969</v>
      </c>
      <c r="BN413" s="8">
        <f>BM413/23157202</f>
        <v>1.7618383820596274E-3</v>
      </c>
      <c r="BT413" s="6">
        <f>'[1]Detailed Budget'!$AD$12</f>
        <v>194045122715</v>
      </c>
      <c r="BU413" s="6">
        <f>'[1]Detailed Budget'!$AD$24</f>
        <v>194045122715</v>
      </c>
      <c r="BV413" s="7">
        <f>AV413/34743979</f>
        <v>0</v>
      </c>
      <c r="BW413" s="4"/>
      <c r="BX413" s="5">
        <f>BT413*BV413</f>
        <v>0</v>
      </c>
      <c r="BY413" s="5">
        <f>BU413*BV413</f>
        <v>0</v>
      </c>
      <c r="CA413" s="6">
        <f>'[1]Detailed Budget'!$AD$96</f>
        <v>71050111380.677719</v>
      </c>
      <c r="CB413" s="5">
        <f>BA413*CA413</f>
        <v>139326854.87260923</v>
      </c>
      <c r="CE413" s="6">
        <f>'[1]Detailed Budget'!$AD$175</f>
        <v>4330586076.5988197</v>
      </c>
      <c r="CF413" s="5">
        <f>BB413*BD413*CE413</f>
        <v>18869653.175176479</v>
      </c>
      <c r="CG413" s="6">
        <f>'[1]Detailed Budget'!$AD$176</f>
        <v>20662817754.37001</v>
      </c>
      <c r="CH413" s="5">
        <f>BB413*BF413*CG413</f>
        <v>90034052.300232515</v>
      </c>
      <c r="CI413" s="5">
        <f>CF413+CH413</f>
        <v>108903705.475409</v>
      </c>
      <c r="CJ413" s="5">
        <f>'[1]Detailed Budget'!$AD$178</f>
        <v>46025131033.061455</v>
      </c>
      <c r="CK413" s="5">
        <f>BB413*AG413*CJ413</f>
        <v>135850752.907444</v>
      </c>
      <c r="CL413" s="5">
        <f>CI413+CK413</f>
        <v>244754458.382853</v>
      </c>
      <c r="CM413" s="4">
        <f>'[1]Detailed Budget'!$AD$189</f>
        <v>77498869683.252869</v>
      </c>
      <c r="CN413" s="5">
        <f>BH413*BL413*CM413</f>
        <v>0</v>
      </c>
      <c r="CO413" s="3">
        <f>'[1]Detailed Budget'!$AD$191</f>
        <v>2684962805.4134097</v>
      </c>
      <c r="CP413" s="2">
        <f>BH413*AN413*CO413</f>
        <v>0</v>
      </c>
      <c r="CQ413" s="2">
        <f>CN413+CP413</f>
        <v>0</v>
      </c>
      <c r="CR413" s="6">
        <f>'[1]Detailed Budget'!$AD$195</f>
        <v>18734176418</v>
      </c>
      <c r="CS413" s="5">
        <f>BN413*CR413</f>
        <v>33006591.069508746</v>
      </c>
      <c r="CW413" s="4"/>
      <c r="DH413" s="3">
        <f>'[1]Detailed Budget'!$AD$163</f>
        <v>4928560000</v>
      </c>
      <c r="DI413" s="2">
        <f>AP413*DH413</f>
        <v>6720000</v>
      </c>
    </row>
    <row r="414" spans="1:113" ht="43.5" x14ac:dyDescent="0.35">
      <c r="A414" s="23" t="s">
        <v>898</v>
      </c>
      <c r="B414" s="22" t="s">
        <v>897</v>
      </c>
      <c r="C414" s="21" t="s">
        <v>1</v>
      </c>
      <c r="D414" s="21" t="s">
        <v>1</v>
      </c>
      <c r="E414" s="21"/>
      <c r="F414" s="21"/>
      <c r="G414" s="21"/>
      <c r="H414" s="21" t="s">
        <v>1</v>
      </c>
      <c r="I414" s="21" t="s">
        <v>1</v>
      </c>
      <c r="J414" s="21"/>
      <c r="K414" s="21" t="s">
        <v>1</v>
      </c>
      <c r="L414" s="21"/>
      <c r="M414" s="21"/>
      <c r="N414" s="21"/>
      <c r="O414" s="21"/>
      <c r="P414" s="21"/>
      <c r="Q414" s="21"/>
      <c r="R414" s="21" t="s">
        <v>1</v>
      </c>
      <c r="S414" s="21"/>
      <c r="T414" s="21"/>
      <c r="U414" s="20">
        <f>COUNTA(C414:T414)</f>
        <v>6</v>
      </c>
      <c r="V414" s="19" t="s">
        <v>4</v>
      </c>
      <c r="W414" s="18">
        <v>176301</v>
      </c>
      <c r="X414" s="17">
        <v>3.04</v>
      </c>
      <c r="Y414" s="16">
        <f>1+X414/100</f>
        <v>1.0304</v>
      </c>
      <c r="Z414" s="6">
        <v>19</v>
      </c>
      <c r="AA414" s="16">
        <f>POWER(Y414,Z414)</f>
        <v>1.7664898659259882</v>
      </c>
      <c r="AB414" s="6">
        <f>W414*AA414</f>
        <v>311433.92985261767</v>
      </c>
      <c r="AC414" s="1">
        <v>20.8</v>
      </c>
      <c r="AD414" s="6">
        <f>AB414*AC414/100</f>
        <v>64778.257409344471</v>
      </c>
      <c r="AE414" s="6">
        <f>AD414*0.95</f>
        <v>61539.344538877245</v>
      </c>
      <c r="AF414" s="6">
        <f>AE414*BB414</f>
        <v>61539.344538877245</v>
      </c>
      <c r="AG414" s="15">
        <f>AE414/21628351</f>
        <v>2.84530912869304E-3</v>
      </c>
      <c r="AH414" s="6">
        <f>AB414*0.05</f>
        <v>15571.696492630885</v>
      </c>
      <c r="AI414" s="12">
        <f>AH414/12908475</f>
        <v>1.2063157338594128E-3</v>
      </c>
      <c r="AJ414" s="6">
        <f>AD414+AH414</f>
        <v>80349.953901975357</v>
      </c>
      <c r="AK414" s="6">
        <f>AB414*0.04</f>
        <v>12457.357194104707</v>
      </c>
      <c r="AL414" s="6">
        <f>AB414*0.04</f>
        <v>12457.357194104707</v>
      </c>
      <c r="AM414" s="6">
        <f>AK414+AL414</f>
        <v>24914.714388209413</v>
      </c>
      <c r="AN414" s="14">
        <f>AM414/20653560</f>
        <v>1.2063157338594128E-3</v>
      </c>
      <c r="AO414" s="6">
        <v>11</v>
      </c>
      <c r="AP414" s="13">
        <f>AO414/8801</f>
        <v>1.2498579706851495E-3</v>
      </c>
      <c r="AQ414" s="6">
        <v>11</v>
      </c>
      <c r="AR414" s="6"/>
      <c r="AS414" s="6"/>
      <c r="AT414" s="6"/>
      <c r="AU414" s="6">
        <v>0</v>
      </c>
      <c r="AV414" s="6"/>
      <c r="AW414" s="13">
        <f>AV414/34743979</f>
        <v>0</v>
      </c>
      <c r="AX414" s="6">
        <v>1</v>
      </c>
      <c r="AY414" s="6">
        <f>AJ414/2644097*791345</f>
        <v>24047.731331550505</v>
      </c>
      <c r="AZ414" s="6">
        <f>AX414*AY414</f>
        <v>24047.731331550505</v>
      </c>
      <c r="BA414" s="12">
        <f>AZ414/12721596</f>
        <v>1.8903077358808206E-3</v>
      </c>
      <c r="BB414" s="11">
        <v>1</v>
      </c>
      <c r="BC414" s="6">
        <f>AD414*BB414*0.18*4</f>
        <v>46640.345334728016</v>
      </c>
      <c r="BD414" s="10">
        <f>BC414/11104067</f>
        <v>4.2002939404749643E-3</v>
      </c>
      <c r="BE414" s="6">
        <f>AD414*BB414*0.77*4</f>
        <v>199517.03282078097</v>
      </c>
      <c r="BF414" s="8">
        <f>BE414/47500730</f>
        <v>4.200294033813395E-3</v>
      </c>
      <c r="BG414" s="27">
        <f>BC414+BE414</f>
        <v>246157.37815550898</v>
      </c>
      <c r="BH414" s="9">
        <v>0</v>
      </c>
      <c r="BI414" s="6">
        <f>AK414*0.85*0.75*12</f>
        <v>95298.782534900995</v>
      </c>
      <c r="BJ414" s="6">
        <f>AL414*0.85*0.75*2*12</f>
        <v>190597.56506980199</v>
      </c>
      <c r="BK414" s="6">
        <f>BI414+BJ414</f>
        <v>285896.34760470298</v>
      </c>
      <c r="BL414" s="8">
        <f>BK414/236999601</f>
        <v>1.2063157338594126E-3</v>
      </c>
      <c r="BM414" s="6">
        <f>AH414/512422*1294215</f>
        <v>39329.152878311783</v>
      </c>
      <c r="BN414" s="8">
        <f>BM414/23157202</f>
        <v>1.69835513281405E-3</v>
      </c>
      <c r="BT414" s="6">
        <f>'[1]Detailed Budget'!$AD$12</f>
        <v>194045122715</v>
      </c>
      <c r="BU414" s="6">
        <f>'[1]Detailed Budget'!$AD$24</f>
        <v>194045122715</v>
      </c>
      <c r="BV414" s="7">
        <f>AV414/34743979</f>
        <v>0</v>
      </c>
      <c r="BW414" s="4"/>
      <c r="BX414" s="5">
        <f>BT414*BV414</f>
        <v>0</v>
      </c>
      <c r="BY414" s="5">
        <f>BU414*BV414</f>
        <v>0</v>
      </c>
      <c r="CA414" s="6">
        <f>'[1]Detailed Budget'!$AD$96</f>
        <v>71050111380.677719</v>
      </c>
      <c r="CB414" s="5">
        <f>BA414*CA414</f>
        <v>134306575.17808902</v>
      </c>
      <c r="CE414" s="6">
        <f>'[1]Detailed Budget'!$AD$175</f>
        <v>4330586076.5988197</v>
      </c>
      <c r="CF414" s="5">
        <f>BB414*BD414*CE414</f>
        <v>18189734.456243273</v>
      </c>
      <c r="CG414" s="6">
        <f>'[1]Detailed Budget'!$AD$176</f>
        <v>20662817754.37001</v>
      </c>
      <c r="CH414" s="5">
        <f>BB414*BF414*CG414</f>
        <v>86789910.13545385</v>
      </c>
      <c r="CI414" s="5">
        <f>CF414+CH414</f>
        <v>104979644.59169713</v>
      </c>
      <c r="CJ414" s="5">
        <f>'[1]Detailed Budget'!$AD$178</f>
        <v>46025131033.061455</v>
      </c>
      <c r="CK414" s="5">
        <f>BB414*AG414*CJ414</f>
        <v>130955725.47766308</v>
      </c>
      <c r="CL414" s="5">
        <f>CI414+CK414</f>
        <v>235935370.0693602</v>
      </c>
      <c r="CM414" s="4">
        <f>'[1]Detailed Budget'!$AD$189</f>
        <v>77498869683.252869</v>
      </c>
      <c r="CN414" s="5">
        <f>BH414*BL414*CM414</f>
        <v>0</v>
      </c>
      <c r="CO414" s="3">
        <f>'[1]Detailed Budget'!$AD$191</f>
        <v>2684962805.4134097</v>
      </c>
      <c r="CP414" s="2">
        <f>BH414*AN414*CO414</f>
        <v>0</v>
      </c>
      <c r="CQ414" s="2">
        <f>CN414+CP414</f>
        <v>0</v>
      </c>
      <c r="CR414" s="6">
        <f>'[1]Detailed Budget'!$AD$195</f>
        <v>18734176418</v>
      </c>
      <c r="CS414" s="5">
        <f>BN414*CR414</f>
        <v>31817284.678554233</v>
      </c>
      <c r="CW414" s="4"/>
      <c r="DH414" s="3">
        <f>'[1]Detailed Budget'!$AD$163</f>
        <v>4928560000</v>
      </c>
      <c r="DI414" s="2">
        <f>AP414*DH414</f>
        <v>6160000</v>
      </c>
    </row>
    <row r="415" spans="1:113" ht="43.5" x14ac:dyDescent="0.35">
      <c r="A415" s="23" t="s">
        <v>896</v>
      </c>
      <c r="B415" s="22" t="s">
        <v>895</v>
      </c>
      <c r="C415" s="21" t="s">
        <v>1</v>
      </c>
      <c r="D415" s="21" t="s">
        <v>1</v>
      </c>
      <c r="E415" s="21"/>
      <c r="F415" s="21"/>
      <c r="G415" s="21"/>
      <c r="H415" s="21" t="s">
        <v>1</v>
      </c>
      <c r="I415" s="21" t="s">
        <v>1</v>
      </c>
      <c r="J415" s="21"/>
      <c r="K415" s="21" t="s">
        <v>1</v>
      </c>
      <c r="L415" s="21"/>
      <c r="M415" s="21"/>
      <c r="N415" s="21"/>
      <c r="O415" s="21"/>
      <c r="P415" s="21"/>
      <c r="Q415" s="21"/>
      <c r="R415" s="21" t="s">
        <v>1</v>
      </c>
      <c r="S415" s="21"/>
      <c r="T415" s="21"/>
      <c r="U415" s="20">
        <f>COUNTA(C415:T415)</f>
        <v>6</v>
      </c>
      <c r="V415" s="19" t="s">
        <v>4</v>
      </c>
      <c r="W415" s="18">
        <v>171070</v>
      </c>
      <c r="X415" s="17">
        <v>3.04</v>
      </c>
      <c r="Y415" s="16">
        <f>1+X415/100</f>
        <v>1.0304</v>
      </c>
      <c r="Z415" s="6">
        <v>19</v>
      </c>
      <c r="AA415" s="16">
        <f>POWER(Y415,Z415)</f>
        <v>1.7664898659259882</v>
      </c>
      <c r="AB415" s="6">
        <f>W415*AA415</f>
        <v>302193.4213639588</v>
      </c>
      <c r="AC415" s="1">
        <v>20.8</v>
      </c>
      <c r="AD415" s="6">
        <f>AB415*AC415/100</f>
        <v>62856.231643703431</v>
      </c>
      <c r="AE415" s="6">
        <f>AD415*0.95</f>
        <v>59713.420061518256</v>
      </c>
      <c r="AF415" s="6">
        <f>AE415*BB415</f>
        <v>59713.420061518256</v>
      </c>
      <c r="AG415" s="15">
        <f>AE415/21628351</f>
        <v>2.7608863968186137E-3</v>
      </c>
      <c r="AH415" s="6">
        <f>AB415*0.05</f>
        <v>15109.67106819794</v>
      </c>
      <c r="AI415" s="12">
        <f>AH415/12908475</f>
        <v>1.1705233242654876E-3</v>
      </c>
      <c r="AJ415" s="6">
        <f>AD415+AH415</f>
        <v>77965.902711901377</v>
      </c>
      <c r="AK415" s="6">
        <f>AB415*0.04</f>
        <v>12087.736854558352</v>
      </c>
      <c r="AL415" s="6">
        <f>AB415*0.04</f>
        <v>12087.736854558352</v>
      </c>
      <c r="AM415" s="6">
        <f>AK415+AL415</f>
        <v>24175.473709116704</v>
      </c>
      <c r="AN415" s="14">
        <f>AM415/20653560</f>
        <v>1.1705233242654876E-3</v>
      </c>
      <c r="AO415" s="6">
        <v>11</v>
      </c>
      <c r="AP415" s="13">
        <f>AO415/8801</f>
        <v>1.2498579706851495E-3</v>
      </c>
      <c r="AQ415" s="6">
        <v>11</v>
      </c>
      <c r="AR415" s="6"/>
      <c r="AS415" s="6"/>
      <c r="AT415" s="6"/>
      <c r="AU415" s="6">
        <v>0</v>
      </c>
      <c r="AV415" s="6"/>
      <c r="AW415" s="13">
        <f>AV415/34743979</f>
        <v>0</v>
      </c>
      <c r="AX415" s="6">
        <v>1</v>
      </c>
      <c r="AY415" s="6">
        <f>AJ415/2644097*791345</f>
        <v>23334.214774098527</v>
      </c>
      <c r="AZ415" s="6">
        <f>AX415*AY415</f>
        <v>23334.214774098527</v>
      </c>
      <c r="BA415" s="12">
        <f>AZ415/12721596</f>
        <v>1.83422070423385E-3</v>
      </c>
      <c r="BB415" s="11">
        <v>1</v>
      </c>
      <c r="BC415" s="6">
        <f>AD415*BB415*0.18*4</f>
        <v>45256.486783466469</v>
      </c>
      <c r="BD415" s="10">
        <f>BC415/11104067</f>
        <v>4.0756676615393683E-3</v>
      </c>
      <c r="BE415" s="6">
        <f>AD415*BB415*0.77*4</f>
        <v>193597.19346260658</v>
      </c>
      <c r="BF415" s="8">
        <f>BE415/47500730</f>
        <v>4.0756677521083693E-3</v>
      </c>
      <c r="BG415" s="27">
        <f>BC415+BE415</f>
        <v>238853.68024607305</v>
      </c>
      <c r="BH415" s="9">
        <v>0</v>
      </c>
      <c r="BI415" s="6">
        <f>AK415*0.85*0.75*12</f>
        <v>92471.1869373714</v>
      </c>
      <c r="BJ415" s="6">
        <f>AL415*0.85*0.75*2*12</f>
        <v>184942.3738747428</v>
      </c>
      <c r="BK415" s="6">
        <f>BI415+BJ415</f>
        <v>277413.56081211421</v>
      </c>
      <c r="BL415" s="8">
        <f>BK415/236999601</f>
        <v>1.1705233242654876E-3</v>
      </c>
      <c r="BM415" s="6">
        <f>AH415/512422*1294215</f>
        <v>38162.223599938719</v>
      </c>
      <c r="BN415" s="8">
        <f>BM415/23157202</f>
        <v>1.647963497487249E-3</v>
      </c>
      <c r="BT415" s="6">
        <f>'[1]Detailed Budget'!$AD$12</f>
        <v>194045122715</v>
      </c>
      <c r="BU415" s="6">
        <f>'[1]Detailed Budget'!$AD$24</f>
        <v>194045122715</v>
      </c>
      <c r="BV415" s="7">
        <f>AV415/34743979</f>
        <v>0</v>
      </c>
      <c r="BW415" s="4"/>
      <c r="BX415" s="5">
        <f>BT415*BV415</f>
        <v>0</v>
      </c>
      <c r="BY415" s="5">
        <f>BU415*BV415</f>
        <v>0</v>
      </c>
      <c r="CA415" s="6">
        <f>'[1]Detailed Budget'!$AD$96</f>
        <v>71050111380.677719</v>
      </c>
      <c r="CB415" s="5">
        <f>BA415*CA415</f>
        <v>130321585.33256017</v>
      </c>
      <c r="CE415" s="6">
        <f>'[1]Detailed Budget'!$AD$175</f>
        <v>4330586076.5988197</v>
      </c>
      <c r="CF415" s="5">
        <f>BB415*BD415*CE415</f>
        <v>17650029.62790646</v>
      </c>
      <c r="CG415" s="6">
        <f>'[1]Detailed Budget'!$AD$176</f>
        <v>20662817754.37001</v>
      </c>
      <c r="CH415" s="5">
        <f>BB415*BF415*CG415</f>
        <v>84214779.989178121</v>
      </c>
      <c r="CI415" s="5">
        <f>CF415+CH415</f>
        <v>101864809.61708458</v>
      </c>
      <c r="CJ415" s="5">
        <f>'[1]Detailed Budget'!$AD$178</f>
        <v>46025131033.061455</v>
      </c>
      <c r="CK415" s="5">
        <f>BB415*AG415*CJ415</f>
        <v>127070158.1809736</v>
      </c>
      <c r="CL415" s="5">
        <f>CI415+CK415</f>
        <v>228934967.79805818</v>
      </c>
      <c r="CM415" s="4">
        <f>'[1]Detailed Budget'!$AD$189</f>
        <v>77498869683.252869</v>
      </c>
      <c r="CN415" s="5">
        <f>BH415*BL415*CM415</f>
        <v>0</v>
      </c>
      <c r="CO415" s="3">
        <f>'[1]Detailed Budget'!$AD$191</f>
        <v>2684962805.4134097</v>
      </c>
      <c r="CP415" s="2">
        <f>BH415*AN415*CO415</f>
        <v>0</v>
      </c>
      <c r="CQ415" s="2">
        <f>CN415+CP415</f>
        <v>0</v>
      </c>
      <c r="CR415" s="6">
        <f>'[1]Detailed Budget'!$AD$195</f>
        <v>18734176418</v>
      </c>
      <c r="CS415" s="5">
        <f>BN415*CR415</f>
        <v>30873238.892350424</v>
      </c>
      <c r="CW415" s="4"/>
      <c r="DH415" s="3">
        <f>'[1]Detailed Budget'!$AD$163</f>
        <v>4928560000</v>
      </c>
      <c r="DI415" s="2">
        <f>AP415*DH415</f>
        <v>6160000</v>
      </c>
    </row>
    <row r="416" spans="1:113" ht="58" x14ac:dyDescent="0.35">
      <c r="A416" s="23" t="s">
        <v>894</v>
      </c>
      <c r="B416" s="53" t="s">
        <v>893</v>
      </c>
      <c r="C416" s="21" t="s">
        <v>1</v>
      </c>
      <c r="D416" s="21" t="s">
        <v>1</v>
      </c>
      <c r="E416" s="21"/>
      <c r="F416" s="21"/>
      <c r="G416" s="21"/>
      <c r="H416" s="21" t="s">
        <v>1</v>
      </c>
      <c r="I416" s="21" t="s">
        <v>1</v>
      </c>
      <c r="J416" s="21"/>
      <c r="K416" s="21" t="s">
        <v>1</v>
      </c>
      <c r="L416" s="21"/>
      <c r="M416" s="21"/>
      <c r="N416" s="21"/>
      <c r="O416" s="21"/>
      <c r="P416" s="21"/>
      <c r="Q416" s="21"/>
      <c r="R416" s="21" t="s">
        <v>1</v>
      </c>
      <c r="S416" s="21" t="s">
        <v>1</v>
      </c>
      <c r="T416" s="21"/>
      <c r="U416" s="20">
        <f>COUNTA(C416:T416)</f>
        <v>7</v>
      </c>
      <c r="V416" s="19" t="s">
        <v>892</v>
      </c>
      <c r="W416" s="18">
        <v>113814</v>
      </c>
      <c r="X416" s="17">
        <v>3.04</v>
      </c>
      <c r="Y416" s="16">
        <f>1+X416/100</f>
        <v>1.0304</v>
      </c>
      <c r="Z416" s="6">
        <v>19</v>
      </c>
      <c r="AA416" s="16">
        <f>POWER(Y416,Z416)</f>
        <v>1.7664898659259882</v>
      </c>
      <c r="AB416" s="6">
        <f>W416*AA416</f>
        <v>201051.27760050041</v>
      </c>
      <c r="AC416" s="1">
        <v>20.8</v>
      </c>
      <c r="AD416" s="6">
        <f>AB416*AC416/100</f>
        <v>41818.665740904085</v>
      </c>
      <c r="AE416" s="6">
        <f>AD416*0.95</f>
        <v>39727.73245385888</v>
      </c>
      <c r="AF416" s="6">
        <f>AE416*BB416</f>
        <v>39727.73245385888</v>
      </c>
      <c r="AG416" s="15">
        <f>AE416/21628351</f>
        <v>1.836835940653029E-3</v>
      </c>
      <c r="AH416" s="6">
        <f>AB416*0.05</f>
        <v>10052.563880025022</v>
      </c>
      <c r="AI416" s="12">
        <f>AH416/12908475</f>
        <v>7.787568926635425E-4</v>
      </c>
      <c r="AJ416" s="6">
        <f>AD416+AH416</f>
        <v>51871.229620929109</v>
      </c>
      <c r="AK416" s="6">
        <f>AB416*0.04</f>
        <v>8042.0511040200163</v>
      </c>
      <c r="AL416" s="6">
        <f>AB416*0.04</f>
        <v>8042.0511040200163</v>
      </c>
      <c r="AM416" s="6">
        <f>AK416+AL416</f>
        <v>16084.102208040033</v>
      </c>
      <c r="AN416" s="14">
        <f>AM416/20653560</f>
        <v>7.7875689266354239E-4</v>
      </c>
      <c r="AO416" s="6">
        <v>10</v>
      </c>
      <c r="AP416" s="13">
        <f>AO416/8801</f>
        <v>1.1362345188046814E-3</v>
      </c>
      <c r="AQ416" s="6">
        <v>10</v>
      </c>
      <c r="AR416" s="6"/>
      <c r="AS416" s="6"/>
      <c r="AT416" s="6"/>
      <c r="AU416" s="6">
        <v>0</v>
      </c>
      <c r="AV416" s="6"/>
      <c r="AW416" s="13">
        <f>AV416/34743979</f>
        <v>0</v>
      </c>
      <c r="AX416" s="6">
        <v>1</v>
      </c>
      <c r="AY416" s="6">
        <f>AJ416/2644097*791345</f>
        <v>15524.407086568361</v>
      </c>
      <c r="AZ416" s="6">
        <f>AX416*AY416</f>
        <v>15524.407086568361</v>
      </c>
      <c r="BA416" s="12">
        <f>AZ416/12721596</f>
        <v>1.2203191397186612E-3</v>
      </c>
      <c r="BB416" s="11">
        <v>1</v>
      </c>
      <c r="BC416" s="6">
        <f>AD416*BB416*0.18*4</f>
        <v>30109.43933345094</v>
      </c>
      <c r="BD416" s="10">
        <f>BC416/11104067</f>
        <v>2.7115685931515848E-3</v>
      </c>
      <c r="BE416" s="6">
        <f>AD416*BB416*0.77*4</f>
        <v>128801.49048198458</v>
      </c>
      <c r="BF416" s="8">
        <f>BE416/47500730</f>
        <v>2.7115686534077386E-3</v>
      </c>
      <c r="BG416" s="27">
        <f>BC416+BE416</f>
        <v>158910.92981543552</v>
      </c>
      <c r="BH416" s="9">
        <v>0</v>
      </c>
      <c r="BI416" s="6">
        <f>AK416*0.85*0.75*12</f>
        <v>61521.690945753129</v>
      </c>
      <c r="BJ416" s="6">
        <f>AL416*0.85*0.75*2*12</f>
        <v>123043.38189150626</v>
      </c>
      <c r="BK416" s="6">
        <f>BI416+BJ416</f>
        <v>184565.07283725939</v>
      </c>
      <c r="BL416" s="8">
        <f>BK416/236999601</f>
        <v>7.787568926635425E-4</v>
      </c>
      <c r="BM416" s="6">
        <f>AH416/512422*1294215</f>
        <v>25389.579217884053</v>
      </c>
      <c r="BN416" s="8">
        <f>BM416/23157202</f>
        <v>1.0964009908400875E-3</v>
      </c>
      <c r="BT416" s="6">
        <f>'[1]Detailed Budget'!$AD$12</f>
        <v>194045122715</v>
      </c>
      <c r="BU416" s="6">
        <f>'[1]Detailed Budget'!$AD$24</f>
        <v>194045122715</v>
      </c>
      <c r="BV416" s="7">
        <f>AV416/34743979</f>
        <v>0</v>
      </c>
      <c r="BW416" s="4"/>
      <c r="BX416" s="5">
        <f>BT416*BV416</f>
        <v>0</v>
      </c>
      <c r="BY416" s="5">
        <f>BU416*BV416</f>
        <v>0</v>
      </c>
      <c r="CA416" s="6">
        <f>'[1]Detailed Budget'!$AD$96</f>
        <v>71050111380.677719</v>
      </c>
      <c r="CB416" s="5">
        <f>BA416*CA416</f>
        <v>86703810.796983689</v>
      </c>
      <c r="CE416" s="6">
        <f>'[1]Detailed Budget'!$AD$175</f>
        <v>4330586076.5988197</v>
      </c>
      <c r="CF416" s="5">
        <f>BB416*BD416*CE416</f>
        <v>11742681.195244903</v>
      </c>
      <c r="CG416" s="6">
        <f>'[1]Detailed Budget'!$AD$176</f>
        <v>20662817754.37001</v>
      </c>
      <c r="CH416" s="5">
        <f>BB416*BF416*CG416</f>
        <v>56028648.9138266</v>
      </c>
      <c r="CI416" s="5">
        <f>CF416+CH416</f>
        <v>67771330.109071508</v>
      </c>
      <c r="CJ416" s="5">
        <f>'[1]Detailed Budget'!$AD$178</f>
        <v>46025131033.061455</v>
      </c>
      <c r="CK416" s="5">
        <f>BB416*AG416*CJ416</f>
        <v>84540614.854792356</v>
      </c>
      <c r="CL416" s="5">
        <f>CI416+CK416</f>
        <v>152311944.96386385</v>
      </c>
      <c r="CM416" s="4">
        <f>'[1]Detailed Budget'!$AD$189</f>
        <v>77498869683.252869</v>
      </c>
      <c r="CN416" s="5">
        <f>BH416*BL416*CM416</f>
        <v>0</v>
      </c>
      <c r="CO416" s="3">
        <f>'[1]Detailed Budget'!$AD$191</f>
        <v>2684962805.4134097</v>
      </c>
      <c r="CP416" s="2">
        <f>BH416*AN416*CO416</f>
        <v>0</v>
      </c>
      <c r="CQ416" s="2">
        <f>CN416+CP416</f>
        <v>0</v>
      </c>
      <c r="CR416" s="6">
        <f>'[1]Detailed Budget'!$AD$195</f>
        <v>18734176418</v>
      </c>
      <c r="CS416" s="5">
        <f>BN416*CR416</f>
        <v>20540169.5872682</v>
      </c>
      <c r="CW416" s="4"/>
      <c r="DH416" s="3">
        <f>'[1]Detailed Budget'!$AD$163</f>
        <v>4928560000</v>
      </c>
      <c r="DI416" s="2">
        <f>AP416*DH416</f>
        <v>5600000</v>
      </c>
    </row>
    <row r="417" spans="1:118" ht="43.5" x14ac:dyDescent="0.35">
      <c r="A417" s="23" t="s">
        <v>891</v>
      </c>
      <c r="B417" s="22" t="s">
        <v>890</v>
      </c>
      <c r="C417" s="21" t="s">
        <v>1</v>
      </c>
      <c r="D417" s="21" t="s">
        <v>1</v>
      </c>
      <c r="E417" s="21"/>
      <c r="F417" s="21"/>
      <c r="G417" s="21"/>
      <c r="H417" s="21" t="s">
        <v>1</v>
      </c>
      <c r="I417" s="21" t="s">
        <v>1</v>
      </c>
      <c r="J417" s="21"/>
      <c r="K417" s="21" t="s">
        <v>1</v>
      </c>
      <c r="L417" s="21"/>
      <c r="M417" s="21"/>
      <c r="N417" s="21"/>
      <c r="O417" s="21"/>
      <c r="P417" s="21"/>
      <c r="Q417" s="21"/>
      <c r="R417" s="21" t="s">
        <v>1</v>
      </c>
      <c r="S417" s="21"/>
      <c r="T417" s="21"/>
      <c r="U417" s="20">
        <f>COUNTA(C417:T417)</f>
        <v>6</v>
      </c>
      <c r="V417" s="19" t="s">
        <v>4</v>
      </c>
      <c r="W417" s="18">
        <v>170006</v>
      </c>
      <c r="X417" s="17">
        <v>3.04</v>
      </c>
      <c r="Y417" s="16">
        <f>1+X417/100</f>
        <v>1.0304</v>
      </c>
      <c r="Z417" s="6">
        <v>19</v>
      </c>
      <c r="AA417" s="16">
        <f>POWER(Y417,Z417)</f>
        <v>1.7664898659259882</v>
      </c>
      <c r="AB417" s="6">
        <f>W417*AA417</f>
        <v>300313.87614661356</v>
      </c>
      <c r="AC417" s="1">
        <v>20.8</v>
      </c>
      <c r="AD417" s="6">
        <f>AB417*AC417/100</f>
        <v>62465.286238495624</v>
      </c>
      <c r="AE417" s="6">
        <f>AD417*0.95</f>
        <v>59342.021926570844</v>
      </c>
      <c r="AF417" s="6">
        <f>AE417*BB417</f>
        <v>59342.021926570844</v>
      </c>
      <c r="AG417" s="15">
        <f>AE417/21628351</f>
        <v>2.7437145775270079E-3</v>
      </c>
      <c r="AH417" s="6">
        <f>AB417*0.05</f>
        <v>15015.693807330679</v>
      </c>
      <c r="AI417" s="12">
        <f>AH417/12908475</f>
        <v>1.1632430482555593E-3</v>
      </c>
      <c r="AJ417" s="6">
        <f>AD417+AH417</f>
        <v>77480.980045826305</v>
      </c>
      <c r="AK417" s="6">
        <f>AB417*0.04</f>
        <v>12012.555045864543</v>
      </c>
      <c r="AL417" s="6">
        <f>AB417*0.04</f>
        <v>12012.555045864543</v>
      </c>
      <c r="AM417" s="6">
        <f>AK417+AL417</f>
        <v>24025.110091729086</v>
      </c>
      <c r="AN417" s="14">
        <f>AM417/20653560</f>
        <v>1.1632430482555591E-3</v>
      </c>
      <c r="AO417" s="6">
        <v>11</v>
      </c>
      <c r="AP417" s="13">
        <f>AO417/8801</f>
        <v>1.2498579706851495E-3</v>
      </c>
      <c r="AQ417" s="6">
        <v>11</v>
      </c>
      <c r="AR417" s="6"/>
      <c r="AS417" s="6"/>
      <c r="AT417" s="6"/>
      <c r="AU417" s="6">
        <v>0</v>
      </c>
      <c r="AV417" s="6"/>
      <c r="AW417" s="13">
        <f>AV417/34743979</f>
        <v>0</v>
      </c>
      <c r="AX417" s="6">
        <v>1</v>
      </c>
      <c r="AY417" s="6">
        <f>AJ417/2644097*791345</f>
        <v>23189.08351485003</v>
      </c>
      <c r="AZ417" s="6">
        <f>AX417*AY417</f>
        <v>23189.08351485003</v>
      </c>
      <c r="BA417" s="12">
        <f>AZ417/12721596</f>
        <v>1.8228124454549594E-3</v>
      </c>
      <c r="BB417" s="11">
        <v>1</v>
      </c>
      <c r="BC417" s="6">
        <f>AD417*BB417*0.18*4</f>
        <v>44975.006091716845</v>
      </c>
      <c r="BD417" s="10">
        <f>BC417/11104067</f>
        <v>4.0503183285652763E-3</v>
      </c>
      <c r="BE417" s="6">
        <f>AD417*BB417*0.77*4</f>
        <v>192393.08161456653</v>
      </c>
      <c r="BF417" s="8">
        <f>BE417/47500730</f>
        <v>4.0503184185709676E-3</v>
      </c>
      <c r="BG417" s="27">
        <f>BC417+BE417</f>
        <v>237368.08770628338</v>
      </c>
      <c r="BH417" s="9">
        <v>0</v>
      </c>
      <c r="BI417" s="6">
        <f>AK417*0.85*0.75*12</f>
        <v>91896.04610086375</v>
      </c>
      <c r="BJ417" s="6">
        <f>AL417*0.85*0.75*2*12</f>
        <v>183792.0922017275</v>
      </c>
      <c r="BK417" s="6">
        <f>BI417+BJ417</f>
        <v>275688.13830259128</v>
      </c>
      <c r="BL417" s="8">
        <f>BK417/236999601</f>
        <v>1.1632430482555593E-3</v>
      </c>
      <c r="BM417" s="6">
        <f>AH417/512422*1294215</f>
        <v>37924.866927755786</v>
      </c>
      <c r="BN417" s="8">
        <f>BM417/23157202</f>
        <v>1.637713698216036E-3</v>
      </c>
      <c r="BT417" s="6">
        <f>'[1]Detailed Budget'!$AD$12</f>
        <v>194045122715</v>
      </c>
      <c r="BU417" s="6">
        <f>'[1]Detailed Budget'!$AD$24</f>
        <v>194045122715</v>
      </c>
      <c r="BV417" s="7">
        <f>AV417/34743979</f>
        <v>0</v>
      </c>
      <c r="BW417" s="4"/>
      <c r="BX417" s="5">
        <f>BT417*BV417</f>
        <v>0</v>
      </c>
      <c r="BY417" s="5">
        <f>BU417*BV417</f>
        <v>0</v>
      </c>
      <c r="CA417" s="6">
        <f>'[1]Detailed Budget'!$AD$96</f>
        <v>71050111380.677719</v>
      </c>
      <c r="CB417" s="5">
        <f>BA417*CA417</f>
        <v>129511027.2756604</v>
      </c>
      <c r="CE417" s="6">
        <f>'[1]Detailed Budget'!$AD$175</f>
        <v>4330586076.5988197</v>
      </c>
      <c r="CF417" s="5">
        <f>BB417*BD417*CE417</f>
        <v>17540252.159477789</v>
      </c>
      <c r="CG417" s="6">
        <f>'[1]Detailed Budget'!$AD$176</f>
        <v>20662817754.37001</v>
      </c>
      <c r="CH417" s="5">
        <f>BB417*BF417*CG417</f>
        <v>83690991.33010006</v>
      </c>
      <c r="CI417" s="5">
        <f>CF417+CH417</f>
        <v>101231243.48957784</v>
      </c>
      <c r="CJ417" s="5">
        <f>'[1]Detailed Budget'!$AD$178</f>
        <v>46025131033.061455</v>
      </c>
      <c r="CK417" s="5">
        <f>BB417*AG417*CJ417</f>
        <v>126279822.9480014</v>
      </c>
      <c r="CL417" s="5">
        <f>CI417+CK417</f>
        <v>227511066.43757924</v>
      </c>
      <c r="CM417" s="4">
        <f>'[1]Detailed Budget'!$AD$189</f>
        <v>77498869683.252869</v>
      </c>
      <c r="CN417" s="5">
        <f>BH417*BL417*CM417</f>
        <v>0</v>
      </c>
      <c r="CO417" s="3">
        <f>'[1]Detailed Budget'!$AD$191</f>
        <v>2684962805.4134097</v>
      </c>
      <c r="CP417" s="2">
        <f>BH417*AN417*CO417</f>
        <v>0</v>
      </c>
      <c r="CQ417" s="2">
        <f>CN417+CP417</f>
        <v>0</v>
      </c>
      <c r="CR417" s="6">
        <f>'[1]Detailed Budget'!$AD$195</f>
        <v>18734176418</v>
      </c>
      <c r="CS417" s="5">
        <f>BN417*CR417</f>
        <v>30681217.344554432</v>
      </c>
      <c r="CW417" s="4"/>
      <c r="DH417" s="3">
        <f>'[1]Detailed Budget'!$AD$163</f>
        <v>4928560000</v>
      </c>
      <c r="DI417" s="2">
        <f>AP417*DH417</f>
        <v>6160000</v>
      </c>
    </row>
    <row r="418" spans="1:118" ht="43.5" x14ac:dyDescent="0.35">
      <c r="A418" s="23" t="s">
        <v>889</v>
      </c>
      <c r="B418" s="22" t="s">
        <v>888</v>
      </c>
      <c r="C418" s="21" t="s">
        <v>1</v>
      </c>
      <c r="D418" s="21" t="s">
        <v>1</v>
      </c>
      <c r="E418" s="21"/>
      <c r="F418" s="21"/>
      <c r="G418" s="21"/>
      <c r="H418" s="21" t="s">
        <v>1</v>
      </c>
      <c r="I418" s="21" t="s">
        <v>1</v>
      </c>
      <c r="J418" s="21"/>
      <c r="K418" s="21" t="s">
        <v>1</v>
      </c>
      <c r="L418" s="21"/>
      <c r="M418" s="21"/>
      <c r="N418" s="21"/>
      <c r="O418" s="21"/>
      <c r="P418" s="21"/>
      <c r="Q418" s="21"/>
      <c r="R418" s="21" t="s">
        <v>1</v>
      </c>
      <c r="S418" s="21"/>
      <c r="T418" s="21"/>
      <c r="U418" s="20">
        <f>COUNTA(C418:T418)</f>
        <v>6</v>
      </c>
      <c r="V418" s="19" t="s">
        <v>4</v>
      </c>
      <c r="W418" s="18">
        <v>154092</v>
      </c>
      <c r="X418" s="17">
        <v>3.04</v>
      </c>
      <c r="Y418" s="16">
        <f>1+X418/100</f>
        <v>1.0304</v>
      </c>
      <c r="Z418" s="6">
        <v>19</v>
      </c>
      <c r="AA418" s="16">
        <f>POWER(Y418,Z418)</f>
        <v>1.7664898659259882</v>
      </c>
      <c r="AB418" s="6">
        <f>W418*AA418</f>
        <v>272201.95642026735</v>
      </c>
      <c r="AC418" s="1">
        <v>20.8</v>
      </c>
      <c r="AD418" s="6">
        <f>AB418*AC418/100</f>
        <v>56618.006935415615</v>
      </c>
      <c r="AE418" s="6">
        <f>AD418*0.95</f>
        <v>53787.106588644834</v>
      </c>
      <c r="AF418" s="6">
        <f>AE418*BB418</f>
        <v>53787.106588644834</v>
      </c>
      <c r="AG418" s="15">
        <f>AE418/21628351</f>
        <v>2.4868796788365803E-3</v>
      </c>
      <c r="AH418" s="6">
        <f>AB418*0.05</f>
        <v>13610.097821013369</v>
      </c>
      <c r="AI418" s="12">
        <f>AH418/12908475</f>
        <v>1.0543536568814961E-3</v>
      </c>
      <c r="AJ418" s="6">
        <f>AD418+AH418</f>
        <v>70228.104756428977</v>
      </c>
      <c r="AK418" s="6">
        <f>AB418*0.04</f>
        <v>10888.078256810693</v>
      </c>
      <c r="AL418" s="6">
        <f>AB418*0.04</f>
        <v>10888.078256810693</v>
      </c>
      <c r="AM418" s="6">
        <f>AK418+AL418</f>
        <v>21776.156513621387</v>
      </c>
      <c r="AN418" s="14">
        <f>AM418/20653560</f>
        <v>1.0543536568814959E-3</v>
      </c>
      <c r="AO418" s="6">
        <v>10</v>
      </c>
      <c r="AP418" s="13">
        <f>AO418/8801</f>
        <v>1.1362345188046814E-3</v>
      </c>
      <c r="AQ418" s="6">
        <v>10</v>
      </c>
      <c r="AR418" s="6"/>
      <c r="AS418" s="6"/>
      <c r="AT418" s="6"/>
      <c r="AU418" s="6">
        <v>0</v>
      </c>
      <c r="AV418" s="6"/>
      <c r="AW418" s="13">
        <f>AV418/34743979</f>
        <v>0</v>
      </c>
      <c r="AX418" s="6">
        <v>1</v>
      </c>
      <c r="AY418" s="6">
        <f>AJ418/2644097*791345</f>
        <v>21018.389097856958</v>
      </c>
      <c r="AZ418" s="6">
        <f>AX418*AY418</f>
        <v>21018.389097856958</v>
      </c>
      <c r="BA418" s="12">
        <f>AZ418/12721596</f>
        <v>1.6521817779669278E-3</v>
      </c>
      <c r="BB418" s="11">
        <v>1</v>
      </c>
      <c r="BC418" s="6">
        <f>AD418*BB418*0.18*4</f>
        <v>40764.964993499241</v>
      </c>
      <c r="BD418" s="10">
        <f>BC418/11104067</f>
        <v>3.6711742637629296E-3</v>
      </c>
      <c r="BE418" s="6">
        <f>AD418*BB418*0.77*4</f>
        <v>174383.46136108009</v>
      </c>
      <c r="BF418" s="8">
        <f>BE418/47500730</f>
        <v>3.6711743453433261E-3</v>
      </c>
      <c r="BG418" s="27">
        <f>BC418+BE418</f>
        <v>215148.42635457934</v>
      </c>
      <c r="BH418" s="9">
        <v>0</v>
      </c>
      <c r="BI418" s="6">
        <f>AK418*0.85*0.75*12</f>
        <v>83293.798664601796</v>
      </c>
      <c r="BJ418" s="6">
        <f>AL418*0.85*0.75*2*12</f>
        <v>166587.59732920359</v>
      </c>
      <c r="BK418" s="6">
        <f>BI418+BJ418</f>
        <v>249881.39599380537</v>
      </c>
      <c r="BL418" s="8">
        <f>BK418/236999601</f>
        <v>1.0543536568814957E-3</v>
      </c>
      <c r="BM418" s="6">
        <f>AH418/512422*1294215</f>
        <v>34374.778505651237</v>
      </c>
      <c r="BN418" s="8">
        <f>BM418/23157202</f>
        <v>1.4844098395674589E-3</v>
      </c>
      <c r="BT418" s="6">
        <f>'[1]Detailed Budget'!$AD$12</f>
        <v>194045122715</v>
      </c>
      <c r="BU418" s="6">
        <f>'[1]Detailed Budget'!$AD$24</f>
        <v>194045122715</v>
      </c>
      <c r="BV418" s="7">
        <f>AV418/34743979</f>
        <v>0</v>
      </c>
      <c r="BW418" s="4"/>
      <c r="BX418" s="5">
        <f>BT418*BV418</f>
        <v>0</v>
      </c>
      <c r="BY418" s="5">
        <f>BU418*BV418</f>
        <v>0</v>
      </c>
      <c r="CA418" s="6">
        <f>'[1]Detailed Budget'!$AD$96</f>
        <v>71050111380.677719</v>
      </c>
      <c r="CB418" s="5">
        <f>BA418*CA418</f>
        <v>117387699.34567636</v>
      </c>
      <c r="CE418" s="6">
        <f>'[1]Detailed Budget'!$AD$175</f>
        <v>4330586076.5988197</v>
      </c>
      <c r="CF418" s="5">
        <f>BB418*BD418*CE418</f>
        <v>15898336.151419666</v>
      </c>
      <c r="CG418" s="6">
        <f>'[1]Detailed Budget'!$AD$176</f>
        <v>20662817754.37001</v>
      </c>
      <c r="CH418" s="5">
        <f>BB418*BF418*CG418</f>
        <v>75856806.44234778</v>
      </c>
      <c r="CI418" s="5">
        <f>CF418+CH418</f>
        <v>91755142.593767449</v>
      </c>
      <c r="CJ418" s="5">
        <f>'[1]Detailed Budget'!$AD$178</f>
        <v>46025131033.061455</v>
      </c>
      <c r="CK418" s="5">
        <f>BB418*AG418*CJ418</f>
        <v>114458963.0819114</v>
      </c>
      <c r="CL418" s="5">
        <f>CI418+CK418</f>
        <v>206214105.67567885</v>
      </c>
      <c r="CM418" s="4">
        <f>'[1]Detailed Budget'!$AD$189</f>
        <v>77498869683.252869</v>
      </c>
      <c r="CN418" s="5">
        <f>BH418*BL418*CM418</f>
        <v>0</v>
      </c>
      <c r="CO418" s="3">
        <f>'[1]Detailed Budget'!$AD$191</f>
        <v>2684962805.4134097</v>
      </c>
      <c r="CP418" s="2">
        <f>BH418*AN418*CO418</f>
        <v>0</v>
      </c>
      <c r="CQ418" s="2">
        <f>CN418+CP418</f>
        <v>0</v>
      </c>
      <c r="CR418" s="6">
        <f>'[1]Detailed Budget'!$AD$195</f>
        <v>18734176418</v>
      </c>
      <c r="CS418" s="5">
        <f>BN418*CR418</f>
        <v>27809195.81107185</v>
      </c>
      <c r="CW418" s="4"/>
      <c r="DH418" s="3">
        <f>'[1]Detailed Budget'!$AD$163</f>
        <v>4928560000</v>
      </c>
      <c r="DI418" s="2">
        <f>AP418*DH418</f>
        <v>5600000</v>
      </c>
    </row>
    <row r="419" spans="1:118" ht="43.5" x14ac:dyDescent="0.35">
      <c r="A419" s="23" t="s">
        <v>887</v>
      </c>
      <c r="B419" s="22" t="s">
        <v>886</v>
      </c>
      <c r="C419" s="21" t="s">
        <v>1</v>
      </c>
      <c r="D419" s="21" t="s">
        <v>1</v>
      </c>
      <c r="E419" s="21"/>
      <c r="F419" s="21"/>
      <c r="G419" s="21"/>
      <c r="H419" s="21" t="s">
        <v>1</v>
      </c>
      <c r="I419" s="21" t="s">
        <v>1</v>
      </c>
      <c r="J419" s="21"/>
      <c r="K419" s="21" t="s">
        <v>1</v>
      </c>
      <c r="L419" s="21"/>
      <c r="M419" s="21"/>
      <c r="N419" s="21"/>
      <c r="O419" s="21"/>
      <c r="P419" s="21"/>
      <c r="Q419" s="21"/>
      <c r="R419" s="21" t="s">
        <v>1</v>
      </c>
      <c r="S419" s="21"/>
      <c r="T419" s="21"/>
      <c r="U419" s="20">
        <f>COUNTA(C419:T419)</f>
        <v>6</v>
      </c>
      <c r="V419" s="19" t="s">
        <v>4</v>
      </c>
      <c r="W419" s="18">
        <v>140679</v>
      </c>
      <c r="X419" s="17">
        <v>3.04</v>
      </c>
      <c r="Y419" s="16">
        <f>1+X419/100</f>
        <v>1.0304</v>
      </c>
      <c r="Z419" s="6">
        <v>19</v>
      </c>
      <c r="AA419" s="16">
        <f>POWER(Y419,Z419)</f>
        <v>1.7664898659259882</v>
      </c>
      <c r="AB419" s="6">
        <f>W419*AA419</f>
        <v>248508.0278486021</v>
      </c>
      <c r="AC419" s="1">
        <v>20.8</v>
      </c>
      <c r="AD419" s="6">
        <f>AB419*AC419/100</f>
        <v>51689.669792509238</v>
      </c>
      <c r="AE419" s="6">
        <f>AD419*0.95</f>
        <v>49105.186302883776</v>
      </c>
      <c r="AF419" s="6">
        <f>AE419*BB419</f>
        <v>49105.186302883776</v>
      </c>
      <c r="AG419" s="15">
        <f>AE419/21628351</f>
        <v>2.27040823883817E-3</v>
      </c>
      <c r="AH419" s="6">
        <f>AB419*0.05</f>
        <v>12425.401392430105</v>
      </c>
      <c r="AI419" s="12">
        <f>AH419/12908475</f>
        <v>9.6257701954956764E-4</v>
      </c>
      <c r="AJ419" s="6">
        <f>AD419+AH419</f>
        <v>64115.071184939341</v>
      </c>
      <c r="AK419" s="6">
        <f>AB419*0.04</f>
        <v>9940.3211139440846</v>
      </c>
      <c r="AL419" s="6">
        <f>AB419*0.04</f>
        <v>9940.3211139440846</v>
      </c>
      <c r="AM419" s="6">
        <f>AK419+AL419</f>
        <v>19880.642227888169</v>
      </c>
      <c r="AN419" s="14">
        <f>AM419/20653560</f>
        <v>9.6257701954956764E-4</v>
      </c>
      <c r="AO419" s="6">
        <v>10</v>
      </c>
      <c r="AP419" s="13">
        <f>AO419/8801</f>
        <v>1.1362345188046814E-3</v>
      </c>
      <c r="AQ419" s="6">
        <v>10</v>
      </c>
      <c r="AR419" s="6"/>
      <c r="AS419" s="6"/>
      <c r="AT419" s="6"/>
      <c r="AU419" s="6">
        <v>0</v>
      </c>
      <c r="AV419" s="6"/>
      <c r="AW419" s="13">
        <f>AV419/34743979</f>
        <v>0</v>
      </c>
      <c r="AX419" s="6">
        <v>1</v>
      </c>
      <c r="AY419" s="6">
        <f>AJ419/2644097*791345</f>
        <v>19188.834981033535</v>
      </c>
      <c r="AZ419" s="6">
        <f>AX419*AY419</f>
        <v>19188.834981033535</v>
      </c>
      <c r="BA419" s="12">
        <f>AZ419/12721596</f>
        <v>1.5083669518379246E-3</v>
      </c>
      <c r="BB419" s="11">
        <v>1</v>
      </c>
      <c r="BC419" s="6">
        <f>AD419*BB419*0.18*4</f>
        <v>37216.56225060665</v>
      </c>
      <c r="BD419" s="10">
        <f>BC419/11104067</f>
        <v>3.351615426186338E-3</v>
      </c>
      <c r="BE419" s="6">
        <f>AD419*BB419*0.77*4</f>
        <v>159204.18296092845</v>
      </c>
      <c r="BF419" s="8">
        <f>BE419/47500730</f>
        <v>3.351615500665536E-3</v>
      </c>
      <c r="BG419" s="27">
        <f>BC419+BE419</f>
        <v>196420.7452115351</v>
      </c>
      <c r="BH419" s="9">
        <v>0</v>
      </c>
      <c r="BI419" s="6">
        <f>AK419*0.85*0.75*12</f>
        <v>76043.456521672255</v>
      </c>
      <c r="BJ419" s="6">
        <f>AL419*0.85*0.75*2*12</f>
        <v>152086.91304334451</v>
      </c>
      <c r="BK419" s="6">
        <f>BI419+BJ419</f>
        <v>228130.36956501676</v>
      </c>
      <c r="BL419" s="8">
        <f>BK419/236999601</f>
        <v>9.6257701954956774E-4</v>
      </c>
      <c r="BM419" s="6">
        <f>AH419/512422*1294215</f>
        <v>31382.612110924059</v>
      </c>
      <c r="BN419" s="8">
        <f>BM419/23157202</f>
        <v>1.3551987891682277E-3</v>
      </c>
      <c r="BT419" s="6">
        <f>'[1]Detailed Budget'!$AD$12</f>
        <v>194045122715</v>
      </c>
      <c r="BU419" s="6">
        <f>'[1]Detailed Budget'!$AD$24</f>
        <v>194045122715</v>
      </c>
      <c r="BV419" s="7">
        <f>AV419/34743979</f>
        <v>0</v>
      </c>
      <c r="BW419" s="4"/>
      <c r="BX419" s="5">
        <f>BT419*BV419</f>
        <v>0</v>
      </c>
      <c r="BY419" s="5">
        <f>BU419*BV419</f>
        <v>0</v>
      </c>
      <c r="CA419" s="6">
        <f>'[1]Detailed Budget'!$AD$96</f>
        <v>71050111380.677719</v>
      </c>
      <c r="CB419" s="5">
        <f>BA419*CA419</f>
        <v>107169639.93101789</v>
      </c>
      <c r="CE419" s="6">
        <f>'[1]Detailed Budget'!$AD$175</f>
        <v>4330586076.5988197</v>
      </c>
      <c r="CF419" s="5">
        <f>BB419*BD419*CE419</f>
        <v>14514459.098756375</v>
      </c>
      <c r="CG419" s="6">
        <f>'[1]Detailed Budget'!$AD$176</f>
        <v>20662817754.37001</v>
      </c>
      <c r="CH419" s="5">
        <f>BB419*BF419*CG419</f>
        <v>69253820.272973567</v>
      </c>
      <c r="CI419" s="5">
        <f>CF419+CH419</f>
        <v>83768279.37172994</v>
      </c>
      <c r="CJ419" s="5">
        <f>'[1]Detailed Budget'!$AD$178</f>
        <v>46025131033.061455</v>
      </c>
      <c r="CK419" s="5">
        <f>BB419*AG419*CJ419</f>
        <v>104495836.69106907</v>
      </c>
      <c r="CL419" s="5">
        <f>CI419+CK419</f>
        <v>188264116.06279901</v>
      </c>
      <c r="CM419" s="4">
        <f>'[1]Detailed Budget'!$AD$189</f>
        <v>77498869683.252869</v>
      </c>
      <c r="CN419" s="5">
        <f>BH419*BL419*CM419</f>
        <v>0</v>
      </c>
      <c r="CO419" s="3">
        <f>'[1]Detailed Budget'!$AD$191</f>
        <v>2684962805.4134097</v>
      </c>
      <c r="CP419" s="2">
        <f>BH419*AN419*CO419</f>
        <v>0</v>
      </c>
      <c r="CQ419" s="2">
        <f>CN419+CP419</f>
        <v>0</v>
      </c>
      <c r="CR419" s="6">
        <f>'[1]Detailed Budget'!$AD$195</f>
        <v>18734176418</v>
      </c>
      <c r="CS419" s="5">
        <f>BN419*CR419</f>
        <v>25388533.197737563</v>
      </c>
      <c r="CW419" s="4"/>
      <c r="DH419" s="3">
        <f>'[1]Detailed Budget'!$AD$163</f>
        <v>4928560000</v>
      </c>
      <c r="DI419" s="2">
        <f>AP419*DH419</f>
        <v>5600000</v>
      </c>
    </row>
    <row r="420" spans="1:118" ht="43.5" x14ac:dyDescent="0.35">
      <c r="A420" s="23" t="s">
        <v>885</v>
      </c>
      <c r="B420" s="22" t="s">
        <v>884</v>
      </c>
      <c r="C420" s="21" t="s">
        <v>1</v>
      </c>
      <c r="D420" s="21" t="s">
        <v>1</v>
      </c>
      <c r="E420" s="21"/>
      <c r="F420" s="21"/>
      <c r="G420" s="21"/>
      <c r="H420" s="21" t="s">
        <v>1</v>
      </c>
      <c r="I420" s="21" t="s">
        <v>1</v>
      </c>
      <c r="J420" s="21"/>
      <c r="K420" s="21" t="s">
        <v>1</v>
      </c>
      <c r="L420" s="21"/>
      <c r="M420" s="21"/>
      <c r="N420" s="21"/>
      <c r="O420" s="21"/>
      <c r="P420" s="21"/>
      <c r="Q420" s="21"/>
      <c r="R420" s="21" t="s">
        <v>1</v>
      </c>
      <c r="S420" s="21"/>
      <c r="T420" s="21"/>
      <c r="U420" s="20">
        <f>COUNTA(C420:T420)</f>
        <v>6</v>
      </c>
      <c r="V420" s="19" t="s">
        <v>4</v>
      </c>
      <c r="W420" s="18">
        <v>185207</v>
      </c>
      <c r="X420" s="17">
        <v>3.04</v>
      </c>
      <c r="Y420" s="16">
        <f>1+X420/100</f>
        <v>1.0304</v>
      </c>
      <c r="Z420" s="6">
        <v>19</v>
      </c>
      <c r="AA420" s="16">
        <f>POWER(Y420,Z420)</f>
        <v>1.7664898659259882</v>
      </c>
      <c r="AB420" s="6">
        <f>W420*AA420</f>
        <v>327166.2885985545</v>
      </c>
      <c r="AC420" s="1">
        <v>20.8</v>
      </c>
      <c r="AD420" s="6">
        <f>AB420*AC420/100</f>
        <v>68050.588028499333</v>
      </c>
      <c r="AE420" s="6">
        <f>AD420*0.95</f>
        <v>64648.058627074366</v>
      </c>
      <c r="AF420" s="6">
        <f>AE420*BB420</f>
        <v>64648.058627074366</v>
      </c>
      <c r="AG420" s="15">
        <f>AE420/21628351</f>
        <v>2.9890424206207105E-3</v>
      </c>
      <c r="AH420" s="6">
        <f>AB420*0.05</f>
        <v>16358.314429927726</v>
      </c>
      <c r="AI420" s="12">
        <f>AH420/12908475</f>
        <v>1.2672538336192096E-3</v>
      </c>
      <c r="AJ420" s="6">
        <f>AD420+AH420</f>
        <v>84408.902458427066</v>
      </c>
      <c r="AK420" s="6">
        <f>AB420*0.04</f>
        <v>13086.65154394218</v>
      </c>
      <c r="AL420" s="6">
        <f>AB420*0.04</f>
        <v>13086.65154394218</v>
      </c>
      <c r="AM420" s="6">
        <f>AK420+AL420</f>
        <v>26173.30308788436</v>
      </c>
      <c r="AN420" s="14">
        <f>AM420/20653560</f>
        <v>1.2672538336192096E-3</v>
      </c>
      <c r="AO420" s="6">
        <v>10</v>
      </c>
      <c r="AP420" s="13">
        <f>AO420/8801</f>
        <v>1.1362345188046814E-3</v>
      </c>
      <c r="AQ420" s="6">
        <v>10</v>
      </c>
      <c r="AR420" s="6"/>
      <c r="AS420" s="6"/>
      <c r="AT420" s="6"/>
      <c r="AU420" s="6">
        <v>0</v>
      </c>
      <c r="AV420" s="6"/>
      <c r="AW420" s="13">
        <f>AV420/34743979</f>
        <v>0</v>
      </c>
      <c r="AX420" s="6">
        <v>1</v>
      </c>
      <c r="AY420" s="6">
        <f>AJ420/2644097*791345</f>
        <v>25262.523619959469</v>
      </c>
      <c r="AZ420" s="6">
        <f>AX420*AY420</f>
        <v>25262.523619959469</v>
      </c>
      <c r="BA420" s="12">
        <f>AZ420/12721596</f>
        <v>1.9857982929154068E-3</v>
      </c>
      <c r="BB420" s="11">
        <v>1</v>
      </c>
      <c r="BC420" s="6">
        <f>AD420*BB420*0.18*4</f>
        <v>48996.423380519518</v>
      </c>
      <c r="BD420" s="10">
        <f>BC420/11104067</f>
        <v>4.4124754813276539E-3</v>
      </c>
      <c r="BE420" s="6">
        <f>AD420*BB420*0.77*4</f>
        <v>209595.81112777794</v>
      </c>
      <c r="BF420" s="8">
        <f>BE420/47500730</f>
        <v>4.4124755793811575E-3</v>
      </c>
      <c r="BG420" s="27">
        <f>BC420+BE420</f>
        <v>258592.23450829746</v>
      </c>
      <c r="BH420" s="9">
        <v>0</v>
      </c>
      <c r="BI420" s="6">
        <f>AK420*0.85*0.75*12</f>
        <v>100112.88431115769</v>
      </c>
      <c r="BJ420" s="6">
        <f>AL420*0.85*0.75*2*12</f>
        <v>200225.76862231537</v>
      </c>
      <c r="BK420" s="6">
        <f>BI420+BJ420</f>
        <v>300338.65293347306</v>
      </c>
      <c r="BL420" s="8">
        <f>BK420/236999601</f>
        <v>1.2672538336192096E-3</v>
      </c>
      <c r="BM420" s="6">
        <f>AH420/512422*1294215</f>
        <v>41315.899609948268</v>
      </c>
      <c r="BN420" s="8">
        <f>BM420/23157202</f>
        <v>1.7841490353605013E-3</v>
      </c>
      <c r="BT420" s="6">
        <f>'[1]Detailed Budget'!$AD$12</f>
        <v>194045122715</v>
      </c>
      <c r="BU420" s="6">
        <f>'[1]Detailed Budget'!$AD$24</f>
        <v>194045122715</v>
      </c>
      <c r="BV420" s="7">
        <f>AV420/34743979</f>
        <v>0</v>
      </c>
      <c r="BW420" s="4"/>
      <c r="BX420" s="5">
        <f>BT420*BV420</f>
        <v>0</v>
      </c>
      <c r="BY420" s="5">
        <f>BU420*BV420</f>
        <v>0</v>
      </c>
      <c r="CA420" s="6">
        <f>'[1]Detailed Budget'!$AD$96</f>
        <v>71050111380.677719</v>
      </c>
      <c r="CB420" s="5">
        <f>BA420*CA420</f>
        <v>141091189.89119932</v>
      </c>
      <c r="CE420" s="6">
        <f>'[1]Detailed Budget'!$AD$175</f>
        <v>4330586076.5988197</v>
      </c>
      <c r="CF420" s="5">
        <f>BB420*BD420*CE420</f>
        <v>19108604.882771213</v>
      </c>
      <c r="CG420" s="6">
        <f>'[1]Detailed Budget'!$AD$176</f>
        <v>20662817754.37001</v>
      </c>
      <c r="CH420" s="5">
        <f>BB420*BF420*CG420</f>
        <v>91174178.742361084</v>
      </c>
      <c r="CI420" s="5">
        <f>CF420+CH420</f>
        <v>110282783.62513229</v>
      </c>
      <c r="CJ420" s="5">
        <f>'[1]Detailed Budget'!$AD$178</f>
        <v>46025131033.061455</v>
      </c>
      <c r="CK420" s="5">
        <f>BB420*AG420*CJ420</f>
        <v>137571069.07244739</v>
      </c>
      <c r="CL420" s="5">
        <f>CI420+CK420</f>
        <v>247853852.69757968</v>
      </c>
      <c r="CM420" s="4">
        <f>'[1]Detailed Budget'!$AD$189</f>
        <v>77498869683.252869</v>
      </c>
      <c r="CN420" s="5">
        <f>BH420*BL420*CM420</f>
        <v>0</v>
      </c>
      <c r="CO420" s="3">
        <f>'[1]Detailed Budget'!$AD$191</f>
        <v>2684962805.4134097</v>
      </c>
      <c r="CP420" s="2">
        <f>BH420*AN420*CO420</f>
        <v>0</v>
      </c>
      <c r="CQ420" s="2">
        <f>CN420+CP420</f>
        <v>0</v>
      </c>
      <c r="CR420" s="6">
        <f>'[1]Detailed Budget'!$AD$195</f>
        <v>18734176418</v>
      </c>
      <c r="CS420" s="5">
        <f>BN420*CR420</f>
        <v>33424562.784448151</v>
      </c>
      <c r="CW420" s="4"/>
      <c r="DH420" s="3">
        <f>'[1]Detailed Budget'!$AD$163</f>
        <v>4928560000</v>
      </c>
      <c r="DI420" s="2">
        <f>AP420*DH420</f>
        <v>5600000</v>
      </c>
    </row>
    <row r="421" spans="1:118" ht="43.5" x14ac:dyDescent="0.35">
      <c r="A421" s="23" t="s">
        <v>883</v>
      </c>
      <c r="B421" s="22" t="s">
        <v>882</v>
      </c>
      <c r="C421" s="21" t="s">
        <v>1</v>
      </c>
      <c r="D421" s="21" t="s">
        <v>1</v>
      </c>
      <c r="E421" s="21"/>
      <c r="F421" s="21"/>
      <c r="G421" s="21"/>
      <c r="H421" s="21" t="s">
        <v>1</v>
      </c>
      <c r="I421" s="21" t="s">
        <v>1</v>
      </c>
      <c r="J421" s="21"/>
      <c r="K421" s="21" t="s">
        <v>1</v>
      </c>
      <c r="L421" s="21"/>
      <c r="M421" s="21"/>
      <c r="N421" s="21"/>
      <c r="O421" s="21"/>
      <c r="P421" s="21"/>
      <c r="Q421" s="21"/>
      <c r="R421" s="21" t="s">
        <v>1</v>
      </c>
      <c r="S421" s="21"/>
      <c r="T421" s="21"/>
      <c r="U421" s="20">
        <f>COUNTA(C421:T421)</f>
        <v>6</v>
      </c>
      <c r="V421" s="19" t="s">
        <v>4</v>
      </c>
      <c r="W421" s="18">
        <v>136944</v>
      </c>
      <c r="X421" s="17">
        <v>3.04</v>
      </c>
      <c r="Y421" s="16">
        <f>1+X421/100</f>
        <v>1.0304</v>
      </c>
      <c r="Z421" s="6">
        <v>19</v>
      </c>
      <c r="AA421" s="16">
        <f>POWER(Y421,Z421)</f>
        <v>1.7664898659259882</v>
      </c>
      <c r="AB421" s="6">
        <f>W421*AA421</f>
        <v>241910.18819936854</v>
      </c>
      <c r="AC421" s="1">
        <v>20.8</v>
      </c>
      <c r="AD421" s="6">
        <f>AB421*AC421/100</f>
        <v>50317.31914546866</v>
      </c>
      <c r="AE421" s="6">
        <f>AD421*0.95</f>
        <v>47801.453188195228</v>
      </c>
      <c r="AF421" s="6">
        <f>AE421*BB421</f>
        <v>47801.453188195228</v>
      </c>
      <c r="AG421" s="15">
        <f>AE421/21628351</f>
        <v>2.210129343110588E-3</v>
      </c>
      <c r="AH421" s="6">
        <f>AB421*0.05</f>
        <v>12095.509409968428</v>
      </c>
      <c r="AI421" s="12">
        <f>AH421/12908475</f>
        <v>9.3702078750343692E-4</v>
      </c>
      <c r="AJ421" s="6">
        <f>AD421+AH421</f>
        <v>62412.828555437089</v>
      </c>
      <c r="AK421" s="6">
        <f>AB421*0.04</f>
        <v>9676.4075279747412</v>
      </c>
      <c r="AL421" s="6">
        <f>AB421*0.04</f>
        <v>9676.4075279747412</v>
      </c>
      <c r="AM421" s="6">
        <f>AK421+AL421</f>
        <v>19352.815055949482</v>
      </c>
      <c r="AN421" s="14">
        <f>AM421/20653560</f>
        <v>9.3702078750343681E-4</v>
      </c>
      <c r="AO421" s="6">
        <v>11</v>
      </c>
      <c r="AP421" s="13">
        <f>AO421/8801</f>
        <v>1.2498579706851495E-3</v>
      </c>
      <c r="AQ421" s="6">
        <v>11</v>
      </c>
      <c r="AR421" s="6"/>
      <c r="AS421" s="6"/>
      <c r="AT421" s="6"/>
      <c r="AU421" s="6">
        <v>0</v>
      </c>
      <c r="AV421" s="6"/>
      <c r="AW421" s="13">
        <f>AV421/34743979</f>
        <v>0</v>
      </c>
      <c r="AX421" s="6">
        <v>1</v>
      </c>
      <c r="AY421" s="6">
        <f>AJ421/2644097*791345</f>
        <v>18679.375156509901</v>
      </c>
      <c r="AZ421" s="6">
        <f>AX421*AY421</f>
        <v>18679.375156509901</v>
      </c>
      <c r="BA421" s="12">
        <f>AZ421/12721596</f>
        <v>1.4683201035868378E-3</v>
      </c>
      <c r="BB421" s="11">
        <v>1</v>
      </c>
      <c r="BC421" s="6">
        <f>AD421*BB421*0.18*4</f>
        <v>36228.469784737434</v>
      </c>
      <c r="BD421" s="10">
        <f>BC421/11104067</f>
        <v>3.262630690605292E-3</v>
      </c>
      <c r="BE421" s="6">
        <f>AD421*BB421*0.77*4</f>
        <v>154977.34296804346</v>
      </c>
      <c r="BF421" s="8">
        <f>BE421/47500730</f>
        <v>3.2626307631070822E-3</v>
      </c>
      <c r="BG421" s="27">
        <f>BC421+BE421</f>
        <v>191205.81275278091</v>
      </c>
      <c r="BH421" s="9">
        <v>0</v>
      </c>
      <c r="BI421" s="6">
        <f>AK421*0.85*0.75*12</f>
        <v>74024.517589006777</v>
      </c>
      <c r="BJ421" s="6">
        <f>AL421*0.85*0.75*2*12</f>
        <v>148049.03517801355</v>
      </c>
      <c r="BK421" s="6">
        <f>BI421+BJ421</f>
        <v>222073.55276702033</v>
      </c>
      <c r="BL421" s="8">
        <f>BK421/236999601</f>
        <v>9.3702078750343692E-4</v>
      </c>
      <c r="BM421" s="6">
        <f>AH421/512422*1294215</f>
        <v>30549.409882913475</v>
      </c>
      <c r="BN421" s="8">
        <f>BM421/23157202</f>
        <v>1.3192185257490726E-3</v>
      </c>
      <c r="BT421" s="6">
        <f>'[1]Detailed Budget'!$AD$12</f>
        <v>194045122715</v>
      </c>
      <c r="BU421" s="6">
        <f>'[1]Detailed Budget'!$AD$24</f>
        <v>194045122715</v>
      </c>
      <c r="BV421" s="7">
        <f>AV421/34743979</f>
        <v>0</v>
      </c>
      <c r="BW421" s="4"/>
      <c r="BX421" s="5">
        <f>BT421*BV421</f>
        <v>0</v>
      </c>
      <c r="BY421" s="5">
        <f>BU421*BV421</f>
        <v>0</v>
      </c>
      <c r="CA421" s="6">
        <f>'[1]Detailed Budget'!$AD$96</f>
        <v>71050111380.677719</v>
      </c>
      <c r="CB421" s="5">
        <f>BA421*CA421</f>
        <v>104324306.90233308</v>
      </c>
      <c r="CE421" s="6">
        <f>'[1]Detailed Budget'!$AD$175</f>
        <v>4330586076.5988197</v>
      </c>
      <c r="CF421" s="5">
        <f>BB421*BD421*CE421</f>
        <v>14129103.041819269</v>
      </c>
      <c r="CG421" s="6">
        <f>'[1]Detailed Budget'!$AD$176</f>
        <v>20662817754.37001</v>
      </c>
      <c r="CH421" s="5">
        <f>BB421*BF421*CG421</f>
        <v>67415144.857882798</v>
      </c>
      <c r="CI421" s="5">
        <f>CF421+CH421</f>
        <v>81544247.899702072</v>
      </c>
      <c r="CJ421" s="5">
        <f>'[1]Detailed Budget'!$AD$178</f>
        <v>46025131033.061455</v>
      </c>
      <c r="CK421" s="5">
        <f>BB421*AG421*CJ421</f>
        <v>101721492.61667885</v>
      </c>
      <c r="CL421" s="5">
        <f>CI421+CK421</f>
        <v>183265740.51638091</v>
      </c>
      <c r="CM421" s="4">
        <f>'[1]Detailed Budget'!$AD$189</f>
        <v>77498869683.252869</v>
      </c>
      <c r="CN421" s="5">
        <f>BH421*BL421*CM421</f>
        <v>0</v>
      </c>
      <c r="CO421" s="3">
        <f>'[1]Detailed Budget'!$AD$191</f>
        <v>2684962805.4134097</v>
      </c>
      <c r="CP421" s="2">
        <f>BH421*AN421*CO421</f>
        <v>0</v>
      </c>
      <c r="CQ421" s="2">
        <f>CN421+CP421</f>
        <v>0</v>
      </c>
      <c r="CR421" s="6">
        <f>'[1]Detailed Budget'!$AD$195</f>
        <v>18734176418</v>
      </c>
      <c r="CS421" s="5">
        <f>BN421*CR421</f>
        <v>24714472.595277</v>
      </c>
      <c r="CW421" s="4"/>
      <c r="DH421" s="3">
        <f>'[1]Detailed Budget'!$AD$163</f>
        <v>4928560000</v>
      </c>
      <c r="DI421" s="2">
        <f>AP421*DH421</f>
        <v>6160000</v>
      </c>
    </row>
    <row r="422" spans="1:118" ht="43.5" x14ac:dyDescent="0.35">
      <c r="A422" s="23" t="s">
        <v>881</v>
      </c>
      <c r="B422" s="22" t="s">
        <v>880</v>
      </c>
      <c r="C422" s="21" t="s">
        <v>1</v>
      </c>
      <c r="D422" s="21" t="s">
        <v>1</v>
      </c>
      <c r="E422" s="21"/>
      <c r="F422" s="21"/>
      <c r="G422" s="21"/>
      <c r="H422" s="21" t="s">
        <v>1</v>
      </c>
      <c r="I422" s="21" t="s">
        <v>1</v>
      </c>
      <c r="J422" s="21"/>
      <c r="K422" s="21" t="s">
        <v>1</v>
      </c>
      <c r="L422" s="21"/>
      <c r="M422" s="21"/>
      <c r="N422" s="21"/>
      <c r="O422" s="21"/>
      <c r="P422" s="21"/>
      <c r="Q422" s="21"/>
      <c r="R422" s="21" t="s">
        <v>1</v>
      </c>
      <c r="S422" s="21"/>
      <c r="T422" s="21"/>
      <c r="U422" s="20">
        <f>COUNTA(C422:T422)</f>
        <v>6</v>
      </c>
      <c r="V422" s="19" t="s">
        <v>4</v>
      </c>
      <c r="W422" s="18">
        <v>156052</v>
      </c>
      <c r="X422" s="17">
        <v>3.04</v>
      </c>
      <c r="Y422" s="16">
        <f>1+X422/100</f>
        <v>1.0304</v>
      </c>
      <c r="Z422" s="6">
        <v>19</v>
      </c>
      <c r="AA422" s="16">
        <f>POWER(Y422,Z422)</f>
        <v>1.7664898659259882</v>
      </c>
      <c r="AB422" s="6">
        <f>W422*AA422</f>
        <v>275664.27655748231</v>
      </c>
      <c r="AC422" s="1">
        <v>20.8</v>
      </c>
      <c r="AD422" s="6">
        <f>AB422*AC422/100</f>
        <v>57338.16952395632</v>
      </c>
      <c r="AE422" s="6">
        <f>AD422*0.95</f>
        <v>54471.261047758504</v>
      </c>
      <c r="AF422" s="6">
        <f>AE422*BB422</f>
        <v>54471.261047758504</v>
      </c>
      <c r="AG422" s="15">
        <f>AE422/21628351</f>
        <v>2.5185119775316439E-3</v>
      </c>
      <c r="AH422" s="6">
        <f>AB422*0.05</f>
        <v>13783.213827874117</v>
      </c>
      <c r="AI422" s="12">
        <f>AH422/12908475</f>
        <v>1.0677646916366277E-3</v>
      </c>
      <c r="AJ422" s="6">
        <f>AD422+AH422</f>
        <v>71121.383351830431</v>
      </c>
      <c r="AK422" s="6">
        <f>AB422*0.04</f>
        <v>11026.571062299292</v>
      </c>
      <c r="AL422" s="6">
        <f>AB422*0.04</f>
        <v>11026.571062299292</v>
      </c>
      <c r="AM422" s="6">
        <f>AK422+AL422</f>
        <v>22053.142124598584</v>
      </c>
      <c r="AN422" s="14">
        <f>AM422/20653560</f>
        <v>1.0677646916366274E-3</v>
      </c>
      <c r="AO422" s="6">
        <v>10</v>
      </c>
      <c r="AP422" s="13">
        <f>AO422/8801</f>
        <v>1.1362345188046814E-3</v>
      </c>
      <c r="AQ422" s="6">
        <v>10</v>
      </c>
      <c r="AR422" s="6"/>
      <c r="AS422" s="6"/>
      <c r="AT422" s="6"/>
      <c r="AU422" s="6">
        <v>0</v>
      </c>
      <c r="AV422" s="6"/>
      <c r="AW422" s="13">
        <f>AV422/34743979</f>
        <v>0</v>
      </c>
      <c r="AX422" s="6">
        <v>1</v>
      </c>
      <c r="AY422" s="6">
        <f>AJ422/2644097*791345</f>
        <v>21285.736154367354</v>
      </c>
      <c r="AZ422" s="6">
        <f>AX422*AY422</f>
        <v>21285.736154367354</v>
      </c>
      <c r="BA422" s="12">
        <f>AZ422/12721596</f>
        <v>1.6731969915069896E-3</v>
      </c>
      <c r="BB422" s="11">
        <v>1</v>
      </c>
      <c r="BC422" s="6">
        <f>AD422*BB422*0.18*4</f>
        <v>41283.482057248548</v>
      </c>
      <c r="BD422" s="10">
        <f>BC422/11104067</f>
        <v>3.7178704034520459E-3</v>
      </c>
      <c r="BE422" s="6">
        <f>AD422*BB422*0.77*4</f>
        <v>176601.56213378548</v>
      </c>
      <c r="BF422" s="8">
        <f>BE422/47500730</f>
        <v>3.7178704860701189E-3</v>
      </c>
      <c r="BG422" s="27">
        <f>BC422+BE422</f>
        <v>217885.04419103405</v>
      </c>
      <c r="BH422" s="9">
        <v>0</v>
      </c>
      <c r="BI422" s="6">
        <f>AK422*0.85*0.75*12</f>
        <v>84353.268626589561</v>
      </c>
      <c r="BJ422" s="6">
        <f>AL422*0.85*0.75*2*12</f>
        <v>168706.53725317912</v>
      </c>
      <c r="BK422" s="6">
        <f>BI422+BJ422</f>
        <v>253059.80587976868</v>
      </c>
      <c r="BL422" s="8">
        <f>BK422/236999601</f>
        <v>1.0677646916366272E-3</v>
      </c>
      <c r="BM422" s="6">
        <f>AH422/512422*1294215</f>
        <v>34812.014480725069</v>
      </c>
      <c r="BN422" s="8">
        <f>BM422/23157202</f>
        <v>1.5032910487512727E-3</v>
      </c>
      <c r="BT422" s="6">
        <f>'[1]Detailed Budget'!$AD$12</f>
        <v>194045122715</v>
      </c>
      <c r="BU422" s="6">
        <f>'[1]Detailed Budget'!$AD$24</f>
        <v>194045122715</v>
      </c>
      <c r="BV422" s="7">
        <f>AV422/34743979</f>
        <v>0</v>
      </c>
      <c r="BW422" s="4"/>
      <c r="BX422" s="5">
        <f>BT422*BV422</f>
        <v>0</v>
      </c>
      <c r="BY422" s="5">
        <f>BU422*BV422</f>
        <v>0</v>
      </c>
      <c r="CA422" s="6">
        <f>'[1]Detailed Budget'!$AD$96</f>
        <v>71050111380.677719</v>
      </c>
      <c r="CB422" s="5">
        <f>BA422*CA422</f>
        <v>118880832.60838649</v>
      </c>
      <c r="CE422" s="6">
        <f>'[1]Detailed Budget'!$AD$175</f>
        <v>4330586076.5988197</v>
      </c>
      <c r="CF422" s="5">
        <f>BB422*BD422*CE422</f>
        <v>16100557.803788267</v>
      </c>
      <c r="CG422" s="6">
        <f>'[1]Detailed Budget'!$AD$176</f>
        <v>20662817754.37001</v>
      </c>
      <c r="CH422" s="5">
        <f>BB422*BF422*CG422</f>
        <v>76821680.288017914</v>
      </c>
      <c r="CI422" s="5">
        <f>CF422+CH422</f>
        <v>92922238.091806173</v>
      </c>
      <c r="CJ422" s="5">
        <f>'[1]Detailed Budget'!$AD$178</f>
        <v>46025131033.061455</v>
      </c>
      <c r="CK422" s="5">
        <f>BB422*AG422*CJ422</f>
        <v>115914843.77422863</v>
      </c>
      <c r="CL422" s="5">
        <f>CI422+CK422</f>
        <v>208837081.86603481</v>
      </c>
      <c r="CM422" s="4">
        <f>'[1]Detailed Budget'!$AD$189</f>
        <v>77498869683.252869</v>
      </c>
      <c r="CN422" s="5">
        <f>BH422*BL422*CM422</f>
        <v>0</v>
      </c>
      <c r="CO422" s="3">
        <f>'[1]Detailed Budget'!$AD$191</f>
        <v>2684962805.4134097</v>
      </c>
      <c r="CP422" s="2">
        <f>BH422*AN422*CO422</f>
        <v>0</v>
      </c>
      <c r="CQ422" s="2">
        <f>CN422+CP422</f>
        <v>0</v>
      </c>
      <c r="CR422" s="6">
        <f>'[1]Detailed Budget'!$AD$195</f>
        <v>18734176418</v>
      </c>
      <c r="CS422" s="5">
        <f>BN422*CR422</f>
        <v>28162919.714906581</v>
      </c>
      <c r="CW422" s="4"/>
      <c r="DH422" s="3">
        <f>'[1]Detailed Budget'!$AD$163</f>
        <v>4928560000</v>
      </c>
      <c r="DI422" s="2">
        <f>AP422*DH422</f>
        <v>5600000</v>
      </c>
    </row>
    <row r="423" spans="1:118" x14ac:dyDescent="0.35">
      <c r="A423" s="23"/>
      <c r="B423" s="22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0"/>
      <c r="V423" s="19"/>
      <c r="W423" s="18"/>
      <c r="X423" s="17"/>
      <c r="Y423" s="16"/>
      <c r="Z423" s="6"/>
      <c r="AA423" s="16"/>
      <c r="AB423" s="6"/>
      <c r="AD423" s="6"/>
      <c r="AE423" s="6"/>
      <c r="AF423" s="6">
        <f>AE423*BB423</f>
        <v>0</v>
      </c>
      <c r="AG423" s="15">
        <f>AE423/21628351</f>
        <v>0</v>
      </c>
      <c r="AH423" s="6"/>
      <c r="AI423" s="12"/>
      <c r="AJ423" s="6"/>
      <c r="AK423" s="6">
        <f>AB423*0.04</f>
        <v>0</v>
      </c>
      <c r="AL423" s="6">
        <f>AB423*0.04</f>
        <v>0</v>
      </c>
      <c r="AM423" s="6">
        <f>AK423+AL423</f>
        <v>0</v>
      </c>
      <c r="AN423" s="14">
        <f>AM423/20653560</f>
        <v>0</v>
      </c>
      <c r="AO423" s="6"/>
      <c r="AP423" s="13">
        <f>AO423/8801</f>
        <v>0</v>
      </c>
      <c r="AQ423" s="6"/>
      <c r="AR423" s="6"/>
      <c r="AS423" s="6"/>
      <c r="AT423" s="6"/>
      <c r="AU423" s="6"/>
      <c r="AV423" s="6"/>
      <c r="AW423" s="13">
        <f>AV423/34743979</f>
        <v>0</v>
      </c>
      <c r="AX423" s="6"/>
      <c r="AY423" s="6"/>
      <c r="AZ423" s="6"/>
      <c r="BA423" s="12">
        <f>AZ423/12721596</f>
        <v>0</v>
      </c>
      <c r="BB423" s="11"/>
      <c r="BC423" s="6"/>
      <c r="BD423" s="10"/>
      <c r="BE423" s="6"/>
      <c r="BF423" s="8"/>
      <c r="BG423" s="27"/>
      <c r="BH423" s="9"/>
      <c r="BI423" s="6">
        <f>AK423*0.85*0.75*12</f>
        <v>0</v>
      </c>
      <c r="BJ423" s="6">
        <f>AL423*0.85*0.75*2*12</f>
        <v>0</v>
      </c>
      <c r="BK423" s="6">
        <f>BI423+BJ423</f>
        <v>0</v>
      </c>
      <c r="BL423" s="8">
        <f>BK423/236999601</f>
        <v>0</v>
      </c>
      <c r="BM423" s="6"/>
      <c r="BN423" s="8">
        <f>BM423/23157202</f>
        <v>0</v>
      </c>
      <c r="BT423" s="6"/>
      <c r="BU423" s="6"/>
      <c r="BV423" s="7"/>
      <c r="BW423" s="4"/>
      <c r="BX423" s="5"/>
      <c r="BY423" s="5"/>
      <c r="CA423" s="6">
        <f>'[1]Detailed Budget'!$AD$96</f>
        <v>71050111380.677719</v>
      </c>
      <c r="CB423" s="5">
        <f>BA423*CA423</f>
        <v>0</v>
      </c>
      <c r="CE423" s="6"/>
      <c r="CF423" s="5"/>
      <c r="CG423" s="6"/>
      <c r="CH423" s="5"/>
      <c r="CI423" s="5"/>
      <c r="CJ423" s="5"/>
      <c r="CK423" s="5"/>
      <c r="CL423" s="5"/>
      <c r="CM423" s="4">
        <f>'[1]Detailed Budget'!$AD$189</f>
        <v>77498869683.252869</v>
      </c>
      <c r="CN423" s="5">
        <f>BH423*BL423*CM423</f>
        <v>0</v>
      </c>
      <c r="CO423" s="3">
        <f>'[1]Detailed Budget'!$AD$191</f>
        <v>2684962805.4134097</v>
      </c>
      <c r="CP423" s="2">
        <f>BH423*AN423*CO423</f>
        <v>0</v>
      </c>
      <c r="CQ423" s="2">
        <f>CN423+CP423</f>
        <v>0</v>
      </c>
      <c r="CR423" s="6"/>
      <c r="CS423" s="5"/>
      <c r="CW423" s="4"/>
      <c r="DH423" s="3">
        <f>'[1]Detailed Budget'!$AD$163</f>
        <v>4928560000</v>
      </c>
      <c r="DI423" s="2">
        <f>AP423*DH423</f>
        <v>0</v>
      </c>
    </row>
    <row r="424" spans="1:118" x14ac:dyDescent="0.35">
      <c r="A424" s="38">
        <v>3.5</v>
      </c>
      <c r="B424" s="37" t="s">
        <v>879</v>
      </c>
      <c r="C424" s="34">
        <f>COUNTA(C426:C446)</f>
        <v>21</v>
      </c>
      <c r="D424" s="34">
        <f>COUNTA(D426:D446)</f>
        <v>21</v>
      </c>
      <c r="E424" s="34">
        <f>COUNTA(E426:E446)</f>
        <v>0</v>
      </c>
      <c r="F424" s="34">
        <f>COUNTA(F426:F446)</f>
        <v>0</v>
      </c>
      <c r="G424" s="34">
        <f>COUNTA(G426:G446)</f>
        <v>0</v>
      </c>
      <c r="H424" s="34">
        <f>COUNTA(H426:H446)</f>
        <v>21</v>
      </c>
      <c r="I424" s="34">
        <f>COUNTA(I426:I446)</f>
        <v>6</v>
      </c>
      <c r="J424" s="34">
        <f>COUNTA(J426:J446)</f>
        <v>15</v>
      </c>
      <c r="K424" s="34">
        <f>COUNTA(K426:K446)</f>
        <v>6</v>
      </c>
      <c r="L424" s="34">
        <f>COUNTA(L426:L446)</f>
        <v>15</v>
      </c>
      <c r="M424" s="34">
        <f>COUNTA(M426:M446)</f>
        <v>0</v>
      </c>
      <c r="N424" s="34">
        <f>COUNTA(N426:N446)</f>
        <v>0</v>
      </c>
      <c r="O424" s="34">
        <f>COUNTA(O426:O446)</f>
        <v>0</v>
      </c>
      <c r="P424" s="34">
        <f>COUNTA(P426:P446)</f>
        <v>0</v>
      </c>
      <c r="Q424" s="34">
        <f>COUNTA(Q426:Q446)</f>
        <v>0</v>
      </c>
      <c r="R424" s="34">
        <f>COUNTA(R426:R446)</f>
        <v>21</v>
      </c>
      <c r="S424" s="34">
        <f>COUNTA(S426:S446)</f>
        <v>3</v>
      </c>
      <c r="T424" s="34">
        <f>COUNTA(T426:T446)</f>
        <v>0</v>
      </c>
      <c r="U424" s="33">
        <f>SUM(C424:T424)</f>
        <v>129</v>
      </c>
      <c r="V424" s="32"/>
      <c r="W424" s="25">
        <f>SUM(W426:W446)</f>
        <v>3256541</v>
      </c>
      <c r="X424" s="31">
        <v>3.17</v>
      </c>
      <c r="Y424" s="30">
        <f>1+X424/100</f>
        <v>1.0317000000000001</v>
      </c>
      <c r="Z424" s="25">
        <v>19</v>
      </c>
      <c r="AA424" s="30">
        <f>POWER(Y424,Z424)</f>
        <v>1.8093191519340412</v>
      </c>
      <c r="AB424" s="25">
        <f>W424*AA424</f>
        <v>5892122.0003584344</v>
      </c>
      <c r="AC424" s="24">
        <v>20.2</v>
      </c>
      <c r="AD424" s="25">
        <f>AB424*AC424/100</f>
        <v>1190208.6440724037</v>
      </c>
      <c r="AE424" s="25">
        <f>AD424*0.95</f>
        <v>1130698.2118687835</v>
      </c>
      <c r="AF424" s="25">
        <f>SUM(AF426:AF446)</f>
        <v>1130698.2118687835</v>
      </c>
      <c r="AG424" s="15">
        <f>AE424/21628351</f>
        <v>5.22785214586532E-2</v>
      </c>
      <c r="AH424" s="25">
        <f>SUM(AH426:AH446)</f>
        <v>294606.10001792177</v>
      </c>
      <c r="AI424" s="12">
        <f>AH424/12908475</f>
        <v>2.2822688196546981E-2</v>
      </c>
      <c r="AJ424" s="25">
        <f>SUM(AJ426:AJ446)</f>
        <v>1484814.7440903254</v>
      </c>
      <c r="AK424" s="6">
        <f>AB424*0.04</f>
        <v>235684.88001433737</v>
      </c>
      <c r="AL424" s="6">
        <f>AB424*0.04</f>
        <v>235684.88001433737</v>
      </c>
      <c r="AM424" s="6">
        <f>AK424+AL424</f>
        <v>471369.76002867473</v>
      </c>
      <c r="AN424" s="14">
        <f>AM424/20653560</f>
        <v>2.2822688196546974E-2</v>
      </c>
      <c r="AO424" s="25">
        <f>SUM(AO426:AO446)</f>
        <v>225</v>
      </c>
      <c r="AP424" s="13">
        <f>AO424/8801</f>
        <v>2.556527667310533E-2</v>
      </c>
      <c r="AQ424" s="25">
        <f>SUM(AQ426:AQ446)</f>
        <v>225</v>
      </c>
      <c r="AR424" s="25"/>
      <c r="AS424" s="25"/>
      <c r="AT424" s="25"/>
      <c r="AU424" s="6"/>
      <c r="AV424" s="6"/>
      <c r="AW424" s="13">
        <f>AV424/34743979</f>
        <v>0</v>
      </c>
      <c r="AX424" s="6"/>
      <c r="AY424" s="25">
        <v>390427</v>
      </c>
      <c r="AZ424" s="25">
        <f>SUM(AZ426:AZ446)</f>
        <v>390426.93270943081</v>
      </c>
      <c r="BA424" s="12">
        <f>AZ424/12721596</f>
        <v>3.0690090512969507E-2</v>
      </c>
      <c r="BB424" s="11"/>
      <c r="BC424" s="25">
        <f>SUM(BC426:BC446)</f>
        <v>856950.22373213072</v>
      </c>
      <c r="BD424" s="10">
        <f>BC424/11104067</f>
        <v>7.7174446419688458E-2</v>
      </c>
      <c r="BE424" s="25">
        <f>SUM(BE426:BE446)</f>
        <v>3665842.6237430042</v>
      </c>
      <c r="BF424" s="8">
        <f>BE424/47500730</f>
        <v>7.7174448134649812E-2</v>
      </c>
      <c r="BG424" s="25">
        <f>SUM(BG426:BG446)</f>
        <v>4522792.8474751338</v>
      </c>
      <c r="BI424" s="6">
        <f>AK424*0.85*0.75*12</f>
        <v>1802989.3321096809</v>
      </c>
      <c r="BJ424" s="6">
        <f>AL424*0.85*0.75*2*12</f>
        <v>3605978.6642193617</v>
      </c>
      <c r="BK424" s="6">
        <f>BI424+BJ424</f>
        <v>5408967.9963290431</v>
      </c>
      <c r="BL424" s="8">
        <f>BK424/236999601</f>
        <v>2.2822688196546977E-2</v>
      </c>
      <c r="BM424" s="25">
        <v>369083</v>
      </c>
      <c r="BN424" s="8">
        <f>BM424/23157202</f>
        <v>1.5938151768076298E-2</v>
      </c>
      <c r="BO424" s="24"/>
      <c r="BP424" s="24"/>
      <c r="BQ424" s="24"/>
      <c r="BR424" s="24"/>
      <c r="BS424" s="24"/>
      <c r="BT424" s="25">
        <f>'[1]Detailed Budget'!$AD$12</f>
        <v>194045122715</v>
      </c>
      <c r="BU424" s="25">
        <f>'[1]Detailed Budget'!$AD$24</f>
        <v>194045122715</v>
      </c>
      <c r="BV424" s="7">
        <f>AV424/34743979</f>
        <v>0</v>
      </c>
      <c r="BW424" s="4"/>
      <c r="BX424" s="35">
        <f>BT424*BV424</f>
        <v>0</v>
      </c>
      <c r="BY424" s="35">
        <f>BU424*BV424</f>
        <v>0</v>
      </c>
      <c r="BZ424" s="24"/>
      <c r="CA424" s="25">
        <f>'[1]Detailed Budget'!$AD$96</f>
        <v>71050111380.677719</v>
      </c>
      <c r="CB424" s="35">
        <f>BA424*CA424</f>
        <v>2180534349.2295642</v>
      </c>
      <c r="CC424" s="24"/>
      <c r="CD424" s="24"/>
      <c r="CE424" s="25">
        <f>'[1]Detailed Budget'!$AD$175</f>
        <v>4330586076.5988197</v>
      </c>
      <c r="CF424" s="35">
        <f>SUM(CF426:CF446)</f>
        <v>334210583.13432455</v>
      </c>
      <c r="CG424" s="36">
        <f>'[1]Detailed Budget'!$AD$176</f>
        <v>20662817754.37001</v>
      </c>
      <c r="CH424" s="35">
        <f>SUM(CH426:CH446)</f>
        <v>1594641557.1003494</v>
      </c>
      <c r="CI424" s="35">
        <f>SUM(CI426:CI446)</f>
        <v>1928852140.234674</v>
      </c>
      <c r="CJ424" s="5">
        <f>'[1]Detailed Budget'!$AD$178</f>
        <v>46025131033.061455</v>
      </c>
      <c r="CK424" s="35">
        <f>SUM(CK426:CK446)</f>
        <v>2406125800.3492284</v>
      </c>
      <c r="CL424" s="35">
        <f>SUM(CL426:CL446)</f>
        <v>4334977940.5839024</v>
      </c>
      <c r="CM424" s="4">
        <f>'[1]Detailed Budget'!$AD$189</f>
        <v>77498869683.252869</v>
      </c>
      <c r="CN424" s="5">
        <f>BH424*BL424*CM424</f>
        <v>0</v>
      </c>
      <c r="CO424" s="3">
        <f>'[1]Detailed Budget'!$AD$191</f>
        <v>2684962805.4134097</v>
      </c>
      <c r="CP424" s="2">
        <f>BH424*AN424*CO424</f>
        <v>0</v>
      </c>
      <c r="CQ424" s="2">
        <f>CN424+CP424</f>
        <v>0</v>
      </c>
      <c r="CR424" s="25">
        <f>'[1]Detailed Budget'!$AD$195</f>
        <v>18734176418</v>
      </c>
      <c r="CS424" s="5">
        <f>BN424*CR424</f>
        <v>298588147</v>
      </c>
      <c r="CT424" s="24"/>
      <c r="CU424" s="24"/>
      <c r="CV424" s="24"/>
      <c r="CW424" s="4"/>
      <c r="CX424" s="24"/>
      <c r="CY424" s="24"/>
      <c r="CZ424" s="24"/>
      <c r="DA424" s="24"/>
      <c r="DB424" s="24"/>
      <c r="DC424" s="24"/>
      <c r="DD424" s="24"/>
      <c r="DE424" s="24"/>
      <c r="DF424" s="24"/>
      <c r="DG424" s="24"/>
      <c r="DH424" s="3">
        <f>'[1]Detailed Budget'!$AD$163</f>
        <v>4928560000</v>
      </c>
      <c r="DI424" s="2">
        <f>AP424*DH424</f>
        <v>126000000</v>
      </c>
      <c r="DJ424" s="24"/>
      <c r="DK424" s="24"/>
      <c r="DL424" s="24"/>
      <c r="DM424" s="24"/>
      <c r="DN424" s="24"/>
    </row>
    <row r="425" spans="1:118" x14ac:dyDescent="0.35">
      <c r="A425" s="23" t="s">
        <v>878</v>
      </c>
      <c r="B425" s="22" t="s">
        <v>72</v>
      </c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3"/>
      <c r="V425" s="32"/>
      <c r="W425" s="25"/>
      <c r="X425" s="31"/>
      <c r="Y425" s="30"/>
      <c r="Z425" s="25"/>
      <c r="AA425" s="30"/>
      <c r="AB425" s="25"/>
      <c r="AC425" s="24"/>
      <c r="AD425" s="25"/>
      <c r="AE425" s="25"/>
      <c r="AF425" s="6"/>
      <c r="AG425" s="15">
        <f>AE425/21628351</f>
        <v>0</v>
      </c>
      <c r="AH425" s="25"/>
      <c r="AI425" s="12"/>
      <c r="AJ425" s="6"/>
      <c r="AK425" s="6">
        <f>AB425*0.04</f>
        <v>0</v>
      </c>
      <c r="AL425" s="6">
        <f>AB425*0.04</f>
        <v>0</v>
      </c>
      <c r="AM425" s="6">
        <f>AK425+AL425</f>
        <v>0</v>
      </c>
      <c r="AN425" s="14">
        <f>AM425/20653560</f>
        <v>0</v>
      </c>
      <c r="AO425" s="25"/>
      <c r="AP425" s="13"/>
      <c r="AQ425" s="25"/>
      <c r="AR425" s="25"/>
      <c r="AS425" s="25"/>
      <c r="AT425" s="25"/>
      <c r="AU425" s="6"/>
      <c r="AV425" s="6"/>
      <c r="AW425" s="13">
        <f>AV425/34743979</f>
        <v>0</v>
      </c>
      <c r="AX425" s="6"/>
      <c r="AY425" s="25"/>
      <c r="AZ425" s="6"/>
      <c r="BA425" s="12">
        <f>AZ425/12721596</f>
        <v>0</v>
      </c>
      <c r="BB425" s="11"/>
      <c r="BC425" s="28"/>
      <c r="BD425" s="10">
        <f>BC425/11104067</f>
        <v>0</v>
      </c>
      <c r="BE425" s="28"/>
      <c r="BF425" s="8">
        <f>BE425/47500730</f>
        <v>0</v>
      </c>
      <c r="BG425" s="27"/>
      <c r="BI425" s="6">
        <f>AK425*0.85*0.75*12</f>
        <v>0</v>
      </c>
      <c r="BJ425" s="6">
        <f>AL425*0.85*0.75*2*12</f>
        <v>0</v>
      </c>
      <c r="BK425" s="6">
        <f>BI425+BJ425</f>
        <v>0</v>
      </c>
      <c r="BL425" s="8">
        <f>BK425/236999601</f>
        <v>0</v>
      </c>
      <c r="BM425" s="25"/>
      <c r="BN425" s="8">
        <f>BM425/23157202</f>
        <v>0</v>
      </c>
      <c r="BO425" s="24"/>
      <c r="BP425" s="24"/>
      <c r="BQ425" s="24"/>
      <c r="BR425" s="24"/>
      <c r="BS425" s="24"/>
      <c r="BT425" s="25"/>
      <c r="BU425" s="25">
        <f>'[1]Detailed Budget'!$AD$24</f>
        <v>194045122715</v>
      </c>
      <c r="BV425" s="7"/>
      <c r="BW425" s="4"/>
      <c r="BX425" s="5"/>
      <c r="BY425" s="5"/>
      <c r="BZ425" s="24"/>
      <c r="CA425" s="25">
        <f>'[1]Detailed Budget'!$AD$96</f>
        <v>71050111380.677719</v>
      </c>
      <c r="CB425" s="5"/>
      <c r="CC425" s="24"/>
      <c r="CD425" s="24"/>
      <c r="CE425" s="25"/>
      <c r="CF425" s="5"/>
      <c r="CG425" s="26"/>
      <c r="CH425" s="5"/>
      <c r="CI425" s="5"/>
      <c r="CJ425" s="5"/>
      <c r="CK425" s="5"/>
      <c r="CL425" s="5"/>
      <c r="CM425" s="4">
        <f>'[1]Detailed Budget'!$AD$189</f>
        <v>77498869683.252869</v>
      </c>
      <c r="CN425" s="5">
        <f>BH425*BL425*CM425</f>
        <v>0</v>
      </c>
      <c r="CO425" s="3">
        <f>'[1]Detailed Budget'!$AD$191</f>
        <v>2684962805.4134097</v>
      </c>
      <c r="CP425" s="2">
        <f>BH425*AN425*CO425</f>
        <v>0</v>
      </c>
      <c r="CQ425" s="2">
        <f>CN425+CP425</f>
        <v>0</v>
      </c>
      <c r="CR425" s="25"/>
      <c r="CS425" s="5"/>
      <c r="CT425" s="24"/>
      <c r="CU425" s="24"/>
      <c r="CV425" s="24"/>
      <c r="CW425" s="4"/>
      <c r="CX425" s="24"/>
      <c r="CY425" s="24"/>
      <c r="CZ425" s="24"/>
      <c r="DA425" s="24"/>
      <c r="DB425" s="24"/>
      <c r="DC425" s="24"/>
      <c r="DD425" s="24"/>
      <c r="DE425" s="24"/>
      <c r="DF425" s="24"/>
      <c r="DG425" s="24"/>
      <c r="DH425" s="3"/>
      <c r="DI425" s="2"/>
      <c r="DJ425" s="24"/>
      <c r="DK425" s="24"/>
      <c r="DL425" s="24"/>
      <c r="DM425" s="24"/>
      <c r="DN425" s="24"/>
    </row>
    <row r="426" spans="1:118" ht="43.5" x14ac:dyDescent="0.35">
      <c r="A426" s="23" t="s">
        <v>877</v>
      </c>
      <c r="B426" s="22" t="s">
        <v>876</v>
      </c>
      <c r="C426" s="21" t="s">
        <v>1</v>
      </c>
      <c r="D426" s="21" t="s">
        <v>1</v>
      </c>
      <c r="E426" s="21"/>
      <c r="F426" s="21"/>
      <c r="G426" s="21"/>
      <c r="H426" s="21" t="s">
        <v>1</v>
      </c>
      <c r="I426" s="21" t="s">
        <v>1</v>
      </c>
      <c r="J426" s="21"/>
      <c r="K426" s="21" t="s">
        <v>1</v>
      </c>
      <c r="L426" s="21"/>
      <c r="M426" s="21"/>
      <c r="N426" s="21"/>
      <c r="O426" s="21"/>
      <c r="P426" s="21"/>
      <c r="Q426" s="21"/>
      <c r="R426" s="21" t="s">
        <v>1</v>
      </c>
      <c r="S426" s="21"/>
      <c r="T426" s="21"/>
      <c r="U426" s="20">
        <f>COUNTA(C426:T426)</f>
        <v>6</v>
      </c>
      <c r="V426" s="19" t="s">
        <v>4</v>
      </c>
      <c r="W426" s="18">
        <v>67078</v>
      </c>
      <c r="X426" s="17">
        <v>3.17</v>
      </c>
      <c r="Y426" s="16">
        <f>1+X426/100</f>
        <v>1.0317000000000001</v>
      </c>
      <c r="Z426" s="6">
        <v>19</v>
      </c>
      <c r="AA426" s="16">
        <f>POWER(Y426,Z426)</f>
        <v>1.8093191519340412</v>
      </c>
      <c r="AB426" s="6">
        <f>W426*AA426</f>
        <v>121365.51007343162</v>
      </c>
      <c r="AC426" s="1">
        <v>20.2</v>
      </c>
      <c r="AD426" s="6">
        <f>AB426*AC426/100</f>
        <v>24515.833034833184</v>
      </c>
      <c r="AE426" s="6">
        <f>AD426*0.95</f>
        <v>23290.041383091524</v>
      </c>
      <c r="AF426" s="6">
        <f>AE426*BB426</f>
        <v>23290.041383091524</v>
      </c>
      <c r="AG426" s="15">
        <f>AE426/21628351</f>
        <v>1.0768292683566826E-3</v>
      </c>
      <c r="AH426" s="6">
        <f>AB426*0.05</f>
        <v>6068.2755036715816</v>
      </c>
      <c r="AI426" s="12">
        <f>AH426/12908475</f>
        <v>4.7010010893398189E-4</v>
      </c>
      <c r="AJ426" s="6">
        <f>AD426+AH426</f>
        <v>30584.108538504766</v>
      </c>
      <c r="AK426" s="6">
        <f>AB426*0.04</f>
        <v>4854.6204029372648</v>
      </c>
      <c r="AL426" s="6">
        <f>AB426*0.04</f>
        <v>4854.6204029372648</v>
      </c>
      <c r="AM426" s="6">
        <f>AK426+AL426</f>
        <v>9709.2408058745295</v>
      </c>
      <c r="AN426" s="14">
        <f>AM426/20653560</f>
        <v>4.7010010893398183E-4</v>
      </c>
      <c r="AO426" s="6">
        <v>10</v>
      </c>
      <c r="AP426" s="13">
        <f>AO426/8801</f>
        <v>1.1362345188046814E-3</v>
      </c>
      <c r="AQ426" s="6">
        <v>10</v>
      </c>
      <c r="AR426" s="6"/>
      <c r="AS426" s="6"/>
      <c r="AT426" s="6"/>
      <c r="AU426" s="6">
        <v>0</v>
      </c>
      <c r="AV426" s="6"/>
      <c r="AW426" s="13">
        <f>AV426/34743979</f>
        <v>0</v>
      </c>
      <c r="AX426" s="6">
        <v>1</v>
      </c>
      <c r="AY426" s="6">
        <f>AJ426/1484815*390427</f>
        <v>8041.9862032393257</v>
      </c>
      <c r="AZ426" s="6">
        <f>AX426*AY426</f>
        <v>8041.9862032393257</v>
      </c>
      <c r="BA426" s="12">
        <f>AZ426/12721596</f>
        <v>6.3215230252865488E-4</v>
      </c>
      <c r="BB426" s="11">
        <v>1</v>
      </c>
      <c r="BC426" s="6">
        <f>AD426*BB426*0.18*4</f>
        <v>17651.399785079891</v>
      </c>
      <c r="BD426" s="10">
        <f>BC426/11104067</f>
        <v>1.5896337607725071E-3</v>
      </c>
      <c r="BE426" s="6">
        <f>AD426*BB426*0.77*4</f>
        <v>75508.765747286205</v>
      </c>
      <c r="BF426" s="8">
        <f>BE426/47500730</f>
        <v>1.5896337960971591E-3</v>
      </c>
      <c r="BG426" s="27">
        <f>BC426+BE426</f>
        <v>93160.165532366096</v>
      </c>
      <c r="BH426" s="9">
        <v>0</v>
      </c>
      <c r="BI426" s="6">
        <f>AK426*0.85*0.75*12</f>
        <v>37137.846082470074</v>
      </c>
      <c r="BJ426" s="6">
        <f>AL426*0.85*0.75*2*12</f>
        <v>74275.692164940148</v>
      </c>
      <c r="BK426" s="6">
        <f>BI426+BJ426</f>
        <v>111413.53824741022</v>
      </c>
      <c r="BL426" s="8">
        <f>BK426/236999601</f>
        <v>4.7010010893398178E-4</v>
      </c>
      <c r="BM426" s="6">
        <f>AH426/294606*369083</f>
        <v>7602.3479756746929</v>
      </c>
      <c r="BN426" s="8">
        <f>BM426/23157202</f>
        <v>3.2829302847877273E-4</v>
      </c>
      <c r="BT426" s="6">
        <f>'[1]Detailed Budget'!$AD$12</f>
        <v>194045122715</v>
      </c>
      <c r="BU426" s="6">
        <f>'[1]Detailed Budget'!$AD$24</f>
        <v>194045122715</v>
      </c>
      <c r="BV426" s="7">
        <f>AV426/34743979</f>
        <v>0</v>
      </c>
      <c r="BW426" s="4"/>
      <c r="BX426" s="5">
        <f>BT426*BV426</f>
        <v>0</v>
      </c>
      <c r="BY426" s="5">
        <f>BU426*BV426</f>
        <v>0</v>
      </c>
      <c r="CA426" s="6">
        <f>'[1]Detailed Budget'!$AD$96</f>
        <v>71050111380.677719</v>
      </c>
      <c r="CB426" s="5">
        <f>BA426*CA426</f>
        <v>44914491.504212804</v>
      </c>
      <c r="CE426" s="6">
        <f>'[1]Detailed Budget'!$AD$175</f>
        <v>4330586076.5988197</v>
      </c>
      <c r="CF426" s="5">
        <f>BB426*BD426*CE426</f>
        <v>6884045.8312928379</v>
      </c>
      <c r="CG426" s="6">
        <f>'[1]Detailed Budget'!$AD$176</f>
        <v>20662817754.37001</v>
      </c>
      <c r="CH426" s="5">
        <f>BB426*BF426*CG426</f>
        <v>32846313.424942978</v>
      </c>
      <c r="CI426" s="5">
        <f>CF426+CH426</f>
        <v>39730359.256235816</v>
      </c>
      <c r="CJ426" s="5">
        <f>'[1]Detailed Budget'!$AD$178</f>
        <v>46025131033.061455</v>
      </c>
      <c r="CK426" s="5">
        <f>BB426*AG426*CJ426</f>
        <v>49561208.176352017</v>
      </c>
      <c r="CL426" s="5">
        <f>CI426+CK426</f>
        <v>89291567.432587832</v>
      </c>
      <c r="CM426" s="4">
        <f>'[1]Detailed Budget'!$AD$189</f>
        <v>77498869683.252869</v>
      </c>
      <c r="CN426" s="5">
        <f>BH426*BL426*CM426</f>
        <v>0</v>
      </c>
      <c r="CO426" s="3">
        <f>'[1]Detailed Budget'!$AD$191</f>
        <v>2684962805.4134097</v>
      </c>
      <c r="CP426" s="2">
        <f>BH426*AN426*CO426</f>
        <v>0</v>
      </c>
      <c r="CQ426" s="2">
        <f>CN426+CP426</f>
        <v>0</v>
      </c>
      <c r="CR426" s="6">
        <f>'[1]Detailed Budget'!$AD$195</f>
        <v>18734176418</v>
      </c>
      <c r="CS426" s="5">
        <f>BN426*CR426</f>
        <v>6150299.5123208268</v>
      </c>
      <c r="CW426" s="4"/>
      <c r="DH426" s="3">
        <f>'[1]Detailed Budget'!$AD$163</f>
        <v>4928560000</v>
      </c>
      <c r="DI426" s="2">
        <f>AP426*DH426</f>
        <v>5600000</v>
      </c>
    </row>
    <row r="427" spans="1:118" ht="43.5" x14ac:dyDescent="0.35">
      <c r="A427" s="23" t="s">
        <v>875</v>
      </c>
      <c r="B427" s="22" t="s">
        <v>874</v>
      </c>
      <c r="C427" s="21" t="s">
        <v>1</v>
      </c>
      <c r="D427" s="21" t="s">
        <v>1</v>
      </c>
      <c r="E427" s="21"/>
      <c r="F427" s="21"/>
      <c r="G427" s="21"/>
      <c r="H427" s="21" t="s">
        <v>1</v>
      </c>
      <c r="I427" s="21" t="s">
        <v>1</v>
      </c>
      <c r="J427" s="21"/>
      <c r="K427" s="21" t="s">
        <v>1</v>
      </c>
      <c r="L427" s="21"/>
      <c r="M427" s="21"/>
      <c r="N427" s="21"/>
      <c r="O427" s="21"/>
      <c r="P427" s="21"/>
      <c r="Q427" s="21"/>
      <c r="R427" s="21" t="s">
        <v>1</v>
      </c>
      <c r="S427" s="21"/>
      <c r="T427" s="21"/>
      <c r="U427" s="20">
        <f>COUNTA(C427:T427)</f>
        <v>6</v>
      </c>
      <c r="V427" s="19" t="s">
        <v>4</v>
      </c>
      <c r="W427" s="18">
        <v>189728</v>
      </c>
      <c r="X427" s="17">
        <v>3.17</v>
      </c>
      <c r="Y427" s="16">
        <f>1+X427/100</f>
        <v>1.0317000000000001</v>
      </c>
      <c r="Z427" s="6">
        <v>19</v>
      </c>
      <c r="AA427" s="16">
        <f>POWER(Y427,Z427)</f>
        <v>1.8093191519340412</v>
      </c>
      <c r="AB427" s="6">
        <f>W427*AA427</f>
        <v>343278.50405814179</v>
      </c>
      <c r="AC427" s="1">
        <v>20.2</v>
      </c>
      <c r="AD427" s="6">
        <f>AB427*AC427/100</f>
        <v>69342.257819744642</v>
      </c>
      <c r="AE427" s="6">
        <f>AD427*0.95</f>
        <v>65875.144928757407</v>
      </c>
      <c r="AF427" s="6">
        <f>AE427*BB427</f>
        <v>65875.144928757407</v>
      </c>
      <c r="AG427" s="15">
        <f>AE427/21628351</f>
        <v>3.0457775042007319E-3</v>
      </c>
      <c r="AH427" s="6">
        <f>AB427*0.05</f>
        <v>17163.925202907089</v>
      </c>
      <c r="AI427" s="12">
        <f>AH427/12908475</f>
        <v>1.3296632795823742E-3</v>
      </c>
      <c r="AJ427" s="6">
        <f>AD427+AH427</f>
        <v>86506.183022651734</v>
      </c>
      <c r="AK427" s="6">
        <f>AB427*0.04</f>
        <v>13731.140162325672</v>
      </c>
      <c r="AL427" s="6">
        <f>AB427*0.04</f>
        <v>13731.140162325672</v>
      </c>
      <c r="AM427" s="6">
        <f>AK427+AL427</f>
        <v>27462.280324651343</v>
      </c>
      <c r="AN427" s="14">
        <f>AM427/20653560</f>
        <v>1.3296632795823744E-3</v>
      </c>
      <c r="AO427" s="6">
        <v>11</v>
      </c>
      <c r="AP427" s="13">
        <f>AO427/8801</f>
        <v>1.2498579706851495E-3</v>
      </c>
      <c r="AQ427" s="6">
        <v>11</v>
      </c>
      <c r="AR427" s="6"/>
      <c r="AS427" s="6"/>
      <c r="AT427" s="6"/>
      <c r="AU427" s="6">
        <v>0</v>
      </c>
      <c r="AV427" s="6"/>
      <c r="AW427" s="13">
        <f>AV427/34743979</f>
        <v>0</v>
      </c>
      <c r="AX427" s="6">
        <v>1</v>
      </c>
      <c r="AY427" s="6">
        <f>AJ427/1484815*390427</f>
        <v>22746.503449241049</v>
      </c>
      <c r="AZ427" s="6">
        <f>AX427*AY427</f>
        <v>22746.503449241049</v>
      </c>
      <c r="BA427" s="12">
        <f>AZ427/12721596</f>
        <v>1.7880227802581569E-3</v>
      </c>
      <c r="BB427" s="11">
        <v>1</v>
      </c>
      <c r="BC427" s="6">
        <f>AD427*BB427*0.18*4</f>
        <v>49926.425630216138</v>
      </c>
      <c r="BD427" s="10">
        <f>BC427/11104067</f>
        <v>4.496228780879667E-3</v>
      </c>
      <c r="BE427" s="6">
        <f>AD427*BB427*0.77*4</f>
        <v>213574.15408481349</v>
      </c>
      <c r="BF427" s="8">
        <f>BE427/47500730</f>
        <v>4.4962288807943269E-3</v>
      </c>
      <c r="BG427" s="27">
        <f>BC427+BE427</f>
        <v>263500.57971502963</v>
      </c>
      <c r="BH427" s="9">
        <v>0</v>
      </c>
      <c r="BI427" s="6">
        <f>AK427*0.85*0.75*12</f>
        <v>105043.2222417914</v>
      </c>
      <c r="BJ427" s="6">
        <f>AL427*0.85*0.75*2*12</f>
        <v>210086.4444835828</v>
      </c>
      <c r="BK427" s="6">
        <f>BI427+BJ427</f>
        <v>315129.66672537418</v>
      </c>
      <c r="BL427" s="8">
        <f>BK427/236999601</f>
        <v>1.3296632795823744E-3</v>
      </c>
      <c r="BM427" s="6">
        <f>AH427/294606*369083</f>
        <v>21503.000637001816</v>
      </c>
      <c r="BN427" s="8">
        <f>BM427/23157202</f>
        <v>9.2856644066937862E-4</v>
      </c>
      <c r="BT427" s="6">
        <f>'[1]Detailed Budget'!$AD$12</f>
        <v>194045122715</v>
      </c>
      <c r="BU427" s="6">
        <f>'[1]Detailed Budget'!$AD$24</f>
        <v>194045122715</v>
      </c>
      <c r="BV427" s="7">
        <f>AV427/34743979</f>
        <v>0</v>
      </c>
      <c r="BW427" s="4"/>
      <c r="BX427" s="5">
        <f>BT427*BV427</f>
        <v>0</v>
      </c>
      <c r="BY427" s="5">
        <f>BU427*BV427</f>
        <v>0</v>
      </c>
      <c r="CA427" s="6">
        <f>'[1]Detailed Budget'!$AD$96</f>
        <v>71050111380.677719</v>
      </c>
      <c r="CB427" s="5">
        <f>BA427*CA427</f>
        <v>127039217.68853109</v>
      </c>
      <c r="CE427" s="6">
        <f>'[1]Detailed Budget'!$AD$175</f>
        <v>4330586076.5988197</v>
      </c>
      <c r="CF427" s="5">
        <f>BB427*BD427*CE427</f>
        <v>19471305.755680371</v>
      </c>
      <c r="CG427" s="6">
        <f>'[1]Detailed Budget'!$AD$176</f>
        <v>20662817754.37001</v>
      </c>
      <c r="CH427" s="5">
        <f>BB427*BF427*CG427</f>
        <v>92904757.94578822</v>
      </c>
      <c r="CI427" s="5">
        <f>CF427+CH427</f>
        <v>112376063.70146859</v>
      </c>
      <c r="CJ427" s="5">
        <f>'[1]Detailed Budget'!$AD$178</f>
        <v>46025131033.061455</v>
      </c>
      <c r="CK427" s="5">
        <f>BB427*AG427*CJ427</f>
        <v>140182308.72838956</v>
      </c>
      <c r="CL427" s="5">
        <f>CI427+CK427</f>
        <v>252558372.42985815</v>
      </c>
      <c r="CM427" s="4">
        <f>'[1]Detailed Budget'!$AD$189</f>
        <v>77498869683.252869</v>
      </c>
      <c r="CN427" s="5">
        <f>BH427*BL427*CM427</f>
        <v>0</v>
      </c>
      <c r="CO427" s="3">
        <f>'[1]Detailed Budget'!$AD$191</f>
        <v>2684962805.4134097</v>
      </c>
      <c r="CP427" s="2">
        <f>BH427*AN427*CO427</f>
        <v>0</v>
      </c>
      <c r="CQ427" s="2">
        <f>CN427+CP427</f>
        <v>0</v>
      </c>
      <c r="CR427" s="6">
        <f>'[1]Detailed Budget'!$AD$195</f>
        <v>18734176418</v>
      </c>
      <c r="CS427" s="5">
        <f>BN427*CR427</f>
        <v>17395927.515334468</v>
      </c>
      <c r="CW427" s="4"/>
      <c r="DH427" s="3">
        <f>'[1]Detailed Budget'!$AD$163</f>
        <v>4928560000</v>
      </c>
      <c r="DI427" s="2">
        <f>AP427*DH427</f>
        <v>6160000</v>
      </c>
    </row>
    <row r="428" spans="1:118" ht="58" x14ac:dyDescent="0.35">
      <c r="A428" s="23" t="s">
        <v>873</v>
      </c>
      <c r="B428" s="22" t="s">
        <v>872</v>
      </c>
      <c r="C428" s="21" t="s">
        <v>1</v>
      </c>
      <c r="D428" s="21" t="s">
        <v>1</v>
      </c>
      <c r="E428" s="21"/>
      <c r="F428" s="21"/>
      <c r="G428" s="21"/>
      <c r="H428" s="21" t="s">
        <v>1</v>
      </c>
      <c r="I428" s="21"/>
      <c r="J428" s="21" t="s">
        <v>1</v>
      </c>
      <c r="K428" s="21"/>
      <c r="L428" s="21" t="s">
        <v>1</v>
      </c>
      <c r="M428" s="21"/>
      <c r="N428" s="21"/>
      <c r="O428" s="21"/>
      <c r="P428" s="21"/>
      <c r="Q428" s="21"/>
      <c r="R428" s="21" t="s">
        <v>1</v>
      </c>
      <c r="S428" s="21"/>
      <c r="T428" s="21"/>
      <c r="U428" s="20">
        <f>COUNTA(C428:T428)</f>
        <v>6</v>
      </c>
      <c r="V428" s="19" t="s">
        <v>834</v>
      </c>
      <c r="W428" s="18">
        <v>200248</v>
      </c>
      <c r="X428" s="17">
        <v>3.17</v>
      </c>
      <c r="Y428" s="16">
        <f>1+X428/100</f>
        <v>1.0317000000000001</v>
      </c>
      <c r="Z428" s="6">
        <v>19</v>
      </c>
      <c r="AA428" s="16">
        <f>POWER(Y428,Z428)</f>
        <v>1.8093191519340412</v>
      </c>
      <c r="AB428" s="6">
        <f>W428*AA428</f>
        <v>362312.54153648787</v>
      </c>
      <c r="AC428" s="1">
        <v>20.2</v>
      </c>
      <c r="AD428" s="6">
        <f>AB428*AC428/100</f>
        <v>73187.133390370553</v>
      </c>
      <c r="AE428" s="6">
        <f>AD428*0.95</f>
        <v>69527.776720852024</v>
      </c>
      <c r="AF428" s="6">
        <f>AE428*BB428</f>
        <v>69527.776720852024</v>
      </c>
      <c r="AG428" s="15">
        <f>AE428/21628351</f>
        <v>3.2146591629131607E-3</v>
      </c>
      <c r="AH428" s="6">
        <f>AB428*0.05</f>
        <v>18115.627076824396</v>
      </c>
      <c r="AI428" s="12">
        <f>AH428/12908475</f>
        <v>1.403390181785563E-3</v>
      </c>
      <c r="AJ428" s="6">
        <f>AD428+AH428</f>
        <v>91302.760467194952</v>
      </c>
      <c r="AK428" s="6">
        <f>AB428*0.04</f>
        <v>14492.501661459515</v>
      </c>
      <c r="AL428" s="6">
        <f>AB428*0.04</f>
        <v>14492.501661459515</v>
      </c>
      <c r="AM428" s="6">
        <f>AK428+AL428</f>
        <v>28985.00332291903</v>
      </c>
      <c r="AN428" s="14">
        <f>AM428/20653560</f>
        <v>1.403390181785563E-3</v>
      </c>
      <c r="AO428" s="6">
        <v>11</v>
      </c>
      <c r="AP428" s="13">
        <f>AO428/8801</f>
        <v>1.2498579706851495E-3</v>
      </c>
      <c r="AQ428" s="6">
        <v>11</v>
      </c>
      <c r="AR428" s="6"/>
      <c r="AS428" s="6"/>
      <c r="AT428" s="6"/>
      <c r="AU428" s="6">
        <v>0</v>
      </c>
      <c r="AV428" s="6"/>
      <c r="AW428" s="13">
        <f>AV428/34743979</f>
        <v>0</v>
      </c>
      <c r="AX428" s="6">
        <v>1</v>
      </c>
      <c r="AY428" s="6">
        <f>AJ428/1484815*390427</f>
        <v>24007.746999407686</v>
      </c>
      <c r="AZ428" s="6">
        <f>AX428*AY428</f>
        <v>24007.746999407686</v>
      </c>
      <c r="BA428" s="12">
        <f>AZ428/12721596</f>
        <v>1.8871647079036062E-3</v>
      </c>
      <c r="BB428" s="11">
        <v>1</v>
      </c>
      <c r="BC428" s="6">
        <f>AD428*BB428*0.18*4</f>
        <v>52694.736041066797</v>
      </c>
      <c r="BD428" s="10">
        <f>BC428/11104067</f>
        <v>4.7455347703743858E-3</v>
      </c>
      <c r="BE428" s="6">
        <f>AD428*BB428*0.77*4</f>
        <v>225416.3708423413</v>
      </c>
      <c r="BF428" s="8">
        <f>BE428/47500730</f>
        <v>4.7455348758290933E-3</v>
      </c>
      <c r="BG428" s="27">
        <f>BC428+BE428</f>
        <v>278111.10688340809</v>
      </c>
      <c r="BH428" s="9">
        <v>0</v>
      </c>
      <c r="BI428" s="6">
        <f>AK428*0.85*0.75*12</f>
        <v>110867.63771016531</v>
      </c>
      <c r="BJ428" s="6">
        <f>AL428*0.85*0.75*2*12</f>
        <v>221735.27542033061</v>
      </c>
      <c r="BK428" s="6">
        <f>BI428+BJ428</f>
        <v>332602.91313049593</v>
      </c>
      <c r="BL428" s="8">
        <f>BK428/236999601</f>
        <v>1.4033901817855632E-3</v>
      </c>
      <c r="BM428" s="6">
        <f>AH428/294606*369083</f>
        <v>22695.294693236319</v>
      </c>
      <c r="BN428" s="8">
        <f>BM428/23157202</f>
        <v>9.8005340598731738E-4</v>
      </c>
      <c r="BT428" s="6">
        <f>'[1]Detailed Budget'!$AD$12</f>
        <v>194045122715</v>
      </c>
      <c r="BU428" s="6">
        <f>'[1]Detailed Budget'!$AD$24</f>
        <v>194045122715</v>
      </c>
      <c r="BV428" s="7">
        <f>AV428/34743979</f>
        <v>0</v>
      </c>
      <c r="BW428" s="4"/>
      <c r="BX428" s="5">
        <f>BT428*BV428</f>
        <v>0</v>
      </c>
      <c r="BY428" s="5">
        <f>BU428*BV428</f>
        <v>0</v>
      </c>
      <c r="CA428" s="6">
        <f>'[1]Detailed Budget'!$AD$96</f>
        <v>71050111380.677719</v>
      </c>
      <c r="CB428" s="5">
        <f>BA428*CA428</f>
        <v>134083262.69023535</v>
      </c>
      <c r="CE428" s="6">
        <f>'[1]Detailed Budget'!$AD$175</f>
        <v>4330586076.5988197</v>
      </c>
      <c r="CF428" s="5">
        <f>BB428*BD428*CE428</f>
        <v>20550946.802598894</v>
      </c>
      <c r="CG428" s="6">
        <f>'[1]Detailed Budget'!$AD$176</f>
        <v>20662817754.37001</v>
      </c>
      <c r="CH428" s="5">
        <f>BB428*BF428*CG428</f>
        <v>98056122.286263466</v>
      </c>
      <c r="CI428" s="5">
        <f>CF428+CH428</f>
        <v>118607069.08886236</v>
      </c>
      <c r="CJ428" s="5">
        <f>'[1]Detailed Budget'!$AD$178</f>
        <v>46025131033.061455</v>
      </c>
      <c r="CK428" s="5">
        <f>BB428*AG428*CJ428</f>
        <v>147955109.19970986</v>
      </c>
      <c r="CL428" s="5">
        <f>CI428+CK428</f>
        <v>266562178.28857222</v>
      </c>
      <c r="CM428" s="4">
        <f>'[1]Detailed Budget'!$AD$189</f>
        <v>77498869683.252869</v>
      </c>
      <c r="CN428" s="5">
        <f>BH428*BL428*CM428</f>
        <v>0</v>
      </c>
      <c r="CO428" s="3">
        <f>'[1]Detailed Budget'!$AD$191</f>
        <v>2684962805.4134097</v>
      </c>
      <c r="CP428" s="2">
        <f>BH428*AN428*CO428</f>
        <v>0</v>
      </c>
      <c r="CQ428" s="2">
        <f>CN428+CP428</f>
        <v>0</v>
      </c>
      <c r="CR428" s="6">
        <f>'[1]Detailed Budget'!$AD$195</f>
        <v>18734176418</v>
      </c>
      <c r="CS428" s="5">
        <f>BN428*CR428</f>
        <v>18360493.40682818</v>
      </c>
      <c r="CW428" s="4"/>
      <c r="DH428" s="3">
        <f>'[1]Detailed Budget'!$AD$163</f>
        <v>4928560000</v>
      </c>
      <c r="DI428" s="2">
        <f>AP428*DH428</f>
        <v>6160000</v>
      </c>
    </row>
    <row r="429" spans="1:118" ht="58" x14ac:dyDescent="0.35">
      <c r="A429" s="23" t="s">
        <v>871</v>
      </c>
      <c r="B429" s="22" t="s">
        <v>870</v>
      </c>
      <c r="C429" s="21" t="s">
        <v>1</v>
      </c>
      <c r="D429" s="21" t="s">
        <v>1</v>
      </c>
      <c r="E429" s="21"/>
      <c r="F429" s="21"/>
      <c r="G429" s="21"/>
      <c r="H429" s="21" t="s">
        <v>1</v>
      </c>
      <c r="I429" s="21"/>
      <c r="J429" s="21" t="s">
        <v>1</v>
      </c>
      <c r="K429" s="21"/>
      <c r="L429" s="21" t="s">
        <v>1</v>
      </c>
      <c r="M429" s="21"/>
      <c r="N429" s="21"/>
      <c r="O429" s="21"/>
      <c r="P429" s="21"/>
      <c r="Q429" s="21"/>
      <c r="R429" s="21" t="s">
        <v>1</v>
      </c>
      <c r="S429" s="21"/>
      <c r="T429" s="21"/>
      <c r="U429" s="20">
        <f>COUNTA(C429:T429)</f>
        <v>6</v>
      </c>
      <c r="V429" s="19" t="s">
        <v>834</v>
      </c>
      <c r="W429" s="18">
        <v>116368</v>
      </c>
      <c r="X429" s="17">
        <v>3.17</v>
      </c>
      <c r="Y429" s="16">
        <f>1+X429/100</f>
        <v>1.0317000000000001</v>
      </c>
      <c r="Z429" s="6">
        <v>19</v>
      </c>
      <c r="AA429" s="16">
        <f>POWER(Y429,Z429)</f>
        <v>1.8093191519340412</v>
      </c>
      <c r="AB429" s="6">
        <f>W429*AA429</f>
        <v>210546.8510722605</v>
      </c>
      <c r="AC429" s="1">
        <v>20.2</v>
      </c>
      <c r="AD429" s="6">
        <f>AB429*AC429/100</f>
        <v>42530.463916596622</v>
      </c>
      <c r="AE429" s="6">
        <f>AD429*0.95</f>
        <v>40403.94072076679</v>
      </c>
      <c r="AF429" s="6">
        <f>AE429*BB429</f>
        <v>40403.94072076679</v>
      </c>
      <c r="AG429" s="15">
        <f>AE429/21628351</f>
        <v>1.8681008423049354E-3</v>
      </c>
      <c r="AH429" s="6">
        <f>AB429*0.05</f>
        <v>10527.342553613025</v>
      </c>
      <c r="AI429" s="12">
        <f>AH429/12908475</f>
        <v>8.1553727714645029E-4</v>
      </c>
      <c r="AJ429" s="6">
        <f>AD429+AH429</f>
        <v>53057.806470209645</v>
      </c>
      <c r="AK429" s="6">
        <f>AB429*0.04</f>
        <v>8421.8740428904202</v>
      </c>
      <c r="AL429" s="6">
        <f>AB429*0.04</f>
        <v>8421.8740428904202</v>
      </c>
      <c r="AM429" s="6">
        <f>AK429+AL429</f>
        <v>16843.74808578084</v>
      </c>
      <c r="AN429" s="14">
        <f>AM429/20653560</f>
        <v>8.1553727714645029E-4</v>
      </c>
      <c r="AO429" s="6">
        <v>10</v>
      </c>
      <c r="AP429" s="13">
        <f>AO429/8801</f>
        <v>1.1362345188046814E-3</v>
      </c>
      <c r="AQ429" s="6">
        <v>10</v>
      </c>
      <c r="AR429" s="6"/>
      <c r="AS429" s="6"/>
      <c r="AT429" s="6"/>
      <c r="AU429" s="6">
        <v>0</v>
      </c>
      <c r="AV429" s="6"/>
      <c r="AW429" s="13">
        <f>AV429/34743979</f>
        <v>0</v>
      </c>
      <c r="AX429" s="6">
        <v>1</v>
      </c>
      <c r="AY429" s="6">
        <f>AJ429/1484815*390427</f>
        <v>13951.367818040995</v>
      </c>
      <c r="AZ429" s="6">
        <f>AX429*AY429</f>
        <v>13951.367818040995</v>
      </c>
      <c r="BA429" s="12">
        <f>AZ429/12721596</f>
        <v>1.0966680452704988E-3</v>
      </c>
      <c r="BB429" s="11">
        <v>1</v>
      </c>
      <c r="BC429" s="6">
        <f>AD429*BB429*0.18*4</f>
        <v>30621.934019949567</v>
      </c>
      <c r="BD429" s="10">
        <f>BC429/11104067</f>
        <v>2.757722375049571E-3</v>
      </c>
      <c r="BE429" s="6">
        <f>AD429*BB429*0.77*4</f>
        <v>130993.8288631176</v>
      </c>
      <c r="BF429" s="8">
        <f>BE429/47500730</f>
        <v>2.7577224363313489E-3</v>
      </c>
      <c r="BG429" s="27">
        <f>BC429+BE429</f>
        <v>161615.76288306716</v>
      </c>
      <c r="BH429" s="9">
        <v>0</v>
      </c>
      <c r="BI429" s="6">
        <f>AK429*0.85*0.75*12</f>
        <v>64427.33642811171</v>
      </c>
      <c r="BJ429" s="6">
        <f>AL429*0.85*0.75*2*12</f>
        <v>128854.67285622342</v>
      </c>
      <c r="BK429" s="6">
        <f>BI429+BJ429</f>
        <v>193282.00928433513</v>
      </c>
      <c r="BL429" s="8">
        <f>BK429/236999601</f>
        <v>8.1553727714645029E-4</v>
      </c>
      <c r="BM429" s="6">
        <f>AH429/294606*369083</f>
        <v>13188.676305693558</v>
      </c>
      <c r="BN429" s="8">
        <f>BM429/23157202</f>
        <v>5.6952805894656695E-4</v>
      </c>
      <c r="BT429" s="6">
        <f>'[1]Detailed Budget'!$AD$12</f>
        <v>194045122715</v>
      </c>
      <c r="BU429" s="6">
        <f>'[1]Detailed Budget'!$AD$24</f>
        <v>194045122715</v>
      </c>
      <c r="BV429" s="7">
        <f>AV429/34743979</f>
        <v>0</v>
      </c>
      <c r="BW429" s="4"/>
      <c r="BX429" s="5">
        <f>BT429*BV429</f>
        <v>0</v>
      </c>
      <c r="BY429" s="5">
        <f>BU429*BV429</f>
        <v>0</v>
      </c>
      <c r="CA429" s="6">
        <f>'[1]Detailed Budget'!$AD$96</f>
        <v>71050111380.677719</v>
      </c>
      <c r="CB429" s="5">
        <f>BA429*CA429</f>
        <v>77918386.764099061</v>
      </c>
      <c r="CE429" s="6">
        <f>'[1]Detailed Budget'!$AD$175</f>
        <v>4330586076.5988197</v>
      </c>
      <c r="CF429" s="5">
        <f>BB429*BD429*CE429</f>
        <v>11942554.1205147</v>
      </c>
      <c r="CG429" s="6">
        <f>'[1]Detailed Budget'!$AD$176</f>
        <v>20662817754.37001</v>
      </c>
      <c r="CH429" s="5">
        <f>BB429*BF429*CG429</f>
        <v>56982316.119051918</v>
      </c>
      <c r="CI429" s="5">
        <f>CF429+CH429</f>
        <v>68924870.239566624</v>
      </c>
      <c r="CJ429" s="5">
        <f>'[1]Detailed Budget'!$AD$178</f>
        <v>46025131033.061455</v>
      </c>
      <c r="CK429" s="5">
        <f>BB429*AG429*CJ429</f>
        <v>85979586.050057128</v>
      </c>
      <c r="CL429" s="5">
        <f>CI429+CK429</f>
        <v>154904456.28962374</v>
      </c>
      <c r="CM429" s="4">
        <f>'[1]Detailed Budget'!$AD$189</f>
        <v>77498869683.252869</v>
      </c>
      <c r="CN429" s="5">
        <f>BH429*BL429*CM429</f>
        <v>0</v>
      </c>
      <c r="CO429" s="3">
        <f>'[1]Detailed Budget'!$AD$191</f>
        <v>2684962805.4134097</v>
      </c>
      <c r="CP429" s="2">
        <f>BH429*AN429*CO429</f>
        <v>0</v>
      </c>
      <c r="CQ429" s="2">
        <f>CN429+CP429</f>
        <v>0</v>
      </c>
      <c r="CR429" s="6">
        <f>'[1]Detailed Budget'!$AD$195</f>
        <v>18734176418</v>
      </c>
      <c r="CS429" s="5">
        <f>BN429*CR429</f>
        <v>10669639.131306088</v>
      </c>
      <c r="CW429" s="4"/>
      <c r="DH429" s="3">
        <f>'[1]Detailed Budget'!$AD$163</f>
        <v>4928560000</v>
      </c>
      <c r="DI429" s="2">
        <f>AP429*DH429</f>
        <v>5600000</v>
      </c>
    </row>
    <row r="430" spans="1:118" ht="58" x14ac:dyDescent="0.35">
      <c r="A430" s="23" t="s">
        <v>869</v>
      </c>
      <c r="B430" s="22" t="s">
        <v>868</v>
      </c>
      <c r="C430" s="21" t="s">
        <v>1</v>
      </c>
      <c r="D430" s="21" t="s">
        <v>1</v>
      </c>
      <c r="E430" s="21"/>
      <c r="F430" s="21"/>
      <c r="G430" s="21"/>
      <c r="H430" s="21" t="s">
        <v>1</v>
      </c>
      <c r="I430" s="21"/>
      <c r="J430" s="21" t="s">
        <v>1</v>
      </c>
      <c r="K430" s="21"/>
      <c r="L430" s="21" t="s">
        <v>1</v>
      </c>
      <c r="M430" s="21"/>
      <c r="N430" s="21"/>
      <c r="O430" s="21"/>
      <c r="P430" s="21"/>
      <c r="Q430" s="21"/>
      <c r="R430" s="21" t="s">
        <v>1</v>
      </c>
      <c r="S430" s="21"/>
      <c r="T430" s="21"/>
      <c r="U430" s="20">
        <f>COUNTA(C430:T430)</f>
        <v>6</v>
      </c>
      <c r="V430" s="19" t="s">
        <v>834</v>
      </c>
      <c r="W430" s="18">
        <v>238014</v>
      </c>
      <c r="X430" s="17">
        <v>3.17</v>
      </c>
      <c r="Y430" s="16">
        <f>1+X430/100</f>
        <v>1.0317000000000001</v>
      </c>
      <c r="Z430" s="6">
        <v>19</v>
      </c>
      <c r="AA430" s="16">
        <f>POWER(Y430,Z430)</f>
        <v>1.8093191519340412</v>
      </c>
      <c r="AB430" s="6">
        <f>W430*AA430</f>
        <v>430643.28862842888</v>
      </c>
      <c r="AC430" s="1">
        <v>20.2</v>
      </c>
      <c r="AD430" s="6">
        <f>AB430*AC430/100</f>
        <v>86989.944302942618</v>
      </c>
      <c r="AE430" s="6">
        <f>AD430*0.95</f>
        <v>82640.447087795488</v>
      </c>
      <c r="AF430" s="6">
        <f>AE430*BB430</f>
        <v>82640.447087795488</v>
      </c>
      <c r="AG430" s="15">
        <f>AE430/21628351</f>
        <v>3.8209314749790904E-3</v>
      </c>
      <c r="AH430" s="6">
        <f>AB430*0.05</f>
        <v>21532.164431421446</v>
      </c>
      <c r="AI430" s="12">
        <f>AH430/12908475</f>
        <v>1.6680641540864779E-3</v>
      </c>
      <c r="AJ430" s="6">
        <f>AD430+AH430</f>
        <v>108522.10873436407</v>
      </c>
      <c r="AK430" s="6">
        <f>AB430*0.04</f>
        <v>17225.731545137154</v>
      </c>
      <c r="AL430" s="6">
        <f>AB430*0.04</f>
        <v>17225.731545137154</v>
      </c>
      <c r="AM430" s="6">
        <f>AK430+AL430</f>
        <v>34451.463090274308</v>
      </c>
      <c r="AN430" s="14">
        <f>AM430/20653560</f>
        <v>1.6680641540864774E-3</v>
      </c>
      <c r="AO430" s="6">
        <v>11</v>
      </c>
      <c r="AP430" s="13">
        <f>AO430/8801</f>
        <v>1.2498579706851495E-3</v>
      </c>
      <c r="AQ430" s="6">
        <v>11</v>
      </c>
      <c r="AR430" s="6"/>
      <c r="AS430" s="6"/>
      <c r="AT430" s="6"/>
      <c r="AU430" s="6">
        <v>0</v>
      </c>
      <c r="AV430" s="6"/>
      <c r="AW430" s="13">
        <f>AV430/34743979</f>
        <v>0</v>
      </c>
      <c r="AX430" s="6">
        <v>1</v>
      </c>
      <c r="AY430" s="6">
        <f>AJ430/1484815*390427</f>
        <v>28535.515432448865</v>
      </c>
      <c r="AZ430" s="6">
        <f>AX430*AY430</f>
        <v>28535.515432448865</v>
      </c>
      <c r="BA430" s="12">
        <f>AZ430/12721596</f>
        <v>2.2430766888406821E-3</v>
      </c>
      <c r="BB430" s="11">
        <v>1</v>
      </c>
      <c r="BC430" s="6">
        <f>AD430*BB430*0.18*4</f>
        <v>62632.759898118682</v>
      </c>
      <c r="BD430" s="10">
        <f>BC430/11104067</f>
        <v>5.6405243140300468E-3</v>
      </c>
      <c r="BE430" s="6">
        <f>AD430*BB430*0.77*4</f>
        <v>267929.02845306328</v>
      </c>
      <c r="BF430" s="8">
        <f>BE430/47500730</f>
        <v>5.6405244393731057E-3</v>
      </c>
      <c r="BG430" s="27">
        <f>BC430+BE430</f>
        <v>330561.78835118195</v>
      </c>
      <c r="BH430" s="9">
        <v>0</v>
      </c>
      <c r="BI430" s="6">
        <f>AK430*0.85*0.75*12</f>
        <v>131776.84632029923</v>
      </c>
      <c r="BJ430" s="6">
        <f>AL430*0.85*0.75*2*12</f>
        <v>263553.69264059846</v>
      </c>
      <c r="BK430" s="6">
        <f>BI430+BJ430</f>
        <v>395330.53896089771</v>
      </c>
      <c r="BL430" s="8">
        <f>BK430/236999601</f>
        <v>1.6680641540864777E-3</v>
      </c>
      <c r="BM430" s="6">
        <f>AH430/294606*369083</f>
        <v>26975.539686368647</v>
      </c>
      <c r="BN430" s="8">
        <f>BM430/23157202</f>
        <v>1.1648876961201377E-3</v>
      </c>
      <c r="BT430" s="6">
        <f>'[1]Detailed Budget'!$AD$12</f>
        <v>194045122715</v>
      </c>
      <c r="BU430" s="6">
        <f>'[1]Detailed Budget'!$AD$24</f>
        <v>194045122715</v>
      </c>
      <c r="BV430" s="7">
        <f>AV430/34743979</f>
        <v>0</v>
      </c>
      <c r="BW430" s="4"/>
      <c r="BX430" s="5">
        <f>BT430*BV430</f>
        <v>0</v>
      </c>
      <c r="BY430" s="5">
        <f>BU430*BV430</f>
        <v>0</v>
      </c>
      <c r="CA430" s="6">
        <f>'[1]Detailed Budget'!$AD$96</f>
        <v>71050111380.677719</v>
      </c>
      <c r="CB430" s="5">
        <f>BA430*CA430</f>
        <v>159370848.57753223</v>
      </c>
      <c r="CE430" s="6">
        <f>'[1]Detailed Budget'!$AD$175</f>
        <v>4330586076.5988197</v>
      </c>
      <c r="CF430" s="5">
        <f>BB430*BD430*CE430</f>
        <v>24426776.05905563</v>
      </c>
      <c r="CG430" s="6">
        <f>'[1]Detailed Budget'!$AD$176</f>
        <v>20662817754.37001</v>
      </c>
      <c r="CH430" s="5">
        <f>BB430*BF430*CG430</f>
        <v>116549128.52983655</v>
      </c>
      <c r="CI430" s="5">
        <f>CF430+CH430</f>
        <v>140975904.58889219</v>
      </c>
      <c r="CJ430" s="5">
        <f>'[1]Detailed Budget'!$AD$178</f>
        <v>46025131033.061455</v>
      </c>
      <c r="CK430" s="5">
        <f>BB430*AG430*CJ430</f>
        <v>175858871.80426142</v>
      </c>
      <c r="CL430" s="5">
        <f>CI430+CK430</f>
        <v>316834776.39315361</v>
      </c>
      <c r="CM430" s="4">
        <f>'[1]Detailed Budget'!$AD$189</f>
        <v>77498869683.252869</v>
      </c>
      <c r="CN430" s="5">
        <f>BH430*BL430*CM430</f>
        <v>0</v>
      </c>
      <c r="CO430" s="3">
        <f>'[1]Detailed Budget'!$AD$191</f>
        <v>2684962805.4134097</v>
      </c>
      <c r="CP430" s="2">
        <f>BH430*AN430*CO430</f>
        <v>0</v>
      </c>
      <c r="CQ430" s="2">
        <f>CN430+CP430</f>
        <v>0</v>
      </c>
      <c r="CR430" s="6">
        <f>'[1]Detailed Budget'!$AD$195</f>
        <v>18734176418</v>
      </c>
      <c r="CS430" s="5">
        <f>BN430*CR430</f>
        <v>21823211.606272236</v>
      </c>
      <c r="CW430" s="4"/>
      <c r="DH430" s="3">
        <f>'[1]Detailed Budget'!$AD$163</f>
        <v>4928560000</v>
      </c>
      <c r="DI430" s="2">
        <f>AP430*DH430</f>
        <v>6160000</v>
      </c>
    </row>
    <row r="431" spans="1:118" ht="58" x14ac:dyDescent="0.35">
      <c r="A431" s="23" t="s">
        <v>867</v>
      </c>
      <c r="B431" s="22" t="s">
        <v>866</v>
      </c>
      <c r="C431" s="21" t="s">
        <v>1</v>
      </c>
      <c r="D431" s="21" t="s">
        <v>1</v>
      </c>
      <c r="E431" s="21"/>
      <c r="F431" s="21"/>
      <c r="G431" s="21"/>
      <c r="H431" s="21" t="s">
        <v>1</v>
      </c>
      <c r="I431" s="21"/>
      <c r="J431" s="21" t="s">
        <v>1</v>
      </c>
      <c r="K431" s="21"/>
      <c r="L431" s="21" t="s">
        <v>1</v>
      </c>
      <c r="M431" s="21"/>
      <c r="N431" s="21"/>
      <c r="O431" s="21"/>
      <c r="P431" s="21"/>
      <c r="Q431" s="21"/>
      <c r="R431" s="21" t="s">
        <v>1</v>
      </c>
      <c r="S431" s="21"/>
      <c r="T431" s="21"/>
      <c r="U431" s="20">
        <f>COUNTA(C431:T431)</f>
        <v>6</v>
      </c>
      <c r="V431" s="19" t="s">
        <v>834</v>
      </c>
      <c r="W431" s="18">
        <v>268620</v>
      </c>
      <c r="X431" s="17">
        <v>3.17</v>
      </c>
      <c r="Y431" s="16">
        <f>1+X431/100</f>
        <v>1.0317000000000001</v>
      </c>
      <c r="Z431" s="6">
        <v>19</v>
      </c>
      <c r="AA431" s="16">
        <f>POWER(Y431,Z431)</f>
        <v>1.8093191519340412</v>
      </c>
      <c r="AB431" s="6">
        <f>W431*AA431</f>
        <v>486019.31059252215</v>
      </c>
      <c r="AC431" s="1">
        <v>20.2</v>
      </c>
      <c r="AD431" s="6">
        <f>AB431*AC431/100</f>
        <v>98175.900739689474</v>
      </c>
      <c r="AE431" s="6">
        <f>AD431*0.95</f>
        <v>93267.105702704997</v>
      </c>
      <c r="AF431" s="6">
        <f>AE431*BB431</f>
        <v>93267.105702704997</v>
      </c>
      <c r="AG431" s="15">
        <f>AE431/21628351</f>
        <v>4.3122615174270565E-3</v>
      </c>
      <c r="AH431" s="6">
        <f>AB431*0.05</f>
        <v>24300.965529626108</v>
      </c>
      <c r="AI431" s="12">
        <f>AH431/12908475</f>
        <v>1.8825589800209636E-3</v>
      </c>
      <c r="AJ431" s="6">
        <f>AD431+AH431</f>
        <v>122476.86626931558</v>
      </c>
      <c r="AK431" s="6">
        <f>AB431*0.04</f>
        <v>19440.772423700888</v>
      </c>
      <c r="AL431" s="6">
        <f>AB431*0.04</f>
        <v>19440.772423700888</v>
      </c>
      <c r="AM431" s="6">
        <f>AK431+AL431</f>
        <v>38881.544847401776</v>
      </c>
      <c r="AN431" s="14">
        <f>AM431/20653560</f>
        <v>1.8825589800209638E-3</v>
      </c>
      <c r="AO431" s="6">
        <v>15</v>
      </c>
      <c r="AP431" s="13">
        <f>AO431/8801</f>
        <v>1.7043517782070218E-3</v>
      </c>
      <c r="AQ431" s="6">
        <v>15</v>
      </c>
      <c r="AR431" s="6"/>
      <c r="AS431" s="6"/>
      <c r="AT431" s="6"/>
      <c r="AU431" s="6">
        <v>0</v>
      </c>
      <c r="AV431" s="6"/>
      <c r="AW431" s="13">
        <f>AV431/34743979</f>
        <v>0</v>
      </c>
      <c r="AX431" s="6">
        <v>1</v>
      </c>
      <c r="AY431" s="6">
        <f>AJ431/1484815*390427</f>
        <v>32204.870954920363</v>
      </c>
      <c r="AZ431" s="6">
        <f>AX431*AY431</f>
        <v>32204.870954920363</v>
      </c>
      <c r="BA431" s="12">
        <f>AZ431/12721596</f>
        <v>2.531511844498156E-3</v>
      </c>
      <c r="BB431" s="11">
        <v>1</v>
      </c>
      <c r="BC431" s="6">
        <f>AD431*BB431*0.18*4</f>
        <v>70686.648532576422</v>
      </c>
      <c r="BD431" s="10">
        <f>BC431/11104067</f>
        <v>6.3658341157862633E-3</v>
      </c>
      <c r="BE431" s="6">
        <f>AD431*BB431*0.77*4</f>
        <v>302381.7742782436</v>
      </c>
      <c r="BF431" s="8">
        <f>BE431/47500730</f>
        <v>6.3658342572470699E-3</v>
      </c>
      <c r="BG431" s="27">
        <f>BC431+BE431</f>
        <v>373068.42281082005</v>
      </c>
      <c r="BH431" s="9">
        <v>0</v>
      </c>
      <c r="BI431" s="6">
        <f>AK431*0.85*0.75*12</f>
        <v>148721.9090413118</v>
      </c>
      <c r="BJ431" s="6">
        <f>AL431*0.85*0.75*2*12</f>
        <v>297443.81808262359</v>
      </c>
      <c r="BK431" s="6">
        <f>BI431+BJ431</f>
        <v>446165.72712393536</v>
      </c>
      <c r="BL431" s="8">
        <f>BK431/236999601</f>
        <v>1.8825589800209636E-3</v>
      </c>
      <c r="BM431" s="6">
        <f>AH431/294606*369083</f>
        <v>30444.299371265326</v>
      </c>
      <c r="BN431" s="8">
        <f>BM431/23157202</f>
        <v>1.3146795269681254E-3</v>
      </c>
      <c r="BT431" s="6">
        <f>'[1]Detailed Budget'!$AD$12</f>
        <v>194045122715</v>
      </c>
      <c r="BU431" s="6">
        <f>'[1]Detailed Budget'!$AD$24</f>
        <v>194045122715</v>
      </c>
      <c r="BV431" s="7">
        <f>AV431/34743979</f>
        <v>0</v>
      </c>
      <c r="BW431" s="4"/>
      <c r="BX431" s="5">
        <f>BT431*BV431</f>
        <v>0</v>
      </c>
      <c r="BY431" s="5">
        <f>BU431*BV431</f>
        <v>0</v>
      </c>
      <c r="CA431" s="6">
        <f>'[1]Detailed Budget'!$AD$96</f>
        <v>71050111380.677719</v>
      </c>
      <c r="CB431" s="5">
        <f>BA431*CA431</f>
        <v>179864198.5130989</v>
      </c>
      <c r="CE431" s="6">
        <f>'[1]Detailed Budget'!$AD$175</f>
        <v>4330586076.5988197</v>
      </c>
      <c r="CF431" s="5">
        <f>BB431*BD431*CE431</f>
        <v>27567792.587761752</v>
      </c>
      <c r="CG431" s="6">
        <f>'[1]Detailed Budget'!$AD$176</f>
        <v>20662817754.37001</v>
      </c>
      <c r="CH431" s="5">
        <f>BB431*BF431*CG431</f>
        <v>131536073.11202158</v>
      </c>
      <c r="CI431" s="5">
        <f>CF431+CH431</f>
        <v>159103865.69978333</v>
      </c>
      <c r="CJ431" s="5">
        <f>'[1]Detailed Budget'!$AD$178</f>
        <v>46025131033.061455</v>
      </c>
      <c r="CK431" s="5">
        <f>BB431*AG431*CJ431</f>
        <v>198472401.38840869</v>
      </c>
      <c r="CL431" s="5">
        <f>CI431+CK431</f>
        <v>357576267.08819199</v>
      </c>
      <c r="CM431" s="4">
        <f>'[1]Detailed Budget'!$AD$189</f>
        <v>77498869683.252869</v>
      </c>
      <c r="CN431" s="5">
        <f>BH431*BL431*CM431</f>
        <v>0</v>
      </c>
      <c r="CO431" s="3">
        <f>'[1]Detailed Budget'!$AD$191</f>
        <v>2684962805.4134097</v>
      </c>
      <c r="CP431" s="2">
        <f>BH431*AN431*CO431</f>
        <v>0</v>
      </c>
      <c r="CQ431" s="2">
        <f>CN431+CP431</f>
        <v>0</v>
      </c>
      <c r="CR431" s="6">
        <f>'[1]Detailed Budget'!$AD$195</f>
        <v>18734176418</v>
      </c>
      <c r="CS431" s="5">
        <f>BN431*CR431</f>
        <v>24629438.191353649</v>
      </c>
      <c r="CW431" s="4"/>
      <c r="DH431" s="3">
        <f>'[1]Detailed Budget'!$AD$163</f>
        <v>4928560000</v>
      </c>
      <c r="DI431" s="2">
        <f>AP431*DH431</f>
        <v>8400000</v>
      </c>
    </row>
    <row r="432" spans="1:118" ht="58" x14ac:dyDescent="0.35">
      <c r="A432" s="23" t="s">
        <v>865</v>
      </c>
      <c r="B432" s="22" t="s">
        <v>864</v>
      </c>
      <c r="C432" s="21" t="s">
        <v>1</v>
      </c>
      <c r="D432" s="21" t="s">
        <v>1</v>
      </c>
      <c r="E432" s="21"/>
      <c r="F432" s="21"/>
      <c r="G432" s="21"/>
      <c r="H432" s="21" t="s">
        <v>1</v>
      </c>
      <c r="I432" s="21"/>
      <c r="J432" s="21" t="s">
        <v>1</v>
      </c>
      <c r="K432" s="21"/>
      <c r="L432" s="21" t="s">
        <v>1</v>
      </c>
      <c r="M432" s="21"/>
      <c r="N432" s="21"/>
      <c r="O432" s="21"/>
      <c r="P432" s="21"/>
      <c r="Q432" s="21"/>
      <c r="R432" s="21" t="s">
        <v>1</v>
      </c>
      <c r="S432" s="21"/>
      <c r="T432" s="21"/>
      <c r="U432" s="20">
        <f>COUNTA(C432:T432)</f>
        <v>6</v>
      </c>
      <c r="V432" s="19" t="s">
        <v>834</v>
      </c>
      <c r="W432" s="18">
        <v>123547</v>
      </c>
      <c r="X432" s="17">
        <v>3.17</v>
      </c>
      <c r="Y432" s="16">
        <f>1+X432/100</f>
        <v>1.0317000000000001</v>
      </c>
      <c r="Z432" s="6">
        <v>19</v>
      </c>
      <c r="AA432" s="16">
        <f>POWER(Y432,Z432)</f>
        <v>1.8093191519340412</v>
      </c>
      <c r="AB432" s="6">
        <f>W432*AA432</f>
        <v>223535.953263995</v>
      </c>
      <c r="AC432" s="1">
        <v>20.2</v>
      </c>
      <c r="AD432" s="6">
        <f>AB432*AC432/100</f>
        <v>45154.262559326991</v>
      </c>
      <c r="AE432" s="6">
        <f>AD432*0.95</f>
        <v>42896.54943136064</v>
      </c>
      <c r="AF432" s="6">
        <f>AE432*BB432</f>
        <v>42896.54943136064</v>
      </c>
      <c r="AG432" s="15">
        <f>AE432/21628351</f>
        <v>1.983348126325518E-3</v>
      </c>
      <c r="AH432" s="6">
        <f>AB432*0.05</f>
        <v>11176.797663199752</v>
      </c>
      <c r="AI432" s="12">
        <f>AH432/12908475</f>
        <v>8.6584958046552766E-4</v>
      </c>
      <c r="AJ432" s="6">
        <f>AD432+AH432</f>
        <v>56331.060222526743</v>
      </c>
      <c r="AK432" s="6">
        <f>AB432*0.04</f>
        <v>8941.4381305597999</v>
      </c>
      <c r="AL432" s="6">
        <f>AB432*0.04</f>
        <v>8941.4381305597999</v>
      </c>
      <c r="AM432" s="6">
        <f>AK432+AL432</f>
        <v>17882.8762611196</v>
      </c>
      <c r="AN432" s="14">
        <f>AM432/20653560</f>
        <v>8.6584958046552745E-4</v>
      </c>
      <c r="AO432" s="6">
        <v>10</v>
      </c>
      <c r="AP432" s="13">
        <f>AO432/8801</f>
        <v>1.1362345188046814E-3</v>
      </c>
      <c r="AQ432" s="6">
        <v>10</v>
      </c>
      <c r="AR432" s="6"/>
      <c r="AS432" s="6"/>
      <c r="AT432" s="6"/>
      <c r="AU432" s="6">
        <v>0</v>
      </c>
      <c r="AV432" s="6"/>
      <c r="AW432" s="13">
        <f>AV432/34743979</f>
        <v>0</v>
      </c>
      <c r="AX432" s="6">
        <v>1</v>
      </c>
      <c r="AY432" s="6">
        <f>AJ432/1484815*390427</f>
        <v>14812.058639965551</v>
      </c>
      <c r="AZ432" s="6">
        <f>AX432*AY432</f>
        <v>14812.058639965551</v>
      </c>
      <c r="BA432" s="12">
        <f>AZ432/12721596</f>
        <v>1.1643239291646702E-3</v>
      </c>
      <c r="BB432" s="11">
        <v>1</v>
      </c>
      <c r="BC432" s="6">
        <f>AD432*BB432*0.18*4</f>
        <v>32511.069042715433</v>
      </c>
      <c r="BD432" s="10">
        <f>BC432/11104067</f>
        <v>2.92785238442054E-3</v>
      </c>
      <c r="BE432" s="6">
        <f>AD432*BB432*0.77*4</f>
        <v>139075.12868272714</v>
      </c>
      <c r="BF432" s="8">
        <f>BE432/47500730</f>
        <v>2.9278524494829269E-3</v>
      </c>
      <c r="BG432" s="27">
        <f>BC432+BE432</f>
        <v>171586.19772544259</v>
      </c>
      <c r="BH432" s="9">
        <v>0</v>
      </c>
      <c r="BI432" s="6">
        <f>AK432*0.85*0.75*12</f>
        <v>68402.001698782464</v>
      </c>
      <c r="BJ432" s="6">
        <f>AL432*0.85*0.75*2*12</f>
        <v>136804.00339756493</v>
      </c>
      <c r="BK432" s="6">
        <f>BI432+BJ432</f>
        <v>205206.00509634739</v>
      </c>
      <c r="BL432" s="8">
        <f>BK432/236999601</f>
        <v>8.6584958046552745E-4</v>
      </c>
      <c r="BM432" s="6">
        <f>AH432/294606*369083</f>
        <v>14002.314996730393</v>
      </c>
      <c r="BN432" s="8">
        <f>BM432/23157202</f>
        <v>6.0466350799765845E-4</v>
      </c>
      <c r="BT432" s="6">
        <f>'[1]Detailed Budget'!$AD$12</f>
        <v>194045122715</v>
      </c>
      <c r="BU432" s="6">
        <f>'[1]Detailed Budget'!$AD$24</f>
        <v>194045122715</v>
      </c>
      <c r="BV432" s="7">
        <f>AV432/34743979</f>
        <v>0</v>
      </c>
      <c r="BW432" s="4"/>
      <c r="BX432" s="5">
        <f>BT432*BV432</f>
        <v>0</v>
      </c>
      <c r="BY432" s="5">
        <f>BU432*BV432</f>
        <v>0</v>
      </c>
      <c r="CA432" s="6">
        <f>'[1]Detailed Budget'!$AD$96</f>
        <v>71050111380.677719</v>
      </c>
      <c r="CB432" s="5">
        <f>BA432*CA432</f>
        <v>82725344.850338131</v>
      </c>
      <c r="CE432" s="6">
        <f>'[1]Detailed Budget'!$AD$175</f>
        <v>4330586076.5988197</v>
      </c>
      <c r="CF432" s="5">
        <f>BB432*BD432*CE432</f>
        <v>12679316.770308245</v>
      </c>
      <c r="CG432" s="6">
        <f>'[1]Detailed Budget'!$AD$176</f>
        <v>20662817754.37001</v>
      </c>
      <c r="CH432" s="5">
        <f>BB432*BF432*CG432</f>
        <v>60497681.575351544</v>
      </c>
      <c r="CI432" s="5">
        <f>CF432+CH432</f>
        <v>73176998.345659792</v>
      </c>
      <c r="CJ432" s="5">
        <f>'[1]Detailed Budget'!$AD$178</f>
        <v>46025131033.061455</v>
      </c>
      <c r="CK432" s="5">
        <f>BB432*AG432*CJ432</f>
        <v>91283857.398308888</v>
      </c>
      <c r="CL432" s="5">
        <f>CI432+CK432</f>
        <v>164460855.74396867</v>
      </c>
      <c r="CM432" s="4">
        <f>'[1]Detailed Budget'!$AD$189</f>
        <v>77498869683.252869</v>
      </c>
      <c r="CN432" s="5">
        <f>BH432*BL432*CM432</f>
        <v>0</v>
      </c>
      <c r="CO432" s="3">
        <f>'[1]Detailed Budget'!$AD$191</f>
        <v>2684962805.4134097</v>
      </c>
      <c r="CP432" s="2">
        <f>BH432*AN432*CO432</f>
        <v>0</v>
      </c>
      <c r="CQ432" s="2">
        <f>CN432+CP432</f>
        <v>0</v>
      </c>
      <c r="CR432" s="6">
        <f>'[1]Detailed Budget'!$AD$195</f>
        <v>18734176418</v>
      </c>
      <c r="CS432" s="5">
        <f>BN432*CR432</f>
        <v>11327872.832354886</v>
      </c>
      <c r="CW432" s="4"/>
      <c r="DH432" s="3">
        <f>'[1]Detailed Budget'!$AD$163</f>
        <v>4928560000</v>
      </c>
      <c r="DI432" s="2">
        <f>AP432*DH432</f>
        <v>5600000</v>
      </c>
    </row>
    <row r="433" spans="1:118" ht="58" x14ac:dyDescent="0.35">
      <c r="A433" s="23" t="s">
        <v>863</v>
      </c>
      <c r="B433" s="22" t="s">
        <v>862</v>
      </c>
      <c r="C433" s="21" t="s">
        <v>1</v>
      </c>
      <c r="D433" s="21" t="s">
        <v>1</v>
      </c>
      <c r="E433" s="21"/>
      <c r="F433" s="21"/>
      <c r="G433" s="21"/>
      <c r="H433" s="21" t="s">
        <v>1</v>
      </c>
      <c r="I433" s="21"/>
      <c r="J433" s="21" t="s">
        <v>1</v>
      </c>
      <c r="K433" s="21"/>
      <c r="L433" s="21" t="s">
        <v>1</v>
      </c>
      <c r="M433" s="21"/>
      <c r="N433" s="21"/>
      <c r="O433" s="21"/>
      <c r="P433" s="21"/>
      <c r="Q433" s="21"/>
      <c r="R433" s="21" t="s">
        <v>1</v>
      </c>
      <c r="S433" s="21"/>
      <c r="T433" s="21"/>
      <c r="U433" s="20">
        <f>COUNTA(C433:T433)</f>
        <v>6</v>
      </c>
      <c r="V433" s="19" t="s">
        <v>834</v>
      </c>
      <c r="W433" s="18">
        <v>146211</v>
      </c>
      <c r="X433" s="17">
        <v>3.17</v>
      </c>
      <c r="Y433" s="16">
        <f>1+X433/100</f>
        <v>1.0317000000000001</v>
      </c>
      <c r="Z433" s="6">
        <v>19</v>
      </c>
      <c r="AA433" s="16">
        <f>POWER(Y433,Z433)</f>
        <v>1.8093191519340412</v>
      </c>
      <c r="AB433" s="6">
        <f>W433*AA433</f>
        <v>264542.36252342811</v>
      </c>
      <c r="AC433" s="1">
        <v>20.2</v>
      </c>
      <c r="AD433" s="6">
        <f>AB433*AC433/100</f>
        <v>53437.557229732483</v>
      </c>
      <c r="AE433" s="6">
        <f>AD433*0.95</f>
        <v>50765.679368245859</v>
      </c>
      <c r="AF433" s="6">
        <f>AE433*BB433</f>
        <v>50765.679368245859</v>
      </c>
      <c r="AG433" s="15">
        <f>AE433/21628351</f>
        <v>2.3471821484793666E-3</v>
      </c>
      <c r="AH433" s="6">
        <f>AB433*0.05</f>
        <v>13227.118126171406</v>
      </c>
      <c r="AI433" s="12">
        <f>AH433/12908475</f>
        <v>1.0246848001930055E-3</v>
      </c>
      <c r="AJ433" s="6">
        <f>AD433+AH433</f>
        <v>66664.675355903892</v>
      </c>
      <c r="AK433" s="6">
        <f>AB433*0.04</f>
        <v>10581.694500937125</v>
      </c>
      <c r="AL433" s="6">
        <f>AB433*0.04</f>
        <v>10581.694500937125</v>
      </c>
      <c r="AM433" s="6">
        <f>AK433+AL433</f>
        <v>21163.38900187425</v>
      </c>
      <c r="AN433" s="14">
        <f>AM433/20653560</f>
        <v>1.0246848001930055E-3</v>
      </c>
      <c r="AO433" s="6">
        <v>11</v>
      </c>
      <c r="AP433" s="13">
        <f>AO433/8801</f>
        <v>1.2498579706851495E-3</v>
      </c>
      <c r="AQ433" s="6">
        <v>11</v>
      </c>
      <c r="AR433" s="6"/>
      <c r="AS433" s="6"/>
      <c r="AT433" s="6"/>
      <c r="AU433" s="6">
        <v>0</v>
      </c>
      <c r="AV433" s="6"/>
      <c r="AW433" s="13">
        <f>AV433/34743979</f>
        <v>0</v>
      </c>
      <c r="AX433" s="6">
        <v>1</v>
      </c>
      <c r="AY433" s="6">
        <f>AJ433/1484815*390427</f>
        <v>17529.247216104017</v>
      </c>
      <c r="AZ433" s="6">
        <f>AX433*AY433</f>
        <v>17529.247216104017</v>
      </c>
      <c r="BA433" s="12">
        <f>AZ433/12721596</f>
        <v>1.3779125839323946E-3</v>
      </c>
      <c r="BB433" s="11">
        <v>1</v>
      </c>
      <c r="BC433" s="6">
        <f>AD433*BB433*0.18*4</f>
        <v>38475.041205407389</v>
      </c>
      <c r="BD433" s="10">
        <f>BC433/11104067</f>
        <v>3.464950383081027E-3</v>
      </c>
      <c r="BE433" s="6">
        <f>AD433*BB433*0.77*4</f>
        <v>164587.67626757605</v>
      </c>
      <c r="BF433" s="8">
        <f>BE433/47500730</f>
        <v>3.4649504600787408E-3</v>
      </c>
      <c r="BG433" s="27">
        <f>BC433+BE433</f>
        <v>203062.71747298344</v>
      </c>
      <c r="BH433" s="9">
        <v>0</v>
      </c>
      <c r="BI433" s="6">
        <f>AK433*0.85*0.75*12</f>
        <v>80949.962932169001</v>
      </c>
      <c r="BJ433" s="6">
        <f>AL433*0.85*0.75*2*12</f>
        <v>161899.925864338</v>
      </c>
      <c r="BK433" s="6">
        <f>BI433+BJ433</f>
        <v>242849.888796507</v>
      </c>
      <c r="BL433" s="8">
        <f>BK433/236999601</f>
        <v>1.0246848001930055E-3</v>
      </c>
      <c r="BM433" s="6">
        <f>AH433/294606*369083</f>
        <v>16570.960670732169</v>
      </c>
      <c r="BN433" s="8">
        <f>BM433/23157202</f>
        <v>7.1558561654953693E-4</v>
      </c>
      <c r="BT433" s="6">
        <f>'[1]Detailed Budget'!$AD$12</f>
        <v>194045122715</v>
      </c>
      <c r="BU433" s="6">
        <f>'[1]Detailed Budget'!$AD$24</f>
        <v>194045122715</v>
      </c>
      <c r="BV433" s="7">
        <f>AV433/34743979</f>
        <v>0</v>
      </c>
      <c r="BW433" s="4"/>
      <c r="BX433" s="5">
        <f>BT433*BV433</f>
        <v>0</v>
      </c>
      <c r="BY433" s="5">
        <f>BU433*BV433</f>
        <v>0</v>
      </c>
      <c r="CA433" s="6">
        <f>'[1]Detailed Budget'!$AD$96</f>
        <v>71050111380.677719</v>
      </c>
      <c r="CB433" s="5">
        <f>BA433*CA433</f>
        <v>97900842.561234072</v>
      </c>
      <c r="CE433" s="6">
        <f>'[1]Detailed Budget'!$AD$175</f>
        <v>4330586076.5988197</v>
      </c>
      <c r="CF433" s="5">
        <f>BB433*BD433*CE433</f>
        <v>15005265.885076443</v>
      </c>
      <c r="CG433" s="6">
        <f>'[1]Detailed Budget'!$AD$176</f>
        <v>20662817754.37001</v>
      </c>
      <c r="CH433" s="5">
        <f>BB433*BF433*CG433</f>
        <v>71595639.884527534</v>
      </c>
      <c r="CI433" s="5">
        <f>CF433+CH433</f>
        <v>86600905.769603983</v>
      </c>
      <c r="CJ433" s="5">
        <f>'[1]Detailed Budget'!$AD$178</f>
        <v>46025131033.061455</v>
      </c>
      <c r="CK433" s="5">
        <f>BB433*AG433*CJ433</f>
        <v>108029365.94222556</v>
      </c>
      <c r="CL433" s="5">
        <f>CI433+CK433</f>
        <v>194630271.71182954</v>
      </c>
      <c r="CM433" s="4">
        <f>'[1]Detailed Budget'!$AD$189</f>
        <v>77498869683.252869</v>
      </c>
      <c r="CN433" s="5">
        <f>BH433*BL433*CM433</f>
        <v>0</v>
      </c>
      <c r="CO433" s="3">
        <f>'[1]Detailed Budget'!$AD$191</f>
        <v>2684962805.4134097</v>
      </c>
      <c r="CP433" s="2">
        <f>BH433*AN433*CO433</f>
        <v>0</v>
      </c>
      <c r="CQ433" s="2">
        <f>CN433+CP433</f>
        <v>0</v>
      </c>
      <c r="CR433" s="6">
        <f>'[1]Detailed Budget'!$AD$195</f>
        <v>18734176418</v>
      </c>
      <c r="CS433" s="5">
        <f>BN433*CR433</f>
        <v>13405907.182622325</v>
      </c>
      <c r="CW433" s="4"/>
      <c r="DH433" s="3">
        <f>'[1]Detailed Budget'!$AD$163</f>
        <v>4928560000</v>
      </c>
      <c r="DI433" s="2">
        <f>AP433*DH433</f>
        <v>6160000</v>
      </c>
    </row>
    <row r="434" spans="1:118" ht="58" x14ac:dyDescent="0.35">
      <c r="A434" s="23" t="s">
        <v>861</v>
      </c>
      <c r="B434" s="22" t="s">
        <v>860</v>
      </c>
      <c r="C434" s="21" t="s">
        <v>1</v>
      </c>
      <c r="D434" s="21" t="s">
        <v>1</v>
      </c>
      <c r="E434" s="21"/>
      <c r="F434" s="21"/>
      <c r="G434" s="21"/>
      <c r="H434" s="21" t="s">
        <v>1</v>
      </c>
      <c r="I434" s="21"/>
      <c r="J434" s="21" t="s">
        <v>1</v>
      </c>
      <c r="K434" s="21"/>
      <c r="L434" s="21" t="s">
        <v>1</v>
      </c>
      <c r="M434" s="21"/>
      <c r="N434" s="21"/>
      <c r="O434" s="21"/>
      <c r="P434" s="21"/>
      <c r="Q434" s="21"/>
      <c r="R434" s="21" t="s">
        <v>1</v>
      </c>
      <c r="S434" s="21"/>
      <c r="T434" s="21"/>
      <c r="U434" s="20">
        <f>COUNTA(C434:T434)</f>
        <v>6</v>
      </c>
      <c r="V434" s="19" t="s">
        <v>834</v>
      </c>
      <c r="W434" s="18">
        <v>119772</v>
      </c>
      <c r="X434" s="17">
        <v>3.17</v>
      </c>
      <c r="Y434" s="16">
        <f>1+X434/100</f>
        <v>1.0317000000000001</v>
      </c>
      <c r="Z434" s="6">
        <v>19</v>
      </c>
      <c r="AA434" s="16">
        <f>POWER(Y434,Z434)</f>
        <v>1.8093191519340412</v>
      </c>
      <c r="AB434" s="6">
        <f>W434*AA434</f>
        <v>216705.77346544398</v>
      </c>
      <c r="AC434" s="1">
        <v>20.2</v>
      </c>
      <c r="AD434" s="6">
        <f>AB434*AC434/100</f>
        <v>43774.566240019689</v>
      </c>
      <c r="AE434" s="6">
        <f>AD434*0.95</f>
        <v>41585.8379280187</v>
      </c>
      <c r="AF434" s="6">
        <f>AE434*BB434</f>
        <v>41585.8379280187</v>
      </c>
      <c r="AG434" s="15">
        <f>AE434/21628351</f>
        <v>1.9227465805423029E-3</v>
      </c>
      <c r="AH434" s="6">
        <f>AB434*0.05</f>
        <v>10835.2886732722</v>
      </c>
      <c r="AI434" s="12">
        <f>AH434/12908475</f>
        <v>8.3939339645250116E-4</v>
      </c>
      <c r="AJ434" s="6">
        <f>AD434+AH434</f>
        <v>54609.854913291885</v>
      </c>
      <c r="AK434" s="6">
        <f>AB434*0.04</f>
        <v>8668.2309386177603</v>
      </c>
      <c r="AL434" s="6">
        <f>AB434*0.04</f>
        <v>8668.2309386177603</v>
      </c>
      <c r="AM434" s="6">
        <f>AK434+AL434</f>
        <v>17336.461877235521</v>
      </c>
      <c r="AN434" s="14">
        <f>AM434/20653560</f>
        <v>8.3939339645250116E-4</v>
      </c>
      <c r="AO434" s="6">
        <v>10</v>
      </c>
      <c r="AP434" s="13">
        <f>AO434/8801</f>
        <v>1.1362345188046814E-3</v>
      </c>
      <c r="AQ434" s="6">
        <v>10</v>
      </c>
      <c r="AR434" s="6"/>
      <c r="AS434" s="6"/>
      <c r="AT434" s="6"/>
      <c r="AU434" s="6">
        <v>0</v>
      </c>
      <c r="AV434" s="6"/>
      <c r="AW434" s="13">
        <f>AV434/34743979</f>
        <v>0</v>
      </c>
      <c r="AX434" s="6">
        <v>1</v>
      </c>
      <c r="AY434" s="6">
        <f>AJ434/1484815*390427</f>
        <v>14359.473620775525</v>
      </c>
      <c r="AZ434" s="6">
        <f>AX434*AY434</f>
        <v>14359.473620775525</v>
      </c>
      <c r="BA434" s="12">
        <f>AZ434/12721596</f>
        <v>1.1287478096911367E-3</v>
      </c>
      <c r="BB434" s="11">
        <v>1</v>
      </c>
      <c r="BC434" s="6">
        <f>AD434*BB434*0.18*4</f>
        <v>31517.687692814176</v>
      </c>
      <c r="BD434" s="10">
        <f>BC434/11104067</f>
        <v>2.8383913473157335E-3</v>
      </c>
      <c r="BE434" s="6">
        <f>AD434*BB434*0.77*4</f>
        <v>134825.66401926064</v>
      </c>
      <c r="BF434" s="8">
        <f>BE434/47500730</f>
        <v>2.8383914103901277E-3</v>
      </c>
      <c r="BG434" s="27">
        <f>BC434+BE434</f>
        <v>166343.35171207483</v>
      </c>
      <c r="BH434" s="9">
        <v>0</v>
      </c>
      <c r="BI434" s="6">
        <f>AK434*0.85*0.75*12</f>
        <v>66311.96668042586</v>
      </c>
      <c r="BJ434" s="6">
        <f>AL434*0.85*0.75*2*12</f>
        <v>132623.93336085172</v>
      </c>
      <c r="BK434" s="6">
        <f>BI434+BJ434</f>
        <v>198935.90004127758</v>
      </c>
      <c r="BL434" s="8">
        <f>BK434/236999601</f>
        <v>8.3939339645250116E-4</v>
      </c>
      <c r="BM434" s="6">
        <f>AH434/294606*369083</f>
        <v>13574.471834916205</v>
      </c>
      <c r="BN434" s="8">
        <f>BM434/23157202</f>
        <v>5.8618790970153497E-4</v>
      </c>
      <c r="BT434" s="6">
        <f>'[1]Detailed Budget'!$AD$12</f>
        <v>194045122715</v>
      </c>
      <c r="BU434" s="6">
        <f>'[1]Detailed Budget'!$AD$24</f>
        <v>194045122715</v>
      </c>
      <c r="BV434" s="7">
        <f>AV434/34743979</f>
        <v>0</v>
      </c>
      <c r="BW434" s="4"/>
      <c r="BX434" s="5">
        <f>BT434*BV434</f>
        <v>0</v>
      </c>
      <c r="BY434" s="5">
        <f>BU434*BV434</f>
        <v>0</v>
      </c>
      <c r="CA434" s="6">
        <f>'[1]Detailed Budget'!$AD$96</f>
        <v>71050111380.677719</v>
      </c>
      <c r="CB434" s="5">
        <f>BA434*CA434</f>
        <v>80197657.59925127</v>
      </c>
      <c r="CE434" s="6">
        <f>'[1]Detailed Budget'!$AD$175</f>
        <v>4330586076.5988197</v>
      </c>
      <c r="CF434" s="5">
        <f>BB434*BD434*CE434</f>
        <v>12291898.04862408</v>
      </c>
      <c r="CG434" s="6">
        <f>'[1]Detailed Budget'!$AD$176</f>
        <v>20662817754.37001</v>
      </c>
      <c r="CH434" s="5">
        <f>BB434*BF434*CG434</f>
        <v>58649164.428460464</v>
      </c>
      <c r="CI434" s="5">
        <f>CF434+CH434</f>
        <v>70941062.477084547</v>
      </c>
      <c r="CJ434" s="5">
        <f>'[1]Detailed Budget'!$AD$178</f>
        <v>46025131033.061455</v>
      </c>
      <c r="CK434" s="5">
        <f>BB434*AG434*CJ434</f>
        <v>88494663.312830344</v>
      </c>
      <c r="CL434" s="5">
        <f>CI434+CK434</f>
        <v>159435725.78991491</v>
      </c>
      <c r="CM434" s="4">
        <f>'[1]Detailed Budget'!$AD$189</f>
        <v>77498869683.252869</v>
      </c>
      <c r="CN434" s="5">
        <f>BH434*BL434*CM434</f>
        <v>0</v>
      </c>
      <c r="CO434" s="3">
        <f>'[1]Detailed Budget'!$AD$191</f>
        <v>2684962805.4134097</v>
      </c>
      <c r="CP434" s="2">
        <f>BH434*AN434*CO434</f>
        <v>0</v>
      </c>
      <c r="CQ434" s="2">
        <f>CN434+CP434</f>
        <v>0</v>
      </c>
      <c r="CR434" s="6">
        <f>'[1]Detailed Budget'!$AD$195</f>
        <v>18734176418</v>
      </c>
      <c r="CS434" s="5">
        <f>BN434*CR434</f>
        <v>10981747.71444721</v>
      </c>
      <c r="CW434" s="4"/>
      <c r="DH434" s="3">
        <f>'[1]Detailed Budget'!$AD$163</f>
        <v>4928560000</v>
      </c>
      <c r="DI434" s="2">
        <f>AP434*DH434</f>
        <v>5600000</v>
      </c>
    </row>
    <row r="435" spans="1:118" ht="58" x14ac:dyDescent="0.35">
      <c r="A435" s="23" t="s">
        <v>859</v>
      </c>
      <c r="B435" s="22" t="s">
        <v>858</v>
      </c>
      <c r="C435" s="21" t="s">
        <v>1</v>
      </c>
      <c r="D435" s="21" t="s">
        <v>1</v>
      </c>
      <c r="E435" s="21"/>
      <c r="F435" s="21"/>
      <c r="G435" s="21"/>
      <c r="H435" s="21" t="s">
        <v>1</v>
      </c>
      <c r="I435" s="21"/>
      <c r="J435" s="21" t="s">
        <v>1</v>
      </c>
      <c r="K435" s="21"/>
      <c r="L435" s="21" t="s">
        <v>1</v>
      </c>
      <c r="M435" s="21"/>
      <c r="N435" s="21"/>
      <c r="O435" s="21"/>
      <c r="P435" s="21"/>
      <c r="Q435" s="21"/>
      <c r="R435" s="21" t="s">
        <v>1</v>
      </c>
      <c r="S435" s="21"/>
      <c r="T435" s="21"/>
      <c r="U435" s="20">
        <f>COUNTA(C435:T435)</f>
        <v>6</v>
      </c>
      <c r="V435" s="19" t="s">
        <v>834</v>
      </c>
      <c r="W435" s="18">
        <v>151077</v>
      </c>
      <c r="X435" s="17">
        <v>3.17</v>
      </c>
      <c r="Y435" s="16">
        <f>1+X435/100</f>
        <v>1.0317000000000001</v>
      </c>
      <c r="Z435" s="6">
        <v>19</v>
      </c>
      <c r="AA435" s="16">
        <f>POWER(Y435,Z435)</f>
        <v>1.8093191519340412</v>
      </c>
      <c r="AB435" s="6">
        <f>W435*AA435</f>
        <v>273346.50951673917</v>
      </c>
      <c r="AC435" s="1">
        <v>20.2</v>
      </c>
      <c r="AD435" s="6">
        <f>AB435*AC435/100</f>
        <v>55215.994922381316</v>
      </c>
      <c r="AE435" s="6">
        <f>AD435*0.95</f>
        <v>52455.195176262248</v>
      </c>
      <c r="AF435" s="6">
        <f>AE435*BB435</f>
        <v>52455.195176262248</v>
      </c>
      <c r="AG435" s="15">
        <f>AE435/21628351</f>
        <v>2.4252979423286707E-3</v>
      </c>
      <c r="AH435" s="6">
        <f>AB435*0.05</f>
        <v>13667.325475836959</v>
      </c>
      <c r="AI435" s="12">
        <f>AH435/12908475</f>
        <v>1.0587869965923132E-3</v>
      </c>
      <c r="AJ435" s="6">
        <f>AD435+AH435</f>
        <v>68883.320398218275</v>
      </c>
      <c r="AK435" s="6">
        <f>AB435*0.04</f>
        <v>10933.860380669566</v>
      </c>
      <c r="AL435" s="6">
        <f>AB435*0.04</f>
        <v>10933.860380669566</v>
      </c>
      <c r="AM435" s="6">
        <f>AK435+AL435</f>
        <v>21867.720761339133</v>
      </c>
      <c r="AN435" s="14">
        <f>AM435/20653560</f>
        <v>1.0587869965923129E-3</v>
      </c>
      <c r="AO435" s="6">
        <v>10</v>
      </c>
      <c r="AP435" s="13">
        <f>AO435/8801</f>
        <v>1.1362345188046814E-3</v>
      </c>
      <c r="AQ435" s="6">
        <v>10</v>
      </c>
      <c r="AR435" s="6"/>
      <c r="AS435" s="6"/>
      <c r="AT435" s="6"/>
      <c r="AU435" s="6">
        <v>0</v>
      </c>
      <c r="AV435" s="6"/>
      <c r="AW435" s="13">
        <f>AV435/34743979</f>
        <v>0</v>
      </c>
      <c r="AX435" s="6">
        <v>1</v>
      </c>
      <c r="AY435" s="6">
        <f>AJ435/1484815*390427</f>
        <v>18112.632303091745</v>
      </c>
      <c r="AZ435" s="6">
        <f>AX435*AY435</f>
        <v>18112.632303091745</v>
      </c>
      <c r="BA435" s="12">
        <f>AZ435/12721596</f>
        <v>1.4237704375372198E-3</v>
      </c>
      <c r="BB435" s="11">
        <v>1</v>
      </c>
      <c r="BC435" s="6">
        <f>AD435*BB435*0.18*4</f>
        <v>39755.516344114549</v>
      </c>
      <c r="BD435" s="10">
        <f>BC435/11104067</f>
        <v>3.5802662523663222E-3</v>
      </c>
      <c r="BE435" s="6">
        <f>AD435*BB435*0.77*4</f>
        <v>170065.26436093447</v>
      </c>
      <c r="BF435" s="8">
        <f>BE435/47500730</f>
        <v>3.5802663319265716E-3</v>
      </c>
      <c r="BG435" s="27">
        <f>BC435+BE435</f>
        <v>209820.78070504902</v>
      </c>
      <c r="BH435" s="9">
        <v>0</v>
      </c>
      <c r="BI435" s="6">
        <f>AK435*0.85*0.75*12</f>
        <v>83644.031912122184</v>
      </c>
      <c r="BJ435" s="6">
        <f>AL435*0.85*0.75*2*12</f>
        <v>167288.06382424437</v>
      </c>
      <c r="BK435" s="6">
        <f>BI435+BJ435</f>
        <v>250932.09573636655</v>
      </c>
      <c r="BL435" s="8">
        <f>BK435/236999601</f>
        <v>1.0587869965923129E-3</v>
      </c>
      <c r="BM435" s="6">
        <f>AH435/294606*369083</f>
        <v>17122.453339709074</v>
      </c>
      <c r="BN435" s="8">
        <f>BM435/23157202</f>
        <v>7.3940078510819544E-4</v>
      </c>
      <c r="BT435" s="6">
        <f>'[1]Detailed Budget'!$AD$12</f>
        <v>194045122715</v>
      </c>
      <c r="BU435" s="6">
        <f>'[1]Detailed Budget'!$AD$24</f>
        <v>194045122715</v>
      </c>
      <c r="BV435" s="7">
        <f>AV435/34743979</f>
        <v>0</v>
      </c>
      <c r="BW435" s="4"/>
      <c r="BX435" s="5">
        <f>BT435*BV435</f>
        <v>0</v>
      </c>
      <c r="BY435" s="5">
        <f>BU435*BV435</f>
        <v>0</v>
      </c>
      <c r="CA435" s="6">
        <f>'[1]Detailed Budget'!$AD$96</f>
        <v>71050111380.677719</v>
      </c>
      <c r="CB435" s="5">
        <f>BA435*CA435</f>
        <v>101159048.16753571</v>
      </c>
      <c r="CE435" s="6">
        <f>'[1]Detailed Budget'!$AD$175</f>
        <v>4330586076.5988197</v>
      </c>
      <c r="CF435" s="5">
        <f>BB435*BD435*CE435</f>
        <v>15504651.183014231</v>
      </c>
      <c r="CG435" s="6">
        <f>'[1]Detailed Budget'!$AD$176</f>
        <v>20662817754.37001</v>
      </c>
      <c r="CH435" s="5">
        <f>BB435*BF435*CG435</f>
        <v>73978390.728705555</v>
      </c>
      <c r="CI435" s="5">
        <f>CF435+CH435</f>
        <v>89483041.911719784</v>
      </c>
      <c r="CJ435" s="5">
        <f>'[1]Detailed Budget'!$AD$178</f>
        <v>46025131033.061455</v>
      </c>
      <c r="CK435" s="5">
        <f>BB435*AG435*CJ435</f>
        <v>111624655.58989139</v>
      </c>
      <c r="CL435" s="5">
        <f>CI435+CK435</f>
        <v>201107697.50161117</v>
      </c>
      <c r="CM435" s="4">
        <f>'[1]Detailed Budget'!$AD$189</f>
        <v>77498869683.252869</v>
      </c>
      <c r="CN435" s="5">
        <f>BH435*BL435*CM435</f>
        <v>0</v>
      </c>
      <c r="CO435" s="3">
        <f>'[1]Detailed Budget'!$AD$191</f>
        <v>2684962805.4134097</v>
      </c>
      <c r="CP435" s="2">
        <f>BH435*AN435*CO435</f>
        <v>0</v>
      </c>
      <c r="CQ435" s="2">
        <f>CN435+CP435</f>
        <v>0</v>
      </c>
      <c r="CR435" s="6">
        <f>'[1]Detailed Budget'!$AD$195</f>
        <v>18734176418</v>
      </c>
      <c r="CS435" s="5">
        <f>BN435*CR435</f>
        <v>13852064.751824642</v>
      </c>
      <c r="CW435" s="4"/>
      <c r="DH435" s="3">
        <f>'[1]Detailed Budget'!$AD$163</f>
        <v>4928560000</v>
      </c>
      <c r="DI435" s="2">
        <f>AP435*DH435</f>
        <v>5600000</v>
      </c>
    </row>
    <row r="436" spans="1:118" ht="58" x14ac:dyDescent="0.35">
      <c r="A436" s="23" t="s">
        <v>857</v>
      </c>
      <c r="B436" s="22" t="s">
        <v>856</v>
      </c>
      <c r="C436" s="21" t="s">
        <v>1</v>
      </c>
      <c r="D436" s="21" t="s">
        <v>1</v>
      </c>
      <c r="E436" s="21"/>
      <c r="F436" s="21"/>
      <c r="G436" s="21"/>
      <c r="H436" s="21" t="s">
        <v>1</v>
      </c>
      <c r="I436" s="21"/>
      <c r="J436" s="21" t="s">
        <v>1</v>
      </c>
      <c r="K436" s="21"/>
      <c r="L436" s="21" t="s">
        <v>1</v>
      </c>
      <c r="M436" s="21"/>
      <c r="N436" s="21"/>
      <c r="O436" s="21"/>
      <c r="P436" s="21"/>
      <c r="Q436" s="21"/>
      <c r="R436" s="21" t="s">
        <v>1</v>
      </c>
      <c r="S436" s="21" t="s">
        <v>1</v>
      </c>
      <c r="T436" s="21"/>
      <c r="U436" s="20">
        <f>COUNTA(C436:T436)</f>
        <v>7</v>
      </c>
      <c r="V436" s="19" t="s">
        <v>845</v>
      </c>
      <c r="W436" s="18">
        <v>197757</v>
      </c>
      <c r="X436" s="17">
        <v>3.17</v>
      </c>
      <c r="Y436" s="16">
        <f>1+X436/100</f>
        <v>1.0317000000000001</v>
      </c>
      <c r="Z436" s="6">
        <v>19</v>
      </c>
      <c r="AA436" s="16">
        <f>POWER(Y436,Z436)</f>
        <v>1.8093191519340412</v>
      </c>
      <c r="AB436" s="6">
        <f>W436*AA436</f>
        <v>357805.52752902021</v>
      </c>
      <c r="AC436" s="1">
        <v>20.2</v>
      </c>
      <c r="AD436" s="6">
        <f>AB436*AC436/100</f>
        <v>72276.716560862085</v>
      </c>
      <c r="AE436" s="6">
        <f>AD436*0.95</f>
        <v>68662.880732818972</v>
      </c>
      <c r="AF436" s="6">
        <f>AE436*BB436</f>
        <v>68662.880732818972</v>
      </c>
      <c r="AG436" s="15">
        <f>AE436/21628351</f>
        <v>3.1746701693910447E-3</v>
      </c>
      <c r="AH436" s="6">
        <f>AB436*0.05</f>
        <v>17890.276376451013</v>
      </c>
      <c r="AI436" s="12">
        <f>AH436/12908475</f>
        <v>1.3859326044672986E-3</v>
      </c>
      <c r="AJ436" s="6">
        <f>AD436+AH436</f>
        <v>90166.992937313102</v>
      </c>
      <c r="AK436" s="6">
        <f>AB436*0.04</f>
        <v>14312.221101160809</v>
      </c>
      <c r="AL436" s="6">
        <f>AB436*0.04</f>
        <v>14312.221101160809</v>
      </c>
      <c r="AM436" s="6">
        <f>AK436+AL436</f>
        <v>28624.442202321618</v>
      </c>
      <c r="AN436" s="14">
        <f>AM436/20653560</f>
        <v>1.3859326044672986E-3</v>
      </c>
      <c r="AO436" s="6">
        <v>11</v>
      </c>
      <c r="AP436" s="13">
        <f>AO436/8801</f>
        <v>1.2498579706851495E-3</v>
      </c>
      <c r="AQ436" s="6">
        <v>11</v>
      </c>
      <c r="AR436" s="6"/>
      <c r="AS436" s="6"/>
      <c r="AT436" s="6"/>
      <c r="AU436" s="6">
        <v>0</v>
      </c>
      <c r="AV436" s="6"/>
      <c r="AW436" s="13">
        <f>AV436/34743979</f>
        <v>0</v>
      </c>
      <c r="AX436" s="6">
        <v>1</v>
      </c>
      <c r="AY436" s="6">
        <f>AJ436/1484815*390427</f>
        <v>23709.100831777927</v>
      </c>
      <c r="AZ436" s="6">
        <f>AX436*AY436</f>
        <v>23709.100831777927</v>
      </c>
      <c r="BA436" s="12">
        <f>AZ436/12721596</f>
        <v>1.8636891811198788E-3</v>
      </c>
      <c r="BB436" s="11">
        <v>1</v>
      </c>
      <c r="BC436" s="6">
        <f>AD436*BB436*0.18*4</f>
        <v>52039.235923820699</v>
      </c>
      <c r="BD436" s="10">
        <f>BC436/11104067</f>
        <v>4.6865023350292018E-3</v>
      </c>
      <c r="BE436" s="6">
        <f>AD436*BB436*0.77*4</f>
        <v>222612.28700745522</v>
      </c>
      <c r="BF436" s="8">
        <f>BE436/47500730</f>
        <v>4.6865024391720975E-3</v>
      </c>
      <c r="BG436" s="27">
        <f>BC436+BE436</f>
        <v>274651.52293127589</v>
      </c>
      <c r="BH436" s="9">
        <v>0</v>
      </c>
      <c r="BI436" s="6">
        <f>AK436*0.85*0.75*12</f>
        <v>109488.4914238802</v>
      </c>
      <c r="BJ436" s="6">
        <f>AL436*0.85*0.75*2*12</f>
        <v>218976.9828477604</v>
      </c>
      <c r="BK436" s="6">
        <f>BI436+BJ436</f>
        <v>328465.47427164059</v>
      </c>
      <c r="BL436" s="8">
        <f>BK436/236999601</f>
        <v>1.3859326044672986E-3</v>
      </c>
      <c r="BM436" s="6">
        <f>AH436/294606*369083</f>
        <v>22412.97487440741</v>
      </c>
      <c r="BN436" s="8">
        <f>BM436/23157202</f>
        <v>9.6786195821098808E-4</v>
      </c>
      <c r="BT436" s="6">
        <f>'[1]Detailed Budget'!$AD$12</f>
        <v>194045122715</v>
      </c>
      <c r="BU436" s="6">
        <f>'[1]Detailed Budget'!$AD$24</f>
        <v>194045122715</v>
      </c>
      <c r="BV436" s="7">
        <f>AV436/34743979</f>
        <v>0</v>
      </c>
      <c r="BW436" s="4"/>
      <c r="BX436" s="5">
        <f>BT436*BV436</f>
        <v>0</v>
      </c>
      <c r="BY436" s="5">
        <f>BU436*BV436</f>
        <v>0</v>
      </c>
      <c r="CA436" s="6">
        <f>'[1]Detailed Budget'!$AD$96</f>
        <v>71050111380.677719</v>
      </c>
      <c r="CB436" s="5">
        <f>BA436*CA436</f>
        <v>132415323.89753143</v>
      </c>
      <c r="CE436" s="6">
        <f>'[1]Detailed Budget'!$AD$175</f>
        <v>4330586076.5988197</v>
      </c>
      <c r="CF436" s="5">
        <f>BB436*BD436*CE436</f>
        <v>20295301.760025319</v>
      </c>
      <c r="CG436" s="6">
        <f>'[1]Detailed Budget'!$AD$176</f>
        <v>20662817754.37001</v>
      </c>
      <c r="CH436" s="5">
        <f>BB436*BF436*CG436</f>
        <v>96836345.806023583</v>
      </c>
      <c r="CI436" s="5">
        <f>CF436+CH436</f>
        <v>117131647.56604891</v>
      </c>
      <c r="CJ436" s="5">
        <f>'[1]Detailed Budget'!$AD$178</f>
        <v>46025131033.061455</v>
      </c>
      <c r="CK436" s="5">
        <f>BB436*AG436*CJ436</f>
        <v>146114610.53297424</v>
      </c>
      <c r="CL436" s="5">
        <f>CI436+CK436</f>
        <v>263246258.09902316</v>
      </c>
      <c r="CM436" s="4">
        <f>'[1]Detailed Budget'!$AD$189</f>
        <v>77498869683.252869</v>
      </c>
      <c r="CN436" s="5">
        <f>BH436*BL436*CM436</f>
        <v>0</v>
      </c>
      <c r="CO436" s="3">
        <f>'[1]Detailed Budget'!$AD$191</f>
        <v>2684962805.4134097</v>
      </c>
      <c r="CP436" s="2">
        <f>BH436*AN436*CO436</f>
        <v>0</v>
      </c>
      <c r="CQ436" s="2">
        <f>CN436+CP436</f>
        <v>0</v>
      </c>
      <c r="CR436" s="6">
        <f>'[1]Detailed Budget'!$AD$195</f>
        <v>18734176418</v>
      </c>
      <c r="CS436" s="5">
        <f>BN436*CR436</f>
        <v>18132096.673395593</v>
      </c>
      <c r="CW436" s="4"/>
      <c r="DH436" s="3">
        <f>'[1]Detailed Budget'!$AD$163</f>
        <v>4928560000</v>
      </c>
      <c r="DI436" s="2">
        <f>AP436*DH436</f>
        <v>6160000</v>
      </c>
    </row>
    <row r="437" spans="1:118" ht="58" x14ac:dyDescent="0.35">
      <c r="A437" s="23" t="s">
        <v>855</v>
      </c>
      <c r="B437" s="22" t="s">
        <v>854</v>
      </c>
      <c r="C437" s="21" t="s">
        <v>1</v>
      </c>
      <c r="D437" s="21" t="s">
        <v>1</v>
      </c>
      <c r="E437" s="21"/>
      <c r="F437" s="21"/>
      <c r="G437" s="21"/>
      <c r="H437" s="21" t="s">
        <v>1</v>
      </c>
      <c r="I437" s="21"/>
      <c r="J437" s="21" t="s">
        <v>1</v>
      </c>
      <c r="K437" s="21"/>
      <c r="L437" s="21" t="s">
        <v>1</v>
      </c>
      <c r="M437" s="21"/>
      <c r="N437" s="21"/>
      <c r="O437" s="21"/>
      <c r="P437" s="21"/>
      <c r="Q437" s="21"/>
      <c r="R437" s="21" t="s">
        <v>1</v>
      </c>
      <c r="S437" s="21"/>
      <c r="T437" s="21"/>
      <c r="U437" s="20">
        <f>COUNTA(C437:T437)</f>
        <v>6</v>
      </c>
      <c r="V437" s="19" t="s">
        <v>834</v>
      </c>
      <c r="W437" s="18">
        <v>84928</v>
      </c>
      <c r="X437" s="17">
        <v>3.17</v>
      </c>
      <c r="Y437" s="16">
        <f>1+X437/100</f>
        <v>1.0317000000000001</v>
      </c>
      <c r="Z437" s="6">
        <v>19</v>
      </c>
      <c r="AA437" s="16">
        <f>POWER(Y437,Z437)</f>
        <v>1.8093191519340412</v>
      </c>
      <c r="AB437" s="6">
        <f>W437*AA437</f>
        <v>153661.85693545424</v>
      </c>
      <c r="AC437" s="1">
        <v>20.2</v>
      </c>
      <c r="AD437" s="6">
        <f>AB437*AC437/100</f>
        <v>31039.695100961755</v>
      </c>
      <c r="AE437" s="6">
        <f>AD437*0.95</f>
        <v>29487.710345913667</v>
      </c>
      <c r="AF437" s="6">
        <f>AE437*BB437</f>
        <v>29487.710345913667</v>
      </c>
      <c r="AG437" s="15">
        <f>AE437/21628351</f>
        <v>1.3633822729210224E-3</v>
      </c>
      <c r="AH437" s="6">
        <f>AB437*0.05</f>
        <v>7683.0928467727126</v>
      </c>
      <c r="AI437" s="12">
        <f>AH437/12908475</f>
        <v>5.9519756181676867E-4</v>
      </c>
      <c r="AJ437" s="6">
        <f>AD437+AH437</f>
        <v>38722.787947734469</v>
      </c>
      <c r="AK437" s="6">
        <f>AB437*0.04</f>
        <v>6146.4742774181695</v>
      </c>
      <c r="AL437" s="6">
        <f>AB437*0.04</f>
        <v>6146.4742774181695</v>
      </c>
      <c r="AM437" s="6">
        <f>AK437+AL437</f>
        <v>12292.948554836339</v>
      </c>
      <c r="AN437" s="14">
        <f>AM437/20653560</f>
        <v>5.9519756181676856E-4</v>
      </c>
      <c r="AO437" s="6">
        <v>10</v>
      </c>
      <c r="AP437" s="13">
        <f>AO437/8801</f>
        <v>1.1362345188046814E-3</v>
      </c>
      <c r="AQ437" s="6">
        <v>10</v>
      </c>
      <c r="AR437" s="6"/>
      <c r="AS437" s="6"/>
      <c r="AT437" s="6"/>
      <c r="AU437" s="6">
        <v>0</v>
      </c>
      <c r="AV437" s="6"/>
      <c r="AW437" s="13">
        <f>AV437/34743979</f>
        <v>0</v>
      </c>
      <c r="AX437" s="6">
        <v>1</v>
      </c>
      <c r="AY437" s="6">
        <f>AJ437/1484815*390427</f>
        <v>10182.023976098117</v>
      </c>
      <c r="AZ437" s="6">
        <f>AX437*AY437</f>
        <v>10182.023976098117</v>
      </c>
      <c r="BA437" s="12">
        <f>AZ437/12721596</f>
        <v>8.0037315884721669E-4</v>
      </c>
      <c r="BB437" s="11">
        <v>1</v>
      </c>
      <c r="BC437" s="6">
        <f>AD437*BB437*0.18*4</f>
        <v>22348.580472692462</v>
      </c>
      <c r="BD437" s="10">
        <f>BC437/11104067</f>
        <v>2.0126482011223871E-3</v>
      </c>
      <c r="BE437" s="6">
        <f>AD437*BB437*0.77*4</f>
        <v>95602.260910962214</v>
      </c>
      <c r="BF437" s="8">
        <f>BE437/47500730</f>
        <v>2.0126482458472155E-3</v>
      </c>
      <c r="BG437" s="27">
        <f>BC437+BE437</f>
        <v>117950.84138365468</v>
      </c>
      <c r="BH437" s="9">
        <v>0</v>
      </c>
      <c r="BI437" s="6">
        <f>AK437*0.85*0.75*12</f>
        <v>47020.528222248991</v>
      </c>
      <c r="BJ437" s="6">
        <f>AL437*0.85*0.75*2*12</f>
        <v>94041.056444497983</v>
      </c>
      <c r="BK437" s="6">
        <f>BI437+BJ437</f>
        <v>141061.58466674696</v>
      </c>
      <c r="BL437" s="8">
        <f>BK437/236999601</f>
        <v>5.9519756181676845E-4</v>
      </c>
      <c r="BM437" s="6">
        <f>AH437/294606*369083</f>
        <v>9625.3944494185907</v>
      </c>
      <c r="BN437" s="8">
        <f>BM437/23157202</f>
        <v>4.1565446677964765E-4</v>
      </c>
      <c r="BT437" s="6">
        <f>'[1]Detailed Budget'!$AD$12</f>
        <v>194045122715</v>
      </c>
      <c r="BU437" s="6">
        <f>'[1]Detailed Budget'!$AD$24</f>
        <v>194045122715</v>
      </c>
      <c r="BV437" s="7">
        <f>AV437/34743979</f>
        <v>0</v>
      </c>
      <c r="BW437" s="4"/>
      <c r="BX437" s="5">
        <f>BT437*BV437</f>
        <v>0</v>
      </c>
      <c r="BY437" s="5">
        <f>BU437*BV437</f>
        <v>0</v>
      </c>
      <c r="CA437" s="6">
        <f>'[1]Detailed Budget'!$AD$96</f>
        <v>71050111380.677719</v>
      </c>
      <c r="CB437" s="5">
        <f>BA437*CA437</f>
        <v>56866602.082199603</v>
      </c>
      <c r="CE437" s="6">
        <f>'[1]Detailed Budget'!$AD$175</f>
        <v>4330586076.5988197</v>
      </c>
      <c r="CF437" s="5">
        <f>BB437*BD437*CE437</f>
        <v>8715946.2768722698</v>
      </c>
      <c r="CG437" s="6">
        <f>'[1]Detailed Budget'!$AD$176</f>
        <v>20662817754.37001</v>
      </c>
      <c r="CH437" s="5">
        <f>BB437*BF437*CG437</f>
        <v>41586983.907593504</v>
      </c>
      <c r="CI437" s="5">
        <f>CF437+CH437</f>
        <v>50302930.184465773</v>
      </c>
      <c r="CJ437" s="5">
        <f>'[1]Detailed Budget'!$AD$178</f>
        <v>46025131033.061455</v>
      </c>
      <c r="CK437" s="5">
        <f>BB437*AG437*CJ437</f>
        <v>62749847.759343207</v>
      </c>
      <c r="CL437" s="5">
        <f>CI437+CK437</f>
        <v>113052777.94380897</v>
      </c>
      <c r="CM437" s="4">
        <f>'[1]Detailed Budget'!$AD$189</f>
        <v>77498869683.252869</v>
      </c>
      <c r="CN437" s="5">
        <f>BH437*BL437*CM437</f>
        <v>0</v>
      </c>
      <c r="CO437" s="3">
        <f>'[1]Detailed Budget'!$AD$191</f>
        <v>2684962805.4134097</v>
      </c>
      <c r="CP437" s="2">
        <f>BH437*AN437*CO437</f>
        <v>0</v>
      </c>
      <c r="CQ437" s="2">
        <f>CN437+CP437</f>
        <v>0</v>
      </c>
      <c r="CR437" s="6">
        <f>'[1]Detailed Budget'!$AD$195</f>
        <v>18734176418</v>
      </c>
      <c r="CS437" s="5">
        <f>BN437*CR437</f>
        <v>7786944.1095796395</v>
      </c>
      <c r="CW437" s="4"/>
      <c r="DH437" s="3">
        <f>'[1]Detailed Budget'!$AD$163</f>
        <v>4928560000</v>
      </c>
      <c r="DI437" s="2">
        <f>AP437*DH437</f>
        <v>5600000</v>
      </c>
    </row>
    <row r="438" spans="1:118" ht="58" x14ac:dyDescent="0.35">
      <c r="A438" s="23" t="s">
        <v>853</v>
      </c>
      <c r="B438" s="22" t="s">
        <v>852</v>
      </c>
      <c r="C438" s="21" t="s">
        <v>1</v>
      </c>
      <c r="D438" s="21" t="s">
        <v>1</v>
      </c>
      <c r="E438" s="21"/>
      <c r="F438" s="21"/>
      <c r="G438" s="21"/>
      <c r="H438" s="21" t="s">
        <v>1</v>
      </c>
      <c r="I438" s="21"/>
      <c r="J438" s="21" t="s">
        <v>1</v>
      </c>
      <c r="K438" s="21"/>
      <c r="L438" s="21" t="s">
        <v>1</v>
      </c>
      <c r="M438" s="21"/>
      <c r="N438" s="21"/>
      <c r="O438" s="21"/>
      <c r="P438" s="21"/>
      <c r="Q438" s="21"/>
      <c r="R438" s="21" t="s">
        <v>1</v>
      </c>
      <c r="S438" s="21"/>
      <c r="T438" s="21"/>
      <c r="U438" s="20">
        <f>COUNTA(C438:T438)</f>
        <v>6</v>
      </c>
      <c r="V438" s="19" t="s">
        <v>834</v>
      </c>
      <c r="W438" s="18">
        <v>154818</v>
      </c>
      <c r="X438" s="17">
        <v>3.17</v>
      </c>
      <c r="Y438" s="16">
        <f>1+X438/100</f>
        <v>1.0317000000000001</v>
      </c>
      <c r="Z438" s="6">
        <v>19</v>
      </c>
      <c r="AA438" s="16">
        <f>POWER(Y438,Z438)</f>
        <v>1.8093191519340412</v>
      </c>
      <c r="AB438" s="6">
        <f>W438*AA438</f>
        <v>280115.17246412439</v>
      </c>
      <c r="AC438" s="1">
        <v>20.2</v>
      </c>
      <c r="AD438" s="6">
        <f>AB438*AC438/100</f>
        <v>56583.264837753122</v>
      </c>
      <c r="AE438" s="6">
        <f>AD438*0.95</f>
        <v>53754.101595865461</v>
      </c>
      <c r="AF438" s="6">
        <f>AE438*BB438</f>
        <v>53754.101595865461</v>
      </c>
      <c r="AG438" s="15">
        <f>AE438/21628351</f>
        <v>2.4853536728650953E-3</v>
      </c>
      <c r="AH438" s="6">
        <f>AB438*0.05</f>
        <v>14005.75862320622</v>
      </c>
      <c r="AI438" s="12">
        <f>AH438/12908475</f>
        <v>1.0850048997427056E-3</v>
      </c>
      <c r="AJ438" s="6">
        <f>AD438+AH438</f>
        <v>70589.023460959346</v>
      </c>
      <c r="AK438" s="6">
        <f>AB438*0.04</f>
        <v>11204.606898564976</v>
      </c>
      <c r="AL438" s="6">
        <f>AB438*0.04</f>
        <v>11204.606898564976</v>
      </c>
      <c r="AM438" s="6">
        <f>AK438+AL438</f>
        <v>22409.213797129953</v>
      </c>
      <c r="AN438" s="14">
        <f>AM438/20653560</f>
        <v>1.0850048997427056E-3</v>
      </c>
      <c r="AO438" s="6">
        <v>12</v>
      </c>
      <c r="AP438" s="13">
        <f>AO438/8801</f>
        <v>1.3634814225656176E-3</v>
      </c>
      <c r="AQ438" s="6">
        <v>12</v>
      </c>
      <c r="AR438" s="6"/>
      <c r="AS438" s="6"/>
      <c r="AT438" s="6"/>
      <c r="AU438" s="6">
        <v>0</v>
      </c>
      <c r="AV438" s="6"/>
      <c r="AW438" s="13">
        <f>AV438/34743979</f>
        <v>0</v>
      </c>
      <c r="AX438" s="6">
        <v>1</v>
      </c>
      <c r="AY438" s="6">
        <f>AJ438/1484815*390427</f>
        <v>18561.141059857269</v>
      </c>
      <c r="AZ438" s="6">
        <f>AX438*AY438</f>
        <v>18561.141059857269</v>
      </c>
      <c r="BA438" s="12">
        <f>AZ438/12721596</f>
        <v>1.4590261363320507E-3</v>
      </c>
      <c r="BB438" s="11">
        <v>1</v>
      </c>
      <c r="BC438" s="6">
        <f>AD438*BB438*0.18*4</f>
        <v>40739.950683182244</v>
      </c>
      <c r="BD438" s="10">
        <f>BC438/11104067</f>
        <v>3.6689215476799846E-3</v>
      </c>
      <c r="BE438" s="6">
        <f>AD438*BB438*0.77*4</f>
        <v>174276.45570027962</v>
      </c>
      <c r="BF438" s="8">
        <f>BE438/47500730</f>
        <v>3.6689216292103222E-3</v>
      </c>
      <c r="BG438" s="27">
        <f>BC438+BE438</f>
        <v>215016.40638346187</v>
      </c>
      <c r="BH438" s="9">
        <v>0</v>
      </c>
      <c r="BI438" s="6">
        <f>AK438*0.85*0.75*12</f>
        <v>85715.242774022074</v>
      </c>
      <c r="BJ438" s="6">
        <f>AL438*0.85*0.75*2*12</f>
        <v>171430.48554804415</v>
      </c>
      <c r="BK438" s="6">
        <f>BI438+BJ438</f>
        <v>257145.72832206622</v>
      </c>
      <c r="BL438" s="8">
        <f>BK438/236999601</f>
        <v>1.0850048997427056E-3</v>
      </c>
      <c r="BM438" s="6">
        <f>AH438/294606*369083</f>
        <v>17546.443079668512</v>
      </c>
      <c r="BN438" s="8">
        <f>BM438/23157202</f>
        <v>7.5770998066469828E-4</v>
      </c>
      <c r="BT438" s="6">
        <f>'[1]Detailed Budget'!$AD$12</f>
        <v>194045122715</v>
      </c>
      <c r="BU438" s="6">
        <f>'[1]Detailed Budget'!$AD$24</f>
        <v>194045122715</v>
      </c>
      <c r="BV438" s="7">
        <f>AV438/34743979</f>
        <v>0</v>
      </c>
      <c r="BW438" s="4"/>
      <c r="BX438" s="5">
        <f>BT438*BV438</f>
        <v>0</v>
      </c>
      <c r="BY438" s="5">
        <f>BU438*BV438</f>
        <v>0</v>
      </c>
      <c r="CA438" s="6">
        <f>'[1]Detailed Budget'!$AD$96</f>
        <v>71050111380.677719</v>
      </c>
      <c r="CB438" s="5">
        <f>BA438*CA438</f>
        <v>103663969.49371207</v>
      </c>
      <c r="CE438" s="6">
        <f>'[1]Detailed Budget'!$AD$175</f>
        <v>4330586076.5988197</v>
      </c>
      <c r="CF438" s="5">
        <f>BB438*BD438*CE438</f>
        <v>15888580.570516335</v>
      </c>
      <c r="CG438" s="6">
        <f>'[1]Detailed Budget'!$AD$176</f>
        <v>20662817754.37001</v>
      </c>
      <c r="CH438" s="5">
        <f>BB438*BF438*CG438</f>
        <v>75810258.979439184</v>
      </c>
      <c r="CI438" s="5">
        <f>CF438+CH438</f>
        <v>91698839.549955517</v>
      </c>
      <c r="CJ438" s="5">
        <f>'[1]Detailed Budget'!$AD$178</f>
        <v>46025131033.061455</v>
      </c>
      <c r="CK438" s="5">
        <f>BB438*AG438*CJ438</f>
        <v>114388728.45711656</v>
      </c>
      <c r="CL438" s="5">
        <f>CI438+CK438</f>
        <v>206087568.00707209</v>
      </c>
      <c r="CM438" s="4">
        <f>'[1]Detailed Budget'!$AD$189</f>
        <v>77498869683.252869</v>
      </c>
      <c r="CN438" s="5">
        <f>BH438*BL438*CM438</f>
        <v>0</v>
      </c>
      <c r="CO438" s="3">
        <f>'[1]Detailed Budget'!$AD$191</f>
        <v>2684962805.4134097</v>
      </c>
      <c r="CP438" s="2">
        <f>BH438*AN438*CO438</f>
        <v>0</v>
      </c>
      <c r="CQ438" s="2">
        <f>CN438+CP438</f>
        <v>0</v>
      </c>
      <c r="CR438" s="6">
        <f>'[1]Detailed Budget'!$AD$195</f>
        <v>18734176418</v>
      </c>
      <c r="CS438" s="5">
        <f>BN438*CR438</f>
        <v>14195072.451451827</v>
      </c>
      <c r="CW438" s="4"/>
      <c r="DH438" s="3">
        <f>'[1]Detailed Budget'!$AD$163</f>
        <v>4928560000</v>
      </c>
      <c r="DI438" s="2">
        <f>AP438*DH438</f>
        <v>6720000</v>
      </c>
    </row>
    <row r="439" spans="1:118" ht="58" x14ac:dyDescent="0.35">
      <c r="A439" s="23" t="s">
        <v>851</v>
      </c>
      <c r="B439" s="22" t="s">
        <v>850</v>
      </c>
      <c r="C439" s="21" t="s">
        <v>1</v>
      </c>
      <c r="D439" s="21" t="s">
        <v>1</v>
      </c>
      <c r="E439" s="21"/>
      <c r="F439" s="21"/>
      <c r="G439" s="21"/>
      <c r="H439" s="21" t="s">
        <v>1</v>
      </c>
      <c r="I439" s="21" t="s">
        <v>1</v>
      </c>
      <c r="J439" s="21"/>
      <c r="K439" s="21" t="s">
        <v>1</v>
      </c>
      <c r="L439" s="21"/>
      <c r="M439" s="21"/>
      <c r="N439" s="21"/>
      <c r="O439" s="21"/>
      <c r="P439" s="21"/>
      <c r="Q439" s="21"/>
      <c r="R439" s="21" t="s">
        <v>1</v>
      </c>
      <c r="S439" s="21"/>
      <c r="T439" s="21"/>
      <c r="U439" s="20">
        <f>COUNTA(C439:T439)</f>
        <v>6</v>
      </c>
      <c r="V439" s="19" t="s">
        <v>834</v>
      </c>
      <c r="W439" s="18">
        <v>173759</v>
      </c>
      <c r="X439" s="17">
        <v>3.17</v>
      </c>
      <c r="Y439" s="16">
        <f>1+X439/100</f>
        <v>1.0317000000000001</v>
      </c>
      <c r="Z439" s="6">
        <v>19</v>
      </c>
      <c r="AA439" s="16">
        <f>POWER(Y439,Z439)</f>
        <v>1.8093191519340412</v>
      </c>
      <c r="AB439" s="6">
        <f>W439*AA439</f>
        <v>314385.48652090708</v>
      </c>
      <c r="AC439" s="1">
        <v>20.2</v>
      </c>
      <c r="AD439" s="6">
        <f>AB439*AC439/100</f>
        <v>63505.868277223228</v>
      </c>
      <c r="AE439" s="6">
        <f>AD439*0.95</f>
        <v>60330.574863362061</v>
      </c>
      <c r="AF439" s="6">
        <f>AE439*BB439</f>
        <v>60330.574863362061</v>
      </c>
      <c r="AG439" s="15">
        <f>AE439/21628351</f>
        <v>2.7894209254955248E-3</v>
      </c>
      <c r="AH439" s="6">
        <f>AB439*0.05</f>
        <v>15719.274326045355</v>
      </c>
      <c r="AI439" s="12">
        <f>AH439/12908475</f>
        <v>1.2177483650117737E-3</v>
      </c>
      <c r="AJ439" s="6">
        <f>AD439+AH439</f>
        <v>79225.142603268585</v>
      </c>
      <c r="AK439" s="6">
        <f>AB439*0.04</f>
        <v>12575.419460836283</v>
      </c>
      <c r="AL439" s="6">
        <f>AB439*0.04</f>
        <v>12575.419460836283</v>
      </c>
      <c r="AM439" s="6">
        <f>AK439+AL439</f>
        <v>25150.838921672566</v>
      </c>
      <c r="AN439" s="14">
        <f>AM439/20653560</f>
        <v>1.2177483650117737E-3</v>
      </c>
      <c r="AO439" s="6">
        <v>11</v>
      </c>
      <c r="AP439" s="13">
        <f>AO439/8801</f>
        <v>1.2498579706851495E-3</v>
      </c>
      <c r="AQ439" s="6">
        <v>11</v>
      </c>
      <c r="AR439" s="6"/>
      <c r="AS439" s="6"/>
      <c r="AT439" s="6"/>
      <c r="AU439" s="6">
        <v>0</v>
      </c>
      <c r="AV439" s="6"/>
      <c r="AW439" s="13">
        <f>AV439/34743979</f>
        <v>0</v>
      </c>
      <c r="AX439" s="6">
        <v>1</v>
      </c>
      <c r="AY439" s="6">
        <f>AJ439/1484815*390427</f>
        <v>20831.978900513765</v>
      </c>
      <c r="AZ439" s="6">
        <f>AX439*AY439</f>
        <v>20831.978900513765</v>
      </c>
      <c r="BA439" s="12">
        <f>AZ439/12721596</f>
        <v>1.637528726781904E-3</v>
      </c>
      <c r="BB439" s="11">
        <v>1</v>
      </c>
      <c r="BC439" s="6">
        <f>AD439*BB439*0.18*4</f>
        <v>45724.225159600719</v>
      </c>
      <c r="BD439" s="10">
        <f>BC439/11104067</f>
        <v>4.1177908202103533E-3</v>
      </c>
      <c r="BE439" s="6">
        <f>AD439*BB439*0.77*4</f>
        <v>195598.07429384755</v>
      </c>
      <c r="BF439" s="8">
        <f>BE439/47500730</f>
        <v>4.1177909117154103E-3</v>
      </c>
      <c r="BG439" s="27">
        <f>BC439+BE439</f>
        <v>241322.29945344827</v>
      </c>
      <c r="BH439" s="9">
        <v>0</v>
      </c>
      <c r="BI439" s="6">
        <f>AK439*0.85*0.75*12</f>
        <v>96201.958875397569</v>
      </c>
      <c r="BJ439" s="6">
        <f>AL439*0.85*0.75*2*12</f>
        <v>192403.91775079514</v>
      </c>
      <c r="BK439" s="6">
        <f>BI439+BJ439</f>
        <v>288605.87662619271</v>
      </c>
      <c r="BL439" s="8">
        <f>BK439/236999601</f>
        <v>1.2177483650117737E-3</v>
      </c>
      <c r="BM439" s="6">
        <f>AH439/294606*369083</f>
        <v>19693.139060575133</v>
      </c>
      <c r="BN439" s="8">
        <f>BM439/23157202</f>
        <v>8.5041098922810851E-4</v>
      </c>
      <c r="BT439" s="6">
        <f>'[1]Detailed Budget'!$AD$12</f>
        <v>194045122715</v>
      </c>
      <c r="BU439" s="6">
        <f>'[1]Detailed Budget'!$AD$24</f>
        <v>194045122715</v>
      </c>
      <c r="BV439" s="7">
        <f>AV439/34743979</f>
        <v>0</v>
      </c>
      <c r="BW439" s="4"/>
      <c r="BX439" s="5">
        <f>BT439*BV439</f>
        <v>0</v>
      </c>
      <c r="BY439" s="5">
        <f>BU439*BV439</f>
        <v>0</v>
      </c>
      <c r="CA439" s="6">
        <f>'[1]Detailed Budget'!$AD$96</f>
        <v>71050111380.677719</v>
      </c>
      <c r="CB439" s="5">
        <f>BA439*CA439</f>
        <v>116346598.42691365</v>
      </c>
      <c r="CE439" s="6">
        <f>'[1]Detailed Budget'!$AD$175</f>
        <v>4330586076.5988197</v>
      </c>
      <c r="CF439" s="5">
        <f>BB439*BD439*CE439</f>
        <v>17832447.592349391</v>
      </c>
      <c r="CG439" s="6">
        <f>'[1]Detailed Budget'!$AD$176</f>
        <v>20662817754.37001</v>
      </c>
      <c r="CH439" s="5">
        <f>BB439*BF439*CG439</f>
        <v>85085163.159376651</v>
      </c>
      <c r="CI439" s="5">
        <f>CF439+CH439</f>
        <v>102917610.75172605</v>
      </c>
      <c r="CJ439" s="5">
        <f>'[1]Detailed Budget'!$AD$178</f>
        <v>46025131033.061455</v>
      </c>
      <c r="CK439" s="5">
        <f>BB439*AG439*CJ439</f>
        <v>128383463.60229509</v>
      </c>
      <c r="CL439" s="5">
        <f>CI439+CK439</f>
        <v>231301074.35402113</v>
      </c>
      <c r="CM439" s="4">
        <f>'[1]Detailed Budget'!$AD$189</f>
        <v>77498869683.252869</v>
      </c>
      <c r="CN439" s="5">
        <f>BH439*BL439*CM439</f>
        <v>0</v>
      </c>
      <c r="CO439" s="3">
        <f>'[1]Detailed Budget'!$AD$191</f>
        <v>2684962805.4134097</v>
      </c>
      <c r="CP439" s="2">
        <f>BH439*AN439*CO439</f>
        <v>0</v>
      </c>
      <c r="CQ439" s="2">
        <f>CN439+CP439</f>
        <v>0</v>
      </c>
      <c r="CR439" s="6">
        <f>'[1]Detailed Budget'!$AD$195</f>
        <v>18734176418</v>
      </c>
      <c r="CS439" s="5">
        <f>BN439*CR439</f>
        <v>15931749.500005282</v>
      </c>
      <c r="CW439" s="4"/>
      <c r="DH439" s="3">
        <f>'[1]Detailed Budget'!$AD$163</f>
        <v>4928560000</v>
      </c>
      <c r="DI439" s="2">
        <f>AP439*DH439</f>
        <v>6160000</v>
      </c>
    </row>
    <row r="440" spans="1:118" ht="58" x14ac:dyDescent="0.35">
      <c r="A440" s="23" t="s">
        <v>849</v>
      </c>
      <c r="B440" s="22" t="s">
        <v>848</v>
      </c>
      <c r="C440" s="21" t="s">
        <v>1</v>
      </c>
      <c r="D440" s="21" t="s">
        <v>1</v>
      </c>
      <c r="E440" s="21"/>
      <c r="F440" s="21"/>
      <c r="G440" s="21"/>
      <c r="H440" s="21" t="s">
        <v>1</v>
      </c>
      <c r="I440" s="21" t="s">
        <v>1</v>
      </c>
      <c r="J440" s="21"/>
      <c r="K440" s="21" t="s">
        <v>1</v>
      </c>
      <c r="L440" s="21"/>
      <c r="M440" s="21"/>
      <c r="N440" s="21"/>
      <c r="O440" s="21"/>
      <c r="P440" s="21"/>
      <c r="Q440" s="21"/>
      <c r="R440" s="21" t="s">
        <v>1</v>
      </c>
      <c r="S440" s="21" t="s">
        <v>1</v>
      </c>
      <c r="T440" s="21"/>
      <c r="U440" s="20">
        <f>COUNTA(C440:T440)</f>
        <v>7</v>
      </c>
      <c r="V440" s="19" t="s">
        <v>845</v>
      </c>
      <c r="W440" s="18">
        <v>126102</v>
      </c>
      <c r="X440" s="17">
        <v>3.17</v>
      </c>
      <c r="Y440" s="16">
        <f>1+X440/100</f>
        <v>1.0317000000000001</v>
      </c>
      <c r="Z440" s="6">
        <v>19</v>
      </c>
      <c r="AA440" s="16">
        <f>POWER(Y440,Z440)</f>
        <v>1.8093191519340412</v>
      </c>
      <c r="AB440" s="6">
        <f>W440*AA440</f>
        <v>228158.76369718646</v>
      </c>
      <c r="AC440" s="1">
        <v>20.2</v>
      </c>
      <c r="AD440" s="6">
        <f>AB440*AC440/100</f>
        <v>46088.070266831666</v>
      </c>
      <c r="AE440" s="6">
        <f>AD440*0.95</f>
        <v>43783.666753490084</v>
      </c>
      <c r="AF440" s="6">
        <f>AE440*BB440</f>
        <v>43783.666753490084</v>
      </c>
      <c r="AG440" s="15">
        <f>AE440/21628351</f>
        <v>2.0243645367827665E-3</v>
      </c>
      <c r="AH440" s="6">
        <f>AB440*0.05</f>
        <v>11407.938184859324</v>
      </c>
      <c r="AI440" s="12">
        <f>AH440/12908475</f>
        <v>8.8375568646639703E-4</v>
      </c>
      <c r="AJ440" s="6">
        <f>AD440+AH440</f>
        <v>57496.008451690992</v>
      </c>
      <c r="AK440" s="6">
        <f>AB440*0.04</f>
        <v>9126.3505478874577</v>
      </c>
      <c r="AL440" s="6">
        <f>AB440*0.04</f>
        <v>9126.3505478874577</v>
      </c>
      <c r="AM440" s="6">
        <f>AK440+AL440</f>
        <v>18252.701095774915</v>
      </c>
      <c r="AN440" s="14">
        <f>AM440/20653560</f>
        <v>8.8375568646639681E-4</v>
      </c>
      <c r="AO440" s="6">
        <v>10</v>
      </c>
      <c r="AP440" s="13">
        <f>AO440/8801</f>
        <v>1.1362345188046814E-3</v>
      </c>
      <c r="AQ440" s="6">
        <v>10</v>
      </c>
      <c r="AR440" s="6"/>
      <c r="AS440" s="6"/>
      <c r="AT440" s="6"/>
      <c r="AU440" s="6">
        <v>0</v>
      </c>
      <c r="AV440" s="6"/>
      <c r="AW440" s="13">
        <f>AV440/34743979</f>
        <v>0</v>
      </c>
      <c r="AX440" s="6">
        <v>1</v>
      </c>
      <c r="AY440" s="6">
        <f>AJ440/1484815*390427</f>
        <v>15118.377772159065</v>
      </c>
      <c r="AZ440" s="6">
        <f>AX440*AY440</f>
        <v>15118.377772159065</v>
      </c>
      <c r="BA440" s="12">
        <f>AZ440/12721596</f>
        <v>1.1884026007553663E-3</v>
      </c>
      <c r="BB440" s="11">
        <v>1</v>
      </c>
      <c r="BC440" s="6">
        <f>AD440*BB440*0.18*4</f>
        <v>33183.410592118802</v>
      </c>
      <c r="BD440" s="10">
        <f>BC440/11104067</f>
        <v>2.9884015101961114E-3</v>
      </c>
      <c r="BE440" s="6">
        <f>AD440*BB440*0.77*4</f>
        <v>141951.25642184154</v>
      </c>
      <c r="BF440" s="8">
        <f>BE440/47500730</f>
        <v>2.9884015766040131E-3</v>
      </c>
      <c r="BG440" s="27">
        <f>BC440+BE440</f>
        <v>175134.66701396034</v>
      </c>
      <c r="BH440" s="9">
        <v>0</v>
      </c>
      <c r="BI440" s="6">
        <f>AK440*0.85*0.75*12</f>
        <v>69816.581691339059</v>
      </c>
      <c r="BJ440" s="6">
        <f>AL440*0.85*0.75*2*12</f>
        <v>139633.16338267812</v>
      </c>
      <c r="BK440" s="6">
        <f>BI440+BJ440</f>
        <v>209449.74507401718</v>
      </c>
      <c r="BL440" s="8">
        <f>BK440/236999601</f>
        <v>8.8375568646639692E-4</v>
      </c>
      <c r="BM440" s="6">
        <f>AH440/294606*369083</f>
        <v>14291.888315521184</v>
      </c>
      <c r="BN440" s="8">
        <f>BM440/23157202</f>
        <v>6.1716818446033261E-4</v>
      </c>
      <c r="BT440" s="6">
        <f>'[1]Detailed Budget'!$AD$12</f>
        <v>194045122715</v>
      </c>
      <c r="BU440" s="6">
        <f>'[1]Detailed Budget'!$AD$24</f>
        <v>194045122715</v>
      </c>
      <c r="BV440" s="7">
        <f>AV440/34743979</f>
        <v>0</v>
      </c>
      <c r="BW440" s="4"/>
      <c r="BX440" s="5">
        <f>BT440*BV440</f>
        <v>0</v>
      </c>
      <c r="BY440" s="5">
        <f>BU440*BV440</f>
        <v>0</v>
      </c>
      <c r="CA440" s="6">
        <f>'[1]Detailed Budget'!$AD$96</f>
        <v>71050111380.677719</v>
      </c>
      <c r="CB440" s="5">
        <f>BA440*CA440</f>
        <v>84436137.148755848</v>
      </c>
      <c r="CE440" s="6">
        <f>'[1]Detailed Budget'!$AD$175</f>
        <v>4330586076.5988197</v>
      </c>
      <c r="CF440" s="5">
        <f>BB440*BD440*CE440</f>
        <v>12941529.971342165</v>
      </c>
      <c r="CG440" s="6">
        <f>'[1]Detailed Budget'!$AD$176</f>
        <v>20662817754.37001</v>
      </c>
      <c r="CH440" s="5">
        <f>BB440*BF440*CG440</f>
        <v>61748797.154240735</v>
      </c>
      <c r="CI440" s="5">
        <f>CF440+CH440</f>
        <v>74690327.125582904</v>
      </c>
      <c r="CJ440" s="5">
        <f>'[1]Detailed Budget'!$AD$178</f>
        <v>46025131033.061455</v>
      </c>
      <c r="CK440" s="5">
        <f>BB440*AG440*CJ440</f>
        <v>93171643.064109579</v>
      </c>
      <c r="CL440" s="5">
        <f>CI440+CK440</f>
        <v>167861970.1896925</v>
      </c>
      <c r="CM440" s="4">
        <f>'[1]Detailed Budget'!$AD$189</f>
        <v>77498869683.252869</v>
      </c>
      <c r="CN440" s="5">
        <f>BH440*BL440*CM440</f>
        <v>0</v>
      </c>
      <c r="CO440" s="3">
        <f>'[1]Detailed Budget'!$AD$191</f>
        <v>2684962805.4134097</v>
      </c>
      <c r="CP440" s="2">
        <f>BH440*AN440*CO440</f>
        <v>0</v>
      </c>
      <c r="CQ440" s="2">
        <f>CN440+CP440</f>
        <v>0</v>
      </c>
      <c r="CR440" s="6">
        <f>'[1]Detailed Budget'!$AD$195</f>
        <v>18734176418</v>
      </c>
      <c r="CS440" s="5">
        <f>BN440*CR440</f>
        <v>11562137.647256637</v>
      </c>
      <c r="CW440" s="4"/>
      <c r="DH440" s="3">
        <f>'[1]Detailed Budget'!$AD$163</f>
        <v>4928560000</v>
      </c>
      <c r="DI440" s="2">
        <f>AP440*DH440</f>
        <v>5600000</v>
      </c>
    </row>
    <row r="441" spans="1:118" ht="58" x14ac:dyDescent="0.35">
      <c r="A441" s="23" t="s">
        <v>847</v>
      </c>
      <c r="B441" s="22" t="s">
        <v>846</v>
      </c>
      <c r="C441" s="21" t="s">
        <v>1</v>
      </c>
      <c r="D441" s="21" t="s">
        <v>1</v>
      </c>
      <c r="E441" s="21"/>
      <c r="F441" s="21"/>
      <c r="G441" s="21"/>
      <c r="H441" s="21" t="s">
        <v>1</v>
      </c>
      <c r="I441" s="21" t="s">
        <v>1</v>
      </c>
      <c r="J441" s="21"/>
      <c r="K441" s="21" t="s">
        <v>1</v>
      </c>
      <c r="L441" s="21"/>
      <c r="M441" s="21"/>
      <c r="N441" s="21"/>
      <c r="O441" s="21"/>
      <c r="P441" s="21"/>
      <c r="Q441" s="21"/>
      <c r="R441" s="21" t="s">
        <v>1</v>
      </c>
      <c r="S441" s="21" t="s">
        <v>1</v>
      </c>
      <c r="T441" s="21"/>
      <c r="U441" s="20">
        <f>COUNTA(C441:T441)</f>
        <v>7</v>
      </c>
      <c r="V441" s="19" t="s">
        <v>845</v>
      </c>
      <c r="W441" s="18">
        <v>91728</v>
      </c>
      <c r="X441" s="17">
        <v>3.17</v>
      </c>
      <c r="Y441" s="16">
        <f>1+X441/100</f>
        <v>1.0317000000000001</v>
      </c>
      <c r="Z441" s="6">
        <v>19</v>
      </c>
      <c r="AA441" s="16">
        <f>POWER(Y441,Z441)</f>
        <v>1.8093191519340412</v>
      </c>
      <c r="AB441" s="6">
        <f>W441*AA441</f>
        <v>165965.22716860572</v>
      </c>
      <c r="AC441" s="1">
        <v>20.2</v>
      </c>
      <c r="AD441" s="6">
        <f>AB441*AC441/100</f>
        <v>33524.975888058354</v>
      </c>
      <c r="AE441" s="6">
        <f>AD441*0.95</f>
        <v>31848.727093655434</v>
      </c>
      <c r="AF441" s="6">
        <f>AE441*BB441</f>
        <v>31848.727093655434</v>
      </c>
      <c r="AG441" s="15">
        <f>AE441/21628351</f>
        <v>1.4725453222788659E-3</v>
      </c>
      <c r="AH441" s="6">
        <f>AB441*0.05</f>
        <v>8298.2613584302871</v>
      </c>
      <c r="AI441" s="12">
        <f>AH441/12908475</f>
        <v>6.4285373434354461E-4</v>
      </c>
      <c r="AJ441" s="6">
        <f>AD441+AH441</f>
        <v>41823.237246488643</v>
      </c>
      <c r="AK441" s="6">
        <f>AB441*0.04</f>
        <v>6638.609086744229</v>
      </c>
      <c r="AL441" s="6">
        <f>AB441*0.04</f>
        <v>6638.609086744229</v>
      </c>
      <c r="AM441" s="6">
        <f>AK441+AL441</f>
        <v>13277.218173488458</v>
      </c>
      <c r="AN441" s="14">
        <f>AM441/20653560</f>
        <v>6.428537343435445E-4</v>
      </c>
      <c r="AO441" s="6">
        <v>10</v>
      </c>
      <c r="AP441" s="13">
        <f>AO441/8801</f>
        <v>1.1362345188046814E-3</v>
      </c>
      <c r="AQ441" s="6">
        <v>10</v>
      </c>
      <c r="AR441" s="6"/>
      <c r="AS441" s="6"/>
      <c r="AT441" s="6"/>
      <c r="AU441" s="6">
        <v>0</v>
      </c>
      <c r="AV441" s="6"/>
      <c r="AW441" s="13">
        <f>AV441/34743979</f>
        <v>0</v>
      </c>
      <c r="AX441" s="6">
        <v>1</v>
      </c>
      <c r="AY441" s="6">
        <f>AJ441/1484815*390427</f>
        <v>10997.276460996703</v>
      </c>
      <c r="AZ441" s="6">
        <f>AX441*AY441</f>
        <v>10997.276460996703</v>
      </c>
      <c r="BA441" s="12">
        <f>AZ441/12721596</f>
        <v>8.6445729458762123E-4</v>
      </c>
      <c r="BB441" s="11">
        <v>1</v>
      </c>
      <c r="BC441" s="6">
        <f>AD441*BB441*0.18*4</f>
        <v>24137.982639402013</v>
      </c>
      <c r="BD441" s="10">
        <f>BC441/11104067</f>
        <v>2.1737965593509128E-3</v>
      </c>
      <c r="BE441" s="6">
        <f>AD441*BB441*0.77*4</f>
        <v>103256.92573521973</v>
      </c>
      <c r="BF441" s="8">
        <f>BE441/47500730</f>
        <v>2.1737966076567608E-3</v>
      </c>
      <c r="BG441" s="27">
        <f>BC441+BE441</f>
        <v>127394.90837462174</v>
      </c>
      <c r="BH441" s="9">
        <v>0</v>
      </c>
      <c r="BI441" s="6">
        <f>AK441*0.85*0.75*12</f>
        <v>50785.35951359335</v>
      </c>
      <c r="BJ441" s="6">
        <f>AL441*0.85*0.75*2*12</f>
        <v>101570.7190271867</v>
      </c>
      <c r="BK441" s="6">
        <f>BI441+BJ441</f>
        <v>152356.07854078006</v>
      </c>
      <c r="BL441" s="8">
        <f>BK441/236999601</f>
        <v>6.4285373434354461E-4</v>
      </c>
      <c r="BM441" s="6">
        <f>AH441/294606*369083</f>
        <v>10396.078820368646</v>
      </c>
      <c r="BN441" s="8">
        <f>BM441/23157202</f>
        <v>4.4893501470379046E-4</v>
      </c>
      <c r="BT441" s="6">
        <f>'[1]Detailed Budget'!$AD$12</f>
        <v>194045122715</v>
      </c>
      <c r="BU441" s="6">
        <f>'[1]Detailed Budget'!$AD$24</f>
        <v>194045122715</v>
      </c>
      <c r="BV441" s="7">
        <f>AV441/34743979</f>
        <v>0</v>
      </c>
      <c r="BW441" s="4"/>
      <c r="BX441" s="5">
        <f>BT441*BV441</f>
        <v>0</v>
      </c>
      <c r="BY441" s="5">
        <f>BU441*BV441</f>
        <v>0</v>
      </c>
      <c r="CA441" s="6">
        <f>'[1]Detailed Budget'!$AD$96</f>
        <v>71050111380.677719</v>
      </c>
      <c r="CB441" s="5">
        <f>BA441*CA441</f>
        <v>61419787.064289816</v>
      </c>
      <c r="CE441" s="6">
        <f>'[1]Detailed Budget'!$AD$175</f>
        <v>4330586076.5988197</v>
      </c>
      <c r="CF441" s="5">
        <f>BB441*BD441*CE441</f>
        <v>9413813.1132834833</v>
      </c>
      <c r="CG441" s="6">
        <f>'[1]Detailed Budget'!$AD$176</f>
        <v>20662817754.37001</v>
      </c>
      <c r="CH441" s="5">
        <f>BB441*BF441*CG441</f>
        <v>44916763.139079414</v>
      </c>
      <c r="CI441" s="5">
        <f>CF441+CH441</f>
        <v>54330576.252362899</v>
      </c>
      <c r="CJ441" s="5">
        <f>'[1]Detailed Budget'!$AD$178</f>
        <v>46025131033.061455</v>
      </c>
      <c r="CK441" s="5">
        <f>BB441*AG441*CJ441</f>
        <v>67774091.410006508</v>
      </c>
      <c r="CL441" s="5">
        <f>CI441+CK441</f>
        <v>122104667.6623694</v>
      </c>
      <c r="CM441" s="4">
        <f>'[1]Detailed Budget'!$AD$189</f>
        <v>77498869683.252869</v>
      </c>
      <c r="CN441" s="5">
        <f>BH441*BL441*CM441</f>
        <v>0</v>
      </c>
      <c r="CO441" s="3">
        <f>'[1]Detailed Budget'!$AD$191</f>
        <v>2684962805.4134097</v>
      </c>
      <c r="CP441" s="2">
        <f>BH441*AN441*CO441</f>
        <v>0</v>
      </c>
      <c r="CQ441" s="2">
        <f>CN441+CP441</f>
        <v>0</v>
      </c>
      <c r="CR441" s="6">
        <f>'[1]Detailed Budget'!$AD$195</f>
        <v>18734176418</v>
      </c>
      <c r="CS441" s="5">
        <f>BN441*CR441</f>
        <v>8410427.7656782344</v>
      </c>
      <c r="CW441" s="4"/>
      <c r="DH441" s="3">
        <f>'[1]Detailed Budget'!$AD$163</f>
        <v>4928560000</v>
      </c>
      <c r="DI441" s="2">
        <f>AP441*DH441</f>
        <v>5600000</v>
      </c>
    </row>
    <row r="442" spans="1:118" ht="58" x14ac:dyDescent="0.35">
      <c r="A442" s="23" t="s">
        <v>844</v>
      </c>
      <c r="B442" s="22" t="s">
        <v>843</v>
      </c>
      <c r="C442" s="21" t="s">
        <v>1</v>
      </c>
      <c r="D442" s="21" t="s">
        <v>1</v>
      </c>
      <c r="E442" s="21"/>
      <c r="F442" s="21"/>
      <c r="G442" s="21"/>
      <c r="H442" s="21" t="s">
        <v>1</v>
      </c>
      <c r="I442" s="21"/>
      <c r="J442" s="21" t="s">
        <v>1</v>
      </c>
      <c r="K442" s="21"/>
      <c r="L442" s="21" t="s">
        <v>1</v>
      </c>
      <c r="M442" s="21"/>
      <c r="N442" s="21"/>
      <c r="O442" s="21"/>
      <c r="P442" s="21"/>
      <c r="Q442" s="21"/>
      <c r="R442" s="21" t="s">
        <v>1</v>
      </c>
      <c r="S442" s="21"/>
      <c r="T442" s="21"/>
      <c r="U442" s="20">
        <f>COUNTA(C442:T442)</f>
        <v>6</v>
      </c>
      <c r="V442" s="19" t="s">
        <v>834</v>
      </c>
      <c r="W442" s="18">
        <v>127142</v>
      </c>
      <c r="X442" s="17">
        <v>3.17</v>
      </c>
      <c r="Y442" s="16">
        <f>1+X442/100</f>
        <v>1.0317000000000001</v>
      </c>
      <c r="Z442" s="6">
        <v>19</v>
      </c>
      <c r="AA442" s="16">
        <f>POWER(Y442,Z442)</f>
        <v>1.8093191519340412</v>
      </c>
      <c r="AB442" s="6">
        <f>W442*AA442</f>
        <v>230040.45561519786</v>
      </c>
      <c r="AC442" s="1">
        <v>20.2</v>
      </c>
      <c r="AD442" s="6">
        <f>AB442*AC442/100</f>
        <v>46468.172034269963</v>
      </c>
      <c r="AE442" s="6">
        <f>AD442*0.95</f>
        <v>44144.763432556465</v>
      </c>
      <c r="AF442" s="6">
        <f>AE442*BB442</f>
        <v>44144.763432556465</v>
      </c>
      <c r="AG442" s="15">
        <f>AE442/21628351</f>
        <v>2.0410600619786717E-3</v>
      </c>
      <c r="AH442" s="6">
        <f>AB442*0.05</f>
        <v>11502.022780759893</v>
      </c>
      <c r="AI442" s="12">
        <f>AH442/12908475</f>
        <v>8.9104427755872732E-4</v>
      </c>
      <c r="AJ442" s="6">
        <f>AD442+AH442</f>
        <v>57970.194815029856</v>
      </c>
      <c r="AK442" s="6">
        <f>AB442*0.04</f>
        <v>9201.6182246079152</v>
      </c>
      <c r="AL442" s="6">
        <f>AB442*0.04</f>
        <v>9201.6182246079152</v>
      </c>
      <c r="AM442" s="6">
        <f>AK442+AL442</f>
        <v>18403.23644921583</v>
      </c>
      <c r="AN442" s="14">
        <f>AM442/20653560</f>
        <v>8.9104427755872743E-4</v>
      </c>
      <c r="AO442" s="6">
        <v>10</v>
      </c>
      <c r="AP442" s="13">
        <f>AO442/8801</f>
        <v>1.1362345188046814E-3</v>
      </c>
      <c r="AQ442" s="6">
        <v>10</v>
      </c>
      <c r="AR442" s="6"/>
      <c r="AS442" s="6"/>
      <c r="AT442" s="6"/>
      <c r="AU442" s="6">
        <v>0</v>
      </c>
      <c r="AV442" s="6"/>
      <c r="AW442" s="13">
        <f>AV442/34743979</f>
        <v>0</v>
      </c>
      <c r="AX442" s="6">
        <v>1</v>
      </c>
      <c r="AY442" s="6">
        <f>AJ442/1484815*390427</f>
        <v>15243.063446320022</v>
      </c>
      <c r="AZ442" s="6">
        <f>AX442*AY442</f>
        <v>15243.063446320022</v>
      </c>
      <c r="BA442" s="12">
        <f>AZ442/12721596</f>
        <v>1.1982037038686044E-3</v>
      </c>
      <c r="BB442" s="11">
        <v>1</v>
      </c>
      <c r="BC442" s="6">
        <f>AD442*BB442*0.18*4</f>
        <v>33457.083864674372</v>
      </c>
      <c r="BD442" s="10">
        <f>BC442/11104067</f>
        <v>3.0130477296898849E-3</v>
      </c>
      <c r="BE442" s="6">
        <f>AD442*BB442*0.77*4</f>
        <v>143121.96986555148</v>
      </c>
      <c r="BF442" s="8">
        <f>BE442/47500730</f>
        <v>3.0130477966454723E-3</v>
      </c>
      <c r="BG442" s="27">
        <f>BC442+BE442</f>
        <v>176579.05373022586</v>
      </c>
      <c r="BH442" s="9">
        <v>0</v>
      </c>
      <c r="BI442" s="6">
        <f>AK442*0.85*0.75*12</f>
        <v>70392.379418250552</v>
      </c>
      <c r="BJ442" s="6">
        <f>AL442*0.85*0.75*2*12</f>
        <v>140784.7588365011</v>
      </c>
      <c r="BK442" s="6">
        <f>BI442+BJ442</f>
        <v>211177.13825475166</v>
      </c>
      <c r="BL442" s="8">
        <f>BK442/236999601</f>
        <v>8.9104427755872743E-4</v>
      </c>
      <c r="BM442" s="6">
        <f>AH442/294606*369083</f>
        <v>14409.75768990178</v>
      </c>
      <c r="BN442" s="8">
        <f>BM442/23157202</f>
        <v>6.2225815061343686E-4</v>
      </c>
      <c r="BT442" s="6">
        <f>'[1]Detailed Budget'!$AD$12</f>
        <v>194045122715</v>
      </c>
      <c r="BU442" s="6">
        <f>'[1]Detailed Budget'!$AD$24</f>
        <v>194045122715</v>
      </c>
      <c r="BV442" s="7">
        <f>AV442/34743979</f>
        <v>0</v>
      </c>
      <c r="BW442" s="4"/>
      <c r="BX442" s="5">
        <f>BT442*BV442</f>
        <v>0</v>
      </c>
      <c r="BY442" s="5">
        <f>BU442*BV442</f>
        <v>0</v>
      </c>
      <c r="CA442" s="6">
        <f>'[1]Detailed Budget'!$AD$96</f>
        <v>71050111380.677719</v>
      </c>
      <c r="CB442" s="5">
        <f>BA442*CA442</f>
        <v>85132506.616604924</v>
      </c>
      <c r="CE442" s="6">
        <f>'[1]Detailed Budget'!$AD$175</f>
        <v>4330586076.5988197</v>
      </c>
      <c r="CF442" s="5">
        <f>BB442*BD442*CE442</f>
        <v>13048262.5463227</v>
      </c>
      <c r="CG442" s="6">
        <f>'[1]Detailed Budget'!$AD$176</f>
        <v>20662817754.37001</v>
      </c>
      <c r="CH442" s="5">
        <f>BB442*BF442*CG442</f>
        <v>62258057.507291503</v>
      </c>
      <c r="CI442" s="5">
        <f>CF442+CH442</f>
        <v>75306320.053614199</v>
      </c>
      <c r="CJ442" s="5">
        <f>'[1]Detailed Budget'!$AD$178</f>
        <v>46025131033.061455</v>
      </c>
      <c r="CK442" s="5">
        <f>BB442*AG442*CJ442</f>
        <v>93940056.798916891</v>
      </c>
      <c r="CL442" s="5">
        <f>CI442+CK442</f>
        <v>169246376.85253108</v>
      </c>
      <c r="CM442" s="4">
        <f>'[1]Detailed Budget'!$AD$189</f>
        <v>77498869683.252869</v>
      </c>
      <c r="CN442" s="5">
        <f>BH442*BL442*CM442</f>
        <v>0</v>
      </c>
      <c r="CO442" s="3">
        <f>'[1]Detailed Budget'!$AD$191</f>
        <v>2684962805.4134097</v>
      </c>
      <c r="CP442" s="2">
        <f>BH442*AN442*CO442</f>
        <v>0</v>
      </c>
      <c r="CQ442" s="2">
        <f>CN442+CP442</f>
        <v>0</v>
      </c>
      <c r="CR442" s="6">
        <f>'[1]Detailed Budget'!$AD$195</f>
        <v>18734176418</v>
      </c>
      <c r="CS442" s="5">
        <f>BN442*CR442</f>
        <v>11657493.971130541</v>
      </c>
      <c r="CW442" s="4"/>
      <c r="DH442" s="3">
        <f>'[1]Detailed Budget'!$AD$163</f>
        <v>4928560000</v>
      </c>
      <c r="DI442" s="2">
        <f>AP442*DH442</f>
        <v>5600000</v>
      </c>
    </row>
    <row r="443" spans="1:118" ht="58" x14ac:dyDescent="0.35">
      <c r="A443" s="23" t="s">
        <v>842</v>
      </c>
      <c r="B443" s="22" t="s">
        <v>841</v>
      </c>
      <c r="C443" s="21" t="s">
        <v>1</v>
      </c>
      <c r="D443" s="21" t="s">
        <v>1</v>
      </c>
      <c r="E443" s="21"/>
      <c r="F443" s="21"/>
      <c r="G443" s="21"/>
      <c r="H443" s="21" t="s">
        <v>1</v>
      </c>
      <c r="I443" s="21"/>
      <c r="J443" s="21" t="s">
        <v>1</v>
      </c>
      <c r="K443" s="21"/>
      <c r="L443" s="21" t="s">
        <v>1</v>
      </c>
      <c r="M443" s="21"/>
      <c r="N443" s="21"/>
      <c r="O443" s="21"/>
      <c r="P443" s="21"/>
      <c r="Q443" s="21"/>
      <c r="R443" s="21" t="s">
        <v>1</v>
      </c>
      <c r="S443" s="21"/>
      <c r="T443" s="21"/>
      <c r="U443" s="20">
        <f>COUNTA(C443:T443)</f>
        <v>6</v>
      </c>
      <c r="V443" s="19" t="s">
        <v>834</v>
      </c>
      <c r="W443" s="18">
        <v>148474</v>
      </c>
      <c r="X443" s="17">
        <v>3.17</v>
      </c>
      <c r="Y443" s="16">
        <f>1+X443/100</f>
        <v>1.0317000000000001</v>
      </c>
      <c r="Z443" s="6">
        <v>19</v>
      </c>
      <c r="AA443" s="16">
        <f>POWER(Y443,Z443)</f>
        <v>1.8093191519340412</v>
      </c>
      <c r="AB443" s="6">
        <f>W443*AA443</f>
        <v>268636.85176425485</v>
      </c>
      <c r="AC443" s="1">
        <v>20.2</v>
      </c>
      <c r="AD443" s="6">
        <f>AB443*AC443/100</f>
        <v>54264.644056379475</v>
      </c>
      <c r="AE443" s="6">
        <f>AD443*0.95</f>
        <v>51551.411853560501</v>
      </c>
      <c r="AF443" s="6">
        <f>AE443*BB443</f>
        <v>51551.411853560501</v>
      </c>
      <c r="AG443" s="15">
        <f>AE443/21628351</f>
        <v>2.383510969170072E-3</v>
      </c>
      <c r="AH443" s="6">
        <f>AB443*0.05</f>
        <v>13431.842588212743</v>
      </c>
      <c r="AI443" s="12">
        <f>AH443/12908475</f>
        <v>1.0405444940794898E-3</v>
      </c>
      <c r="AJ443" s="6">
        <f>AD443+AH443</f>
        <v>67696.486644592223</v>
      </c>
      <c r="AK443" s="6">
        <f>AB443*0.04</f>
        <v>10745.474070570195</v>
      </c>
      <c r="AL443" s="6">
        <f>AB443*0.04</f>
        <v>10745.474070570195</v>
      </c>
      <c r="AM443" s="6">
        <f>AK443+AL443</f>
        <v>21490.94814114039</v>
      </c>
      <c r="AN443" s="14">
        <f>AM443/20653560</f>
        <v>1.04054449407949E-3</v>
      </c>
      <c r="AO443" s="6">
        <v>11</v>
      </c>
      <c r="AP443" s="13">
        <f>AO443/8801</f>
        <v>1.2498579706851495E-3</v>
      </c>
      <c r="AQ443" s="6">
        <v>11</v>
      </c>
      <c r="AR443" s="6"/>
      <c r="AS443" s="6"/>
      <c r="AT443" s="6"/>
      <c r="AU443" s="6">
        <v>0</v>
      </c>
      <c r="AV443" s="6"/>
      <c r="AW443" s="13">
        <f>AV443/34743979</f>
        <v>0</v>
      </c>
      <c r="AX443" s="6">
        <v>1</v>
      </c>
      <c r="AY443" s="6">
        <f>AJ443/1484815*390427</f>
        <v>17800.558447475414</v>
      </c>
      <c r="AZ443" s="6">
        <f>AX443*AY443</f>
        <v>17800.558447475414</v>
      </c>
      <c r="BA443" s="12">
        <f>AZ443/12721596</f>
        <v>1.399239407341297E-3</v>
      </c>
      <c r="BB443" s="11">
        <v>1</v>
      </c>
      <c r="BC443" s="6">
        <f>AD443*BB443*0.18*4</f>
        <v>39070.543720593218</v>
      </c>
      <c r="BD443" s="10">
        <f>BC443/11104067</f>
        <v>3.5185796087679601E-3</v>
      </c>
      <c r="BE443" s="6">
        <f>AD443*BB443*0.77*4</f>
        <v>167135.10369364879</v>
      </c>
      <c r="BF443" s="8">
        <f>BE443/47500730</f>
        <v>3.5185796869574171E-3</v>
      </c>
      <c r="BG443" s="27">
        <f>BC443+BE443</f>
        <v>206205.647414242</v>
      </c>
      <c r="BH443" s="9">
        <v>0</v>
      </c>
      <c r="BI443" s="6">
        <f>AK443*0.85*0.75*12</f>
        <v>82202.876639861992</v>
      </c>
      <c r="BJ443" s="6">
        <f>AL443*0.85*0.75*2*12</f>
        <v>164405.75327972398</v>
      </c>
      <c r="BK443" s="6">
        <f>BI443+BJ443</f>
        <v>246608.62991958598</v>
      </c>
      <c r="BL443" s="8">
        <f>BK443/236999601</f>
        <v>1.04054449407949E-3</v>
      </c>
      <c r="BM443" s="6">
        <f>AH443/294606*369083</f>
        <v>16827.439895946871</v>
      </c>
      <c r="BN443" s="8">
        <f>BM443/23157202</f>
        <v>7.2666118713076268E-4</v>
      </c>
      <c r="BT443" s="6">
        <f>'[1]Detailed Budget'!$AD$12</f>
        <v>194045122715</v>
      </c>
      <c r="BU443" s="6">
        <f>'[1]Detailed Budget'!$AD$24</f>
        <v>194045122715</v>
      </c>
      <c r="BV443" s="7">
        <f>AV443/34743979</f>
        <v>0</v>
      </c>
      <c r="BW443" s="4"/>
      <c r="BX443" s="5">
        <f>BT443*BV443</f>
        <v>0</v>
      </c>
      <c r="BY443" s="5">
        <f>BU443*BV443</f>
        <v>0</v>
      </c>
      <c r="CA443" s="6">
        <f>'[1]Detailed Budget'!$AD$96</f>
        <v>71050111380.677719</v>
      </c>
      <c r="CB443" s="5">
        <f>BA443*CA443</f>
        <v>99416115.73983264</v>
      </c>
      <c r="CE443" s="6">
        <f>'[1]Detailed Budget'!$AD$175</f>
        <v>4330586076.5988197</v>
      </c>
      <c r="CF443" s="5">
        <f>BB443*BD443*CE443</f>
        <v>15237511.863135051</v>
      </c>
      <c r="CG443" s="6">
        <f>'[1]Detailed Budget'!$AD$176</f>
        <v>20662817754.37001</v>
      </c>
      <c r="CH443" s="5">
        <f>BB443*BF443*CG443</f>
        <v>72703770.825829387</v>
      </c>
      <c r="CI443" s="5">
        <f>CF443+CH443</f>
        <v>87941282.688964441</v>
      </c>
      <c r="CJ443" s="5">
        <f>'[1]Detailed Budget'!$AD$178</f>
        <v>46025131033.061455</v>
      </c>
      <c r="CK443" s="5">
        <f>BB443*AG443*CJ443</f>
        <v>109701404.67479187</v>
      </c>
      <c r="CL443" s="5">
        <f>CI443+CK443</f>
        <v>197642687.3637563</v>
      </c>
      <c r="CM443" s="4">
        <f>'[1]Detailed Budget'!$AD$189</f>
        <v>77498869683.252869</v>
      </c>
      <c r="CN443" s="5">
        <f>BH443*BL443*CM443</f>
        <v>0</v>
      </c>
      <c r="CO443" s="3">
        <f>'[1]Detailed Budget'!$AD$191</f>
        <v>2684962805.4134097</v>
      </c>
      <c r="CP443" s="2">
        <f>BH443*AN443*CO443</f>
        <v>0</v>
      </c>
      <c r="CQ443" s="2">
        <f>CN443+CP443</f>
        <v>0</v>
      </c>
      <c r="CR443" s="6">
        <f>'[1]Detailed Budget'!$AD$195</f>
        <v>18734176418</v>
      </c>
      <c r="CS443" s="5">
        <f>BN443*CR443</f>
        <v>13613398.875821019</v>
      </c>
      <c r="CW443" s="4"/>
      <c r="DH443" s="3">
        <f>'[1]Detailed Budget'!$AD$163</f>
        <v>4928560000</v>
      </c>
      <c r="DI443" s="2">
        <f>AP443*DH443</f>
        <v>6160000</v>
      </c>
    </row>
    <row r="444" spans="1:118" ht="58" x14ac:dyDescent="0.35">
      <c r="A444" s="23" t="s">
        <v>840</v>
      </c>
      <c r="B444" s="22" t="s">
        <v>839</v>
      </c>
      <c r="C444" s="21" t="s">
        <v>1</v>
      </c>
      <c r="D444" s="21" t="s">
        <v>1</v>
      </c>
      <c r="E444" s="21"/>
      <c r="F444" s="21"/>
      <c r="G444" s="21"/>
      <c r="H444" s="21" t="s">
        <v>1</v>
      </c>
      <c r="I444" s="21" t="s">
        <v>1</v>
      </c>
      <c r="J444" s="21"/>
      <c r="K444" s="21" t="s">
        <v>1</v>
      </c>
      <c r="L444" s="21"/>
      <c r="M444" s="21"/>
      <c r="N444" s="21"/>
      <c r="O444" s="21"/>
      <c r="P444" s="21"/>
      <c r="Q444" s="21"/>
      <c r="R444" s="21" t="s">
        <v>1</v>
      </c>
      <c r="S444" s="21"/>
      <c r="T444" s="21"/>
      <c r="U444" s="20">
        <f>COUNTA(C444:T444)</f>
        <v>6</v>
      </c>
      <c r="V444" s="19" t="s">
        <v>834</v>
      </c>
      <c r="W444" s="18">
        <v>265271</v>
      </c>
      <c r="X444" s="17">
        <v>3.17</v>
      </c>
      <c r="Y444" s="16">
        <f>1+X444/100</f>
        <v>1.0317000000000001</v>
      </c>
      <c r="Z444" s="6">
        <v>19</v>
      </c>
      <c r="AA444" s="16">
        <f>POWER(Y444,Z444)</f>
        <v>1.8093191519340412</v>
      </c>
      <c r="AB444" s="6">
        <f>W444*AA444</f>
        <v>479959.90075269504</v>
      </c>
      <c r="AC444" s="1">
        <v>20.2</v>
      </c>
      <c r="AD444" s="6">
        <f>AB444*AC444/100</f>
        <v>96951.89995204439</v>
      </c>
      <c r="AE444" s="6">
        <f>AD444*0.95</f>
        <v>92104.304954442166</v>
      </c>
      <c r="AF444" s="6">
        <f>AE444*BB444</f>
        <v>92104.304954442166</v>
      </c>
      <c r="AG444" s="15">
        <f>AE444/21628351</f>
        <v>4.2584987156183184E-3</v>
      </c>
      <c r="AH444" s="6">
        <f>AB444*0.05</f>
        <v>23997.995037634755</v>
      </c>
      <c r="AI444" s="12">
        <f>AH444/12908475</f>
        <v>1.8590883150515266E-3</v>
      </c>
      <c r="AJ444" s="6">
        <f>AD444+AH444</f>
        <v>120949.89498967915</v>
      </c>
      <c r="AK444" s="6">
        <f>AB444*0.04</f>
        <v>19198.3960301078</v>
      </c>
      <c r="AL444" s="6">
        <f>AB444*0.04</f>
        <v>19198.3960301078</v>
      </c>
      <c r="AM444" s="6">
        <f>AK444+AL444</f>
        <v>38396.792060215601</v>
      </c>
      <c r="AN444" s="14">
        <f>AM444/20653560</f>
        <v>1.8590883150515264E-3</v>
      </c>
      <c r="AO444" s="6">
        <v>11</v>
      </c>
      <c r="AP444" s="13">
        <f>AO444/8801</f>
        <v>1.2498579706851495E-3</v>
      </c>
      <c r="AQ444" s="6">
        <v>11</v>
      </c>
      <c r="AR444" s="6"/>
      <c r="AS444" s="6"/>
      <c r="AT444" s="6"/>
      <c r="AU444" s="6">
        <v>0</v>
      </c>
      <c r="AV444" s="6"/>
      <c r="AW444" s="13">
        <f>AV444/34743979</f>
        <v>0</v>
      </c>
      <c r="AX444" s="6">
        <v>1</v>
      </c>
      <c r="AY444" s="6">
        <f>AJ444/1484815*390427</f>
        <v>31803.359106107804</v>
      </c>
      <c r="AZ444" s="6">
        <f>AX444*AY444</f>
        <v>31803.359106107804</v>
      </c>
      <c r="BA444" s="12">
        <f>AZ444/12721596</f>
        <v>2.4999504076460063E-3</v>
      </c>
      <c r="BB444" s="11">
        <v>1</v>
      </c>
      <c r="BC444" s="6">
        <f>AD444*BB444*0.18*4</f>
        <v>69805.36796547196</v>
      </c>
      <c r="BD444" s="10">
        <f>BC444/11104067</f>
        <v>6.286468549358713E-3</v>
      </c>
      <c r="BE444" s="6">
        <f>AD444*BB444*0.77*4</f>
        <v>298611.85185229674</v>
      </c>
      <c r="BF444" s="8">
        <f>BE444/47500730</f>
        <v>6.2864686890558678E-3</v>
      </c>
      <c r="BG444" s="27">
        <f>BC444+BE444</f>
        <v>368417.21981776867</v>
      </c>
      <c r="BH444" s="9">
        <v>0</v>
      </c>
      <c r="BI444" s="6">
        <f>AK444*0.85*0.75*12</f>
        <v>146867.72963032467</v>
      </c>
      <c r="BJ444" s="6">
        <f>AL444*0.85*0.75*2*12</f>
        <v>293735.45926064934</v>
      </c>
      <c r="BK444" s="6">
        <f>BI444+BJ444</f>
        <v>440603.18889097404</v>
      </c>
      <c r="BL444" s="8">
        <f>BK444/236999601</f>
        <v>1.8590883150515264E-3</v>
      </c>
      <c r="BM444" s="6">
        <f>AH444/294606*369083</f>
        <v>30064.737318572425</v>
      </c>
      <c r="BN444" s="8">
        <f>BM444/23157202</f>
        <v>1.298288857115485E-3</v>
      </c>
      <c r="BT444" s="6">
        <f>'[1]Detailed Budget'!$AD$12</f>
        <v>194045122715</v>
      </c>
      <c r="BU444" s="6">
        <f>'[1]Detailed Budget'!$AD$24</f>
        <v>194045122715</v>
      </c>
      <c r="BV444" s="7">
        <f>AV444/34743979</f>
        <v>0</v>
      </c>
      <c r="BW444" s="4"/>
      <c r="BX444" s="5">
        <f>BT444*BV444</f>
        <v>0</v>
      </c>
      <c r="BY444" s="5">
        <f>BU444*BV444</f>
        <v>0</v>
      </c>
      <c r="CA444" s="6">
        <f>'[1]Detailed Budget'!$AD$96</f>
        <v>71050111380.677719</v>
      </c>
      <c r="CB444" s="5">
        <f>BA444*CA444</f>
        <v>177621754.90941942</v>
      </c>
      <c r="CE444" s="6">
        <f>'[1]Detailed Budget'!$AD$175</f>
        <v>4330586076.5988197</v>
      </c>
      <c r="CF444" s="5">
        <f>BB444*BD444*CE444</f>
        <v>27224093.170829222</v>
      </c>
      <c r="CG444" s="6">
        <f>'[1]Detailed Budget'!$AD$176</f>
        <v>20662817754.37001</v>
      </c>
      <c r="CH444" s="5">
        <f>BB444*BF444*CG444</f>
        <v>129896156.84051475</v>
      </c>
      <c r="CI444" s="5">
        <f>CF444+CH444</f>
        <v>157120250.01134396</v>
      </c>
      <c r="CJ444" s="5">
        <f>'[1]Detailed Budget'!$AD$178</f>
        <v>46025131033.061455</v>
      </c>
      <c r="CK444" s="5">
        <f>BB444*AG444*CJ444</f>
        <v>195997961.390457</v>
      </c>
      <c r="CL444" s="5">
        <f>CI444+CK444</f>
        <v>353118211.40180099</v>
      </c>
      <c r="CM444" s="4">
        <f>'[1]Detailed Budget'!$AD$189</f>
        <v>77498869683.252869</v>
      </c>
      <c r="CN444" s="5">
        <f>BH444*BL444*CM444</f>
        <v>0</v>
      </c>
      <c r="CO444" s="3">
        <f>'[1]Detailed Budget'!$AD$191</f>
        <v>2684962805.4134097</v>
      </c>
      <c r="CP444" s="2">
        <f>BH444*AN444*CO444</f>
        <v>0</v>
      </c>
      <c r="CQ444" s="2">
        <f>CN444+CP444</f>
        <v>0</v>
      </c>
      <c r="CR444" s="6">
        <f>'[1]Detailed Budget'!$AD$195</f>
        <v>18734176418</v>
      </c>
      <c r="CS444" s="5">
        <f>BN444*CR444</f>
        <v>24322372.490725093</v>
      </c>
      <c r="CW444" s="4"/>
      <c r="DH444" s="3">
        <f>'[1]Detailed Budget'!$AD$163</f>
        <v>4928560000</v>
      </c>
      <c r="DI444" s="2">
        <f>AP444*DH444</f>
        <v>6160000</v>
      </c>
    </row>
    <row r="445" spans="1:118" ht="58" x14ac:dyDescent="0.35">
      <c r="A445" s="23" t="s">
        <v>838</v>
      </c>
      <c r="B445" s="22" t="s">
        <v>837</v>
      </c>
      <c r="C445" s="21" t="s">
        <v>1</v>
      </c>
      <c r="D445" s="21" t="s">
        <v>1</v>
      </c>
      <c r="E445" s="21"/>
      <c r="F445" s="21"/>
      <c r="G445" s="21"/>
      <c r="H445" s="21" t="s">
        <v>1</v>
      </c>
      <c r="I445" s="21"/>
      <c r="J445" s="21" t="s">
        <v>1</v>
      </c>
      <c r="K445" s="21"/>
      <c r="L445" s="21" t="s">
        <v>1</v>
      </c>
      <c r="M445" s="21"/>
      <c r="N445" s="21"/>
      <c r="O445" s="21"/>
      <c r="P445" s="21"/>
      <c r="Q445" s="21"/>
      <c r="R445" s="21" t="s">
        <v>1</v>
      </c>
      <c r="S445" s="21"/>
      <c r="T445" s="21"/>
      <c r="U445" s="20">
        <f>COUNTA(C445:T445)</f>
        <v>6</v>
      </c>
      <c r="V445" s="19" t="s">
        <v>834</v>
      </c>
      <c r="W445" s="18">
        <v>100564</v>
      </c>
      <c r="X445" s="17">
        <v>3.17</v>
      </c>
      <c r="Y445" s="16">
        <f>1+X445/100</f>
        <v>1.0317000000000001</v>
      </c>
      <c r="Z445" s="6">
        <v>19</v>
      </c>
      <c r="AA445" s="16">
        <f>POWER(Y445,Z445)</f>
        <v>1.8093191519340412</v>
      </c>
      <c r="AB445" s="6">
        <f>W445*AA445</f>
        <v>181952.37119509492</v>
      </c>
      <c r="AC445" s="1">
        <v>20.2</v>
      </c>
      <c r="AD445" s="6">
        <f>AB445*AC445/100</f>
        <v>36754.378981409172</v>
      </c>
      <c r="AE445" s="6">
        <f>AD445*0.95</f>
        <v>34916.66003233871</v>
      </c>
      <c r="AF445" s="6">
        <f>AE445*BB445</f>
        <v>34916.66003233871</v>
      </c>
      <c r="AG445" s="15">
        <f>AE445/21628351</f>
        <v>1.6143930728856172E-3</v>
      </c>
      <c r="AH445" s="6">
        <f>AB445*0.05</f>
        <v>9097.6185597547465</v>
      </c>
      <c r="AI445" s="12">
        <f>AH445/12908475</f>
        <v>7.0477872558569047E-4</v>
      </c>
      <c r="AJ445" s="6">
        <f>AD445+AH445</f>
        <v>45851.997541163917</v>
      </c>
      <c r="AK445" s="6">
        <f>AB445*0.04</f>
        <v>7278.0948478037972</v>
      </c>
      <c r="AL445" s="6">
        <f>AB445*0.04</f>
        <v>7278.0948478037972</v>
      </c>
      <c r="AM445" s="6">
        <f>AK445+AL445</f>
        <v>14556.189695607594</v>
      </c>
      <c r="AN445" s="14">
        <f>AM445/20653560</f>
        <v>7.0477872558569047E-4</v>
      </c>
      <c r="AO445" s="6">
        <v>10</v>
      </c>
      <c r="AP445" s="13">
        <f>AO445/8801</f>
        <v>1.1362345188046814E-3</v>
      </c>
      <c r="AQ445" s="6">
        <v>10</v>
      </c>
      <c r="AR445" s="6"/>
      <c r="AS445" s="6"/>
      <c r="AT445" s="6"/>
      <c r="AU445" s="6">
        <v>0</v>
      </c>
      <c r="AV445" s="6"/>
      <c r="AW445" s="13">
        <f>AV445/34743979</f>
        <v>0</v>
      </c>
      <c r="AX445" s="6">
        <v>1</v>
      </c>
      <c r="AY445" s="6">
        <f>AJ445/1484815*390427</f>
        <v>12056.625131079632</v>
      </c>
      <c r="AZ445" s="6">
        <f>AX445*AY445</f>
        <v>12056.625131079632</v>
      </c>
      <c r="BA445" s="12">
        <f>AZ445/12721596</f>
        <v>9.4772897449971151E-4</v>
      </c>
      <c r="BB445" s="11">
        <v>1</v>
      </c>
      <c r="BC445" s="6">
        <f>AD445*BB445*0.18*4</f>
        <v>26463.152866614604</v>
      </c>
      <c r="BD445" s="10">
        <f>BC445/11104067</f>
        <v>2.3831946318960975E-3</v>
      </c>
      <c r="BE445" s="6">
        <f>AD445*BB445*0.77*4</f>
        <v>113203.48726274025</v>
      </c>
      <c r="BF445" s="8">
        <f>BE445/47500730</f>
        <v>2.3831946848551643E-3</v>
      </c>
      <c r="BG445" s="27">
        <f>BC445+BE445</f>
        <v>139666.64012935484</v>
      </c>
      <c r="BH445" s="9">
        <v>0</v>
      </c>
      <c r="BI445" s="6">
        <f>AK445*0.85*0.75*12</f>
        <v>55677.425585699049</v>
      </c>
      <c r="BJ445" s="6">
        <f>AL445*0.85*0.75*2*12</f>
        <v>111354.8511713981</v>
      </c>
      <c r="BK445" s="6">
        <f>BI445+BJ445</f>
        <v>167032.27675709716</v>
      </c>
      <c r="BL445" s="8">
        <f>BK445/236999601</f>
        <v>7.0477872558569058E-4</v>
      </c>
      <c r="BM445" s="6">
        <f>AH445/294606*369083</f>
        <v>11397.515158856104</v>
      </c>
      <c r="BN445" s="8">
        <f>BM445/23157202</f>
        <v>4.9218015021227973E-4</v>
      </c>
      <c r="BT445" s="6">
        <f>'[1]Detailed Budget'!$AD$12</f>
        <v>194045122715</v>
      </c>
      <c r="BU445" s="6">
        <f>'[1]Detailed Budget'!$AD$24</f>
        <v>194045122715</v>
      </c>
      <c r="BV445" s="7">
        <f>AV445/34743979</f>
        <v>0</v>
      </c>
      <c r="BW445" s="4"/>
      <c r="BX445" s="5">
        <f>BT445*BV445</f>
        <v>0</v>
      </c>
      <c r="BY445" s="5">
        <f>BU445*BV445</f>
        <v>0</v>
      </c>
      <c r="CA445" s="6">
        <f>'[1]Detailed Budget'!$AD$96</f>
        <v>71050111380.677719</v>
      </c>
      <c r="CB445" s="5">
        <f>BA445*CA445</f>
        <v>67336249.19689998</v>
      </c>
      <c r="CE445" s="6">
        <f>'[1]Detailed Budget'!$AD$175</f>
        <v>4330586076.5988197</v>
      </c>
      <c r="CF445" s="5">
        <f>BB445*BD445*CE445</f>
        <v>10320629.490714289</v>
      </c>
      <c r="CG445" s="6">
        <f>'[1]Detailed Budget'!$AD$176</f>
        <v>20662817754.37001</v>
      </c>
      <c r="CH445" s="5">
        <f>BB445*BF445*CG445</f>
        <v>49243517.44634553</v>
      </c>
      <c r="CI445" s="5">
        <f>CF445+CH445</f>
        <v>59564146.93705982</v>
      </c>
      <c r="CJ445" s="5">
        <f>'[1]Detailed Budget'!$AD$178</f>
        <v>46025131033.061455</v>
      </c>
      <c r="CK445" s="5">
        <f>BB445*AG445*CJ445</f>
        <v>74302652.718427271</v>
      </c>
      <c r="CL445" s="5">
        <f>CI445+CK445</f>
        <v>133866799.65548709</v>
      </c>
      <c r="CM445" s="4">
        <f>'[1]Detailed Budget'!$AD$189</f>
        <v>77498869683.252869</v>
      </c>
      <c r="CN445" s="5">
        <f>BH445*BL445*CM445</f>
        <v>0</v>
      </c>
      <c r="CO445" s="3">
        <f>'[1]Detailed Budget'!$AD$191</f>
        <v>2684962805.4134097</v>
      </c>
      <c r="CP445" s="2">
        <f>BH445*AN445*CO445</f>
        <v>0</v>
      </c>
      <c r="CQ445" s="2">
        <f>CN445+CP445</f>
        <v>0</v>
      </c>
      <c r="CR445" s="6">
        <f>'[1]Detailed Budget'!$AD$195</f>
        <v>18734176418</v>
      </c>
      <c r="CS445" s="5">
        <f>BN445*CR445</f>
        <v>9220589.7635145895</v>
      </c>
      <c r="CW445" s="4"/>
      <c r="DH445" s="3">
        <f>'[1]Detailed Budget'!$AD$163</f>
        <v>4928560000</v>
      </c>
      <c r="DI445" s="2">
        <f>AP445*DH445</f>
        <v>5600000</v>
      </c>
    </row>
    <row r="446" spans="1:118" ht="58" x14ac:dyDescent="0.35">
      <c r="A446" s="23" t="s">
        <v>836</v>
      </c>
      <c r="B446" s="22" t="s">
        <v>835</v>
      </c>
      <c r="C446" s="21" t="s">
        <v>1</v>
      </c>
      <c r="D446" s="21" t="s">
        <v>1</v>
      </c>
      <c r="E446" s="21"/>
      <c r="F446" s="21"/>
      <c r="G446" s="21"/>
      <c r="H446" s="21" t="s">
        <v>1</v>
      </c>
      <c r="I446" s="21"/>
      <c r="J446" s="21" t="s">
        <v>1</v>
      </c>
      <c r="K446" s="21"/>
      <c r="L446" s="21" t="s">
        <v>1</v>
      </c>
      <c r="M446" s="21"/>
      <c r="N446" s="21"/>
      <c r="O446" s="21"/>
      <c r="P446" s="21"/>
      <c r="Q446" s="21"/>
      <c r="R446" s="21" t="s">
        <v>1</v>
      </c>
      <c r="S446" s="21"/>
      <c r="T446" s="21"/>
      <c r="U446" s="20">
        <f>COUNTA(C446:T446)</f>
        <v>6</v>
      </c>
      <c r="V446" s="19" t="s">
        <v>834</v>
      </c>
      <c r="W446" s="18">
        <v>165335</v>
      </c>
      <c r="X446" s="17">
        <v>3.17</v>
      </c>
      <c r="Y446" s="16">
        <f>1+X446/100</f>
        <v>1.0317000000000001</v>
      </c>
      <c r="Z446" s="6">
        <v>19</v>
      </c>
      <c r="AA446" s="16">
        <f>POWER(Y446,Z446)</f>
        <v>1.8093191519340412</v>
      </c>
      <c r="AB446" s="6">
        <f>W446*AA446</f>
        <v>299143.78198501474</v>
      </c>
      <c r="AC446" s="1">
        <v>20.2</v>
      </c>
      <c r="AD446" s="6">
        <f>AB446*AC446/100</f>
        <v>60427.04396097298</v>
      </c>
      <c r="AE446" s="6">
        <f>AD446*0.95</f>
        <v>57405.691762924325</v>
      </c>
      <c r="AF446" s="6">
        <f>AE446*BB446</f>
        <v>57405.691762924325</v>
      </c>
      <c r="AG446" s="15">
        <f>AE446/21628351</f>
        <v>2.6541871714086908E-3</v>
      </c>
      <c r="AH446" s="6">
        <f>AB446*0.05</f>
        <v>14957.189099250738</v>
      </c>
      <c r="AI446" s="12">
        <f>AH446/12908475</f>
        <v>1.1587107771638971E-3</v>
      </c>
      <c r="AJ446" s="6">
        <f>AD446+AH446</f>
        <v>75384.23306022372</v>
      </c>
      <c r="AK446" s="6">
        <f>AB446*0.04</f>
        <v>11965.751279400589</v>
      </c>
      <c r="AL446" s="6">
        <f>AB446*0.04</f>
        <v>11965.751279400589</v>
      </c>
      <c r="AM446" s="6">
        <f>AK446+AL446</f>
        <v>23931.502558801178</v>
      </c>
      <c r="AN446" s="14">
        <f>AM446/20653560</f>
        <v>1.1587107771638971E-3</v>
      </c>
      <c r="AO446" s="6">
        <v>10</v>
      </c>
      <c r="AP446" s="13">
        <f>AO446/8801</f>
        <v>1.1362345188046814E-3</v>
      </c>
      <c r="AQ446" s="6">
        <v>10</v>
      </c>
      <c r="AR446" s="6"/>
      <c r="AS446" s="6"/>
      <c r="AT446" s="6"/>
      <c r="AU446" s="6">
        <v>0</v>
      </c>
      <c r="AV446" s="6"/>
      <c r="AW446" s="13">
        <f>AV446/34743979</f>
        <v>0</v>
      </c>
      <c r="AX446" s="6">
        <v>1</v>
      </c>
      <c r="AY446" s="6">
        <f>AJ446/1484815*390427</f>
        <v>19822.024939809988</v>
      </c>
      <c r="AZ446" s="6">
        <f>AX446*AY446</f>
        <v>19822.024939809988</v>
      </c>
      <c r="BA446" s="12">
        <f>AZ446/12721596</f>
        <v>1.5581397915646739E-3</v>
      </c>
      <c r="BB446" s="11">
        <v>1</v>
      </c>
      <c r="BC446" s="6">
        <f>AD446*BB446*0.18*4</f>
        <v>43507.471651900545</v>
      </c>
      <c r="BD446" s="10">
        <f>BC446/11104067</f>
        <v>3.9181564423107808E-3</v>
      </c>
      <c r="BE446" s="6">
        <f>AD446*BB446*0.77*4</f>
        <v>186115.29539979677</v>
      </c>
      <c r="BF446" s="8">
        <f>BE446/47500730</f>
        <v>3.9181565293795861E-3</v>
      </c>
      <c r="BG446" s="27">
        <f>BC446+BE446</f>
        <v>229622.7670516973</v>
      </c>
      <c r="BH446" s="9">
        <v>0</v>
      </c>
      <c r="BI446" s="6">
        <f>AK446*0.85*0.75*12</f>
        <v>91537.997287414502</v>
      </c>
      <c r="BJ446" s="6">
        <f>AL446*0.85*0.75*2*12</f>
        <v>183075.994574829</v>
      </c>
      <c r="BK446" s="6">
        <f>BI446+BJ446</f>
        <v>274613.99186224351</v>
      </c>
      <c r="BL446" s="8">
        <f>BK446/236999601</f>
        <v>1.1587107771638971E-3</v>
      </c>
      <c r="BM446" s="6">
        <f>AH446/294606*369083</f>
        <v>18738.3971280923</v>
      </c>
      <c r="BN446" s="8">
        <f>BM446/23157202</f>
        <v>8.0918226338796452E-4</v>
      </c>
      <c r="BT446" s="6">
        <f>'[1]Detailed Budget'!$AD$12</f>
        <v>194045122715</v>
      </c>
      <c r="BU446" s="6">
        <f>'[1]Detailed Budget'!$AD$24</f>
        <v>194045122715</v>
      </c>
      <c r="BV446" s="7">
        <f>AV446/34743979</f>
        <v>0</v>
      </c>
      <c r="BW446" s="4"/>
      <c r="BX446" s="5">
        <f>BT446*BV446</f>
        <v>0</v>
      </c>
      <c r="BY446" s="5">
        <f>BU446*BV446</f>
        <v>0</v>
      </c>
      <c r="CA446" s="6">
        <f>'[1]Detailed Budget'!$AD$96</f>
        <v>71050111380.677719</v>
      </c>
      <c r="CB446" s="5">
        <f>BA446*CA446</f>
        <v>110706005.73733604</v>
      </c>
      <c r="CE446" s="6">
        <f>'[1]Detailed Budget'!$AD$175</f>
        <v>4330586076.5988197</v>
      </c>
      <c r="CF446" s="5">
        <f>BB446*BD446*CE446</f>
        <v>16967913.735007033</v>
      </c>
      <c r="CG446" s="6">
        <f>'[1]Detailed Budget'!$AD$176</f>
        <v>20662817754.37001</v>
      </c>
      <c r="CH446" s="5">
        <f>BB446*BF446*CG446</f>
        <v>80960154.299665287</v>
      </c>
      <c r="CI446" s="5">
        <f>CF446+CH446</f>
        <v>97928068.03467232</v>
      </c>
      <c r="CJ446" s="5">
        <f>'[1]Detailed Budget'!$AD$178</f>
        <v>46025131033.061455</v>
      </c>
      <c r="CK446" s="5">
        <f>BB446*AG446*CJ446</f>
        <v>122159312.35035573</v>
      </c>
      <c r="CL446" s="5">
        <f>CI446+CK446</f>
        <v>220087380.38502806</v>
      </c>
      <c r="CM446" s="4">
        <f>'[1]Detailed Budget'!$AD$189</f>
        <v>77498869683.252869</v>
      </c>
      <c r="CN446" s="5">
        <f>BH446*BL446*CM446</f>
        <v>0</v>
      </c>
      <c r="CO446" s="3">
        <f>'[1]Detailed Budget'!$AD$191</f>
        <v>2684962805.4134097</v>
      </c>
      <c r="CP446" s="2">
        <f>BH446*AN446*CO446</f>
        <v>0</v>
      </c>
      <c r="CQ446" s="2">
        <f>CN446+CP446</f>
        <v>0</v>
      </c>
      <c r="CR446" s="6">
        <f>'[1]Detailed Budget'!$AD$195</f>
        <v>18734176418</v>
      </c>
      <c r="CS446" s="5">
        <f>BN446*CR446</f>
        <v>15159363.276626669</v>
      </c>
      <c r="CW446" s="4"/>
      <c r="DH446" s="3">
        <f>'[1]Detailed Budget'!$AD$163</f>
        <v>4928560000</v>
      </c>
      <c r="DI446" s="2">
        <f>AP446*DH446</f>
        <v>5600000</v>
      </c>
    </row>
    <row r="447" spans="1:118" x14ac:dyDescent="0.35">
      <c r="A447" s="23"/>
      <c r="B447" s="22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0"/>
      <c r="V447" s="19"/>
      <c r="W447" s="18"/>
      <c r="X447" s="17"/>
      <c r="Y447" s="16"/>
      <c r="Z447" s="6"/>
      <c r="AA447" s="16"/>
      <c r="AB447" s="6"/>
      <c r="AD447" s="6"/>
      <c r="AE447" s="6"/>
      <c r="AF447" s="6">
        <f>AE447*BB447</f>
        <v>0</v>
      </c>
      <c r="AG447" s="15">
        <f>AE447/21628351</f>
        <v>0</v>
      </c>
      <c r="AH447" s="6"/>
      <c r="AI447" s="12"/>
      <c r="AJ447" s="6"/>
      <c r="AK447" s="6">
        <f>AB447*0.04</f>
        <v>0</v>
      </c>
      <c r="AL447" s="6">
        <f>AB447*0.04</f>
        <v>0</v>
      </c>
      <c r="AM447" s="6">
        <f>AK447+AL447</f>
        <v>0</v>
      </c>
      <c r="AN447" s="14">
        <f>AM447/20653560</f>
        <v>0</v>
      </c>
      <c r="AO447" s="6"/>
      <c r="AP447" s="13">
        <f>AO447/8801</f>
        <v>0</v>
      </c>
      <c r="AQ447" s="6"/>
      <c r="AR447" s="6"/>
      <c r="AS447" s="6"/>
      <c r="AT447" s="6"/>
      <c r="AU447" s="6"/>
      <c r="AV447" s="6"/>
      <c r="AW447" s="13">
        <f>AV447/34743979</f>
        <v>0</v>
      </c>
      <c r="AX447" s="6"/>
      <c r="AY447" s="6"/>
      <c r="AZ447" s="6"/>
      <c r="BA447" s="12">
        <f>AZ447/12721596</f>
        <v>0</v>
      </c>
      <c r="BB447" s="11"/>
      <c r="BC447" s="6"/>
      <c r="BD447" s="10"/>
      <c r="BE447" s="6"/>
      <c r="BF447" s="8"/>
      <c r="BG447" s="27"/>
      <c r="BH447" s="9"/>
      <c r="BI447" s="6">
        <f>AK447*0.85*0.75*12</f>
        <v>0</v>
      </c>
      <c r="BJ447" s="6">
        <f>AL447*0.85*0.75*2*12</f>
        <v>0</v>
      </c>
      <c r="BK447" s="6">
        <f>BI447+BJ447</f>
        <v>0</v>
      </c>
      <c r="BL447" s="8">
        <f>BK447/236999601</f>
        <v>0</v>
      </c>
      <c r="BM447" s="6"/>
      <c r="BN447" s="8">
        <f>BM447/23157202</f>
        <v>0</v>
      </c>
      <c r="BT447" s="6"/>
      <c r="BU447" s="6"/>
      <c r="BV447" s="7"/>
      <c r="BW447" s="4"/>
      <c r="BX447" s="5"/>
      <c r="BY447" s="5"/>
      <c r="CA447" s="6">
        <f>'[1]Detailed Budget'!$AD$96</f>
        <v>71050111380.677719</v>
      </c>
      <c r="CB447" s="5">
        <f>BA447*CA447</f>
        <v>0</v>
      </c>
      <c r="CE447" s="6"/>
      <c r="CF447" s="5"/>
      <c r="CG447" s="6"/>
      <c r="CH447" s="5"/>
      <c r="CI447" s="5"/>
      <c r="CJ447" s="5"/>
      <c r="CK447" s="5"/>
      <c r="CL447" s="5"/>
      <c r="CM447" s="4">
        <f>'[1]Detailed Budget'!$AD$189</f>
        <v>77498869683.252869</v>
      </c>
      <c r="CN447" s="5">
        <f>BH447*BL447*CM447</f>
        <v>0</v>
      </c>
      <c r="CO447" s="3">
        <f>'[1]Detailed Budget'!$AD$191</f>
        <v>2684962805.4134097</v>
      </c>
      <c r="CP447" s="2">
        <f>BH447*AN447*CO447</f>
        <v>0</v>
      </c>
      <c r="CQ447" s="2">
        <f>CN447+CP447</f>
        <v>0</v>
      </c>
      <c r="CR447" s="6"/>
      <c r="CS447" s="5"/>
      <c r="CW447" s="4"/>
      <c r="DH447" s="3">
        <f>'[1]Detailed Budget'!$AD$163</f>
        <v>4928560000</v>
      </c>
      <c r="DI447" s="2">
        <f>AP447*DH447</f>
        <v>0</v>
      </c>
    </row>
    <row r="448" spans="1:118" x14ac:dyDescent="0.35">
      <c r="A448" s="38">
        <v>3.6</v>
      </c>
      <c r="B448" s="37" t="s">
        <v>833</v>
      </c>
      <c r="C448" s="34">
        <f>COUNTA(C450:C472)</f>
        <v>23</v>
      </c>
      <c r="D448" s="34">
        <f>COUNTA(D450:D472)</f>
        <v>23</v>
      </c>
      <c r="E448" s="34">
        <f>COUNTA(E450:E472)</f>
        <v>0</v>
      </c>
      <c r="F448" s="34">
        <f>COUNTA(F450:F472)</f>
        <v>0</v>
      </c>
      <c r="G448" s="34">
        <f>COUNTA(G450:G472)</f>
        <v>0</v>
      </c>
      <c r="H448" s="34">
        <f>COUNTA(H450:H472)</f>
        <v>23</v>
      </c>
      <c r="I448" s="34">
        <f>COUNTA(I450:I472)</f>
        <v>23</v>
      </c>
      <c r="J448" s="34">
        <f>COUNTA(J450:J472)</f>
        <v>0</v>
      </c>
      <c r="K448" s="34">
        <f>COUNTA(K450:K472)</f>
        <v>23</v>
      </c>
      <c r="L448" s="34">
        <f>COUNTA(L450:L472)</f>
        <v>0</v>
      </c>
      <c r="M448" s="34">
        <f>COUNTA(M450:M472)</f>
        <v>0</v>
      </c>
      <c r="N448" s="34">
        <f>COUNTA(N450:N472)</f>
        <v>0</v>
      </c>
      <c r="O448" s="34">
        <f>COUNTA(O450:O472)</f>
        <v>0</v>
      </c>
      <c r="P448" s="34">
        <f>COUNTA(P450:P472)</f>
        <v>0</v>
      </c>
      <c r="Q448" s="34">
        <f>COUNTA(Q450:Q472)</f>
        <v>2</v>
      </c>
      <c r="R448" s="34">
        <f>COUNTA(R450:R472)</f>
        <v>21</v>
      </c>
      <c r="S448" s="34">
        <f>COUNTA(S450:S472)</f>
        <v>2</v>
      </c>
      <c r="T448" s="34">
        <f>COUNTA(T450:T472)</f>
        <v>0</v>
      </c>
      <c r="U448" s="33">
        <f>SUM(C448:T448)</f>
        <v>140</v>
      </c>
      <c r="V448" s="32"/>
      <c r="W448" s="25">
        <f>SUM(W450:W472)</f>
        <v>3702676</v>
      </c>
      <c r="X448" s="31">
        <v>3.03</v>
      </c>
      <c r="Y448" s="30">
        <f>1+X448/100</f>
        <v>1.0303</v>
      </c>
      <c r="Z448" s="25">
        <v>19</v>
      </c>
      <c r="AA448" s="30">
        <f>POWER(Y448,Z448)</f>
        <v>1.7632354008841205</v>
      </c>
      <c r="AB448" s="25">
        <f>W448*AA448</f>
        <v>6528689.4012040114</v>
      </c>
      <c r="AC448" s="24">
        <v>20.2</v>
      </c>
      <c r="AD448" s="25">
        <f>AB448*AC448/100</f>
        <v>1318795.2590432102</v>
      </c>
      <c r="AE448" s="25">
        <f>AD448*0.95</f>
        <v>1252855.4960910496</v>
      </c>
      <c r="AF448" s="25">
        <f>SUM(AF450:AF472)</f>
        <v>1252855.4960910496</v>
      </c>
      <c r="AG448" s="15">
        <f>AE448/21628351</f>
        <v>5.792653800056461E-2</v>
      </c>
      <c r="AH448" s="25">
        <f>SUM(AH450:AH472)</f>
        <v>326434.47006020061</v>
      </c>
      <c r="AI448" s="12">
        <f>AH448/12908475</f>
        <v>2.5288383799031304E-2</v>
      </c>
      <c r="AJ448" s="25">
        <f>SUM(AJ450:AJ472)</f>
        <v>1645229.7291034108</v>
      </c>
      <c r="AK448" s="6">
        <f>AB448*0.04</f>
        <v>261147.57604816047</v>
      </c>
      <c r="AL448" s="6">
        <f>AB448*0.04</f>
        <v>261147.57604816047</v>
      </c>
      <c r="AM448" s="6">
        <f>AK448+AL448</f>
        <v>522295.15209632093</v>
      </c>
      <c r="AN448" s="14">
        <f>AM448/20653560</f>
        <v>2.5288383799031301E-2</v>
      </c>
      <c r="AO448" s="25">
        <f>SUM(AO450:AO472)</f>
        <v>244</v>
      </c>
      <c r="AP448" s="13">
        <f>AO448/8801</f>
        <v>2.7724122258834222E-2</v>
      </c>
      <c r="AQ448" s="25">
        <f>SUM(AQ450:AQ472)</f>
        <v>244</v>
      </c>
      <c r="AR448" s="25"/>
      <c r="AS448" s="25"/>
      <c r="AT448" s="25"/>
      <c r="AU448" s="6"/>
      <c r="AV448" s="6"/>
      <c r="AW448" s="13">
        <f>AV448/34743979</f>
        <v>0</v>
      </c>
      <c r="AX448" s="6"/>
      <c r="AY448" s="25">
        <v>476936</v>
      </c>
      <c r="AZ448" s="25">
        <f>SUM(AZ450:AZ472)</f>
        <v>476935.92146974243</v>
      </c>
      <c r="BA448" s="12">
        <f>AZ448/12721596</f>
        <v>3.7490258413310912E-2</v>
      </c>
      <c r="BB448" s="11"/>
      <c r="BC448" s="25">
        <f>SUM(BC450:BC472)</f>
        <v>949532.58651111147</v>
      </c>
      <c r="BD448" s="10">
        <f>BC448/11104067</f>
        <v>8.5512144920515287E-2</v>
      </c>
      <c r="BE448" s="25">
        <f>SUM(BE450:BE472)</f>
        <v>4061889.3978530881</v>
      </c>
      <c r="BF448" s="8">
        <f>BE448/47500730</f>
        <v>8.5512146820755974E-2</v>
      </c>
      <c r="BG448" s="25">
        <f>SUM(BG450:BG472)</f>
        <v>5011421.9843641985</v>
      </c>
      <c r="BI448" s="6">
        <f>AK448*0.85*0.75*12</f>
        <v>1997778.9567684273</v>
      </c>
      <c r="BJ448" s="6">
        <f>AL448*0.85*0.75*2*12</f>
        <v>3995557.9135368546</v>
      </c>
      <c r="BK448" s="6">
        <f>BI448+BJ448</f>
        <v>5993336.8703052821</v>
      </c>
      <c r="BL448" s="8">
        <f>BK448/236999601</f>
        <v>2.5288383799031301E-2</v>
      </c>
      <c r="BM448" s="25">
        <v>439653</v>
      </c>
      <c r="BN448" s="8">
        <f>BM448/23157202</f>
        <v>1.8985583836941957E-2</v>
      </c>
      <c r="BO448" s="24"/>
      <c r="BP448" s="24"/>
      <c r="BQ448" s="24"/>
      <c r="BR448" s="24"/>
      <c r="BS448" s="24"/>
      <c r="BT448" s="25">
        <f>'[1]Detailed Budget'!$AD$12</f>
        <v>194045122715</v>
      </c>
      <c r="BU448" s="25">
        <f>'[1]Detailed Budget'!$AD$24</f>
        <v>194045122715</v>
      </c>
      <c r="BV448" s="7">
        <f>AV448/34743979</f>
        <v>0</v>
      </c>
      <c r="BW448" s="4"/>
      <c r="BX448" s="35">
        <f>BT448*BV448</f>
        <v>0</v>
      </c>
      <c r="BY448" s="35">
        <f>BU448*BV448</f>
        <v>0</v>
      </c>
      <c r="BZ448" s="24"/>
      <c r="CA448" s="25">
        <f>'[1]Detailed Budget'!$AD$96</f>
        <v>71050111380.677719</v>
      </c>
      <c r="CB448" s="35">
        <f>BA448*CA448</f>
        <v>2663687035.95613</v>
      </c>
      <c r="CC448" s="24"/>
      <c r="CD448" s="24"/>
      <c r="CE448" s="25">
        <f>'[1]Detailed Budget'!$AD$175</f>
        <v>4330586076.5988197</v>
      </c>
      <c r="CF448" s="35">
        <f>SUM(CF450:CF472)</f>
        <v>370317704.17288405</v>
      </c>
      <c r="CG448" s="36">
        <f>'[1]Detailed Budget'!$AD$176</f>
        <v>20662817754.37001</v>
      </c>
      <c r="CH448" s="35">
        <f>SUM(CH450:CH472)</f>
        <v>1766921905.5422113</v>
      </c>
      <c r="CI448" s="35">
        <f>SUM(CI450:CI472)</f>
        <v>2137239609.7150958</v>
      </c>
      <c r="CJ448" s="5">
        <f>'[1]Detailed Budget'!$AD$178</f>
        <v>46025131033.061455</v>
      </c>
      <c r="CK448" s="35">
        <f>SUM(CK450:CK472)</f>
        <v>2666076501.7676005</v>
      </c>
      <c r="CL448" s="35">
        <f>SUM(CL450:CL472)</f>
        <v>4803316111.4826956</v>
      </c>
      <c r="CM448" s="4">
        <f>'[1]Detailed Budget'!$AD$189</f>
        <v>77498869683.252869</v>
      </c>
      <c r="CN448" s="5">
        <f>BH448*BL448*CM448</f>
        <v>0</v>
      </c>
      <c r="CO448" s="3">
        <f>'[1]Detailed Budget'!$AD$191</f>
        <v>2684962805.4134097</v>
      </c>
      <c r="CP448" s="2">
        <f>BH448*AN448*CO448</f>
        <v>0</v>
      </c>
      <c r="CQ448" s="2">
        <f>CN448+CP448</f>
        <v>0</v>
      </c>
      <c r="CR448" s="25">
        <f>'[1]Detailed Budget'!$AD$195</f>
        <v>18734176418</v>
      </c>
      <c r="CS448" s="5">
        <f>BN448*CR448</f>
        <v>355679276.99999994</v>
      </c>
      <c r="CT448" s="24"/>
      <c r="CU448" s="24"/>
      <c r="CV448" s="24"/>
      <c r="CW448" s="4"/>
      <c r="CX448" s="24"/>
      <c r="CY448" s="24"/>
      <c r="CZ448" s="24"/>
      <c r="DA448" s="24"/>
      <c r="DB448" s="24"/>
      <c r="DC448" s="24"/>
      <c r="DD448" s="24"/>
      <c r="DE448" s="24"/>
      <c r="DF448" s="24"/>
      <c r="DG448" s="24"/>
      <c r="DH448" s="3">
        <f>'[1]Detailed Budget'!$AD$163</f>
        <v>4928560000</v>
      </c>
      <c r="DI448" s="2">
        <f>AP448*DH448</f>
        <v>136640000</v>
      </c>
      <c r="DJ448" s="24"/>
      <c r="DK448" s="24"/>
      <c r="DL448" s="24"/>
      <c r="DM448" s="24"/>
      <c r="DN448" s="24"/>
    </row>
    <row r="449" spans="1:118" x14ac:dyDescent="0.35">
      <c r="A449" s="23" t="s">
        <v>832</v>
      </c>
      <c r="B449" s="22" t="s">
        <v>72</v>
      </c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3"/>
      <c r="V449" s="32"/>
      <c r="W449" s="25"/>
      <c r="X449" s="31"/>
      <c r="Y449" s="30"/>
      <c r="Z449" s="25"/>
      <c r="AA449" s="30"/>
      <c r="AB449" s="25"/>
      <c r="AC449" s="24"/>
      <c r="AD449" s="25"/>
      <c r="AE449" s="25"/>
      <c r="AF449" s="6"/>
      <c r="AG449" s="15">
        <f>AE449/21628351</f>
        <v>0</v>
      </c>
      <c r="AH449" s="25"/>
      <c r="AI449" s="12"/>
      <c r="AJ449" s="6"/>
      <c r="AK449" s="6">
        <f>AB449*0.04</f>
        <v>0</v>
      </c>
      <c r="AL449" s="6">
        <f>AB449*0.04</f>
        <v>0</v>
      </c>
      <c r="AM449" s="6">
        <f>AK449+AL449</f>
        <v>0</v>
      </c>
      <c r="AN449" s="14">
        <f>AM449/20653560</f>
        <v>0</v>
      </c>
      <c r="AO449" s="25"/>
      <c r="AP449" s="13"/>
      <c r="AQ449" s="25"/>
      <c r="AR449" s="25"/>
      <c r="AS449" s="25"/>
      <c r="AT449" s="25"/>
      <c r="AU449" s="6"/>
      <c r="AV449" s="6"/>
      <c r="AW449" s="13">
        <f>AV449/34743979</f>
        <v>0</v>
      </c>
      <c r="AX449" s="6"/>
      <c r="AY449" s="25"/>
      <c r="AZ449" s="6"/>
      <c r="BA449" s="12">
        <f>AZ449/12721596</f>
        <v>0</v>
      </c>
      <c r="BB449" s="11"/>
      <c r="BC449" s="6"/>
      <c r="BD449" s="10">
        <f>BC449/11104067</f>
        <v>0</v>
      </c>
      <c r="BE449" s="6"/>
      <c r="BF449" s="8">
        <f>BE449/47500730</f>
        <v>0</v>
      </c>
      <c r="BG449" s="27"/>
      <c r="BI449" s="6">
        <f>AK449*0.85*0.75*12</f>
        <v>0</v>
      </c>
      <c r="BJ449" s="6">
        <f>AL449*0.85*0.75*2*12</f>
        <v>0</v>
      </c>
      <c r="BK449" s="6">
        <f>BI449+BJ449</f>
        <v>0</v>
      </c>
      <c r="BL449" s="8">
        <f>BK449/236999601</f>
        <v>0</v>
      </c>
      <c r="BM449" s="25"/>
      <c r="BN449" s="8">
        <f>BM449/23157202</f>
        <v>0</v>
      </c>
      <c r="BO449" s="24"/>
      <c r="BP449" s="24"/>
      <c r="BQ449" s="24"/>
      <c r="BR449" s="24"/>
      <c r="BS449" s="24"/>
      <c r="BT449" s="25"/>
      <c r="BU449" s="25">
        <f>'[1]Detailed Budget'!$AD$24</f>
        <v>194045122715</v>
      </c>
      <c r="BV449" s="7"/>
      <c r="BW449" s="4"/>
      <c r="BX449" s="5"/>
      <c r="BY449" s="5"/>
      <c r="BZ449" s="24"/>
      <c r="CA449" s="25">
        <f>'[1]Detailed Budget'!$AD$96</f>
        <v>71050111380.677719</v>
      </c>
      <c r="CB449" s="5"/>
      <c r="CC449" s="24"/>
      <c r="CD449" s="24"/>
      <c r="CE449" s="25"/>
      <c r="CF449" s="5"/>
      <c r="CG449" s="26"/>
      <c r="CH449" s="5"/>
      <c r="CI449" s="5"/>
      <c r="CJ449" s="5"/>
      <c r="CK449" s="5"/>
      <c r="CL449" s="5"/>
      <c r="CM449" s="4">
        <f>'[1]Detailed Budget'!$AD$189</f>
        <v>77498869683.252869</v>
      </c>
      <c r="CN449" s="5">
        <f>BH449*BL449*CM449</f>
        <v>0</v>
      </c>
      <c r="CO449" s="3">
        <f>'[1]Detailed Budget'!$AD$191</f>
        <v>2684962805.4134097</v>
      </c>
      <c r="CP449" s="2">
        <f>BH449*AN449*CO449</f>
        <v>0</v>
      </c>
      <c r="CQ449" s="2">
        <f>CN449+CP449</f>
        <v>0</v>
      </c>
      <c r="CR449" s="25"/>
      <c r="CS449" s="5"/>
      <c r="CT449" s="24"/>
      <c r="CU449" s="24"/>
      <c r="CV449" s="24"/>
      <c r="CW449" s="4"/>
      <c r="CX449" s="24"/>
      <c r="CY449" s="24"/>
      <c r="CZ449" s="24"/>
      <c r="DA449" s="24"/>
      <c r="DB449" s="24"/>
      <c r="DC449" s="24"/>
      <c r="DD449" s="24"/>
      <c r="DE449" s="24"/>
      <c r="DF449" s="24"/>
      <c r="DG449" s="24"/>
      <c r="DH449" s="3"/>
      <c r="DI449" s="2"/>
      <c r="DJ449" s="24"/>
      <c r="DK449" s="24"/>
      <c r="DL449" s="24"/>
      <c r="DM449" s="24"/>
      <c r="DN449" s="24"/>
    </row>
    <row r="450" spans="1:118" ht="43.5" x14ac:dyDescent="0.35">
      <c r="A450" s="23" t="s">
        <v>831</v>
      </c>
      <c r="B450" s="22" t="s">
        <v>830</v>
      </c>
      <c r="C450" s="21" t="s">
        <v>1</v>
      </c>
      <c r="D450" s="21" t="s">
        <v>1</v>
      </c>
      <c r="E450" s="21"/>
      <c r="F450" s="21"/>
      <c r="G450" s="21"/>
      <c r="H450" s="21" t="s">
        <v>1</v>
      </c>
      <c r="I450" s="21" t="s">
        <v>1</v>
      </c>
      <c r="J450" s="21"/>
      <c r="K450" s="21" t="s">
        <v>1</v>
      </c>
      <c r="L450" s="21"/>
      <c r="M450" s="21"/>
      <c r="N450" s="21"/>
      <c r="O450" s="21"/>
      <c r="P450" s="21"/>
      <c r="Q450" s="21"/>
      <c r="R450" s="21" t="s">
        <v>1</v>
      </c>
      <c r="S450" s="21"/>
      <c r="T450" s="21"/>
      <c r="U450" s="20">
        <f>COUNTA(C450:T450)</f>
        <v>6</v>
      </c>
      <c r="V450" s="19" t="s">
        <v>4</v>
      </c>
      <c r="W450" s="18">
        <v>104274</v>
      </c>
      <c r="X450" s="17">
        <v>3.03</v>
      </c>
      <c r="Y450" s="16">
        <f>1+X450/100</f>
        <v>1.0303</v>
      </c>
      <c r="Z450" s="6">
        <v>19</v>
      </c>
      <c r="AA450" s="16">
        <f>POWER(Y450,Z450)</f>
        <v>1.7632354008841205</v>
      </c>
      <c r="AB450" s="6">
        <f>W450*AA450</f>
        <v>183859.60819179079</v>
      </c>
      <c r="AC450" s="1">
        <v>20.2</v>
      </c>
      <c r="AD450" s="6">
        <f>AB450*AC450/100</f>
        <v>37139.640854741738</v>
      </c>
      <c r="AE450" s="6">
        <f>AD450*0.95</f>
        <v>35282.658812004651</v>
      </c>
      <c r="AF450" s="6">
        <f>AE450*BB450</f>
        <v>35282.658812004651</v>
      </c>
      <c r="AG450" s="15">
        <f>AE450/21628351</f>
        <v>1.6313152496926211E-3</v>
      </c>
      <c r="AH450" s="6">
        <f>AB450*0.05</f>
        <v>9192.9804095895397</v>
      </c>
      <c r="AI450" s="12">
        <f>AH450/12908475</f>
        <v>7.1216626360507654E-4</v>
      </c>
      <c r="AJ450" s="6">
        <f>AD450+AH450</f>
        <v>46332.621264331276</v>
      </c>
      <c r="AK450" s="6">
        <f>AB450*0.04</f>
        <v>7354.3843276716316</v>
      </c>
      <c r="AL450" s="6">
        <f>AB450*0.04</f>
        <v>7354.3843276716316</v>
      </c>
      <c r="AM450" s="6">
        <f>AK450+AL450</f>
        <v>14708.768655343263</v>
      </c>
      <c r="AN450" s="14">
        <f>AM450/20653560</f>
        <v>7.1216626360507643E-4</v>
      </c>
      <c r="AO450" s="6">
        <v>10</v>
      </c>
      <c r="AP450" s="13">
        <f>AO450/8801</f>
        <v>1.1362345188046814E-3</v>
      </c>
      <c r="AQ450" s="6">
        <v>10</v>
      </c>
      <c r="AR450" s="6"/>
      <c r="AS450" s="6"/>
      <c r="AT450" s="6"/>
      <c r="AU450" s="6">
        <v>0</v>
      </c>
      <c r="AV450" s="6"/>
      <c r="AW450" s="13">
        <f>AV450/34743979</f>
        <v>0</v>
      </c>
      <c r="AX450" s="6">
        <v>1</v>
      </c>
      <c r="AY450" s="6">
        <f>AJ450/1645230*476936</f>
        <v>13431.371331257698</v>
      </c>
      <c r="AZ450" s="6">
        <f>AX450*AY450</f>
        <v>13431.371331257698</v>
      </c>
      <c r="BA450" s="12">
        <f>AZ450/12721596</f>
        <v>1.0557929469901181E-3</v>
      </c>
      <c r="BB450" s="11">
        <v>1</v>
      </c>
      <c r="BC450" s="6">
        <f>AD450*BB450*0.18*4</f>
        <v>26740.541415414049</v>
      </c>
      <c r="BD450" s="10">
        <f>BC450/11104067</f>
        <v>2.4081754383699278E-3</v>
      </c>
      <c r="BE450" s="6">
        <f>AD450*BB450*0.77*4</f>
        <v>114390.09383260456</v>
      </c>
      <c r="BF450" s="8">
        <f>BE450/47500730</f>
        <v>2.4081754918841153E-3</v>
      </c>
      <c r="BG450" s="27">
        <f>BC450+BE450</f>
        <v>141130.6352480186</v>
      </c>
      <c r="BH450" s="9">
        <v>0</v>
      </c>
      <c r="BI450" s="6">
        <f>AK450*0.85*0.75*12</f>
        <v>56261.040106687986</v>
      </c>
      <c r="BJ450" s="6">
        <f>AL450*0.85*0.75*2*12</f>
        <v>112522.08021337597</v>
      </c>
      <c r="BK450" s="6">
        <f>BI450+BJ450</f>
        <v>168783.12032006396</v>
      </c>
      <c r="BL450" s="8">
        <f>BK450/236999601</f>
        <v>7.1216626360507654E-4</v>
      </c>
      <c r="BM450" s="6">
        <f>AH450/326434*439653</f>
        <v>12381.435193690822</v>
      </c>
      <c r="BN450" s="8">
        <f>BM450/23157202</f>
        <v>5.3466887725429099E-4</v>
      </c>
      <c r="BT450" s="6">
        <f>'[1]Detailed Budget'!$AD$12</f>
        <v>194045122715</v>
      </c>
      <c r="BU450" s="6">
        <f>'[1]Detailed Budget'!$AD$24</f>
        <v>194045122715</v>
      </c>
      <c r="BV450" s="7">
        <f>AV450/34743979</f>
        <v>0</v>
      </c>
      <c r="BW450" s="4"/>
      <c r="BX450" s="5">
        <f>BT450*BV450</f>
        <v>0</v>
      </c>
      <c r="BY450" s="5">
        <f>BU450*BV450</f>
        <v>0</v>
      </c>
      <c r="CA450" s="6">
        <f>'[1]Detailed Budget'!$AD$96</f>
        <v>71050111380.677719</v>
      </c>
      <c r="CB450" s="5">
        <f>BA450*CA450</f>
        <v>75014206.478581861</v>
      </c>
      <c r="CE450" s="6">
        <f>'[1]Detailed Budget'!$AD$175</f>
        <v>4330586076.5988197</v>
      </c>
      <c r="CF450" s="5">
        <f>BB450*BD450*CE450</f>
        <v>10428811.023412069</v>
      </c>
      <c r="CG450" s="6">
        <f>'[1]Detailed Budget'!$AD$176</f>
        <v>20662817754.37001</v>
      </c>
      <c r="CH450" s="5">
        <f>BB450*BF450*CG450</f>
        <v>49759691.309341833</v>
      </c>
      <c r="CI450" s="5">
        <f>CF450+CH450</f>
        <v>60188502.332753904</v>
      </c>
      <c r="CJ450" s="5">
        <f>'[1]Detailed Budget'!$AD$178</f>
        <v>46025131033.061455</v>
      </c>
      <c r="CK450" s="5">
        <f>BB450*AG450*CJ450</f>
        <v>75081498.123334259</v>
      </c>
      <c r="CL450" s="5">
        <f>CI450+CK450</f>
        <v>135270000.45608816</v>
      </c>
      <c r="CM450" s="4">
        <f>'[1]Detailed Budget'!$AD$189</f>
        <v>77498869683.252869</v>
      </c>
      <c r="CN450" s="5">
        <f>BH450*BL450*CM450</f>
        <v>0</v>
      </c>
      <c r="CO450" s="3">
        <f>'[1]Detailed Budget'!$AD$191</f>
        <v>2684962805.4134097</v>
      </c>
      <c r="CP450" s="2">
        <f>BH450*AN450*CO450</f>
        <v>0</v>
      </c>
      <c r="CQ450" s="2">
        <f>CN450+CP450</f>
        <v>0</v>
      </c>
      <c r="CR450" s="6">
        <f>'[1]Detailed Budget'!$AD$195</f>
        <v>18734176418</v>
      </c>
      <c r="CS450" s="5">
        <f>BN450*CR450</f>
        <v>10016581.071695875</v>
      </c>
      <c r="CW450" s="4"/>
      <c r="DH450" s="3">
        <f>'[1]Detailed Budget'!$AD$163</f>
        <v>4928560000</v>
      </c>
      <c r="DI450" s="2">
        <f>AP450*DH450</f>
        <v>5600000</v>
      </c>
    </row>
    <row r="451" spans="1:118" ht="43.5" x14ac:dyDescent="0.35">
      <c r="A451" s="23" t="s">
        <v>829</v>
      </c>
      <c r="B451" s="22" t="s">
        <v>828</v>
      </c>
      <c r="C451" s="21" t="s">
        <v>1</v>
      </c>
      <c r="D451" s="21" t="s">
        <v>1</v>
      </c>
      <c r="E451" s="21"/>
      <c r="F451" s="21"/>
      <c r="G451" s="21"/>
      <c r="H451" s="21" t="s">
        <v>1</v>
      </c>
      <c r="I451" s="21" t="s">
        <v>1</v>
      </c>
      <c r="J451" s="21"/>
      <c r="K451" s="21" t="s">
        <v>1</v>
      </c>
      <c r="L451" s="21"/>
      <c r="M451" s="21"/>
      <c r="N451" s="21"/>
      <c r="O451" s="21"/>
      <c r="P451" s="21"/>
      <c r="Q451" s="21"/>
      <c r="R451" s="21" t="s">
        <v>1</v>
      </c>
      <c r="S451" s="21"/>
      <c r="T451" s="21"/>
      <c r="U451" s="20">
        <f>COUNTA(C451:T451)</f>
        <v>6</v>
      </c>
      <c r="V451" s="19" t="s">
        <v>4</v>
      </c>
      <c r="W451" s="18">
        <v>174302</v>
      </c>
      <c r="X451" s="17">
        <v>3.03</v>
      </c>
      <c r="Y451" s="16">
        <f>1+X451/100</f>
        <v>1.0303</v>
      </c>
      <c r="Z451" s="6">
        <v>19</v>
      </c>
      <c r="AA451" s="16">
        <f>POWER(Y451,Z451)</f>
        <v>1.7632354008841205</v>
      </c>
      <c r="AB451" s="6">
        <f>W451*AA451</f>
        <v>307335.45684490394</v>
      </c>
      <c r="AC451" s="1">
        <v>20.2</v>
      </c>
      <c r="AD451" s="6">
        <f>AB451*AC451/100</f>
        <v>62081.762282670599</v>
      </c>
      <c r="AE451" s="6">
        <f>AD451*0.95</f>
        <v>58977.674168537065</v>
      </c>
      <c r="AF451" s="6">
        <f>AE451*BB451</f>
        <v>58977.674168537065</v>
      </c>
      <c r="AG451" s="15">
        <f>AE451/21628351</f>
        <v>2.7268687367121547E-3</v>
      </c>
      <c r="AH451" s="6">
        <f>AB451*0.05</f>
        <v>15366.772842245198</v>
      </c>
      <c r="AI451" s="12">
        <f>AH451/12908475</f>
        <v>1.1904406091536915E-3</v>
      </c>
      <c r="AJ451" s="6">
        <f>AD451+AH451</f>
        <v>77448.535124915797</v>
      </c>
      <c r="AK451" s="6">
        <f>AB451*0.04</f>
        <v>12293.418273796158</v>
      </c>
      <c r="AL451" s="6">
        <f>AB451*0.04</f>
        <v>12293.418273796158</v>
      </c>
      <c r="AM451" s="6">
        <f>AK451+AL451</f>
        <v>24586.836547592316</v>
      </c>
      <c r="AN451" s="14">
        <f>AM451/20653560</f>
        <v>1.1904406091536915E-3</v>
      </c>
      <c r="AO451" s="6">
        <v>11</v>
      </c>
      <c r="AP451" s="13">
        <f>AO451/8801</f>
        <v>1.2498579706851495E-3</v>
      </c>
      <c r="AQ451" s="6">
        <v>11</v>
      </c>
      <c r="AR451" s="6"/>
      <c r="AS451" s="6"/>
      <c r="AT451" s="6"/>
      <c r="AU451" s="6">
        <v>0</v>
      </c>
      <c r="AV451" s="6"/>
      <c r="AW451" s="13">
        <f>AV451/34743979</f>
        <v>0</v>
      </c>
      <c r="AX451" s="6">
        <v>1</v>
      </c>
      <c r="AY451" s="6">
        <f>AJ451/1645230*476936</f>
        <v>22451.568806997708</v>
      </c>
      <c r="AZ451" s="6">
        <f>AX451*AY451</f>
        <v>22451.568806997708</v>
      </c>
      <c r="BA451" s="12">
        <f>AZ451/12721596</f>
        <v>1.7648390034550466E-3</v>
      </c>
      <c r="BB451" s="11">
        <v>1</v>
      </c>
      <c r="BC451" s="6">
        <f>AD451*BB451*0.18*4</f>
        <v>44698.868843522832</v>
      </c>
      <c r="BD451" s="10">
        <f>BC451/11104067</f>
        <v>4.0254502105870607E-3</v>
      </c>
      <c r="BE451" s="6">
        <f>AD451*BB451*0.77*4</f>
        <v>191211.82783062544</v>
      </c>
      <c r="BF451" s="8">
        <f>BE451/47500730</f>
        <v>4.025450300040135E-3</v>
      </c>
      <c r="BG451" s="27">
        <f>BC451+BE451</f>
        <v>235910.69667414826</v>
      </c>
      <c r="BH451" s="9">
        <v>0</v>
      </c>
      <c r="BI451" s="6">
        <f>AK451*0.85*0.75*12</f>
        <v>94044.649794540601</v>
      </c>
      <c r="BJ451" s="6">
        <f>AL451*0.85*0.75*2*12</f>
        <v>188089.2995890812</v>
      </c>
      <c r="BK451" s="6">
        <f>BI451+BJ451</f>
        <v>282133.9493836218</v>
      </c>
      <c r="BL451" s="8">
        <f>BK451/236999601</f>
        <v>1.1904406091536913E-3</v>
      </c>
      <c r="BM451" s="6">
        <f>AH451/326434*439653</f>
        <v>20696.519910339081</v>
      </c>
      <c r="BN451" s="8">
        <f>BM451/23157202</f>
        <v>8.9374009478084102E-4</v>
      </c>
      <c r="BT451" s="6">
        <f>'[1]Detailed Budget'!$AD$12</f>
        <v>194045122715</v>
      </c>
      <c r="BU451" s="6">
        <f>'[1]Detailed Budget'!$AD$24</f>
        <v>194045122715</v>
      </c>
      <c r="BV451" s="7">
        <f>AV451/34743979</f>
        <v>0</v>
      </c>
      <c r="BW451" s="4"/>
      <c r="BX451" s="5">
        <f>BT451*BV451</f>
        <v>0</v>
      </c>
      <c r="BY451" s="5">
        <f>BU451*BV451</f>
        <v>0</v>
      </c>
      <c r="CA451" s="6">
        <f>'[1]Detailed Budget'!$AD$96</f>
        <v>71050111380.677719</v>
      </c>
      <c r="CB451" s="5">
        <f>BA451*CA451</f>
        <v>125392007.76444533</v>
      </c>
      <c r="CE451" s="6">
        <f>'[1]Detailed Budget'!$AD$175</f>
        <v>4330586076.5988197</v>
      </c>
      <c r="CF451" s="5">
        <f>BB451*BD451*CE451</f>
        <v>17432558.63401011</v>
      </c>
      <c r="CG451" s="6">
        <f>'[1]Detailed Budget'!$AD$176</f>
        <v>20662817754.37001</v>
      </c>
      <c r="CH451" s="5">
        <f>BB451*BF451*CG451</f>
        <v>83177145.929003388</v>
      </c>
      <c r="CI451" s="5">
        <f>CF451+CH451</f>
        <v>100609704.56301349</v>
      </c>
      <c r="CJ451" s="5">
        <f>'[1]Detailed Budget'!$AD$178</f>
        <v>46025131033.061455</v>
      </c>
      <c r="CK451" s="5">
        <f>BB451*AG451*CJ451</f>
        <v>125504490.91713569</v>
      </c>
      <c r="CL451" s="5">
        <f>CI451+CK451</f>
        <v>226114195.48014918</v>
      </c>
      <c r="CM451" s="4">
        <f>'[1]Detailed Budget'!$AD$189</f>
        <v>77498869683.252869</v>
      </c>
      <c r="CN451" s="5">
        <f>BH451*BL451*CM451</f>
        <v>0</v>
      </c>
      <c r="CO451" s="3">
        <f>'[1]Detailed Budget'!$AD$191</f>
        <v>2684962805.4134097</v>
      </c>
      <c r="CP451" s="2">
        <f>BH451*AN451*CO451</f>
        <v>0</v>
      </c>
      <c r="CQ451" s="2">
        <f>CN451+CP451</f>
        <v>0</v>
      </c>
      <c r="CR451" s="6">
        <f>'[1]Detailed Budget'!$AD$195</f>
        <v>18734176418</v>
      </c>
      <c r="CS451" s="5">
        <f>BN451*CR451</f>
        <v>16743484.607464317</v>
      </c>
      <c r="CW451" s="4"/>
      <c r="DH451" s="3">
        <f>'[1]Detailed Budget'!$AD$163</f>
        <v>4928560000</v>
      </c>
      <c r="DI451" s="2">
        <f>AP451*DH451</f>
        <v>6160000</v>
      </c>
    </row>
    <row r="452" spans="1:118" ht="43.5" x14ac:dyDescent="0.35">
      <c r="A452" s="23" t="s">
        <v>827</v>
      </c>
      <c r="B452" s="22" t="s">
        <v>826</v>
      </c>
      <c r="C452" s="21" t="s">
        <v>1</v>
      </c>
      <c r="D452" s="21" t="s">
        <v>1</v>
      </c>
      <c r="E452" s="21"/>
      <c r="F452" s="21"/>
      <c r="G452" s="21"/>
      <c r="H452" s="21" t="s">
        <v>1</v>
      </c>
      <c r="I452" s="21" t="s">
        <v>1</v>
      </c>
      <c r="J452" s="21"/>
      <c r="K452" s="21" t="s">
        <v>1</v>
      </c>
      <c r="L452" s="21"/>
      <c r="M452" s="21"/>
      <c r="N452" s="21"/>
      <c r="O452" s="21"/>
      <c r="P452" s="21"/>
      <c r="Q452" s="21"/>
      <c r="R452" s="21" t="s">
        <v>1</v>
      </c>
      <c r="S452" s="21"/>
      <c r="T452" s="21"/>
      <c r="U452" s="20">
        <f>COUNTA(C452:T452)</f>
        <v>6</v>
      </c>
      <c r="V452" s="19" t="s">
        <v>4</v>
      </c>
      <c r="W452" s="18">
        <v>193443</v>
      </c>
      <c r="X452" s="17">
        <v>3.03</v>
      </c>
      <c r="Y452" s="16">
        <f>1+X452/100</f>
        <v>1.0303</v>
      </c>
      <c r="Z452" s="6">
        <v>19</v>
      </c>
      <c r="AA452" s="16">
        <f>POWER(Y452,Z452)</f>
        <v>1.7632354008841205</v>
      </c>
      <c r="AB452" s="6">
        <f>W452*AA452</f>
        <v>341085.5456532269</v>
      </c>
      <c r="AC452" s="1">
        <v>20.2</v>
      </c>
      <c r="AD452" s="6">
        <f>AB452*AC452/100</f>
        <v>68899.280221951834</v>
      </c>
      <c r="AE452" s="6">
        <f>AD452*0.95</f>
        <v>65454.316210854238</v>
      </c>
      <c r="AF452" s="6">
        <f>AE452*BB452</f>
        <v>65454.316210854238</v>
      </c>
      <c r="AG452" s="15">
        <f>AE452/21628351</f>
        <v>3.0263202317575779E-3</v>
      </c>
      <c r="AH452" s="6">
        <f>AB452*0.05</f>
        <v>17054.277282661347</v>
      </c>
      <c r="AI452" s="12">
        <f>AH452/12908475</f>
        <v>1.3211690213337632E-3</v>
      </c>
      <c r="AJ452" s="6">
        <f>AD452+AH452</f>
        <v>85953.557504613185</v>
      </c>
      <c r="AK452" s="6">
        <f>AB452*0.04</f>
        <v>13643.421826129077</v>
      </c>
      <c r="AL452" s="6">
        <f>AB452*0.04</f>
        <v>13643.421826129077</v>
      </c>
      <c r="AM452" s="6">
        <f>AK452+AL452</f>
        <v>27286.843652258154</v>
      </c>
      <c r="AN452" s="14">
        <f>AM452/20653560</f>
        <v>1.321169021333763E-3</v>
      </c>
      <c r="AO452" s="6">
        <v>11</v>
      </c>
      <c r="AP452" s="13">
        <f>AO452/8801</f>
        <v>1.2498579706851495E-3</v>
      </c>
      <c r="AQ452" s="6">
        <v>11</v>
      </c>
      <c r="AR452" s="6"/>
      <c r="AS452" s="6"/>
      <c r="AT452" s="6"/>
      <c r="AU452" s="6">
        <v>0</v>
      </c>
      <c r="AV452" s="6"/>
      <c r="AW452" s="13">
        <f>AV452/34743979</f>
        <v>0</v>
      </c>
      <c r="AX452" s="6">
        <v>1</v>
      </c>
      <c r="AY452" s="6">
        <f>AJ452/1645230*476936</f>
        <v>24917.091167812519</v>
      </c>
      <c r="AZ452" s="6">
        <f>AX452*AY452</f>
        <v>24917.091167812519</v>
      </c>
      <c r="BA452" s="12">
        <f>AZ452/12721596</f>
        <v>1.9586450605578514E-3</v>
      </c>
      <c r="BB452" s="11">
        <v>1</v>
      </c>
      <c r="BC452" s="6">
        <f>AD452*BB452*0.18*4</f>
        <v>49607.48175980532</v>
      </c>
      <c r="BD452" s="10">
        <f>BC452/11104067</f>
        <v>4.4675056229222425E-3</v>
      </c>
      <c r="BE452" s="6">
        <f>AD452*BB452*0.77*4</f>
        <v>212209.78308361166</v>
      </c>
      <c r="BF452" s="8">
        <f>BE452/47500730</f>
        <v>4.4675057221986204E-3</v>
      </c>
      <c r="BG452" s="27">
        <f>BC452+BE452</f>
        <v>261817.26484341698</v>
      </c>
      <c r="BH452" s="9">
        <v>0</v>
      </c>
      <c r="BI452" s="6">
        <f>AK452*0.85*0.75*12</f>
        <v>104372.17696988744</v>
      </c>
      <c r="BJ452" s="6">
        <f>AL452*0.85*0.75*2*12</f>
        <v>208744.35393977488</v>
      </c>
      <c r="BK452" s="6">
        <f>BI452+BJ452</f>
        <v>313116.53090966231</v>
      </c>
      <c r="BL452" s="8">
        <f>BK452/236999601</f>
        <v>1.321169021333763E-3</v>
      </c>
      <c r="BM452" s="6">
        <f>AH452/326434*439653</f>
        <v>22969.311316081992</v>
      </c>
      <c r="BN452" s="8">
        <f>BM452/23157202</f>
        <v>9.9188629593860217E-4</v>
      </c>
      <c r="BT452" s="6">
        <f>'[1]Detailed Budget'!$AD$12</f>
        <v>194045122715</v>
      </c>
      <c r="BU452" s="6">
        <f>'[1]Detailed Budget'!$AD$24</f>
        <v>194045122715</v>
      </c>
      <c r="BV452" s="7">
        <f>AV452/34743979</f>
        <v>0</v>
      </c>
      <c r="BW452" s="4"/>
      <c r="BX452" s="5">
        <f>BT452*BV452</f>
        <v>0</v>
      </c>
      <c r="BY452" s="5">
        <f>BU452*BV452</f>
        <v>0</v>
      </c>
      <c r="CA452" s="6">
        <f>'[1]Detailed Budget'!$AD$96</f>
        <v>71050111380.677719</v>
      </c>
      <c r="CB452" s="5">
        <f>BA452*CA452</f>
        <v>139161949.70784959</v>
      </c>
      <c r="CE452" s="6">
        <f>'[1]Detailed Budget'!$AD$175</f>
        <v>4330586076.5988197</v>
      </c>
      <c r="CF452" s="5">
        <f>BB452*BD452*CE452</f>
        <v>19346917.647753999</v>
      </c>
      <c r="CG452" s="6">
        <f>'[1]Detailed Budget'!$AD$176</f>
        <v>20662817754.37001</v>
      </c>
      <c r="CH452" s="5">
        <f>BB452*BF452*CG452</f>
        <v>92311256.554395273</v>
      </c>
      <c r="CI452" s="5">
        <f>CF452+CH452</f>
        <v>111658174.20214927</v>
      </c>
      <c r="CJ452" s="5">
        <f>'[1]Detailed Budget'!$AD$178</f>
        <v>46025131033.061455</v>
      </c>
      <c r="CK452" s="5">
        <f>BB452*AG452*CJ452</f>
        <v>139286785.21464744</v>
      </c>
      <c r="CL452" s="5">
        <f>CI452+CK452</f>
        <v>250944959.41679671</v>
      </c>
      <c r="CM452" s="4">
        <f>'[1]Detailed Budget'!$AD$189</f>
        <v>77498869683.252869</v>
      </c>
      <c r="CN452" s="5">
        <f>BH452*BL452*CM452</f>
        <v>0</v>
      </c>
      <c r="CO452" s="3">
        <f>'[1]Detailed Budget'!$AD$191</f>
        <v>2684962805.4134097</v>
      </c>
      <c r="CP452" s="2">
        <f>BH452*AN452*CO452</f>
        <v>0</v>
      </c>
      <c r="CQ452" s="2">
        <f>CN452+CP452</f>
        <v>0</v>
      </c>
      <c r="CR452" s="6">
        <f>'[1]Detailed Budget'!$AD$195</f>
        <v>18734176418</v>
      </c>
      <c r="CS452" s="5">
        <f>BN452*CR452</f>
        <v>18582172.854710329</v>
      </c>
      <c r="CW452" s="4"/>
      <c r="DH452" s="3">
        <f>'[1]Detailed Budget'!$AD$163</f>
        <v>4928560000</v>
      </c>
      <c r="DI452" s="2">
        <f>AP452*DH452</f>
        <v>6160000</v>
      </c>
    </row>
    <row r="453" spans="1:118" ht="43.5" x14ac:dyDescent="0.35">
      <c r="A453" s="23" t="s">
        <v>825</v>
      </c>
      <c r="B453" s="22" t="s">
        <v>824</v>
      </c>
      <c r="C453" s="21" t="s">
        <v>1</v>
      </c>
      <c r="D453" s="21" t="s">
        <v>1</v>
      </c>
      <c r="E453" s="21"/>
      <c r="F453" s="21"/>
      <c r="G453" s="21"/>
      <c r="H453" s="21" t="s">
        <v>1</v>
      </c>
      <c r="I453" s="21" t="s">
        <v>1</v>
      </c>
      <c r="J453" s="21"/>
      <c r="K453" s="21" t="s">
        <v>1</v>
      </c>
      <c r="L453" s="21"/>
      <c r="M453" s="21"/>
      <c r="N453" s="21"/>
      <c r="O453" s="21"/>
      <c r="P453" s="21"/>
      <c r="Q453" s="21"/>
      <c r="R453" s="21" t="s">
        <v>1</v>
      </c>
      <c r="S453" s="21"/>
      <c r="T453" s="21"/>
      <c r="U453" s="20">
        <f>COUNTA(C453:T453)</f>
        <v>6</v>
      </c>
      <c r="V453" s="19" t="s">
        <v>4</v>
      </c>
      <c r="W453" s="18">
        <v>249051</v>
      </c>
      <c r="X453" s="17">
        <v>3.03</v>
      </c>
      <c r="Y453" s="16">
        <f>1+X453/100</f>
        <v>1.0303</v>
      </c>
      <c r="Z453" s="6">
        <v>19</v>
      </c>
      <c r="AA453" s="16">
        <f>POWER(Y453,Z453)</f>
        <v>1.7632354008841205</v>
      </c>
      <c r="AB453" s="6">
        <f>W453*AA453</f>
        <v>439135.53982559108</v>
      </c>
      <c r="AC453" s="1">
        <v>20.2</v>
      </c>
      <c r="AD453" s="6">
        <f>AB453*AC453/100</f>
        <v>88705.37904476939</v>
      </c>
      <c r="AE453" s="6">
        <f>AD453*0.95</f>
        <v>84270.110092530915</v>
      </c>
      <c r="AF453" s="6">
        <f>AE453*BB453</f>
        <v>84270.110092530915</v>
      </c>
      <c r="AG453" s="15">
        <f>AE453/21628351</f>
        <v>3.8962799379634126E-3</v>
      </c>
      <c r="AH453" s="6">
        <f>AB453*0.05</f>
        <v>21956.776991279556</v>
      </c>
      <c r="AI453" s="12">
        <f>AH453/12908475</f>
        <v>1.7009582457478173E-3</v>
      </c>
      <c r="AJ453" s="6">
        <f>AD453+AH453</f>
        <v>110662.15603604895</v>
      </c>
      <c r="AK453" s="6">
        <f>AB453*0.04</f>
        <v>17565.421593023642</v>
      </c>
      <c r="AL453" s="6">
        <f>AB453*0.04</f>
        <v>17565.421593023642</v>
      </c>
      <c r="AM453" s="6">
        <f>AK453+AL453</f>
        <v>35130.843186047285</v>
      </c>
      <c r="AN453" s="14">
        <f>AM453/20653560</f>
        <v>1.7009582457478171E-3</v>
      </c>
      <c r="AO453" s="6">
        <v>11</v>
      </c>
      <c r="AP453" s="13">
        <f>AO453/8801</f>
        <v>1.2498579706851495E-3</v>
      </c>
      <c r="AQ453" s="6">
        <v>11</v>
      </c>
      <c r="AR453" s="6"/>
      <c r="AS453" s="6"/>
      <c r="AT453" s="6"/>
      <c r="AU453" s="6">
        <v>0</v>
      </c>
      <c r="AV453" s="6"/>
      <c r="AW453" s="13">
        <f>AV453/34743979</f>
        <v>0</v>
      </c>
      <c r="AX453" s="6">
        <v>1</v>
      </c>
      <c r="AY453" s="6">
        <f>AJ453/1645230*476936</f>
        <v>32079.870930635254</v>
      </c>
      <c r="AZ453" s="6">
        <f>AX453*AY453</f>
        <v>32079.870930635254</v>
      </c>
      <c r="BA453" s="12">
        <f>AZ453/12721596</f>
        <v>2.5216860314252435E-3</v>
      </c>
      <c r="BB453" s="11">
        <v>1</v>
      </c>
      <c r="BC453" s="6">
        <f>AD453*BB453*0.18*4</f>
        <v>63867.872912233957</v>
      </c>
      <c r="BD453" s="10">
        <f>BC453/11104067</f>
        <v>5.7517550022198136E-3</v>
      </c>
      <c r="BE453" s="6">
        <f>AD453*BB453*0.77*4</f>
        <v>273212.56745788973</v>
      </c>
      <c r="BF453" s="8">
        <f>BE453/47500730</f>
        <v>5.7517551300346271E-3</v>
      </c>
      <c r="BG453" s="27">
        <f>BC453+BE453</f>
        <v>337080.44037012372</v>
      </c>
      <c r="BH453" s="9">
        <v>0</v>
      </c>
      <c r="BI453" s="6">
        <f>AK453*0.85*0.75*12</f>
        <v>134375.47518663085</v>
      </c>
      <c r="BJ453" s="6">
        <f>AL453*0.85*0.75*2*12</f>
        <v>268750.9503732617</v>
      </c>
      <c r="BK453" s="6">
        <f>BI453+BJ453</f>
        <v>403126.42555989255</v>
      </c>
      <c r="BL453" s="8">
        <f>BK453/236999601</f>
        <v>1.7009582457478169E-3</v>
      </c>
      <c r="BM453" s="6">
        <f>AH453/326434*439653</f>
        <v>29572.173470125756</v>
      </c>
      <c r="BN453" s="8">
        <f>BM453/23157202</f>
        <v>1.2770184182927522E-3</v>
      </c>
      <c r="BT453" s="6">
        <f>'[1]Detailed Budget'!$AD$12</f>
        <v>194045122715</v>
      </c>
      <c r="BU453" s="6">
        <f>'[1]Detailed Budget'!$AD$24</f>
        <v>194045122715</v>
      </c>
      <c r="BV453" s="7">
        <f>AV453/34743979</f>
        <v>0</v>
      </c>
      <c r="BW453" s="4"/>
      <c r="BX453" s="5">
        <f>BT453*BV453</f>
        <v>0</v>
      </c>
      <c r="BY453" s="5">
        <f>BU453*BV453</f>
        <v>0</v>
      </c>
      <c r="CA453" s="6">
        <f>'[1]Detailed Budget'!$AD$96</f>
        <v>71050111380.677719</v>
      </c>
      <c r="CB453" s="5">
        <f>BA453*CA453</f>
        <v>179166073.39986274</v>
      </c>
      <c r="CE453" s="6">
        <f>'[1]Detailed Budget'!$AD$175</f>
        <v>4330586076.5988197</v>
      </c>
      <c r="CF453" s="5">
        <f>BB453*BD453*CE453</f>
        <v>24908470.12862074</v>
      </c>
      <c r="CG453" s="6">
        <f>'[1]Detailed Budget'!$AD$176</f>
        <v>20662817754.37001</v>
      </c>
      <c r="CH453" s="5">
        <f>BB453*BF453*CG453</f>
        <v>118847468.01966828</v>
      </c>
      <c r="CI453" s="5">
        <f>CF453+CH453</f>
        <v>143755938.14828902</v>
      </c>
      <c r="CJ453" s="5">
        <f>'[1]Detailed Budget'!$AD$178</f>
        <v>46025131033.061455</v>
      </c>
      <c r="CK453" s="5">
        <f>BB453*AG453*CJ453</f>
        <v>179326794.68625462</v>
      </c>
      <c r="CL453" s="5">
        <f>CI453+CK453</f>
        <v>323082732.83454365</v>
      </c>
      <c r="CM453" s="4">
        <f>'[1]Detailed Budget'!$AD$189</f>
        <v>77498869683.252869</v>
      </c>
      <c r="CN453" s="5">
        <f>BH453*BL453*CM453</f>
        <v>0</v>
      </c>
      <c r="CO453" s="3">
        <f>'[1]Detailed Budget'!$AD$191</f>
        <v>2684962805.4134097</v>
      </c>
      <c r="CP453" s="2">
        <f>BH453*AN453*CO453</f>
        <v>0</v>
      </c>
      <c r="CQ453" s="2">
        <f>CN453+CP453</f>
        <v>0</v>
      </c>
      <c r="CR453" s="6">
        <f>'[1]Detailed Budget'!$AD$195</f>
        <v>18734176418</v>
      </c>
      <c r="CS453" s="5">
        <f>BN453*CR453</f>
        <v>23923888.337331738</v>
      </c>
      <c r="CW453" s="4"/>
      <c r="DH453" s="3">
        <f>'[1]Detailed Budget'!$AD$163</f>
        <v>4928560000</v>
      </c>
      <c r="DI453" s="2">
        <f>AP453*DH453</f>
        <v>6160000</v>
      </c>
    </row>
    <row r="454" spans="1:118" ht="43.5" x14ac:dyDescent="0.35">
      <c r="A454" s="23" t="s">
        <v>823</v>
      </c>
      <c r="B454" s="22" t="s">
        <v>822</v>
      </c>
      <c r="C454" s="21" t="s">
        <v>1</v>
      </c>
      <c r="D454" s="21" t="s">
        <v>1</v>
      </c>
      <c r="E454" s="21"/>
      <c r="F454" s="21"/>
      <c r="G454" s="21"/>
      <c r="H454" s="21" t="s">
        <v>1</v>
      </c>
      <c r="I454" s="21" t="s">
        <v>1</v>
      </c>
      <c r="J454" s="21"/>
      <c r="K454" s="21" t="s">
        <v>1</v>
      </c>
      <c r="L454" s="21"/>
      <c r="M454" s="21"/>
      <c r="N454" s="21"/>
      <c r="O454" s="21"/>
      <c r="P454" s="21"/>
      <c r="Q454" s="21"/>
      <c r="R454" s="21" t="s">
        <v>1</v>
      </c>
      <c r="S454" s="21"/>
      <c r="T454" s="21"/>
      <c r="U454" s="20">
        <f>COUNTA(C454:T454)</f>
        <v>6</v>
      </c>
      <c r="V454" s="19" t="s">
        <v>4</v>
      </c>
      <c r="W454" s="18">
        <v>182118</v>
      </c>
      <c r="X454" s="17">
        <v>3.03</v>
      </c>
      <c r="Y454" s="16">
        <f>1+X454/100</f>
        <v>1.0303</v>
      </c>
      <c r="Z454" s="6">
        <v>19</v>
      </c>
      <c r="AA454" s="16">
        <f>POWER(Y454,Z454)</f>
        <v>1.7632354008841205</v>
      </c>
      <c r="AB454" s="6">
        <f>W454*AA454</f>
        <v>321116.90473821427</v>
      </c>
      <c r="AC454" s="1">
        <v>20.2</v>
      </c>
      <c r="AD454" s="6">
        <f>AB454*AC454/100</f>
        <v>64865.614757119278</v>
      </c>
      <c r="AE454" s="6">
        <f>AD454*0.95</f>
        <v>61622.334019263311</v>
      </c>
      <c r="AF454" s="6">
        <f>AE454*BB454</f>
        <v>61622.334019263311</v>
      </c>
      <c r="AG454" s="15">
        <f>AE454/21628351</f>
        <v>2.8491461979354466E-3</v>
      </c>
      <c r="AH454" s="6">
        <f>AB454*0.05</f>
        <v>16055.845236910714</v>
      </c>
      <c r="AI454" s="12">
        <f>AH454/12908475</f>
        <v>1.2438220035217726E-3</v>
      </c>
      <c r="AJ454" s="6">
        <f>AD454+AH454</f>
        <v>80921.459994029996</v>
      </c>
      <c r="AK454" s="6">
        <f>AB454*0.04</f>
        <v>12844.676189528571</v>
      </c>
      <c r="AL454" s="6">
        <f>AB454*0.04</f>
        <v>12844.676189528571</v>
      </c>
      <c r="AM454" s="6">
        <f>AK454+AL454</f>
        <v>25689.352379057142</v>
      </c>
      <c r="AN454" s="14">
        <f>AM454/20653560</f>
        <v>1.2438220035217726E-3</v>
      </c>
      <c r="AO454" s="6">
        <v>11</v>
      </c>
      <c r="AP454" s="13">
        <f>AO454/8801</f>
        <v>1.2498579706851495E-3</v>
      </c>
      <c r="AQ454" s="6">
        <v>11</v>
      </c>
      <c r="AR454" s="6"/>
      <c r="AS454" s="6"/>
      <c r="AT454" s="6"/>
      <c r="AU454" s="6">
        <v>0</v>
      </c>
      <c r="AV454" s="6"/>
      <c r="AW454" s="13">
        <f>AV454/34743979</f>
        <v>0</v>
      </c>
      <c r="AX454" s="6">
        <v>1</v>
      </c>
      <c r="AY454" s="6">
        <f>AJ454/1645230*476936</f>
        <v>23458.335578437476</v>
      </c>
      <c r="AZ454" s="6">
        <f>AX454*AY454</f>
        <v>23458.335578437476</v>
      </c>
      <c r="BA454" s="12">
        <f>AZ454/12721596</f>
        <v>1.8439774049134618E-3</v>
      </c>
      <c r="BB454" s="11">
        <v>1</v>
      </c>
      <c r="BC454" s="6">
        <f>AD454*BB454*0.18*4</f>
        <v>46703.24262512588</v>
      </c>
      <c r="BD454" s="10">
        <f>BC454/11104067</f>
        <v>4.2059582876369421E-3</v>
      </c>
      <c r="BE454" s="6">
        <f>AD454*BB454*0.77*4</f>
        <v>199786.09345192739</v>
      </c>
      <c r="BF454" s="8">
        <f>BE454/47500730</f>
        <v>4.2059583811012461E-3</v>
      </c>
      <c r="BG454" s="27">
        <f>BC454+BE454</f>
        <v>246489.33607705327</v>
      </c>
      <c r="BH454" s="9">
        <v>0</v>
      </c>
      <c r="BI454" s="6">
        <f>AK454*0.85*0.75*12</f>
        <v>98261.772849893576</v>
      </c>
      <c r="BJ454" s="6">
        <f>AL454*0.85*0.75*2*12</f>
        <v>196523.54569978715</v>
      </c>
      <c r="BK454" s="6">
        <f>BI454+BJ454</f>
        <v>294785.31854968076</v>
      </c>
      <c r="BL454" s="8">
        <f>BK454/236999601</f>
        <v>1.2438220035217728E-3</v>
      </c>
      <c r="BM454" s="6">
        <f>AH454/326434*439653</f>
        <v>21624.587285465073</v>
      </c>
      <c r="BN454" s="8">
        <f>BM454/23157202</f>
        <v>9.3381693027789255E-4</v>
      </c>
      <c r="BT454" s="6">
        <f>'[1]Detailed Budget'!$AD$12</f>
        <v>194045122715</v>
      </c>
      <c r="BU454" s="6">
        <f>'[1]Detailed Budget'!$AD$24</f>
        <v>194045122715</v>
      </c>
      <c r="BV454" s="7">
        <f>AV454/34743979</f>
        <v>0</v>
      </c>
      <c r="BW454" s="4"/>
      <c r="BX454" s="5">
        <f>BT454*BV454</f>
        <v>0</v>
      </c>
      <c r="BY454" s="5">
        <f>BU454*BV454</f>
        <v>0</v>
      </c>
      <c r="CA454" s="6">
        <f>'[1]Detailed Budget'!$AD$96</f>
        <v>71050111380.677719</v>
      </c>
      <c r="CB454" s="5">
        <f>BA454*CA454</f>
        <v>131014800.00255452</v>
      </c>
      <c r="CE454" s="6">
        <f>'[1]Detailed Budget'!$AD$175</f>
        <v>4330586076.5988197</v>
      </c>
      <c r="CF454" s="5">
        <f>BB454*BD454*CE454</f>
        <v>18214264.399195954</v>
      </c>
      <c r="CG454" s="6">
        <f>'[1]Detailed Budget'!$AD$176</f>
        <v>20662817754.37001</v>
      </c>
      <c r="CH454" s="5">
        <f>BB454*BF454*CG454</f>
        <v>86906951.51116018</v>
      </c>
      <c r="CI454" s="5">
        <f>CF454+CH454</f>
        <v>105121215.91035613</v>
      </c>
      <c r="CJ454" s="5">
        <f>'[1]Detailed Budget'!$AD$178</f>
        <v>46025131033.061455</v>
      </c>
      <c r="CK454" s="5">
        <f>BB454*AG454*CJ454</f>
        <v>131132327.09232777</v>
      </c>
      <c r="CL454" s="5">
        <f>CI454+CK454</f>
        <v>236253543.00268391</v>
      </c>
      <c r="CM454" s="4">
        <f>'[1]Detailed Budget'!$AD$189</f>
        <v>77498869683.252869</v>
      </c>
      <c r="CN454" s="5">
        <f>BH454*BL454*CM454</f>
        <v>0</v>
      </c>
      <c r="CO454" s="3">
        <f>'[1]Detailed Budget'!$AD$191</f>
        <v>2684962805.4134097</v>
      </c>
      <c r="CP454" s="2">
        <f>BH454*AN454*CO454</f>
        <v>0</v>
      </c>
      <c r="CQ454" s="2">
        <f>CN454+CP454</f>
        <v>0</v>
      </c>
      <c r="CR454" s="6">
        <f>'[1]Detailed Budget'!$AD$195</f>
        <v>18734176418</v>
      </c>
      <c r="CS454" s="5">
        <f>BN454*CR454</f>
        <v>17494291.113941245</v>
      </c>
      <c r="CW454" s="4"/>
      <c r="DH454" s="3">
        <f>'[1]Detailed Budget'!$AD$163</f>
        <v>4928560000</v>
      </c>
      <c r="DI454" s="2">
        <f>AP454*DH454</f>
        <v>6160000</v>
      </c>
    </row>
    <row r="455" spans="1:118" ht="43.5" x14ac:dyDescent="0.35">
      <c r="A455" s="23" t="s">
        <v>821</v>
      </c>
      <c r="B455" s="22" t="s">
        <v>820</v>
      </c>
      <c r="C455" s="21" t="s">
        <v>1</v>
      </c>
      <c r="D455" s="21" t="s">
        <v>1</v>
      </c>
      <c r="E455" s="21"/>
      <c r="F455" s="21"/>
      <c r="G455" s="21"/>
      <c r="H455" s="21" t="s">
        <v>1</v>
      </c>
      <c r="I455" s="21" t="s">
        <v>1</v>
      </c>
      <c r="J455" s="21"/>
      <c r="K455" s="21" t="s">
        <v>1</v>
      </c>
      <c r="L455" s="21"/>
      <c r="M455" s="21"/>
      <c r="N455" s="21"/>
      <c r="O455" s="21"/>
      <c r="P455" s="21"/>
      <c r="Q455" s="21"/>
      <c r="R455" s="21" t="s">
        <v>1</v>
      </c>
      <c r="S455" s="21"/>
      <c r="T455" s="21"/>
      <c r="U455" s="20">
        <f>COUNTA(C455:T455)</f>
        <v>6</v>
      </c>
      <c r="V455" s="19" t="s">
        <v>4</v>
      </c>
      <c r="W455" s="18">
        <v>95400</v>
      </c>
      <c r="X455" s="17">
        <v>3.03</v>
      </c>
      <c r="Y455" s="16">
        <f>1+X455/100</f>
        <v>1.0303</v>
      </c>
      <c r="Z455" s="6">
        <v>19</v>
      </c>
      <c r="AA455" s="16">
        <f>POWER(Y455,Z455)</f>
        <v>1.7632354008841205</v>
      </c>
      <c r="AB455" s="6">
        <f>W455*AA455</f>
        <v>168212.65724434509</v>
      </c>
      <c r="AC455" s="1">
        <v>20.2</v>
      </c>
      <c r="AD455" s="6">
        <f>AB455*AC455/100</f>
        <v>33978.95676335771</v>
      </c>
      <c r="AE455" s="6">
        <f>AD455*0.95</f>
        <v>32280.008925189824</v>
      </c>
      <c r="AF455" s="6">
        <f>AE455*BB455</f>
        <v>32280.008925189824</v>
      </c>
      <c r="AG455" s="15">
        <f>AE455/21628351</f>
        <v>1.4924859008062993E-3</v>
      </c>
      <c r="AH455" s="6">
        <f>AB455*0.05</f>
        <v>8410.632862217255</v>
      </c>
      <c r="AI455" s="12">
        <f>AH455/12908475</f>
        <v>6.5155898448246246E-4</v>
      </c>
      <c r="AJ455" s="6">
        <f>AD455+AH455</f>
        <v>42389.589625574969</v>
      </c>
      <c r="AK455" s="6">
        <f>AB455*0.04</f>
        <v>6728.5062897738035</v>
      </c>
      <c r="AL455" s="6">
        <f>AB455*0.04</f>
        <v>6728.5062897738035</v>
      </c>
      <c r="AM455" s="6">
        <f>AK455+AL455</f>
        <v>13457.012579547607</v>
      </c>
      <c r="AN455" s="14">
        <f>AM455/20653560</f>
        <v>6.5155898448246246E-4</v>
      </c>
      <c r="AO455" s="6">
        <v>10</v>
      </c>
      <c r="AP455" s="13">
        <f>AO455/8801</f>
        <v>1.1362345188046814E-3</v>
      </c>
      <c r="AQ455" s="6">
        <v>10</v>
      </c>
      <c r="AR455" s="6"/>
      <c r="AS455" s="6"/>
      <c r="AT455" s="6"/>
      <c r="AU455" s="6">
        <v>0</v>
      </c>
      <c r="AV455" s="6"/>
      <c r="AW455" s="13">
        <f>AV455/34743979</f>
        <v>0</v>
      </c>
      <c r="AX455" s="6">
        <v>1</v>
      </c>
      <c r="AY455" s="6">
        <f>AJ455/1645230*476936</f>
        <v>12288.325229702366</v>
      </c>
      <c r="AZ455" s="6">
        <f>AX455*AY455</f>
        <v>12288.325229702366</v>
      </c>
      <c r="BA455" s="12">
        <f>AZ455/12721596</f>
        <v>9.6594210582558713E-4</v>
      </c>
      <c r="BB455" s="11">
        <v>1</v>
      </c>
      <c r="BC455" s="6">
        <f>AD455*BB455*0.18*4</f>
        <v>24464.848869617552</v>
      </c>
      <c r="BD455" s="10">
        <f>BC455/11104067</f>
        <v>2.203233182005976E-3</v>
      </c>
      <c r="BE455" s="6">
        <f>AD455*BB455*0.77*4</f>
        <v>104655.18683114175</v>
      </c>
      <c r="BF455" s="8">
        <f>BE455/47500730</f>
        <v>2.203233230965961E-3</v>
      </c>
      <c r="BG455" s="27">
        <f>BC455+BE455</f>
        <v>129120.0357007593</v>
      </c>
      <c r="BH455" s="9">
        <v>0</v>
      </c>
      <c r="BI455" s="6">
        <f>AK455*0.85*0.75*12</f>
        <v>51473.073116769592</v>
      </c>
      <c r="BJ455" s="6">
        <f>AL455*0.85*0.75*2*12</f>
        <v>102946.14623353918</v>
      </c>
      <c r="BK455" s="6">
        <f>BI455+BJ455</f>
        <v>154419.21935030876</v>
      </c>
      <c r="BL455" s="8">
        <f>BK455/236999601</f>
        <v>6.5155898448246235E-4</v>
      </c>
      <c r="BM455" s="6">
        <f>AH455/326434*439653</f>
        <v>11327.741502945168</v>
      </c>
      <c r="BN455" s="8">
        <f>BM455/23157202</f>
        <v>4.8916710675776668E-4</v>
      </c>
      <c r="BT455" s="6">
        <f>'[1]Detailed Budget'!$AD$12</f>
        <v>194045122715</v>
      </c>
      <c r="BU455" s="6">
        <f>'[1]Detailed Budget'!$AD$24</f>
        <v>194045122715</v>
      </c>
      <c r="BV455" s="7">
        <f>AV455/34743979</f>
        <v>0</v>
      </c>
      <c r="BW455" s="4"/>
      <c r="BX455" s="5">
        <f>BT455*BV455</f>
        <v>0</v>
      </c>
      <c r="BY455" s="5">
        <f>BU455*BV455</f>
        <v>0</v>
      </c>
      <c r="CA455" s="6">
        <f>'[1]Detailed Budget'!$AD$96</f>
        <v>71050111380.677719</v>
      </c>
      <c r="CB455" s="5">
        <f>BA455*CA455</f>
        <v>68630294.206194356</v>
      </c>
      <c r="CE455" s="6">
        <f>'[1]Detailed Budget'!$AD$175</f>
        <v>4330586076.5988197</v>
      </c>
      <c r="CF455" s="5">
        <f>BB455*BD455*CE455</f>
        <v>9541290.9414955936</v>
      </c>
      <c r="CG455" s="6">
        <f>'[1]Detailed Budget'!$AD$176</f>
        <v>20662817754.37001</v>
      </c>
      <c r="CH455" s="5">
        <f>BB455*BF455*CG455</f>
        <v>45525006.721821457</v>
      </c>
      <c r="CI455" s="5">
        <f>CF455+CH455</f>
        <v>55066297.663317055</v>
      </c>
      <c r="CJ455" s="5">
        <f>'[1]Detailed Budget'!$AD$178</f>
        <v>46025131033.061455</v>
      </c>
      <c r="CK455" s="5">
        <f>BB455*AG455*CJ455</f>
        <v>68691859.14960669</v>
      </c>
      <c r="CL455" s="5">
        <f>CI455+CK455</f>
        <v>123758156.81292374</v>
      </c>
      <c r="CM455" s="4">
        <f>'[1]Detailed Budget'!$AD$189</f>
        <v>77498869683.252869</v>
      </c>
      <c r="CN455" s="5">
        <f>BH455*BL455*CM455</f>
        <v>0</v>
      </c>
      <c r="CO455" s="3">
        <f>'[1]Detailed Budget'!$AD$191</f>
        <v>2684962805.4134097</v>
      </c>
      <c r="CP455" s="2">
        <f>BH455*AN455*CO455</f>
        <v>0</v>
      </c>
      <c r="CQ455" s="2">
        <f>CN455+CP455</f>
        <v>0</v>
      </c>
      <c r="CR455" s="6">
        <f>'[1]Detailed Budget'!$AD$195</f>
        <v>18734176418</v>
      </c>
      <c r="CS455" s="5">
        <f>BN455*CR455</f>
        <v>9164142.8758826405</v>
      </c>
      <c r="CW455" s="4"/>
      <c r="DH455" s="3">
        <f>'[1]Detailed Budget'!$AD$163</f>
        <v>4928560000</v>
      </c>
      <c r="DI455" s="2">
        <f>AP455*DH455</f>
        <v>5600000</v>
      </c>
    </row>
    <row r="456" spans="1:118" ht="43.5" x14ac:dyDescent="0.35">
      <c r="A456" s="23" t="s">
        <v>819</v>
      </c>
      <c r="B456" s="22" t="s">
        <v>818</v>
      </c>
      <c r="C456" s="21" t="s">
        <v>1</v>
      </c>
      <c r="D456" s="21" t="s">
        <v>1</v>
      </c>
      <c r="E456" s="21"/>
      <c r="F456" s="21"/>
      <c r="G456" s="21"/>
      <c r="H456" s="21" t="s">
        <v>1</v>
      </c>
      <c r="I456" s="21" t="s">
        <v>1</v>
      </c>
      <c r="J456" s="21"/>
      <c r="K456" s="21" t="s">
        <v>1</v>
      </c>
      <c r="L456" s="21"/>
      <c r="M456" s="21"/>
      <c r="N456" s="21"/>
      <c r="O456" s="21"/>
      <c r="P456" s="21"/>
      <c r="Q456" s="21"/>
      <c r="R456" s="21" t="s">
        <v>1</v>
      </c>
      <c r="S456" s="21"/>
      <c r="T456" s="21"/>
      <c r="U456" s="20">
        <f>COUNTA(C456:T456)</f>
        <v>6</v>
      </c>
      <c r="V456" s="19" t="s">
        <v>4</v>
      </c>
      <c r="W456" s="18">
        <v>231569</v>
      </c>
      <c r="X456" s="17">
        <v>3.03</v>
      </c>
      <c r="Y456" s="16">
        <f>1+X456/100</f>
        <v>1.0303</v>
      </c>
      <c r="Z456" s="6">
        <v>19</v>
      </c>
      <c r="AA456" s="16">
        <f>POWER(Y456,Z456)</f>
        <v>1.7632354008841205</v>
      </c>
      <c r="AB456" s="6">
        <f>W456*AA456</f>
        <v>408310.6585473349</v>
      </c>
      <c r="AC456" s="1">
        <v>20.2</v>
      </c>
      <c r="AD456" s="6">
        <f>AB456*AC456/100</f>
        <v>82478.753026561637</v>
      </c>
      <c r="AE456" s="6">
        <f>AD456*0.95</f>
        <v>78354.815375233549</v>
      </c>
      <c r="AF456" s="6">
        <f>AE456*BB456</f>
        <v>78354.815375233549</v>
      </c>
      <c r="AG456" s="15">
        <f>AE456/21628351</f>
        <v>3.6227826788659732E-3</v>
      </c>
      <c r="AH456" s="6">
        <f>AB456*0.05</f>
        <v>20415.532927366745</v>
      </c>
      <c r="AI456" s="12">
        <f>AH456/12908475</f>
        <v>1.5815604033293433E-3</v>
      </c>
      <c r="AJ456" s="6">
        <f>AD456+AH456</f>
        <v>102894.28595392838</v>
      </c>
      <c r="AK456" s="6">
        <f>AB456*0.04</f>
        <v>16332.426341893397</v>
      </c>
      <c r="AL456" s="6">
        <f>AB456*0.04</f>
        <v>16332.426341893397</v>
      </c>
      <c r="AM456" s="6">
        <f>AK456+AL456</f>
        <v>32664.852683786794</v>
      </c>
      <c r="AN456" s="14">
        <f>AM456/20653560</f>
        <v>1.5815604033293433E-3</v>
      </c>
      <c r="AO456" s="6">
        <v>11</v>
      </c>
      <c r="AP456" s="13">
        <f>AO456/8801</f>
        <v>1.2498579706851495E-3</v>
      </c>
      <c r="AQ456" s="6">
        <v>11</v>
      </c>
      <c r="AR456" s="6"/>
      <c r="AS456" s="6"/>
      <c r="AT456" s="6"/>
      <c r="AU456" s="6">
        <v>0</v>
      </c>
      <c r="AV456" s="6"/>
      <c r="AW456" s="13">
        <f>AV456/34743979</f>
        <v>0</v>
      </c>
      <c r="AX456" s="6">
        <v>1</v>
      </c>
      <c r="AY456" s="6">
        <f>AJ456/1645230*476936</f>
        <v>29828.041772714325</v>
      </c>
      <c r="AZ456" s="6">
        <f>AX456*AY456</f>
        <v>29828.041772714325</v>
      </c>
      <c r="BA456" s="12">
        <f>AZ456/12721596</f>
        <v>2.3446776467916704E-3</v>
      </c>
      <c r="BB456" s="11">
        <v>1</v>
      </c>
      <c r="BC456" s="6">
        <f>AD456*BB456*0.18*4</f>
        <v>59384.702179124375</v>
      </c>
      <c r="BD456" s="10">
        <f>BC456/11104067</f>
        <v>5.3480136763515906E-3</v>
      </c>
      <c r="BE456" s="6">
        <f>AD456*BB456*0.77*4</f>
        <v>254034.55932180985</v>
      </c>
      <c r="BF456" s="8">
        <f>BE456/47500730</f>
        <v>5.3480137951945131E-3</v>
      </c>
      <c r="BG456" s="27">
        <f>BC456+BE456</f>
        <v>313419.26150093426</v>
      </c>
      <c r="BH456" s="9">
        <v>0</v>
      </c>
      <c r="BI456" s="6">
        <f>AK456*0.85*0.75*12</f>
        <v>124943.06151548449</v>
      </c>
      <c r="BJ456" s="6">
        <f>AL456*0.85*0.75*2*12</f>
        <v>249886.12303096897</v>
      </c>
      <c r="BK456" s="6">
        <f>BI456+BJ456</f>
        <v>374829.18454645347</v>
      </c>
      <c r="BL456" s="8">
        <f>BK456/236999601</f>
        <v>1.5815604033293435E-3</v>
      </c>
      <c r="BM456" s="6">
        <f>AH456/326434*439653</f>
        <v>27496.370776682492</v>
      </c>
      <c r="BN456" s="8">
        <f>BM456/23157202</f>
        <v>1.1873788023562817E-3</v>
      </c>
      <c r="BT456" s="6">
        <f>'[1]Detailed Budget'!$AD$12</f>
        <v>194045122715</v>
      </c>
      <c r="BU456" s="6">
        <f>'[1]Detailed Budget'!$AD$24</f>
        <v>194045122715</v>
      </c>
      <c r="BV456" s="7">
        <f>AV456/34743979</f>
        <v>0</v>
      </c>
      <c r="BW456" s="4"/>
      <c r="BX456" s="5">
        <f>BT456*BV456</f>
        <v>0</v>
      </c>
      <c r="BY456" s="5">
        <f>BU456*BV456</f>
        <v>0</v>
      </c>
      <c r="CA456" s="6">
        <f>'[1]Detailed Budget'!$AD$96</f>
        <v>71050111380.677719</v>
      </c>
      <c r="CB456" s="5">
        <f>BA456*CA456</f>
        <v>166589607.95633352</v>
      </c>
      <c r="CE456" s="6">
        <f>'[1]Detailed Budget'!$AD$175</f>
        <v>4330586076.5988197</v>
      </c>
      <c r="CF456" s="5">
        <f>BB456*BD456*CE456</f>
        <v>23160033.564268265</v>
      </c>
      <c r="CG456" s="6">
        <f>'[1]Detailed Budget'!$AD$176</f>
        <v>20662817754.37001</v>
      </c>
      <c r="CH456" s="5">
        <f>BB456*BF456*CG456</f>
        <v>110505034.39796093</v>
      </c>
      <c r="CI456" s="5">
        <f>CF456+CH456</f>
        <v>133665067.96222919</v>
      </c>
      <c r="CJ456" s="5">
        <f>'[1]Detailed Budget'!$AD$178</f>
        <v>46025131033.061455</v>
      </c>
      <c r="CK456" s="5">
        <f>BB456*AG456*CJ456</f>
        <v>166739047.4991118</v>
      </c>
      <c r="CL456" s="5">
        <f>CI456+CK456</f>
        <v>300404115.46134102</v>
      </c>
      <c r="CM456" s="4">
        <f>'[1]Detailed Budget'!$AD$189</f>
        <v>77498869683.252869</v>
      </c>
      <c r="CN456" s="5">
        <f>BH456*BL456*CM456</f>
        <v>0</v>
      </c>
      <c r="CO456" s="3">
        <f>'[1]Detailed Budget'!$AD$191</f>
        <v>2684962805.4134097</v>
      </c>
      <c r="CP456" s="2">
        <f>BH456*AN456*CO456</f>
        <v>0</v>
      </c>
      <c r="CQ456" s="2">
        <f>CN456+CP456</f>
        <v>0</v>
      </c>
      <c r="CR456" s="6">
        <f>'[1]Detailed Budget'!$AD$195</f>
        <v>18734176418</v>
      </c>
      <c r="CS456" s="5">
        <f>BN456*CR456</f>
        <v>22244563.958336134</v>
      </c>
      <c r="CW456" s="4"/>
      <c r="DH456" s="3">
        <f>'[1]Detailed Budget'!$AD$163</f>
        <v>4928560000</v>
      </c>
      <c r="DI456" s="2">
        <f>AP456*DH456</f>
        <v>6160000</v>
      </c>
    </row>
    <row r="457" spans="1:118" ht="43.5" x14ac:dyDescent="0.35">
      <c r="A457" s="23" t="s">
        <v>817</v>
      </c>
      <c r="B457" s="22" t="s">
        <v>816</v>
      </c>
      <c r="C457" s="21" t="s">
        <v>1</v>
      </c>
      <c r="D457" s="21" t="s">
        <v>1</v>
      </c>
      <c r="E457" s="21"/>
      <c r="F457" s="21"/>
      <c r="G457" s="21"/>
      <c r="H457" s="21" t="s">
        <v>1</v>
      </c>
      <c r="I457" s="21" t="s">
        <v>1</v>
      </c>
      <c r="J457" s="21"/>
      <c r="K457" s="21" t="s">
        <v>1</v>
      </c>
      <c r="L457" s="21"/>
      <c r="M457" s="21"/>
      <c r="N457" s="21"/>
      <c r="O457" s="21"/>
      <c r="P457" s="21"/>
      <c r="Q457" s="21"/>
      <c r="R457" s="21" t="s">
        <v>1</v>
      </c>
      <c r="S457" s="21"/>
      <c r="T457" s="21"/>
      <c r="U457" s="20">
        <f>COUNTA(C457:T457)</f>
        <v>6</v>
      </c>
      <c r="V457" s="19" t="s">
        <v>4</v>
      </c>
      <c r="W457" s="18">
        <v>150133</v>
      </c>
      <c r="X457" s="17">
        <v>3.03</v>
      </c>
      <c r="Y457" s="16">
        <f>1+X457/100</f>
        <v>1.0303</v>
      </c>
      <c r="Z457" s="6">
        <v>19</v>
      </c>
      <c r="AA457" s="16">
        <f>POWER(Y457,Z457)</f>
        <v>1.7632354008841205</v>
      </c>
      <c r="AB457" s="6">
        <f>W457*AA457</f>
        <v>264719.82044093567</v>
      </c>
      <c r="AC457" s="1">
        <v>20.2</v>
      </c>
      <c r="AD457" s="6">
        <f>AB457*AC457/100</f>
        <v>53473.403729069003</v>
      </c>
      <c r="AE457" s="6">
        <f>AD457*0.95</f>
        <v>50799.733542615548</v>
      </c>
      <c r="AF457" s="6">
        <f>AE457*BB457</f>
        <v>50799.733542615548</v>
      </c>
      <c r="AG457" s="15">
        <f>AE457/21628351</f>
        <v>2.3487566640015942E-3</v>
      </c>
      <c r="AH457" s="6">
        <f>AB457*0.05</f>
        <v>13235.991022046785</v>
      </c>
      <c r="AI457" s="12">
        <f>AH457/12908475</f>
        <v>1.0253721699927207E-3</v>
      </c>
      <c r="AJ457" s="6">
        <f>AD457+AH457</f>
        <v>66709.394751115789</v>
      </c>
      <c r="AK457" s="6">
        <f>AB457*0.04</f>
        <v>10588.792817637426</v>
      </c>
      <c r="AL457" s="6">
        <f>AB457*0.04</f>
        <v>10588.792817637426</v>
      </c>
      <c r="AM457" s="6">
        <f>AK457+AL457</f>
        <v>21177.585635274852</v>
      </c>
      <c r="AN457" s="14">
        <f>AM457/20653560</f>
        <v>1.0253721699927205E-3</v>
      </c>
      <c r="AO457" s="6">
        <v>11</v>
      </c>
      <c r="AP457" s="13">
        <f>AO457/8801</f>
        <v>1.2498579706851495E-3</v>
      </c>
      <c r="AQ457" s="6">
        <v>11</v>
      </c>
      <c r="AR457" s="6"/>
      <c r="AS457" s="6"/>
      <c r="AT457" s="6"/>
      <c r="AU457" s="6">
        <v>0</v>
      </c>
      <c r="AV457" s="6"/>
      <c r="AW457" s="13">
        <f>AV457/34743979</f>
        <v>0</v>
      </c>
      <c r="AX457" s="6">
        <v>1</v>
      </c>
      <c r="AY457" s="6">
        <f>AJ457/1645230*476936</f>
        <v>19338.397607032548</v>
      </c>
      <c r="AZ457" s="6">
        <f>AX457*AY457</f>
        <v>19338.397607032548</v>
      </c>
      <c r="BA457" s="12">
        <f>AZ457/12721596</f>
        <v>1.5201235447999252E-3</v>
      </c>
      <c r="BB457" s="11">
        <v>1</v>
      </c>
      <c r="BC457" s="6">
        <f>AD457*BB457*0.18*4</f>
        <v>38500.850684929683</v>
      </c>
      <c r="BD457" s="10">
        <f>BC457/11104067</f>
        <v>3.4672747097914381E-3</v>
      </c>
      <c r="BE457" s="6">
        <f>AD457*BB457*0.77*4</f>
        <v>164698.08348553252</v>
      </c>
      <c r="BF457" s="8">
        <f>BE457/47500730</f>
        <v>3.4672747868408028E-3</v>
      </c>
      <c r="BG457" s="27">
        <f>BC457+BE457</f>
        <v>203198.93417046219</v>
      </c>
      <c r="BH457" s="9">
        <v>0</v>
      </c>
      <c r="BI457" s="6">
        <f>AK457*0.85*0.75*12</f>
        <v>81004.265054926305</v>
      </c>
      <c r="BJ457" s="6">
        <f>AL457*0.85*0.75*2*12</f>
        <v>162008.53010985261</v>
      </c>
      <c r="BK457" s="6">
        <f>BI457+BJ457</f>
        <v>243012.79516477892</v>
      </c>
      <c r="BL457" s="8">
        <f>BK457/236999601</f>
        <v>1.0253721699927205E-3</v>
      </c>
      <c r="BM457" s="6">
        <f>AH457/326434*439653</f>
        <v>17826.706656830891</v>
      </c>
      <c r="BN457" s="8">
        <f>BM457/23157202</f>
        <v>7.6981263353106694E-4</v>
      </c>
      <c r="BT457" s="6">
        <f>'[1]Detailed Budget'!$AD$12</f>
        <v>194045122715</v>
      </c>
      <c r="BU457" s="6">
        <f>'[1]Detailed Budget'!$AD$24</f>
        <v>194045122715</v>
      </c>
      <c r="BV457" s="7">
        <f>AV457/34743979</f>
        <v>0</v>
      </c>
      <c r="BW457" s="4"/>
      <c r="BX457" s="5">
        <f>BT457*BV457</f>
        <v>0</v>
      </c>
      <c r="BY457" s="5">
        <f>BU457*BV457</f>
        <v>0</v>
      </c>
      <c r="CA457" s="6">
        <f>'[1]Detailed Budget'!$AD$96</f>
        <v>71050111380.677719</v>
      </c>
      <c r="CB457" s="5">
        <f>BA457*CA457</f>
        <v>108004947.17042533</v>
      </c>
      <c r="CE457" s="6">
        <f>'[1]Detailed Budget'!$AD$175</f>
        <v>4330586076.5988197</v>
      </c>
      <c r="CF457" s="5">
        <f>BB457*BD457*CE457</f>
        <v>15015331.581966015</v>
      </c>
      <c r="CG457" s="6">
        <f>'[1]Detailed Budget'!$AD$176</f>
        <v>20662817754.37001</v>
      </c>
      <c r="CH457" s="5">
        <f>BB457*BF457*CG457</f>
        <v>71643667.024813637</v>
      </c>
      <c r="CI457" s="5">
        <f>CF457+CH457</f>
        <v>86658998.60677965</v>
      </c>
      <c r="CJ457" s="5">
        <f>'[1]Detailed Budget'!$AD$178</f>
        <v>46025131033.061455</v>
      </c>
      <c r="CK457" s="5">
        <f>BB457*AG457*CJ457</f>
        <v>108101833.22544967</v>
      </c>
      <c r="CL457" s="5">
        <f>CI457+CK457</f>
        <v>194760831.83222932</v>
      </c>
      <c r="CM457" s="4">
        <f>'[1]Detailed Budget'!$AD$189</f>
        <v>77498869683.252869</v>
      </c>
      <c r="CN457" s="5">
        <f>BH457*BL457*CM457</f>
        <v>0</v>
      </c>
      <c r="CO457" s="3">
        <f>'[1]Detailed Budget'!$AD$191</f>
        <v>2684962805.4134097</v>
      </c>
      <c r="CP457" s="2">
        <f>BH457*AN457*CO457</f>
        <v>0</v>
      </c>
      <c r="CQ457" s="2">
        <f>CN457+CP457</f>
        <v>0</v>
      </c>
      <c r="CR457" s="6">
        <f>'[1]Detailed Budget'!$AD$195</f>
        <v>18734176418</v>
      </c>
      <c r="CS457" s="5">
        <f>BN457*CR457</f>
        <v>14421805.68537619</v>
      </c>
      <c r="CW457" s="4"/>
      <c r="DH457" s="3">
        <f>'[1]Detailed Budget'!$AD$163</f>
        <v>4928560000</v>
      </c>
      <c r="DI457" s="2">
        <f>AP457*DH457</f>
        <v>6160000</v>
      </c>
    </row>
    <row r="458" spans="1:118" ht="43.5" x14ac:dyDescent="0.35">
      <c r="A458" s="23" t="s">
        <v>815</v>
      </c>
      <c r="B458" s="22" t="s">
        <v>814</v>
      </c>
      <c r="C458" s="21" t="s">
        <v>1</v>
      </c>
      <c r="D458" s="21" t="s">
        <v>1</v>
      </c>
      <c r="E458" s="21"/>
      <c r="F458" s="21"/>
      <c r="G458" s="21"/>
      <c r="H458" s="21" t="s">
        <v>1</v>
      </c>
      <c r="I458" s="21" t="s">
        <v>1</v>
      </c>
      <c r="J458" s="21"/>
      <c r="K458" s="21" t="s">
        <v>1</v>
      </c>
      <c r="L458" s="21"/>
      <c r="M458" s="21"/>
      <c r="N458" s="21"/>
      <c r="O458" s="21"/>
      <c r="P458" s="21"/>
      <c r="Q458" s="21"/>
      <c r="R458" s="21" t="s">
        <v>1</v>
      </c>
      <c r="S458" s="21" t="s">
        <v>1</v>
      </c>
      <c r="T458" s="21"/>
      <c r="U458" s="20">
        <f>COUNTA(C458:T458)</f>
        <v>7</v>
      </c>
      <c r="V458" s="19" t="s">
        <v>791</v>
      </c>
      <c r="W458" s="18">
        <v>150268</v>
      </c>
      <c r="X458" s="17">
        <v>3.03</v>
      </c>
      <c r="Y458" s="16">
        <f>1+X458/100</f>
        <v>1.0303</v>
      </c>
      <c r="Z458" s="6">
        <v>19</v>
      </c>
      <c r="AA458" s="16">
        <f>POWER(Y458,Z458)</f>
        <v>1.7632354008841205</v>
      </c>
      <c r="AB458" s="6">
        <f>W458*AA458</f>
        <v>264957.85722005501</v>
      </c>
      <c r="AC458" s="1">
        <v>20.2</v>
      </c>
      <c r="AD458" s="6">
        <f>AB458*AC458/100</f>
        <v>53521.487158451106</v>
      </c>
      <c r="AE458" s="6">
        <f>AD458*0.95</f>
        <v>50845.412800528546</v>
      </c>
      <c r="AF458" s="6">
        <f>AE458*BB458</f>
        <v>50845.412800528546</v>
      </c>
      <c r="AG458" s="15">
        <f>AE458/21628351</f>
        <v>2.3508686723517917E-3</v>
      </c>
      <c r="AH458" s="6">
        <f>AB458*0.05</f>
        <v>13247.892861002751</v>
      </c>
      <c r="AI458" s="12">
        <f>AH458/12908475</f>
        <v>1.0262941874235919E-3</v>
      </c>
      <c r="AJ458" s="6">
        <f>AD458+AH458</f>
        <v>66769.380019453849</v>
      </c>
      <c r="AK458" s="6">
        <f>AB458*0.04</f>
        <v>10598.314288802201</v>
      </c>
      <c r="AL458" s="6">
        <f>AB458*0.04</f>
        <v>10598.314288802201</v>
      </c>
      <c r="AM458" s="6">
        <f>AK458+AL458</f>
        <v>21196.628577604402</v>
      </c>
      <c r="AN458" s="14">
        <f>AM458/20653560</f>
        <v>1.0262941874235919E-3</v>
      </c>
      <c r="AO458" s="6">
        <v>10</v>
      </c>
      <c r="AP458" s="13">
        <f>AO458/8801</f>
        <v>1.1362345188046814E-3</v>
      </c>
      <c r="AQ458" s="6">
        <v>10</v>
      </c>
      <c r="AR458" s="6"/>
      <c r="AS458" s="6"/>
      <c r="AT458" s="6"/>
      <c r="AU458" s="6">
        <v>0</v>
      </c>
      <c r="AV458" s="6"/>
      <c r="AW458" s="13">
        <f>AV458/34743979</f>
        <v>0</v>
      </c>
      <c r="AX458" s="6">
        <v>1</v>
      </c>
      <c r="AY458" s="6">
        <f>AJ458/1645230*476936</f>
        <v>19355.786746508536</v>
      </c>
      <c r="AZ458" s="6">
        <f>AX458*AY458</f>
        <v>19355.786746508536</v>
      </c>
      <c r="BA458" s="12">
        <f>AZ458/12721596</f>
        <v>1.5214904440062817E-3</v>
      </c>
      <c r="BB458" s="11">
        <v>1</v>
      </c>
      <c r="BC458" s="6">
        <f>AD458*BB458*0.18*4</f>
        <v>38535.470754084796</v>
      </c>
      <c r="BD458" s="10">
        <f>BC458/11104067</f>
        <v>3.4703924925961627E-3</v>
      </c>
      <c r="BE458" s="6">
        <f>AD458*BB458*0.77*4</f>
        <v>164846.18044802942</v>
      </c>
      <c r="BF458" s="8">
        <f>BE458/47500730</f>
        <v>3.470392569714811E-3</v>
      </c>
      <c r="BG458" s="27">
        <f>BC458+BE458</f>
        <v>203381.65120211421</v>
      </c>
      <c r="BH458" s="9">
        <v>0</v>
      </c>
      <c r="BI458" s="6">
        <f>AK458*0.85*0.75*12</f>
        <v>81077.104309336835</v>
      </c>
      <c r="BJ458" s="6">
        <f>AL458*0.85*0.75*2*12</f>
        <v>162154.20861867367</v>
      </c>
      <c r="BK458" s="6">
        <f>BI458+BJ458</f>
        <v>243231.31292801051</v>
      </c>
      <c r="BL458" s="8">
        <f>BK458/236999601</f>
        <v>1.0262941874235919E-3</v>
      </c>
      <c r="BM458" s="6">
        <f>AH458/326434*439653</f>
        <v>17842.736479712414</v>
      </c>
      <c r="BN458" s="8">
        <f>BM458/23157202</f>
        <v>7.7050485113496934E-4</v>
      </c>
      <c r="BT458" s="6">
        <f>'[1]Detailed Budget'!$AD$12</f>
        <v>194045122715</v>
      </c>
      <c r="BU458" s="6">
        <f>'[1]Detailed Budget'!$AD$24</f>
        <v>194045122715</v>
      </c>
      <c r="BV458" s="7">
        <f>AV458/34743979</f>
        <v>0</v>
      </c>
      <c r="BW458" s="4"/>
      <c r="BX458" s="5">
        <f>BT458*BV458</f>
        <v>0</v>
      </c>
      <c r="BY458" s="5">
        <f>BU458*BV458</f>
        <v>0</v>
      </c>
      <c r="CA458" s="6">
        <f>'[1]Detailed Budget'!$AD$96</f>
        <v>71050111380.677719</v>
      </c>
      <c r="CB458" s="5">
        <f>BA458*CA458</f>
        <v>108102065.51128311</v>
      </c>
      <c r="CE458" s="6">
        <f>'[1]Detailed Budget'!$AD$175</f>
        <v>4330586076.5988197</v>
      </c>
      <c r="CF458" s="5">
        <f>BB458*BD458*CE458</f>
        <v>15028833.408770015</v>
      </c>
      <c r="CG458" s="6">
        <f>'[1]Detailed Budget'!$AD$176</f>
        <v>20662817754.37001</v>
      </c>
      <c r="CH458" s="5">
        <f>BB458*BF458*CG458</f>
        <v>71708089.204136968</v>
      </c>
      <c r="CI458" s="5">
        <f>CF458+CH458</f>
        <v>86736922.612906978</v>
      </c>
      <c r="CJ458" s="5">
        <f>'[1]Detailed Budget'!$AD$178</f>
        <v>46025131033.061455</v>
      </c>
      <c r="CK458" s="5">
        <f>BB458*AG458*CJ458</f>
        <v>108199038.68651043</v>
      </c>
      <c r="CL458" s="5">
        <f>CI458+CK458</f>
        <v>194935961.29941741</v>
      </c>
      <c r="CM458" s="4">
        <f>'[1]Detailed Budget'!$AD$189</f>
        <v>77498869683.252869</v>
      </c>
      <c r="CN458" s="5">
        <f>BH458*BL458*CM458</f>
        <v>0</v>
      </c>
      <c r="CO458" s="3">
        <f>'[1]Detailed Budget'!$AD$191</f>
        <v>2684962805.4134097</v>
      </c>
      <c r="CP458" s="2">
        <f>BH458*AN458*CO458</f>
        <v>0</v>
      </c>
      <c r="CQ458" s="2">
        <f>CN458+CP458</f>
        <v>0</v>
      </c>
      <c r="CR458" s="6">
        <f>'[1]Detailed Budget'!$AD$195</f>
        <v>18734176418</v>
      </c>
      <c r="CS458" s="5">
        <f>BN458*CR458</f>
        <v>14434773.812087344</v>
      </c>
      <c r="CW458" s="4"/>
      <c r="DH458" s="3">
        <f>'[1]Detailed Budget'!$AD$163</f>
        <v>4928560000</v>
      </c>
      <c r="DI458" s="2">
        <f>AP458*DH458</f>
        <v>5600000</v>
      </c>
    </row>
    <row r="459" spans="1:118" ht="43.5" x14ac:dyDescent="0.35">
      <c r="A459" s="23" t="s">
        <v>813</v>
      </c>
      <c r="B459" s="22" t="s">
        <v>812</v>
      </c>
      <c r="C459" s="21" t="s">
        <v>1</v>
      </c>
      <c r="D459" s="21" t="s">
        <v>1</v>
      </c>
      <c r="E459" s="21"/>
      <c r="F459" s="21"/>
      <c r="G459" s="21"/>
      <c r="H459" s="21" t="s">
        <v>1</v>
      </c>
      <c r="I459" s="21" t="s">
        <v>1</v>
      </c>
      <c r="J459" s="21"/>
      <c r="K459" s="21" t="s">
        <v>1</v>
      </c>
      <c r="L459" s="21"/>
      <c r="M459" s="21"/>
      <c r="N459" s="21"/>
      <c r="O459" s="21"/>
      <c r="P459" s="21"/>
      <c r="Q459" s="21"/>
      <c r="R459" s="21" t="s">
        <v>1</v>
      </c>
      <c r="S459" s="21"/>
      <c r="T459" s="21"/>
      <c r="U459" s="20">
        <f>COUNTA(C459:T459)</f>
        <v>6</v>
      </c>
      <c r="V459" s="19" t="s">
        <v>4</v>
      </c>
      <c r="W459" s="18">
        <v>123154</v>
      </c>
      <c r="X459" s="17">
        <v>3.03</v>
      </c>
      <c r="Y459" s="16">
        <f>1+X459/100</f>
        <v>1.0303</v>
      </c>
      <c r="Z459" s="6">
        <v>19</v>
      </c>
      <c r="AA459" s="16">
        <f>POWER(Y459,Z459)</f>
        <v>1.7632354008841205</v>
      </c>
      <c r="AB459" s="6">
        <f>W459*AA459</f>
        <v>217149.49256048296</v>
      </c>
      <c r="AC459" s="1">
        <v>20.2</v>
      </c>
      <c r="AD459" s="6">
        <f>AB459*AC459/100</f>
        <v>43864.197497217552</v>
      </c>
      <c r="AE459" s="6">
        <f>AD459*0.95</f>
        <v>41670.987622356675</v>
      </c>
      <c r="AF459" s="6">
        <f>AE459*BB459</f>
        <v>41670.987622356675</v>
      </c>
      <c r="AG459" s="15">
        <f>AE459/21628351</f>
        <v>1.9266835285943287E-3</v>
      </c>
      <c r="AH459" s="6">
        <f>AB459*0.05</f>
        <v>10857.474628024149</v>
      </c>
      <c r="AI459" s="12">
        <f>AH459/12908475</f>
        <v>8.4111210875212979E-4</v>
      </c>
      <c r="AJ459" s="6">
        <f>AD459+AH459</f>
        <v>54721.672125241705</v>
      </c>
      <c r="AK459" s="6">
        <f>AB459*0.04</f>
        <v>8685.9797024193194</v>
      </c>
      <c r="AL459" s="6">
        <f>AB459*0.04</f>
        <v>8685.9797024193194</v>
      </c>
      <c r="AM459" s="6">
        <f>AK459+AL459</f>
        <v>17371.959404838639</v>
      </c>
      <c r="AN459" s="14">
        <f>AM459/20653560</f>
        <v>8.4111210875212989E-4</v>
      </c>
      <c r="AO459" s="6">
        <v>10</v>
      </c>
      <c r="AP459" s="13">
        <f>AO459/8801</f>
        <v>1.1362345188046814E-3</v>
      </c>
      <c r="AQ459" s="6">
        <v>10</v>
      </c>
      <c r="AR459" s="6"/>
      <c r="AS459" s="6"/>
      <c r="AT459" s="6"/>
      <c r="AU459" s="6">
        <v>0</v>
      </c>
      <c r="AV459" s="6"/>
      <c r="AW459" s="13">
        <f>AV459/34743979</f>
        <v>0</v>
      </c>
      <c r="AX459" s="6">
        <v>1</v>
      </c>
      <c r="AY459" s="6">
        <f>AJ459/1645230*476936</f>
        <v>15863.274689085587</v>
      </c>
      <c r="AZ459" s="6">
        <f>AX459*AY459</f>
        <v>15863.274689085587</v>
      </c>
      <c r="BA459" s="12">
        <f>AZ459/12721596</f>
        <v>1.2469563322939658E-3</v>
      </c>
      <c r="BB459" s="11">
        <v>1</v>
      </c>
      <c r="BC459" s="6">
        <f>AD459*BB459*0.18*4</f>
        <v>31582.222197996638</v>
      </c>
      <c r="BD459" s="10">
        <f>BC459/11104067</f>
        <v>2.8442031372826406E-3</v>
      </c>
      <c r="BE459" s="6">
        <f>AD459*BB459*0.77*4</f>
        <v>135101.72829143007</v>
      </c>
      <c r="BF459" s="8">
        <f>BE459/47500730</f>
        <v>2.8442032004861837E-3</v>
      </c>
      <c r="BG459" s="27">
        <f>BC459+BE459</f>
        <v>166683.9504894267</v>
      </c>
      <c r="BH459" s="9">
        <v>0</v>
      </c>
      <c r="BI459" s="6">
        <f>AK459*0.85*0.75*12</f>
        <v>66447.744723507785</v>
      </c>
      <c r="BJ459" s="6">
        <f>AL459*0.85*0.75*2*12</f>
        <v>132895.48944701557</v>
      </c>
      <c r="BK459" s="6">
        <f>BI459+BJ459</f>
        <v>199343.23417052336</v>
      </c>
      <c r="BL459" s="8">
        <f>BK459/236999601</f>
        <v>8.4111210875212979E-4</v>
      </c>
      <c r="BM459" s="6">
        <f>AH459/326434*439653</f>
        <v>14623.235608529447</v>
      </c>
      <c r="BN459" s="8">
        <f>BM459/23157202</f>
        <v>6.3147679104450731E-4</v>
      </c>
      <c r="BT459" s="6">
        <f>'[1]Detailed Budget'!$AD$12</f>
        <v>194045122715</v>
      </c>
      <c r="BU459" s="6">
        <f>'[1]Detailed Budget'!$AD$24</f>
        <v>194045122715</v>
      </c>
      <c r="BV459" s="7">
        <f>AV459/34743979</f>
        <v>0</v>
      </c>
      <c r="BW459" s="4"/>
      <c r="BX459" s="5">
        <f>BT459*BV459</f>
        <v>0</v>
      </c>
      <c r="BY459" s="5">
        <f>BU459*BV459</f>
        <v>0</v>
      </c>
      <c r="CA459" s="6">
        <f>'[1]Detailed Budget'!$AD$96</f>
        <v>71050111380.677719</v>
      </c>
      <c r="CB459" s="5">
        <f>BA459*CA459</f>
        <v>88596386.296327651</v>
      </c>
      <c r="CE459" s="6">
        <f>'[1]Detailed Budget'!$AD$175</f>
        <v>4330586076.5988197</v>
      </c>
      <c r="CF459" s="5">
        <f>BB459*BD459*CE459</f>
        <v>12317066.505334884</v>
      </c>
      <c r="CG459" s="6">
        <f>'[1]Detailed Budget'!$AD$176</f>
        <v>20662817754.37001</v>
      </c>
      <c r="CH459" s="5">
        <f>BB459*BF459*CG459</f>
        <v>58769252.388041921</v>
      </c>
      <c r="CI459" s="5">
        <f>CF459+CH459</f>
        <v>71086318.893376797</v>
      </c>
      <c r="CJ459" s="5">
        <f>'[1]Detailed Budget'!$AD$178</f>
        <v>46025131033.061455</v>
      </c>
      <c r="CK459" s="5">
        <f>BB459*AG459*CJ459</f>
        <v>88675861.862795189</v>
      </c>
      <c r="CL459" s="5">
        <f>CI459+CK459</f>
        <v>159762180.756172</v>
      </c>
      <c r="CM459" s="4">
        <f>'[1]Detailed Budget'!$AD$189</f>
        <v>77498869683.252869</v>
      </c>
      <c r="CN459" s="5">
        <f>BH459*BL459*CM459</f>
        <v>0</v>
      </c>
      <c r="CO459" s="3">
        <f>'[1]Detailed Budget'!$AD$191</f>
        <v>2684962805.4134097</v>
      </c>
      <c r="CP459" s="2">
        <f>BH459*AN459*CO459</f>
        <v>0</v>
      </c>
      <c r="CQ459" s="2">
        <f>CN459+CP459</f>
        <v>0</v>
      </c>
      <c r="CR459" s="6">
        <f>'[1]Detailed Budget'!$AD$195</f>
        <v>18734176418</v>
      </c>
      <c r="CS459" s="5">
        <f>BN459*CR459</f>
        <v>11830197.607300323</v>
      </c>
      <c r="CW459" s="4"/>
      <c r="DH459" s="3">
        <f>'[1]Detailed Budget'!$AD$163</f>
        <v>4928560000</v>
      </c>
      <c r="DI459" s="2">
        <f>AP459*DH459</f>
        <v>5600000</v>
      </c>
    </row>
    <row r="460" spans="1:118" ht="43.5" x14ac:dyDescent="0.35">
      <c r="A460" s="23" t="s">
        <v>811</v>
      </c>
      <c r="B460" s="22" t="s">
        <v>810</v>
      </c>
      <c r="C460" s="21" t="s">
        <v>1</v>
      </c>
      <c r="D460" s="21" t="s">
        <v>1</v>
      </c>
      <c r="E460" s="21"/>
      <c r="F460" s="21"/>
      <c r="G460" s="21"/>
      <c r="H460" s="21" t="s">
        <v>1</v>
      </c>
      <c r="I460" s="21" t="s">
        <v>1</v>
      </c>
      <c r="J460" s="21"/>
      <c r="K460" s="21" t="s">
        <v>1</v>
      </c>
      <c r="L460" s="21"/>
      <c r="M460" s="21"/>
      <c r="N460" s="21"/>
      <c r="O460" s="21"/>
      <c r="P460" s="21"/>
      <c r="Q460" s="21"/>
      <c r="R460" s="21" t="s">
        <v>1</v>
      </c>
      <c r="S460" s="21"/>
      <c r="T460" s="21"/>
      <c r="U460" s="20">
        <f>COUNTA(C460:T460)</f>
        <v>6</v>
      </c>
      <c r="V460" s="19" t="s">
        <v>4</v>
      </c>
      <c r="W460" s="18">
        <v>134084</v>
      </c>
      <c r="X460" s="17">
        <v>3.03</v>
      </c>
      <c r="Y460" s="16">
        <f>1+X460/100</f>
        <v>1.0303</v>
      </c>
      <c r="Z460" s="6">
        <v>19</v>
      </c>
      <c r="AA460" s="16">
        <f>POWER(Y460,Z460)</f>
        <v>1.7632354008841205</v>
      </c>
      <c r="AB460" s="6">
        <f>W460*AA460</f>
        <v>236421.65549214641</v>
      </c>
      <c r="AC460" s="1">
        <v>20.2</v>
      </c>
      <c r="AD460" s="6">
        <f>AB460*AC460/100</f>
        <v>47757.174409413572</v>
      </c>
      <c r="AE460" s="6">
        <f>AD460*0.95</f>
        <v>45369.315688942894</v>
      </c>
      <c r="AF460" s="6">
        <f>AE460*BB460</f>
        <v>45369.315688942894</v>
      </c>
      <c r="AG460" s="15">
        <f>AE460/21628351</f>
        <v>2.0976779824288449E-3</v>
      </c>
      <c r="AH460" s="6">
        <f>AB460*0.05</f>
        <v>11821.082774607321</v>
      </c>
      <c r="AI460" s="12">
        <f>AH460/12908475</f>
        <v>9.1576137185897803E-4</v>
      </c>
      <c r="AJ460" s="6">
        <f>AD460+AH460</f>
        <v>59578.257184020891</v>
      </c>
      <c r="AK460" s="6">
        <f>AB460*0.04</f>
        <v>9456.8662196858568</v>
      </c>
      <c r="AL460" s="6">
        <f>AB460*0.04</f>
        <v>9456.8662196858568</v>
      </c>
      <c r="AM460" s="6">
        <f>AK460+AL460</f>
        <v>18913.732439371714</v>
      </c>
      <c r="AN460" s="14">
        <f>AM460/20653560</f>
        <v>9.1576137185897803E-4</v>
      </c>
      <c r="AO460" s="6">
        <v>11</v>
      </c>
      <c r="AP460" s="13">
        <f>AO460/8801</f>
        <v>1.2498579706851495E-3</v>
      </c>
      <c r="AQ460" s="6">
        <v>11</v>
      </c>
      <c r="AR460" s="6"/>
      <c r="AS460" s="6"/>
      <c r="AT460" s="6"/>
      <c r="AU460" s="6">
        <v>0</v>
      </c>
      <c r="AV460" s="6"/>
      <c r="AW460" s="13">
        <f>AV460/34743979</f>
        <v>0</v>
      </c>
      <c r="AX460" s="6">
        <v>1</v>
      </c>
      <c r="AY460" s="6">
        <f>AJ460/1645230*476936</f>
        <v>17271.150944438279</v>
      </c>
      <c r="AZ460" s="6">
        <f>AX460*AY460</f>
        <v>17271.150944438279</v>
      </c>
      <c r="BA460" s="12">
        <f>AZ460/12721596</f>
        <v>1.3576245421123481E-3</v>
      </c>
      <c r="BB460" s="11">
        <v>1</v>
      </c>
      <c r="BC460" s="6">
        <f>AD460*BB460*0.18*4</f>
        <v>34385.16557477777</v>
      </c>
      <c r="BD460" s="10">
        <f>BC460/11104067</f>
        <v>3.0966280710281891E-3</v>
      </c>
      <c r="BE460" s="6">
        <f>AD460*BB460*0.77*4</f>
        <v>147092.09718099379</v>
      </c>
      <c r="BF460" s="8">
        <f>BE460/47500730</f>
        <v>3.0966281398410885E-3</v>
      </c>
      <c r="BG460" s="27">
        <f>BC460+BE460</f>
        <v>181477.26275577158</v>
      </c>
      <c r="BH460" s="9">
        <v>0</v>
      </c>
      <c r="BI460" s="6">
        <f>AK460*0.85*0.75*12</f>
        <v>72345.026580596808</v>
      </c>
      <c r="BJ460" s="6">
        <f>AL460*0.85*0.75*2*12</f>
        <v>144690.05316119362</v>
      </c>
      <c r="BK460" s="6">
        <f>BI460+BJ460</f>
        <v>217035.07974179043</v>
      </c>
      <c r="BL460" s="8">
        <f>BK460/236999601</f>
        <v>9.1576137185897803E-4</v>
      </c>
      <c r="BM460" s="6">
        <f>AH460/326434*439653</f>
        <v>15921.057564789306</v>
      </c>
      <c r="BN460" s="8">
        <f>BM460/23157202</f>
        <v>6.8752077927157636E-4</v>
      </c>
      <c r="BT460" s="6">
        <f>'[1]Detailed Budget'!$AD$12</f>
        <v>194045122715</v>
      </c>
      <c r="BU460" s="6">
        <f>'[1]Detailed Budget'!$AD$24</f>
        <v>194045122715</v>
      </c>
      <c r="BV460" s="7">
        <f>AV460/34743979</f>
        <v>0</v>
      </c>
      <c r="BW460" s="4"/>
      <c r="BX460" s="5">
        <f>BT460*BV460</f>
        <v>0</v>
      </c>
      <c r="BY460" s="5">
        <f>BU460*BV460</f>
        <v>0</v>
      </c>
      <c r="CA460" s="6">
        <f>'[1]Detailed Budget'!$AD$96</f>
        <v>71050111380.677719</v>
      </c>
      <c r="CB460" s="5">
        <f>BA460*CA460</f>
        <v>96459374.930223912</v>
      </c>
      <c r="CE460" s="6">
        <f>'[1]Detailed Budget'!$AD$175</f>
        <v>4330586076.5988197</v>
      </c>
      <c r="CF460" s="5">
        <f>BB460*BD460*CE460</f>
        <v>13410214.408799738</v>
      </c>
      <c r="CG460" s="6">
        <f>'[1]Detailed Budget'!$AD$176</f>
        <v>20662817754.37001</v>
      </c>
      <c r="CH460" s="5">
        <f>BB460*BF460*CG460</f>
        <v>63985062.906590223</v>
      </c>
      <c r="CI460" s="5">
        <f>CF460+CH460</f>
        <v>77395277.315389961</v>
      </c>
      <c r="CJ460" s="5">
        <f>'[1]Detailed Budget'!$AD$178</f>
        <v>46025131033.061455</v>
      </c>
      <c r="CK460" s="5">
        <f>BB460*AG460*CJ460</f>
        <v>96545904.00645557</v>
      </c>
      <c r="CL460" s="5">
        <f>CI460+CK460</f>
        <v>173941181.32184553</v>
      </c>
      <c r="CM460" s="4">
        <f>'[1]Detailed Budget'!$AD$189</f>
        <v>77498869683.252869</v>
      </c>
      <c r="CN460" s="5">
        <f>BH460*BL460*CM460</f>
        <v>0</v>
      </c>
      <c r="CO460" s="3">
        <f>'[1]Detailed Budget'!$AD$191</f>
        <v>2684962805.4134097</v>
      </c>
      <c r="CP460" s="2">
        <f>BH460*AN460*CO460</f>
        <v>0</v>
      </c>
      <c r="CQ460" s="2">
        <f>CN460+CP460</f>
        <v>0</v>
      </c>
      <c r="CR460" s="6">
        <f>'[1]Detailed Budget'!$AD$195</f>
        <v>18734176418</v>
      </c>
      <c r="CS460" s="5">
        <f>BN460*CR460</f>
        <v>12880135.56991455</v>
      </c>
      <c r="CW460" s="4"/>
      <c r="DH460" s="3">
        <f>'[1]Detailed Budget'!$AD$163</f>
        <v>4928560000</v>
      </c>
      <c r="DI460" s="2">
        <f>AP460*DH460</f>
        <v>6160000</v>
      </c>
    </row>
    <row r="461" spans="1:118" ht="43.5" x14ac:dyDescent="0.35">
      <c r="A461" s="23" t="s">
        <v>809</v>
      </c>
      <c r="B461" s="22" t="s">
        <v>808</v>
      </c>
      <c r="C461" s="21" t="s">
        <v>1</v>
      </c>
      <c r="D461" s="21" t="s">
        <v>1</v>
      </c>
      <c r="E461" s="21"/>
      <c r="F461" s="21"/>
      <c r="G461" s="21"/>
      <c r="H461" s="21" t="s">
        <v>1</v>
      </c>
      <c r="I461" s="21" t="s">
        <v>1</v>
      </c>
      <c r="J461" s="21"/>
      <c r="K461" s="21" t="s">
        <v>1</v>
      </c>
      <c r="L461" s="21"/>
      <c r="M461" s="21"/>
      <c r="N461" s="21"/>
      <c r="O461" s="21"/>
      <c r="P461" s="21"/>
      <c r="Q461" s="21"/>
      <c r="R461" s="21" t="s">
        <v>1</v>
      </c>
      <c r="S461" s="21"/>
      <c r="T461" s="21"/>
      <c r="U461" s="20">
        <f>COUNTA(C461:T461)</f>
        <v>6</v>
      </c>
      <c r="V461" s="19" t="s">
        <v>4</v>
      </c>
      <c r="W461" s="18">
        <v>149152</v>
      </c>
      <c r="X461" s="17">
        <v>3.03</v>
      </c>
      <c r="Y461" s="16">
        <f>1+X461/100</f>
        <v>1.0303</v>
      </c>
      <c r="Z461" s="6">
        <v>19</v>
      </c>
      <c r="AA461" s="16">
        <f>POWER(Y461,Z461)</f>
        <v>1.7632354008841205</v>
      </c>
      <c r="AB461" s="6">
        <f>W461*AA461</f>
        <v>262990.08651266835</v>
      </c>
      <c r="AC461" s="1">
        <v>20.2</v>
      </c>
      <c r="AD461" s="6">
        <f>AB461*AC461/100</f>
        <v>53123.997475559001</v>
      </c>
      <c r="AE461" s="6">
        <f>AD461*0.95</f>
        <v>50467.797601781051</v>
      </c>
      <c r="AF461" s="6">
        <f>AE461*BB461</f>
        <v>50467.797601781051</v>
      </c>
      <c r="AG461" s="15">
        <f>AE461/21628351</f>
        <v>2.3334094033234921E-3</v>
      </c>
      <c r="AH461" s="6">
        <f>AB461*0.05</f>
        <v>13149.504325633417</v>
      </c>
      <c r="AI461" s="12">
        <f>AH461/12908475</f>
        <v>1.0186721766617217E-3</v>
      </c>
      <c r="AJ461" s="6">
        <f>AD461+AH461</f>
        <v>66273.501801192411</v>
      </c>
      <c r="AK461" s="6">
        <f>AB461*0.04</f>
        <v>10519.603460506734</v>
      </c>
      <c r="AL461" s="6">
        <f>AB461*0.04</f>
        <v>10519.603460506734</v>
      </c>
      <c r="AM461" s="6">
        <f>AK461+AL461</f>
        <v>21039.206921013469</v>
      </c>
      <c r="AN461" s="14">
        <f>AM461/20653560</f>
        <v>1.0186721766617217E-3</v>
      </c>
      <c r="AO461" s="6">
        <v>11</v>
      </c>
      <c r="AP461" s="13">
        <f>AO461/8801</f>
        <v>1.2498579706851495E-3</v>
      </c>
      <c r="AQ461" s="6">
        <v>11</v>
      </c>
      <c r="AR461" s="6"/>
      <c r="AS461" s="6"/>
      <c r="AT461" s="6"/>
      <c r="AU461" s="6">
        <v>0</v>
      </c>
      <c r="AV461" s="6"/>
      <c r="AW461" s="13">
        <f>AV461/34743979</f>
        <v>0</v>
      </c>
      <c r="AX461" s="6">
        <v>1</v>
      </c>
      <c r="AY461" s="6">
        <f>AJ461/1645230*476936</f>
        <v>19212.036526840322</v>
      </c>
      <c r="AZ461" s="6">
        <f>AX461*AY461</f>
        <v>19212.036526840322</v>
      </c>
      <c r="BA461" s="12">
        <f>AZ461/12721596</f>
        <v>1.5101907439003975E-3</v>
      </c>
      <c r="BB461" s="11">
        <v>1</v>
      </c>
      <c r="BC461" s="6">
        <f>AD461*BB461*0.18*4</f>
        <v>38249.278182402479</v>
      </c>
      <c r="BD461" s="10">
        <f>BC461/11104067</f>
        <v>3.4446188214104327E-3</v>
      </c>
      <c r="BE461" s="6">
        <f>AD461*BB461*0.77*4</f>
        <v>163621.91222472172</v>
      </c>
      <c r="BF461" s="8">
        <f>BE461/47500730</f>
        <v>3.4446188979563412E-3</v>
      </c>
      <c r="BG461" s="27">
        <f>BC461+BE461</f>
        <v>201871.1904071242</v>
      </c>
      <c r="BH461" s="9">
        <v>0</v>
      </c>
      <c r="BI461" s="6">
        <f>AK461*0.85*0.75*12</f>
        <v>80474.96647287652</v>
      </c>
      <c r="BJ461" s="6">
        <f>AL461*0.85*0.75*2*12</f>
        <v>160949.93294575304</v>
      </c>
      <c r="BK461" s="6">
        <f>BI461+BJ461</f>
        <v>241424.89941862956</v>
      </c>
      <c r="BL461" s="8">
        <f>BK461/236999601</f>
        <v>1.0186721766617217E-3</v>
      </c>
      <c r="BM461" s="6">
        <f>AH461/326434*439653</f>
        <v>17710.22327722513</v>
      </c>
      <c r="BN461" s="8">
        <f>BM461/23157202</f>
        <v>7.6478251894270867E-4</v>
      </c>
      <c r="BT461" s="6">
        <f>'[1]Detailed Budget'!$AD$12</f>
        <v>194045122715</v>
      </c>
      <c r="BU461" s="6">
        <f>'[1]Detailed Budget'!$AD$24</f>
        <v>194045122715</v>
      </c>
      <c r="BV461" s="7">
        <f>AV461/34743979</f>
        <v>0</v>
      </c>
      <c r="BW461" s="4"/>
      <c r="BX461" s="5">
        <f>BT461*BV461</f>
        <v>0</v>
      </c>
      <c r="BY461" s="5">
        <f>BU461*BV461</f>
        <v>0</v>
      </c>
      <c r="CA461" s="6">
        <f>'[1]Detailed Budget'!$AD$96</f>
        <v>71050111380.677719</v>
      </c>
      <c r="CB461" s="5">
        <f>BA461*CA461</f>
        <v>107299220.56019178</v>
      </c>
      <c r="CE461" s="6">
        <f>'[1]Detailed Budget'!$AD$175</f>
        <v>4330586076.5988197</v>
      </c>
      <c r="CF461" s="5">
        <f>BB461*BD461*CE461</f>
        <v>14917218.307190256</v>
      </c>
      <c r="CG461" s="6">
        <f>'[1]Detailed Budget'!$AD$176</f>
        <v>20662817754.37001</v>
      </c>
      <c r="CH461" s="5">
        <f>BB461*BF461*CG461</f>
        <v>71175532.521730751</v>
      </c>
      <c r="CI461" s="5">
        <f>CF461+CH461</f>
        <v>86092750.828921005</v>
      </c>
      <c r="CJ461" s="5">
        <f>'[1]Detailed Budget'!$AD$178</f>
        <v>46025131033.061455</v>
      </c>
      <c r="CK461" s="5">
        <f>BB461*AG461*CJ461</f>
        <v>107395473.54174146</v>
      </c>
      <c r="CL461" s="5">
        <f>CI461+CK461</f>
        <v>193488224.37066245</v>
      </c>
      <c r="CM461" s="4">
        <f>'[1]Detailed Budget'!$AD$189</f>
        <v>77498869683.252869</v>
      </c>
      <c r="CN461" s="5">
        <f>BH461*BL461*CM461</f>
        <v>0</v>
      </c>
      <c r="CO461" s="3">
        <f>'[1]Detailed Budget'!$AD$191</f>
        <v>2684962805.4134097</v>
      </c>
      <c r="CP461" s="2">
        <f>BH461*AN461*CO461</f>
        <v>0</v>
      </c>
      <c r="CQ461" s="2">
        <f>CN461+CP461</f>
        <v>0</v>
      </c>
      <c r="CR461" s="6">
        <f>'[1]Detailed Budget'!$AD$195</f>
        <v>18734176418</v>
      </c>
      <c r="CS461" s="5">
        <f>BN461*CR461</f>
        <v>14327570.63127513</v>
      </c>
      <c r="CW461" s="4"/>
      <c r="DH461" s="3">
        <f>'[1]Detailed Budget'!$AD$163</f>
        <v>4928560000</v>
      </c>
      <c r="DI461" s="2">
        <f>AP461*DH461</f>
        <v>6160000</v>
      </c>
    </row>
    <row r="462" spans="1:118" ht="43.5" x14ac:dyDescent="0.35">
      <c r="A462" s="23" t="s">
        <v>807</v>
      </c>
      <c r="B462" s="22" t="s">
        <v>806</v>
      </c>
      <c r="C462" s="21" t="s">
        <v>1</v>
      </c>
      <c r="D462" s="21" t="s">
        <v>1</v>
      </c>
      <c r="E462" s="21"/>
      <c r="F462" s="21"/>
      <c r="G462" s="21"/>
      <c r="H462" s="21" t="s">
        <v>1</v>
      </c>
      <c r="I462" s="21" t="s">
        <v>1</v>
      </c>
      <c r="J462" s="21"/>
      <c r="K462" s="21" t="s">
        <v>1</v>
      </c>
      <c r="L462" s="21"/>
      <c r="M462" s="21"/>
      <c r="N462" s="21"/>
      <c r="O462" s="21"/>
      <c r="P462" s="21"/>
      <c r="Q462" s="21"/>
      <c r="R462" s="21" t="s">
        <v>1</v>
      </c>
      <c r="S462" s="21"/>
      <c r="T462" s="21"/>
      <c r="U462" s="20">
        <f>COUNTA(C462:T462)</f>
        <v>6</v>
      </c>
      <c r="V462" s="19" t="s">
        <v>4</v>
      </c>
      <c r="W462" s="18">
        <v>207470</v>
      </c>
      <c r="X462" s="17">
        <v>3.03</v>
      </c>
      <c r="Y462" s="16">
        <f>1+X462/100</f>
        <v>1.0303</v>
      </c>
      <c r="Z462" s="6">
        <v>19</v>
      </c>
      <c r="AA462" s="16">
        <f>POWER(Y462,Z462)</f>
        <v>1.7632354008841205</v>
      </c>
      <c r="AB462" s="6">
        <f>W462*AA462</f>
        <v>365818.44862142846</v>
      </c>
      <c r="AC462" s="1">
        <v>20.2</v>
      </c>
      <c r="AD462" s="6">
        <f>AB462*AC462/100</f>
        <v>73895.32662152854</v>
      </c>
      <c r="AE462" s="6">
        <f>AD462*0.95</f>
        <v>70200.560290452107</v>
      </c>
      <c r="AF462" s="6">
        <f>AE462*BB462</f>
        <v>70200.560290452107</v>
      </c>
      <c r="AG462" s="15">
        <f>AE462/21628351</f>
        <v>3.2457657215962561E-3</v>
      </c>
      <c r="AH462" s="6">
        <f>AB462*0.05</f>
        <v>18290.922431071423</v>
      </c>
      <c r="AI462" s="12">
        <f>AH462/12908475</f>
        <v>1.4169700472806759E-3</v>
      </c>
      <c r="AJ462" s="6">
        <f>AD462+AH462</f>
        <v>92186.24905259996</v>
      </c>
      <c r="AK462" s="6">
        <f>AB462*0.04</f>
        <v>14632.737944857139</v>
      </c>
      <c r="AL462" s="6">
        <f>AB462*0.04</f>
        <v>14632.737944857139</v>
      </c>
      <c r="AM462" s="6">
        <f>AK462+AL462</f>
        <v>29265.475889714278</v>
      </c>
      <c r="AN462" s="14">
        <f>AM462/20653560</f>
        <v>1.4169700472806759E-3</v>
      </c>
      <c r="AO462" s="6">
        <v>11</v>
      </c>
      <c r="AP462" s="13">
        <f>AO462/8801</f>
        <v>1.2498579706851495E-3</v>
      </c>
      <c r="AQ462" s="6">
        <v>11</v>
      </c>
      <c r="AR462" s="6"/>
      <c r="AS462" s="6"/>
      <c r="AT462" s="6"/>
      <c r="AU462" s="6">
        <v>0</v>
      </c>
      <c r="AV462" s="6"/>
      <c r="AW462" s="13">
        <f>AV462/34743979</f>
        <v>0</v>
      </c>
      <c r="AX462" s="6">
        <v>1</v>
      </c>
      <c r="AY462" s="6">
        <f>AJ462/1645230*476936</f>
        <v>26723.887163588563</v>
      </c>
      <c r="AZ462" s="6">
        <f>AX462*AY462</f>
        <v>26723.887163588563</v>
      </c>
      <c r="BA462" s="12">
        <f>AZ462/12721596</f>
        <v>2.1006709506879925E-3</v>
      </c>
      <c r="BB462" s="11">
        <v>1</v>
      </c>
      <c r="BC462" s="6">
        <f>AD462*BB462*0.18*4</f>
        <v>53204.63516750055</v>
      </c>
      <c r="BD462" s="10">
        <f>BC462/11104067</f>
        <v>4.7914548036769363E-3</v>
      </c>
      <c r="BE462" s="6">
        <f>AD462*BB462*0.77*4</f>
        <v>227597.6059943079</v>
      </c>
      <c r="BF462" s="8">
        <f>BE462/47500730</f>
        <v>4.7914549101520732E-3</v>
      </c>
      <c r="BG462" s="27">
        <f>BC462+BE462</f>
        <v>280802.24116180843</v>
      </c>
      <c r="BH462" s="9">
        <v>0</v>
      </c>
      <c r="BI462" s="6">
        <f>AK462*0.85*0.75*12</f>
        <v>111940.4452781571</v>
      </c>
      <c r="BJ462" s="6">
        <f>AL462*0.85*0.75*2*12</f>
        <v>223880.8905563142</v>
      </c>
      <c r="BK462" s="6">
        <f>BI462+BJ462</f>
        <v>335821.33583447128</v>
      </c>
      <c r="BL462" s="8">
        <f>BK462/236999601</f>
        <v>1.4169700472806757E-3</v>
      </c>
      <c r="BM462" s="6">
        <f>AH462/326434*439653</f>
        <v>24634.869283186938</v>
      </c>
      <c r="BN462" s="8">
        <f>BM462/23157202</f>
        <v>1.0638102687529753E-3</v>
      </c>
      <c r="BT462" s="6">
        <f>'[1]Detailed Budget'!$AD$12</f>
        <v>194045122715</v>
      </c>
      <c r="BU462" s="6">
        <f>'[1]Detailed Budget'!$AD$24</f>
        <v>194045122715</v>
      </c>
      <c r="BV462" s="7">
        <f>AV462/34743979</f>
        <v>0</v>
      </c>
      <c r="BW462" s="4"/>
      <c r="BX462" s="5">
        <f>BT462*BV462</f>
        <v>0</v>
      </c>
      <c r="BY462" s="5">
        <f>BU462*BV462</f>
        <v>0</v>
      </c>
      <c r="CA462" s="6">
        <f>'[1]Detailed Budget'!$AD$96</f>
        <v>71050111380.677719</v>
      </c>
      <c r="CB462" s="5">
        <f>BA462*CA462</f>
        <v>149252905.02053604</v>
      </c>
      <c r="CE462" s="6">
        <f>'[1]Detailed Budget'!$AD$175</f>
        <v>4330586076.5988197</v>
      </c>
      <c r="CF462" s="5">
        <f>BB462*BD462*CE462</f>
        <v>20749807.45945587</v>
      </c>
      <c r="CG462" s="6">
        <f>'[1]Detailed Budget'!$AD$176</f>
        <v>20662817754.37001</v>
      </c>
      <c r="CH462" s="5">
        <f>BB462*BF462*CG462</f>
        <v>99004959.586753622</v>
      </c>
      <c r="CI462" s="5">
        <f>CF462+CH462</f>
        <v>119754767.04620948</v>
      </c>
      <c r="CJ462" s="5">
        <f>'[1]Detailed Budget'!$AD$178</f>
        <v>46025131033.061455</v>
      </c>
      <c r="CK462" s="5">
        <f>BB462*AG462*CJ462</f>
        <v>149386792.63908696</v>
      </c>
      <c r="CL462" s="5">
        <f>CI462+CK462</f>
        <v>269141559.68529642</v>
      </c>
      <c r="CM462" s="4">
        <f>'[1]Detailed Budget'!$AD$189</f>
        <v>77498869683.252869</v>
      </c>
      <c r="CN462" s="5">
        <f>BH462*BL462*CM462</f>
        <v>0</v>
      </c>
      <c r="CO462" s="3">
        <f>'[1]Detailed Budget'!$AD$191</f>
        <v>2684962805.4134097</v>
      </c>
      <c r="CP462" s="2">
        <f>BH462*AN462*CO462</f>
        <v>0</v>
      </c>
      <c r="CQ462" s="2">
        <f>CN462+CP462</f>
        <v>0</v>
      </c>
      <c r="CR462" s="6">
        <f>'[1]Detailed Budget'!$AD$195</f>
        <v>18734176418</v>
      </c>
      <c r="CS462" s="5">
        <f>BN462*CR462</f>
        <v>19929609.250098232</v>
      </c>
      <c r="CW462" s="4"/>
      <c r="DH462" s="3">
        <f>'[1]Detailed Budget'!$AD$163</f>
        <v>4928560000</v>
      </c>
      <c r="DI462" s="2">
        <f>AP462*DH462</f>
        <v>6160000</v>
      </c>
    </row>
    <row r="463" spans="1:118" ht="43.5" x14ac:dyDescent="0.35">
      <c r="A463" s="23" t="s">
        <v>805</v>
      </c>
      <c r="B463" s="22" t="s">
        <v>804</v>
      </c>
      <c r="C463" s="21" t="s">
        <v>1</v>
      </c>
      <c r="D463" s="21" t="s">
        <v>1</v>
      </c>
      <c r="E463" s="21"/>
      <c r="F463" s="21"/>
      <c r="G463" s="21"/>
      <c r="H463" s="21" t="s">
        <v>1</v>
      </c>
      <c r="I463" s="21" t="s">
        <v>1</v>
      </c>
      <c r="J463" s="21"/>
      <c r="K463" s="21" t="s">
        <v>1</v>
      </c>
      <c r="L463" s="21"/>
      <c r="M463" s="21"/>
      <c r="N463" s="21"/>
      <c r="O463" s="21"/>
      <c r="P463" s="21"/>
      <c r="Q463" s="21"/>
      <c r="R463" s="21" t="s">
        <v>1</v>
      </c>
      <c r="S463" s="21"/>
      <c r="T463" s="21"/>
      <c r="U463" s="20">
        <f>COUNTA(C463:T463)</f>
        <v>6</v>
      </c>
      <c r="V463" s="19" t="s">
        <v>4</v>
      </c>
      <c r="W463" s="18">
        <v>156907</v>
      </c>
      <c r="X463" s="17">
        <v>3.03</v>
      </c>
      <c r="Y463" s="16">
        <f>1+X463/100</f>
        <v>1.0303</v>
      </c>
      <c r="Z463" s="6">
        <v>19</v>
      </c>
      <c r="AA463" s="16">
        <f>POWER(Y463,Z463)</f>
        <v>1.7632354008841205</v>
      </c>
      <c r="AB463" s="6">
        <f>W463*AA463</f>
        <v>276663.9770465247</v>
      </c>
      <c r="AC463" s="1">
        <v>20.2</v>
      </c>
      <c r="AD463" s="6">
        <f>AB463*AC463/100</f>
        <v>55886.123363397986</v>
      </c>
      <c r="AE463" s="6">
        <f>AD463*0.95</f>
        <v>53091.817195228083</v>
      </c>
      <c r="AF463" s="6">
        <f>AE463*BB463</f>
        <v>53091.817195228083</v>
      </c>
      <c r="AG463" s="15">
        <f>AE463/21628351</f>
        <v>2.4547325496626204E-3</v>
      </c>
      <c r="AH463" s="6">
        <f>AB463*0.05</f>
        <v>13833.198852326235</v>
      </c>
      <c r="AI463" s="12">
        <f>AH463/12908475</f>
        <v>1.0716369557462236E-3</v>
      </c>
      <c r="AJ463" s="6">
        <f>AD463+AH463</f>
        <v>69719.322215724227</v>
      </c>
      <c r="AK463" s="6">
        <f>AB463*0.04</f>
        <v>11066.559081860989</v>
      </c>
      <c r="AL463" s="6">
        <f>AB463*0.04</f>
        <v>11066.559081860989</v>
      </c>
      <c r="AM463" s="6">
        <f>AK463+AL463</f>
        <v>22133.118163721978</v>
      </c>
      <c r="AN463" s="14">
        <f>AM463/20653560</f>
        <v>1.0716369557462239E-3</v>
      </c>
      <c r="AO463" s="6">
        <v>10</v>
      </c>
      <c r="AP463" s="13">
        <f>AO463/8801</f>
        <v>1.1362345188046814E-3</v>
      </c>
      <c r="AQ463" s="6">
        <v>10</v>
      </c>
      <c r="AR463" s="6"/>
      <c r="AS463" s="6"/>
      <c r="AT463" s="6"/>
      <c r="AU463" s="6">
        <v>0</v>
      </c>
      <c r="AV463" s="6"/>
      <c r="AW463" s="13">
        <f>AV463/34743979</f>
        <v>0</v>
      </c>
      <c r="AX463" s="6">
        <v>1</v>
      </c>
      <c r="AY463" s="6">
        <f>AJ463/1645230*476936</f>
        <v>20210.945983405756</v>
      </c>
      <c r="AZ463" s="6">
        <f>AX463*AY463</f>
        <v>20210.945983405756</v>
      </c>
      <c r="BA463" s="12">
        <f>AZ463/12721596</f>
        <v>1.5887115094211258E-3</v>
      </c>
      <c r="BB463" s="11">
        <v>1</v>
      </c>
      <c r="BC463" s="6">
        <f>AD463*BB463*0.18*4</f>
        <v>40238.008821646552</v>
      </c>
      <c r="BD463" s="10">
        <f>BC463/11104067</f>
        <v>3.6237181225263278E-3</v>
      </c>
      <c r="BE463" s="6">
        <f>AD463*BB463*0.77*4</f>
        <v>172129.25995926579</v>
      </c>
      <c r="BF463" s="8">
        <f>BE463/47500730</f>
        <v>3.6237182030521595E-3</v>
      </c>
      <c r="BG463" s="27">
        <f>BC463+BE463</f>
        <v>212367.26878091233</v>
      </c>
      <c r="BH463" s="9">
        <v>0</v>
      </c>
      <c r="BI463" s="6">
        <f>AK463*0.85*0.75*12</f>
        <v>84659.176976236558</v>
      </c>
      <c r="BJ463" s="6">
        <f>AL463*0.85*0.75*2*12</f>
        <v>169318.35395247312</v>
      </c>
      <c r="BK463" s="6">
        <f>BI463+BJ463</f>
        <v>253977.53092870966</v>
      </c>
      <c r="BL463" s="8">
        <f>BK463/236999601</f>
        <v>1.0716369557462236E-3</v>
      </c>
      <c r="BM463" s="6">
        <f>AH463/326434*439653</f>
        <v>18631.047547197246</v>
      </c>
      <c r="BN463" s="8">
        <f>BM463/23157202</f>
        <v>8.0454657463355228E-4</v>
      </c>
      <c r="BT463" s="6">
        <f>'[1]Detailed Budget'!$AD$12</f>
        <v>194045122715</v>
      </c>
      <c r="BU463" s="6">
        <f>'[1]Detailed Budget'!$AD$24</f>
        <v>194045122715</v>
      </c>
      <c r="BV463" s="7">
        <f>AV463/34743979</f>
        <v>0</v>
      </c>
      <c r="BW463" s="4"/>
      <c r="BX463" s="5">
        <f>BT463*BV463</f>
        <v>0</v>
      </c>
      <c r="BY463" s="5">
        <f>BU463*BV463</f>
        <v>0</v>
      </c>
      <c r="CA463" s="6">
        <f>'[1]Detailed Budget'!$AD$96</f>
        <v>71050111380.677719</v>
      </c>
      <c r="CB463" s="5">
        <f>BA463*CA463</f>
        <v>112878129.69613561</v>
      </c>
      <c r="CE463" s="6">
        <f>'[1]Detailed Budget'!$AD$175</f>
        <v>4330586076.5988197</v>
      </c>
      <c r="CF463" s="5">
        <f>BB463*BD463*CE463</f>
        <v>15692823.246931331</v>
      </c>
      <c r="CG463" s="6">
        <f>'[1]Detailed Budget'!$AD$176</f>
        <v>20662817754.37001</v>
      </c>
      <c r="CH463" s="5">
        <f>BB463*BF463*CG463</f>
        <v>74876228.822859958</v>
      </c>
      <c r="CI463" s="5">
        <f>CF463+CH463</f>
        <v>90569052.069791287</v>
      </c>
      <c r="CJ463" s="5">
        <f>'[1]Detailed Budget'!$AD$178</f>
        <v>46025131033.061455</v>
      </c>
      <c r="CK463" s="5">
        <f>BB463*AG463*CJ463</f>
        <v>112979387.24934314</v>
      </c>
      <c r="CL463" s="5">
        <f>CI463+CK463</f>
        <v>203548439.31913441</v>
      </c>
      <c r="CM463" s="4">
        <f>'[1]Detailed Budget'!$AD$189</f>
        <v>77498869683.252869</v>
      </c>
      <c r="CN463" s="5">
        <f>BH463*BL463*CM463</f>
        <v>0</v>
      </c>
      <c r="CO463" s="3">
        <f>'[1]Detailed Budget'!$AD$191</f>
        <v>2684962805.4134097</v>
      </c>
      <c r="CP463" s="2">
        <f>BH463*AN463*CO463</f>
        <v>0</v>
      </c>
      <c r="CQ463" s="2">
        <f>CN463+CP463</f>
        <v>0</v>
      </c>
      <c r="CR463" s="6">
        <f>'[1]Detailed Budget'!$AD$195</f>
        <v>18734176418</v>
      </c>
      <c r="CS463" s="5">
        <f>BN463*CR463</f>
        <v>15072517.465682572</v>
      </c>
      <c r="CW463" s="4"/>
      <c r="DH463" s="3">
        <f>'[1]Detailed Budget'!$AD$163</f>
        <v>4928560000</v>
      </c>
      <c r="DI463" s="2">
        <f>AP463*DH463</f>
        <v>5600000</v>
      </c>
    </row>
    <row r="464" spans="1:118" ht="43.5" x14ac:dyDescent="0.35">
      <c r="A464" s="23" t="s">
        <v>803</v>
      </c>
      <c r="B464" s="22" t="s">
        <v>802</v>
      </c>
      <c r="C464" s="21" t="s">
        <v>1</v>
      </c>
      <c r="D464" s="21" t="s">
        <v>1</v>
      </c>
      <c r="E464" s="21"/>
      <c r="F464" s="21"/>
      <c r="G464" s="21"/>
      <c r="H464" s="21" t="s">
        <v>1</v>
      </c>
      <c r="I464" s="21" t="s">
        <v>1</v>
      </c>
      <c r="J464" s="21"/>
      <c r="K464" s="21" t="s">
        <v>1</v>
      </c>
      <c r="L464" s="21"/>
      <c r="M464" s="21"/>
      <c r="N464" s="21"/>
      <c r="O464" s="21"/>
      <c r="P464" s="21"/>
      <c r="Q464" s="21"/>
      <c r="R464" s="21" t="s">
        <v>1</v>
      </c>
      <c r="S464" s="21"/>
      <c r="T464" s="21"/>
      <c r="U464" s="20">
        <f>COUNTA(C464:T464)</f>
        <v>6</v>
      </c>
      <c r="V464" s="19" t="s">
        <v>4</v>
      </c>
      <c r="W464" s="18">
        <v>104601</v>
      </c>
      <c r="X464" s="17">
        <v>3.03</v>
      </c>
      <c r="Y464" s="16">
        <f>1+X464/100</f>
        <v>1.0303</v>
      </c>
      <c r="Z464" s="6">
        <v>19</v>
      </c>
      <c r="AA464" s="16">
        <f>POWER(Y464,Z464)</f>
        <v>1.7632354008841205</v>
      </c>
      <c r="AB464" s="6">
        <f>W464*AA464</f>
        <v>184436.18616787987</v>
      </c>
      <c r="AC464" s="1">
        <v>20.2</v>
      </c>
      <c r="AD464" s="6">
        <f>AB464*AC464/100</f>
        <v>37256.109605911734</v>
      </c>
      <c r="AE464" s="6">
        <f>AD464*0.95</f>
        <v>35393.304125616145</v>
      </c>
      <c r="AF464" s="6">
        <f>AE464*BB464</f>
        <v>35393.304125616145</v>
      </c>
      <c r="AG464" s="15">
        <f>AE464/21628351</f>
        <v>1.6364310032519883E-3</v>
      </c>
      <c r="AH464" s="6">
        <f>AB464*0.05</f>
        <v>9221.8093083939948</v>
      </c>
      <c r="AI464" s="12">
        <f>AH464/12908475</f>
        <v>7.1439959471540941E-4</v>
      </c>
      <c r="AJ464" s="6">
        <f>AD464+AH464</f>
        <v>46477.91891430573</v>
      </c>
      <c r="AK464" s="6">
        <f>AB464*0.04</f>
        <v>7377.4474467151949</v>
      </c>
      <c r="AL464" s="6">
        <f>AB464*0.04</f>
        <v>7377.4474467151949</v>
      </c>
      <c r="AM464" s="6">
        <f>AK464+AL464</f>
        <v>14754.89489343039</v>
      </c>
      <c r="AN464" s="14">
        <f>AM464/20653560</f>
        <v>7.143995947154093E-4</v>
      </c>
      <c r="AO464" s="6">
        <v>10</v>
      </c>
      <c r="AP464" s="13">
        <f>AO464/8801</f>
        <v>1.1362345188046814E-3</v>
      </c>
      <c r="AQ464" s="6">
        <v>10</v>
      </c>
      <c r="AR464" s="6"/>
      <c r="AS464" s="6"/>
      <c r="AT464" s="6"/>
      <c r="AU464" s="6">
        <v>0</v>
      </c>
      <c r="AV464" s="6"/>
      <c r="AW464" s="13">
        <f>AV464/34743979</f>
        <v>0</v>
      </c>
      <c r="AX464" s="6">
        <v>1</v>
      </c>
      <c r="AY464" s="6">
        <f>AJ464/1645230*476936</f>
        <v>13473.491691321771</v>
      </c>
      <c r="AZ464" s="6">
        <f>AX464*AY464</f>
        <v>13473.491691321771</v>
      </c>
      <c r="BA464" s="12">
        <f>AZ464/12721596</f>
        <v>1.0591038806232937E-3</v>
      </c>
      <c r="BB464" s="11">
        <v>1</v>
      </c>
      <c r="BC464" s="6">
        <f>AD464*BB464*0.18*4</f>
        <v>26824.398916256447</v>
      </c>
      <c r="BD464" s="10">
        <f>BC464/11104067</f>
        <v>2.4157274011635957E-3</v>
      </c>
      <c r="BE464" s="6">
        <f>AD464*BB464*0.77*4</f>
        <v>114748.81758620814</v>
      </c>
      <c r="BF464" s="8">
        <f>BE464/47500730</f>
        <v>2.415727454845602E-3</v>
      </c>
      <c r="BG464" s="27">
        <f>BC464+BE464</f>
        <v>141573.21650246458</v>
      </c>
      <c r="BH464" s="9">
        <v>0</v>
      </c>
      <c r="BI464" s="6">
        <f>AK464*0.85*0.75*12</f>
        <v>56437.472967371243</v>
      </c>
      <c r="BJ464" s="6">
        <f>AL464*0.85*0.75*2*12</f>
        <v>112874.94593474249</v>
      </c>
      <c r="BK464" s="6">
        <f>BI464+BJ464</f>
        <v>169312.41890211374</v>
      </c>
      <c r="BL464" s="8">
        <f>BK464/236999601</f>
        <v>7.1439959471540941E-4</v>
      </c>
      <c r="BM464" s="6">
        <f>AH464/326434*439653</f>
        <v>12420.262986892742</v>
      </c>
      <c r="BN464" s="8">
        <f>BM464/23157202</f>
        <v>5.3634558211707712E-4</v>
      </c>
      <c r="BT464" s="6">
        <f>'[1]Detailed Budget'!$AD$12</f>
        <v>194045122715</v>
      </c>
      <c r="BU464" s="6">
        <f>'[1]Detailed Budget'!$AD$24</f>
        <v>194045122715</v>
      </c>
      <c r="BV464" s="7">
        <f>AV464/34743979</f>
        <v>0</v>
      </c>
      <c r="BW464" s="4"/>
      <c r="BX464" s="5">
        <f>BT464*BV464</f>
        <v>0</v>
      </c>
      <c r="BY464" s="5">
        <f>BU464*BV464</f>
        <v>0</v>
      </c>
      <c r="CA464" s="6">
        <f>'[1]Detailed Budget'!$AD$96</f>
        <v>71050111380.677719</v>
      </c>
      <c r="CB464" s="5">
        <f>BA464*CA464</f>
        <v>75249448.681993023</v>
      </c>
      <c r="CE464" s="6">
        <f>'[1]Detailed Budget'!$AD$175</f>
        <v>4330586076.5988197</v>
      </c>
      <c r="CF464" s="5">
        <f>BB464*BD464*CE464</f>
        <v>10461515.448337318</v>
      </c>
      <c r="CG464" s="6">
        <f>'[1]Detailed Budget'!$AD$176</f>
        <v>20662817754.37001</v>
      </c>
      <c r="CH464" s="5">
        <f>BB464*BF464*CG464</f>
        <v>49915736.143702783</v>
      </c>
      <c r="CI464" s="5">
        <f>CF464+CH464</f>
        <v>60377251.592040099</v>
      </c>
      <c r="CJ464" s="5">
        <f>'[1]Detailed Budget'!$AD$178</f>
        <v>46025131033.061455</v>
      </c>
      <c r="CK464" s="5">
        <f>BB464*AG464*CJ464</f>
        <v>75316951.351236984</v>
      </c>
      <c r="CL464" s="5">
        <f>CI464+CK464</f>
        <v>135694202.94327709</v>
      </c>
      <c r="CM464" s="4">
        <f>'[1]Detailed Budget'!$AD$189</f>
        <v>77498869683.252869</v>
      </c>
      <c r="CN464" s="5">
        <f>BH464*BL464*CM464</f>
        <v>0</v>
      </c>
      <c r="CO464" s="3">
        <f>'[1]Detailed Budget'!$AD$191</f>
        <v>2684962805.4134097</v>
      </c>
      <c r="CP464" s="2">
        <f>BH464*AN464*CO464</f>
        <v>0</v>
      </c>
      <c r="CQ464" s="2">
        <f>CN464+CP464</f>
        <v>0</v>
      </c>
      <c r="CR464" s="6">
        <f>'[1]Detailed Budget'!$AD$195</f>
        <v>18734176418</v>
      </c>
      <c r="CS464" s="5">
        <f>BN464*CR464</f>
        <v>10047992.756396228</v>
      </c>
      <c r="CW464" s="4"/>
      <c r="DH464" s="3">
        <f>'[1]Detailed Budget'!$AD$163</f>
        <v>4928560000</v>
      </c>
      <c r="DI464" s="2">
        <f>AP464*DH464</f>
        <v>5600000</v>
      </c>
    </row>
    <row r="465" spans="1:118" ht="58" x14ac:dyDescent="0.35">
      <c r="A465" s="23" t="s">
        <v>801</v>
      </c>
      <c r="B465" s="22" t="s">
        <v>800</v>
      </c>
      <c r="C465" s="21" t="s">
        <v>1</v>
      </c>
      <c r="D465" s="21" t="s">
        <v>1</v>
      </c>
      <c r="E465" s="21"/>
      <c r="F465" s="21"/>
      <c r="G465" s="21"/>
      <c r="H465" s="21" t="s">
        <v>1</v>
      </c>
      <c r="I465" s="21" t="s">
        <v>1</v>
      </c>
      <c r="J465" s="21"/>
      <c r="K465" s="21" t="s">
        <v>1</v>
      </c>
      <c r="L465" s="21"/>
      <c r="M465" s="21"/>
      <c r="N465" s="21"/>
      <c r="O465" s="21"/>
      <c r="P465" s="21"/>
      <c r="Q465" s="21" t="s">
        <v>1</v>
      </c>
      <c r="R465" s="21"/>
      <c r="S465" s="21"/>
      <c r="T465" s="21"/>
      <c r="U465" s="20">
        <f>COUNTA(C465:T465)</f>
        <v>6</v>
      </c>
      <c r="V465" s="19" t="s">
        <v>29</v>
      </c>
      <c r="W465" s="18">
        <v>233012</v>
      </c>
      <c r="X465" s="17">
        <v>3.03</v>
      </c>
      <c r="Y465" s="16">
        <f>1+X465/100</f>
        <v>1.0303</v>
      </c>
      <c r="Z465" s="6">
        <v>19</v>
      </c>
      <c r="AA465" s="16">
        <f>POWER(Y465,Z465)</f>
        <v>1.7632354008841205</v>
      </c>
      <c r="AB465" s="6">
        <f>W465*AA465</f>
        <v>410855.00723081065</v>
      </c>
      <c r="AC465" s="1">
        <v>20.2</v>
      </c>
      <c r="AD465" s="6">
        <f>AB465*AC465/100</f>
        <v>82992.711460623745</v>
      </c>
      <c r="AE465" s="6">
        <f>AD465*0.95</f>
        <v>78843.075887592553</v>
      </c>
      <c r="AF465" s="6">
        <f>AE465*BB465</f>
        <v>78843.075887592553</v>
      </c>
      <c r="AG465" s="15">
        <f>AE465/21628351</f>
        <v>3.6453577014536409E-3</v>
      </c>
      <c r="AH465" s="6">
        <f>AB465*0.05</f>
        <v>20542.750361540533</v>
      </c>
      <c r="AI465" s="12">
        <f>AH465/12908475</f>
        <v>1.5914157452015464E-3</v>
      </c>
      <c r="AJ465" s="6">
        <f>AD465+AH465</f>
        <v>103535.46182216427</v>
      </c>
      <c r="AK465" s="6">
        <f>AB465*0.04</f>
        <v>16434.200289232427</v>
      </c>
      <c r="AL465" s="6">
        <f>AB465*0.04</f>
        <v>16434.200289232427</v>
      </c>
      <c r="AM465" s="6">
        <f>AK465+AL465</f>
        <v>32868.400578464854</v>
      </c>
      <c r="AN465" s="14">
        <f>AM465/20653560</f>
        <v>1.5914157452015466E-3</v>
      </c>
      <c r="AO465" s="6">
        <v>11</v>
      </c>
      <c r="AP465" s="13">
        <f>AO465/8801</f>
        <v>1.2498579706851495E-3</v>
      </c>
      <c r="AQ465" s="6">
        <v>11</v>
      </c>
      <c r="AR465" s="6"/>
      <c r="AS465" s="6"/>
      <c r="AT465" s="6"/>
      <c r="AU465" s="6">
        <v>0</v>
      </c>
      <c r="AV465" s="6"/>
      <c r="AW465" s="13">
        <f>AV465/34743979</f>
        <v>0</v>
      </c>
      <c r="AX465" s="6">
        <v>1</v>
      </c>
      <c r="AY465" s="6">
        <f>AJ465/1645230*476936</f>
        <v>30013.912352446612</v>
      </c>
      <c r="AZ465" s="6">
        <f>AX465*AY465</f>
        <v>30013.912352446612</v>
      </c>
      <c r="BA465" s="12">
        <f>AZ465/12721596</f>
        <v>2.3592882805307299E-3</v>
      </c>
      <c r="BB465" s="11">
        <v>1</v>
      </c>
      <c r="BC465" s="6">
        <f>AD465*BB465*0.18*4</f>
        <v>59754.752251649094</v>
      </c>
      <c r="BD465" s="10">
        <f>BC465/11104067</f>
        <v>5.3813393103309889E-3</v>
      </c>
      <c r="BE465" s="6">
        <f>AD465*BB465*0.77*4</f>
        <v>255617.55129872114</v>
      </c>
      <c r="BF465" s="8">
        <f>BE465/47500730</f>
        <v>5.3813394299144692E-3</v>
      </c>
      <c r="BG465" s="27">
        <f>BC465+BE465</f>
        <v>315372.30355037021</v>
      </c>
      <c r="BH465" s="9">
        <v>0</v>
      </c>
      <c r="BI465" s="6">
        <f>AK465*0.85*0.75*12</f>
        <v>125721.63221262806</v>
      </c>
      <c r="BJ465" s="6">
        <f>AL465*0.85*0.75*2*12</f>
        <v>251443.26442525611</v>
      </c>
      <c r="BK465" s="6">
        <f>BI465+BJ465</f>
        <v>377164.8966378842</v>
      </c>
      <c r="BL465" s="8">
        <f>BK465/236999601</f>
        <v>1.5914157452015466E-3</v>
      </c>
      <c r="BM465" s="6">
        <f>AH465/326434*439653</f>
        <v>27667.711772371687</v>
      </c>
      <c r="BN465" s="8">
        <f>BM465/23157202</f>
        <v>1.1947778394113282E-3</v>
      </c>
      <c r="BT465" s="6">
        <f>'[1]Detailed Budget'!$AD$12</f>
        <v>194045122715</v>
      </c>
      <c r="BU465" s="6">
        <f>'[1]Detailed Budget'!$AD$24</f>
        <v>194045122715</v>
      </c>
      <c r="BV465" s="7">
        <f>AV465/34743979</f>
        <v>0</v>
      </c>
      <c r="BW465" s="4"/>
      <c r="BX465" s="5">
        <f>BT465*BV465</f>
        <v>0</v>
      </c>
      <c r="BY465" s="5">
        <f>BU465*BV465</f>
        <v>0</v>
      </c>
      <c r="CA465" s="6">
        <f>'[1]Detailed Budget'!$AD$96</f>
        <v>71050111380.677719</v>
      </c>
      <c r="CB465" s="5">
        <f>BA465*CA465</f>
        <v>167627695.11083597</v>
      </c>
      <c r="CE465" s="6">
        <f>'[1]Detailed Budget'!$AD$175</f>
        <v>4330586076.5988197</v>
      </c>
      <c r="CF465" s="5">
        <f>BB465*BD465*CE465</f>
        <v>23304353.090773277</v>
      </c>
      <c r="CG465" s="6">
        <f>'[1]Detailed Budget'!$AD$176</f>
        <v>20662817754.37001</v>
      </c>
      <c r="CH465" s="5">
        <f>BB465*BF465*CG465</f>
        <v>111193635.91472809</v>
      </c>
      <c r="CI465" s="5">
        <f>CF465+CH465</f>
        <v>134497989.00550136</v>
      </c>
      <c r="CJ465" s="5">
        <f>'[1]Detailed Budget'!$AD$178</f>
        <v>46025131033.061455</v>
      </c>
      <c r="CK465" s="5">
        <f>BB465*AG465*CJ465</f>
        <v>167778065.87178355</v>
      </c>
      <c r="CL465" s="5">
        <f>CI465+CK465</f>
        <v>302276054.87728488</v>
      </c>
      <c r="CM465" s="4">
        <f>'[1]Detailed Budget'!$AD$189</f>
        <v>77498869683.252869</v>
      </c>
      <c r="CN465" s="5">
        <f>BH465*BL465*CM465</f>
        <v>0</v>
      </c>
      <c r="CO465" s="3">
        <f>'[1]Detailed Budget'!$AD$191</f>
        <v>2684962805.4134097</v>
      </c>
      <c r="CP465" s="2">
        <f>BH465*AN465*CO465</f>
        <v>0</v>
      </c>
      <c r="CQ465" s="2">
        <f>CN465+CP465</f>
        <v>0</v>
      </c>
      <c r="CR465" s="6">
        <f>'[1]Detailed Budget'!$AD$195</f>
        <v>18734176418</v>
      </c>
      <c r="CS465" s="5">
        <f>BN465*CR465</f>
        <v>22383178.823848695</v>
      </c>
      <c r="CW465" s="4"/>
      <c r="DH465" s="3">
        <f>'[1]Detailed Budget'!$AD$163</f>
        <v>4928560000</v>
      </c>
      <c r="DI465" s="2">
        <f>AP465*DH465</f>
        <v>6160000</v>
      </c>
    </row>
    <row r="466" spans="1:118" ht="58" x14ac:dyDescent="0.35">
      <c r="A466" s="23" t="s">
        <v>799</v>
      </c>
      <c r="B466" s="22" t="s">
        <v>798</v>
      </c>
      <c r="C466" s="21" t="s">
        <v>1</v>
      </c>
      <c r="D466" s="21" t="s">
        <v>1</v>
      </c>
      <c r="E466" s="21"/>
      <c r="F466" s="21"/>
      <c r="G466" s="21"/>
      <c r="H466" s="21" t="s">
        <v>1</v>
      </c>
      <c r="I466" s="21" t="s">
        <v>1</v>
      </c>
      <c r="J466" s="21"/>
      <c r="K466" s="21" t="s">
        <v>1</v>
      </c>
      <c r="L466" s="21"/>
      <c r="M466" s="21"/>
      <c r="N466" s="21"/>
      <c r="O466" s="21"/>
      <c r="P466" s="21"/>
      <c r="Q466" s="21" t="s">
        <v>1</v>
      </c>
      <c r="R466" s="21"/>
      <c r="S466" s="21"/>
      <c r="T466" s="21"/>
      <c r="U466" s="20">
        <f>COUNTA(C466:T466)</f>
        <v>6</v>
      </c>
      <c r="V466" s="19" t="s">
        <v>29</v>
      </c>
      <c r="W466" s="18">
        <v>197686</v>
      </c>
      <c r="X466" s="17">
        <v>3.03</v>
      </c>
      <c r="Y466" s="16">
        <f>1+X466/100</f>
        <v>1.0303</v>
      </c>
      <c r="Z466" s="6">
        <v>19</v>
      </c>
      <c r="AA466" s="16">
        <f>POWER(Y466,Z466)</f>
        <v>1.7632354008841205</v>
      </c>
      <c r="AB466" s="6">
        <f>W466*AA466</f>
        <v>348566.95345917821</v>
      </c>
      <c r="AC466" s="1">
        <v>20.2</v>
      </c>
      <c r="AD466" s="6">
        <f>AB466*AC466/100</f>
        <v>70410.524598753997</v>
      </c>
      <c r="AE466" s="6">
        <f>AD466*0.95</f>
        <v>66889.99836881629</v>
      </c>
      <c r="AF466" s="6">
        <f>AE466*BB466</f>
        <v>66889.99836881629</v>
      </c>
      <c r="AG466" s="15">
        <f>AE466/21628351</f>
        <v>3.0926998719789729E-3</v>
      </c>
      <c r="AH466" s="6">
        <f>AB466*0.05</f>
        <v>17428.347672958913</v>
      </c>
      <c r="AI466" s="12">
        <f>AH466/12908475</f>
        <v>1.3501476876981141E-3</v>
      </c>
      <c r="AJ466" s="6">
        <f>AD466+AH466</f>
        <v>87838.872271712913</v>
      </c>
      <c r="AK466" s="6">
        <f>AB466*0.04</f>
        <v>13942.67813836713</v>
      </c>
      <c r="AL466" s="6">
        <f>AB466*0.04</f>
        <v>13942.67813836713</v>
      </c>
      <c r="AM466" s="6">
        <f>AK466+AL466</f>
        <v>27885.356276734259</v>
      </c>
      <c r="AN466" s="14">
        <f>AM466/20653560</f>
        <v>1.3501476876981141E-3</v>
      </c>
      <c r="AO466" s="6">
        <v>11</v>
      </c>
      <c r="AP466" s="13">
        <f>AO466/8801</f>
        <v>1.2498579706851495E-3</v>
      </c>
      <c r="AQ466" s="6">
        <v>11</v>
      </c>
      <c r="AR466" s="6"/>
      <c r="AS466" s="6"/>
      <c r="AT466" s="6"/>
      <c r="AU466" s="6">
        <v>0</v>
      </c>
      <c r="AV466" s="6"/>
      <c r="AW466" s="13">
        <f>AV466/34743979</f>
        <v>0</v>
      </c>
      <c r="AX466" s="6">
        <v>1</v>
      </c>
      <c r="AY466" s="6">
        <f>AJ466/1645230*476936</f>
        <v>25463.625381120979</v>
      </c>
      <c r="AZ466" s="6">
        <f>AX466*AY466</f>
        <v>25463.625381120979</v>
      </c>
      <c r="BA466" s="12">
        <f>AZ466/12721596</f>
        <v>2.0016061963546855E-3</v>
      </c>
      <c r="BB466" s="11">
        <v>1</v>
      </c>
      <c r="BC466" s="6">
        <f>AD466*BB466*0.18*4</f>
        <v>50695.577711102873</v>
      </c>
      <c r="BD466" s="10">
        <f>BC466/11104067</f>
        <v>4.5654963817403907E-3</v>
      </c>
      <c r="BE466" s="6">
        <f>AD466*BB466*0.77*4</f>
        <v>216864.41576416232</v>
      </c>
      <c r="BF466" s="8">
        <f>BE466/47500730</f>
        <v>4.5654964831943071E-3</v>
      </c>
      <c r="BG466" s="27">
        <f>BC466+BE466</f>
        <v>267559.99347526522</v>
      </c>
      <c r="BH466" s="9">
        <v>0</v>
      </c>
      <c r="BI466" s="6">
        <f>AK466*0.85*0.75*12</f>
        <v>106661.48775850853</v>
      </c>
      <c r="BJ466" s="6">
        <f>AL466*0.85*0.75*2*12</f>
        <v>213322.97551701707</v>
      </c>
      <c r="BK466" s="6">
        <f>BI466+BJ466</f>
        <v>319984.4632755256</v>
      </c>
      <c r="BL466" s="8">
        <f>BK466/236999601</f>
        <v>1.3501476876981138E-3</v>
      </c>
      <c r="BM466" s="6">
        <f>AH466/326434*439653</f>
        <v>23473.12271227692</v>
      </c>
      <c r="BN466" s="8">
        <f>BM466/23157202</f>
        <v>1.0136424388523674E-3</v>
      </c>
      <c r="BT466" s="6">
        <f>'[1]Detailed Budget'!$AD$12</f>
        <v>194045122715</v>
      </c>
      <c r="BU466" s="6">
        <f>'[1]Detailed Budget'!$AD$24</f>
        <v>194045122715</v>
      </c>
      <c r="BV466" s="7">
        <f>AV466/34743979</f>
        <v>0</v>
      </c>
      <c r="BW466" s="4"/>
      <c r="BX466" s="5">
        <f>BT466*BV466</f>
        <v>0</v>
      </c>
      <c r="BY466" s="5">
        <f>BU466*BV466</f>
        <v>0</v>
      </c>
      <c r="CA466" s="6">
        <f>'[1]Detailed Budget'!$AD$96</f>
        <v>71050111380.677719</v>
      </c>
      <c r="CB466" s="5">
        <f>BA466*CA466</f>
        <v>142214343.19125509</v>
      </c>
      <c r="CE466" s="6">
        <f>'[1]Detailed Budget'!$AD$175</f>
        <v>4330586076.5988197</v>
      </c>
      <c r="CF466" s="5">
        <f>BB466*BD466*CE466</f>
        <v>19771275.063527226</v>
      </c>
      <c r="CG466" s="6">
        <f>'[1]Detailed Budget'!$AD$176</f>
        <v>20662817754.37001</v>
      </c>
      <c r="CH466" s="5">
        <f>BB466*BF466*CG466</f>
        <v>94336021.790461168</v>
      </c>
      <c r="CI466" s="5">
        <f>CF466+CH466</f>
        <v>114107296.85398839</v>
      </c>
      <c r="CJ466" s="5">
        <f>'[1]Detailed Budget'!$AD$178</f>
        <v>46025131033.061455</v>
      </c>
      <c r="CK466" s="5">
        <f>BB466*AG466*CJ466</f>
        <v>142341916.85376462</v>
      </c>
      <c r="CL466" s="5">
        <f>CI466+CK466</f>
        <v>256449213.707753</v>
      </c>
      <c r="CM466" s="4">
        <f>'[1]Detailed Budget'!$AD$189</f>
        <v>77498869683.252869</v>
      </c>
      <c r="CN466" s="5">
        <f>BH466*BL466*CM466</f>
        <v>0</v>
      </c>
      <c r="CO466" s="3">
        <f>'[1]Detailed Budget'!$AD$191</f>
        <v>2684962805.4134097</v>
      </c>
      <c r="CP466" s="2">
        <f>BH466*AN466*CO466</f>
        <v>0</v>
      </c>
      <c r="CQ466" s="2">
        <f>CN466+CP466</f>
        <v>0</v>
      </c>
      <c r="CR466" s="6">
        <f>'[1]Detailed Budget'!$AD$195</f>
        <v>18734176418</v>
      </c>
      <c r="CS466" s="5">
        <f>BN466*CR466</f>
        <v>18989756.274232026</v>
      </c>
      <c r="CW466" s="4"/>
      <c r="DH466" s="3">
        <f>'[1]Detailed Budget'!$AD$163</f>
        <v>4928560000</v>
      </c>
      <c r="DI466" s="2">
        <f>AP466*DH466</f>
        <v>6160000</v>
      </c>
    </row>
    <row r="467" spans="1:118" ht="43.5" x14ac:dyDescent="0.35">
      <c r="A467" s="23" t="s">
        <v>797</v>
      </c>
      <c r="B467" s="22" t="s">
        <v>796</v>
      </c>
      <c r="C467" s="21" t="s">
        <v>1</v>
      </c>
      <c r="D467" s="21" t="s">
        <v>1</v>
      </c>
      <c r="E467" s="21"/>
      <c r="F467" s="21"/>
      <c r="G467" s="21"/>
      <c r="H467" s="21" t="s">
        <v>1</v>
      </c>
      <c r="I467" s="21" t="s">
        <v>1</v>
      </c>
      <c r="J467" s="21"/>
      <c r="K467" s="21" t="s">
        <v>1</v>
      </c>
      <c r="L467" s="21"/>
      <c r="M467" s="21"/>
      <c r="N467" s="21"/>
      <c r="O467" s="21"/>
      <c r="P467" s="21"/>
      <c r="Q467" s="21"/>
      <c r="R467" s="21" t="s">
        <v>1</v>
      </c>
      <c r="S467" s="21"/>
      <c r="T467" s="21"/>
      <c r="U467" s="20">
        <f>COUNTA(C467:T467)</f>
        <v>6</v>
      </c>
      <c r="V467" s="19" t="s">
        <v>4</v>
      </c>
      <c r="W467" s="18">
        <v>225917</v>
      </c>
      <c r="X467" s="17">
        <v>3.03</v>
      </c>
      <c r="Y467" s="16">
        <f>1+X467/100</f>
        <v>1.0303</v>
      </c>
      <c r="Z467" s="6">
        <v>19</v>
      </c>
      <c r="AA467" s="16">
        <f>POWER(Y467,Z467)</f>
        <v>1.7632354008841205</v>
      </c>
      <c r="AB467" s="6">
        <f>W467*AA467</f>
        <v>398344.85206153785</v>
      </c>
      <c r="AC467" s="1">
        <v>20.2</v>
      </c>
      <c r="AD467" s="6">
        <f>AB467*AC467/100</f>
        <v>80465.660116430648</v>
      </c>
      <c r="AE467" s="6">
        <f>AD467*0.95</f>
        <v>76442.377110609115</v>
      </c>
      <c r="AF467" s="6">
        <f>AE467*BB467</f>
        <v>76442.377110609115</v>
      </c>
      <c r="AG467" s="15">
        <f>AE467/21628351</f>
        <v>3.5343599292710346E-3</v>
      </c>
      <c r="AH467" s="6">
        <f>AB467*0.05</f>
        <v>19917.242603076895</v>
      </c>
      <c r="AI467" s="12">
        <f>AH467/12908475</f>
        <v>1.5429586068901938E-3</v>
      </c>
      <c r="AJ467" s="6">
        <f>AD467+AH467</f>
        <v>100382.90271950755</v>
      </c>
      <c r="AK467" s="6">
        <f>AB467*0.04</f>
        <v>15933.794082461514</v>
      </c>
      <c r="AL467" s="6">
        <f>AB467*0.04</f>
        <v>15933.794082461514</v>
      </c>
      <c r="AM467" s="6">
        <f>AK467+AL467</f>
        <v>31867.588164923029</v>
      </c>
      <c r="AN467" s="14">
        <f>AM467/20653560</f>
        <v>1.5429586068901938E-3</v>
      </c>
      <c r="AO467" s="6">
        <v>11</v>
      </c>
      <c r="AP467" s="13">
        <f>AO467/8801</f>
        <v>1.2498579706851495E-3</v>
      </c>
      <c r="AQ467" s="6">
        <v>11</v>
      </c>
      <c r="AR467" s="6"/>
      <c r="AS467" s="6"/>
      <c r="AT467" s="6"/>
      <c r="AU467" s="6">
        <v>0</v>
      </c>
      <c r="AV467" s="6"/>
      <c r="AW467" s="13">
        <f>AV467/34743979</f>
        <v>0</v>
      </c>
      <c r="AX467" s="6">
        <v>1</v>
      </c>
      <c r="AY467" s="6">
        <f>AJ467/1645230*476936</f>
        <v>29100.01646665272</v>
      </c>
      <c r="AZ467" s="6">
        <f>AX467*AY467</f>
        <v>29100.01646665272</v>
      </c>
      <c r="BA467" s="12">
        <f>AZ467/12721596</f>
        <v>2.2874501333521925E-3</v>
      </c>
      <c r="BB467" s="11">
        <v>1</v>
      </c>
      <c r="BC467" s="6">
        <f>AD467*BB467*0.18*4</f>
        <v>57935.275283830066</v>
      </c>
      <c r="BD467" s="10">
        <f>BC467/11104067</f>
        <v>5.217482502927087E-3</v>
      </c>
      <c r="BE467" s="6">
        <f>AD467*BB467*0.77*4</f>
        <v>247834.2331586064</v>
      </c>
      <c r="BF467" s="8">
        <f>BE467/47500730</f>
        <v>5.2174826188693601E-3</v>
      </c>
      <c r="BG467" s="27">
        <f>BC467+BE467</f>
        <v>305769.50844243646</v>
      </c>
      <c r="BH467" s="9">
        <v>0</v>
      </c>
      <c r="BI467" s="6">
        <f>AK467*0.85*0.75*12</f>
        <v>121893.5247308306</v>
      </c>
      <c r="BJ467" s="6">
        <f>AL467*0.85*0.75*2*12</f>
        <v>243787.0494616612</v>
      </c>
      <c r="BK467" s="6">
        <f>BI467+BJ467</f>
        <v>365680.57419249183</v>
      </c>
      <c r="BL467" s="8">
        <f>BK467/236999601</f>
        <v>1.542958606890194E-3</v>
      </c>
      <c r="BM467" s="6">
        <f>AH467/326434*439653</f>
        <v>26825.255525375927</v>
      </c>
      <c r="BN467" s="8">
        <f>BM467/23157202</f>
        <v>1.158397958672897E-3</v>
      </c>
      <c r="BT467" s="6">
        <f>'[1]Detailed Budget'!$AD$12</f>
        <v>194045122715</v>
      </c>
      <c r="BU467" s="6">
        <f>'[1]Detailed Budget'!$AD$24</f>
        <v>194045122715</v>
      </c>
      <c r="BV467" s="7">
        <f>AV467/34743979</f>
        <v>0</v>
      </c>
      <c r="BW467" s="4"/>
      <c r="BX467" s="5">
        <f>BT467*BV467</f>
        <v>0</v>
      </c>
      <c r="BY467" s="5">
        <f>BU467*BV467</f>
        <v>0</v>
      </c>
      <c r="CA467" s="6">
        <f>'[1]Detailed Budget'!$AD$96</f>
        <v>71050111380.677719</v>
      </c>
      <c r="CB467" s="5">
        <f>BA467*CA467</f>
        <v>162523586.75241938</v>
      </c>
      <c r="CE467" s="6">
        <f>'[1]Detailed Budget'!$AD$175</f>
        <v>4330586076.5988197</v>
      </c>
      <c r="CF467" s="5">
        <f>BB467*BD467*CE467</f>
        <v>22594757.082074005</v>
      </c>
      <c r="CG467" s="6">
        <f>'[1]Detailed Budget'!$AD$176</f>
        <v>20662817754.37001</v>
      </c>
      <c r="CH467" s="5">
        <f>BB467*BF467*CG467</f>
        <v>107807892.49029075</v>
      </c>
      <c r="CI467" s="5">
        <f>CF467+CH467</f>
        <v>130402649.57236475</v>
      </c>
      <c r="CJ467" s="5">
        <f>'[1]Detailed Budget'!$AD$178</f>
        <v>46025131033.061455</v>
      </c>
      <c r="CK467" s="5">
        <f>BB467*AG467*CJ467</f>
        <v>162669378.86270118</v>
      </c>
      <c r="CL467" s="5">
        <f>CI467+CK467</f>
        <v>293072028.43506593</v>
      </c>
      <c r="CM467" s="4">
        <f>'[1]Detailed Budget'!$AD$189</f>
        <v>77498869683.252869</v>
      </c>
      <c r="CN467" s="5">
        <f>BH467*BL467*CM467</f>
        <v>0</v>
      </c>
      <c r="CO467" s="3">
        <f>'[1]Detailed Budget'!$AD$191</f>
        <v>2684962805.4134097</v>
      </c>
      <c r="CP467" s="2">
        <f>BH467*AN467*CO467</f>
        <v>0</v>
      </c>
      <c r="CQ467" s="2">
        <f>CN467+CP467</f>
        <v>0</v>
      </c>
      <c r="CR467" s="6">
        <f>'[1]Detailed Budget'!$AD$195</f>
        <v>18734176418</v>
      </c>
      <c r="CS467" s="5">
        <f>BN467*CR467</f>
        <v>21701631.720029123</v>
      </c>
      <c r="CW467" s="4"/>
      <c r="DH467" s="3">
        <f>'[1]Detailed Budget'!$AD$163</f>
        <v>4928560000</v>
      </c>
      <c r="DI467" s="2">
        <f>AP467*DH467</f>
        <v>6160000</v>
      </c>
    </row>
    <row r="468" spans="1:118" ht="43.5" x14ac:dyDescent="0.35">
      <c r="A468" s="23" t="s">
        <v>795</v>
      </c>
      <c r="B468" s="22" t="s">
        <v>794</v>
      </c>
      <c r="C468" s="21" t="s">
        <v>1</v>
      </c>
      <c r="D468" s="21" t="s">
        <v>1</v>
      </c>
      <c r="E468" s="21"/>
      <c r="F468" s="21"/>
      <c r="G468" s="21"/>
      <c r="H468" s="21" t="s">
        <v>1</v>
      </c>
      <c r="I468" s="21" t="s">
        <v>1</v>
      </c>
      <c r="J468" s="21"/>
      <c r="K468" s="21" t="s">
        <v>1</v>
      </c>
      <c r="L468" s="21"/>
      <c r="M468" s="21"/>
      <c r="N468" s="21"/>
      <c r="O468" s="21"/>
      <c r="P468" s="21"/>
      <c r="Q468" s="21"/>
      <c r="R468" s="21" t="s">
        <v>1</v>
      </c>
      <c r="S468" s="21"/>
      <c r="T468" s="21"/>
      <c r="U468" s="20">
        <f>COUNTA(C468:T468)</f>
        <v>6</v>
      </c>
      <c r="V468" s="19" t="s">
        <v>4</v>
      </c>
      <c r="W468" s="18">
        <v>114770</v>
      </c>
      <c r="X468" s="17">
        <v>3.03</v>
      </c>
      <c r="Y468" s="16">
        <f>1+X468/100</f>
        <v>1.0303</v>
      </c>
      <c r="Z468" s="6">
        <v>19</v>
      </c>
      <c r="AA468" s="16">
        <f>POWER(Y468,Z468)</f>
        <v>1.7632354008841205</v>
      </c>
      <c r="AB468" s="6">
        <f>W468*AA468</f>
        <v>202366.5269594705</v>
      </c>
      <c r="AC468" s="1">
        <v>20.2</v>
      </c>
      <c r="AD468" s="6">
        <f>AB468*AC468/100</f>
        <v>40878.038445813043</v>
      </c>
      <c r="AE468" s="6">
        <f>AD468*0.95</f>
        <v>38834.136523522386</v>
      </c>
      <c r="AF468" s="6">
        <f>AE468*BB468</f>
        <v>38834.136523522386</v>
      </c>
      <c r="AG468" s="15">
        <f>AE468/21628351</f>
        <v>1.7955199877939094E-3</v>
      </c>
      <c r="AH468" s="6">
        <f>AB468*0.05</f>
        <v>10118.326347973525</v>
      </c>
      <c r="AI468" s="12">
        <f>AH468/12908475</f>
        <v>7.8385141141564169E-4</v>
      </c>
      <c r="AJ468" s="6">
        <f>AD468+AH468</f>
        <v>50996.364793786568</v>
      </c>
      <c r="AK468" s="6">
        <f>AB468*0.04</f>
        <v>8094.6610783788201</v>
      </c>
      <c r="AL468" s="6">
        <f>AB468*0.04</f>
        <v>8094.6610783788201</v>
      </c>
      <c r="AM468" s="6">
        <f>AK468+AL468</f>
        <v>16189.32215675764</v>
      </c>
      <c r="AN468" s="14">
        <f>AM468/20653560</f>
        <v>7.8385141141564169E-4</v>
      </c>
      <c r="AO468" s="6">
        <v>10</v>
      </c>
      <c r="AP468" s="13">
        <f>AO468/8801</f>
        <v>1.1362345188046814E-3</v>
      </c>
      <c r="AQ468" s="6">
        <v>10</v>
      </c>
      <c r="AR468" s="6"/>
      <c r="AS468" s="6"/>
      <c r="AT468" s="6"/>
      <c r="AU468" s="6">
        <v>0</v>
      </c>
      <c r="AV468" s="6"/>
      <c r="AW468" s="13">
        <f>AV468/34743979</f>
        <v>0</v>
      </c>
      <c r="AX468" s="6">
        <v>1</v>
      </c>
      <c r="AY468" s="6">
        <f>AJ468/1645230*476936</f>
        <v>14783.344723406084</v>
      </c>
      <c r="AZ468" s="6">
        <f>AX468*AY468</f>
        <v>14783.344723406084</v>
      </c>
      <c r="BA468" s="12">
        <f>AZ468/12721596</f>
        <v>1.1620668289895454E-3</v>
      </c>
      <c r="BB468" s="11">
        <v>1</v>
      </c>
      <c r="BC468" s="6">
        <f>AD468*BB468*0.18*4</f>
        <v>29432.187680985389</v>
      </c>
      <c r="BD468" s="10">
        <f>BC468/11104067</f>
        <v>2.6505772777654702E-3</v>
      </c>
      <c r="BE468" s="6">
        <f>AD468*BB468*0.77*4</f>
        <v>125904.35841310417</v>
      </c>
      <c r="BF468" s="8">
        <f>BE468/47500730</f>
        <v>2.6505773366662824E-3</v>
      </c>
      <c r="BG468" s="27">
        <f>BC468+BE468</f>
        <v>155336.54609408957</v>
      </c>
      <c r="BH468" s="9">
        <v>0</v>
      </c>
      <c r="BI468" s="6">
        <f>AK468*0.85*0.75*12</f>
        <v>61924.157249597978</v>
      </c>
      <c r="BJ468" s="6">
        <f>AL468*0.85*0.75*2*12</f>
        <v>123848.31449919596</v>
      </c>
      <c r="BK468" s="6">
        <f>BI468+BJ468</f>
        <v>185772.47174879393</v>
      </c>
      <c r="BL468" s="8">
        <f>BK468/236999601</f>
        <v>7.8385141141564169E-4</v>
      </c>
      <c r="BM468" s="6">
        <f>AH468/326434*439653</f>
        <v>13627.724237872293</v>
      </c>
      <c r="BN468" s="8">
        <f>BM468/23157202</f>
        <v>5.8848751407325863E-4</v>
      </c>
      <c r="BT468" s="6">
        <f>'[1]Detailed Budget'!$AD$12</f>
        <v>194045122715</v>
      </c>
      <c r="BU468" s="6">
        <f>'[1]Detailed Budget'!$AD$24</f>
        <v>194045122715</v>
      </c>
      <c r="BV468" s="7">
        <f>AV468/34743979</f>
        <v>0</v>
      </c>
      <c r="BW468" s="4"/>
      <c r="BX468" s="5">
        <f>BT468*BV468</f>
        <v>0</v>
      </c>
      <c r="BY468" s="5">
        <f>BU468*BV468</f>
        <v>0</v>
      </c>
      <c r="CA468" s="6">
        <f>'[1]Detailed Budget'!$AD$96</f>
        <v>71050111380.677719</v>
      </c>
      <c r="CB468" s="5">
        <f>BA468*CA468</f>
        <v>82564977.631498173</v>
      </c>
      <c r="CE468" s="6">
        <f>'[1]Detailed Budget'!$AD$175</f>
        <v>4330586076.5988197</v>
      </c>
      <c r="CF468" s="5">
        <f>BB468*BD468*CE468</f>
        <v>11478553.054040348</v>
      </c>
      <c r="CG468" s="6">
        <f>'[1]Detailed Budget'!$AD$176</f>
        <v>20662817754.37001</v>
      </c>
      <c r="CH468" s="5">
        <f>BB468*BF468*CG468</f>
        <v>54768396.451398835</v>
      </c>
      <c r="CI468" s="5">
        <f>CF468+CH468</f>
        <v>66246949.505439185</v>
      </c>
      <c r="CJ468" s="5">
        <f>'[1]Detailed Budget'!$AD$178</f>
        <v>46025131033.061455</v>
      </c>
      <c r="CK468" s="5">
        <f>BB468*AG468*CJ468</f>
        <v>82639042.71069558</v>
      </c>
      <c r="CL468" s="5">
        <f>CI468+CK468</f>
        <v>148885992.21613476</v>
      </c>
      <c r="CM468" s="4">
        <f>'[1]Detailed Budget'!$AD$189</f>
        <v>77498869683.252869</v>
      </c>
      <c r="CN468" s="5">
        <f>BH468*BL468*CM468</f>
        <v>0</v>
      </c>
      <c r="CO468" s="3">
        <f>'[1]Detailed Budget'!$AD$191</f>
        <v>2684962805.4134097</v>
      </c>
      <c r="CP468" s="2">
        <f>BH468*AN468*CO468</f>
        <v>0</v>
      </c>
      <c r="CQ468" s="2">
        <f>CN468+CP468</f>
        <v>0</v>
      </c>
      <c r="CR468" s="6">
        <f>'[1]Detailed Budget'!$AD$195</f>
        <v>18734176418</v>
      </c>
      <c r="CS468" s="5">
        <f>BN468*CR468</f>
        <v>11024828.908438684</v>
      </c>
      <c r="CW468" s="4"/>
      <c r="DH468" s="3">
        <f>'[1]Detailed Budget'!$AD$163</f>
        <v>4928560000</v>
      </c>
      <c r="DI468" s="2">
        <f>AP468*DH468</f>
        <v>5600000</v>
      </c>
    </row>
    <row r="469" spans="1:118" ht="43.5" x14ac:dyDescent="0.35">
      <c r="A469" s="23" t="s">
        <v>793</v>
      </c>
      <c r="B469" s="22" t="s">
        <v>792</v>
      </c>
      <c r="C469" s="21" t="s">
        <v>1</v>
      </c>
      <c r="D469" s="21" t="s">
        <v>1</v>
      </c>
      <c r="E469" s="21"/>
      <c r="F469" s="21"/>
      <c r="G469" s="21"/>
      <c r="H469" s="21" t="s">
        <v>1</v>
      </c>
      <c r="I469" s="21" t="s">
        <v>1</v>
      </c>
      <c r="J469" s="21"/>
      <c r="K469" s="21" t="s">
        <v>1</v>
      </c>
      <c r="L469" s="21"/>
      <c r="M469" s="21"/>
      <c r="N469" s="21"/>
      <c r="O469" s="21"/>
      <c r="P469" s="21"/>
      <c r="Q469" s="21"/>
      <c r="R469" s="21" t="s">
        <v>1</v>
      </c>
      <c r="S469" s="21" t="s">
        <v>1</v>
      </c>
      <c r="T469" s="21"/>
      <c r="U469" s="20">
        <f>COUNTA(C469:T469)</f>
        <v>7</v>
      </c>
      <c r="V469" s="19" t="s">
        <v>791</v>
      </c>
      <c r="W469" s="18">
        <v>68414</v>
      </c>
      <c r="X469" s="17">
        <v>3.03</v>
      </c>
      <c r="Y469" s="16">
        <f>1+X469/100</f>
        <v>1.0303</v>
      </c>
      <c r="Z469" s="6">
        <v>19</v>
      </c>
      <c r="AA469" s="16">
        <f>POWER(Y469,Z469)</f>
        <v>1.7632354008841205</v>
      </c>
      <c r="AB469" s="6">
        <f>W469*AA469</f>
        <v>120629.98671608622</v>
      </c>
      <c r="AC469" s="1">
        <v>20.2</v>
      </c>
      <c r="AD469" s="6">
        <f>AB469*AC469/100</f>
        <v>24367.257316649415</v>
      </c>
      <c r="AE469" s="6">
        <f>AD469*0.95</f>
        <v>23148.894450816944</v>
      </c>
      <c r="AF469" s="6">
        <f>AE469*BB469</f>
        <v>23148.894450816944</v>
      </c>
      <c r="AG469" s="15">
        <f>AE469/21628351</f>
        <v>1.0703032538549491E-3</v>
      </c>
      <c r="AH469" s="6">
        <f>AB469*0.05</f>
        <v>6031.4993358043112</v>
      </c>
      <c r="AI469" s="12">
        <f>AH469/12908475</f>
        <v>4.6725111493064141E-4</v>
      </c>
      <c r="AJ469" s="6">
        <f>AD469+AH469</f>
        <v>30398.756652453725</v>
      </c>
      <c r="AK469" s="6">
        <f>AB469*0.04</f>
        <v>4825.1994686434491</v>
      </c>
      <c r="AL469" s="6">
        <f>AB469*0.04</f>
        <v>4825.1994686434491</v>
      </c>
      <c r="AM469" s="6">
        <f>AK469+AL469</f>
        <v>9650.3989372868982</v>
      </c>
      <c r="AN469" s="14">
        <f>AM469/20653560</f>
        <v>4.6725111493064141E-4</v>
      </c>
      <c r="AO469" s="6">
        <v>10</v>
      </c>
      <c r="AP469" s="13">
        <f>AO469/8801</f>
        <v>1.1362345188046814E-3</v>
      </c>
      <c r="AQ469" s="6">
        <v>10</v>
      </c>
      <c r="AR469" s="6"/>
      <c r="AS469" s="6"/>
      <c r="AT469" s="6"/>
      <c r="AU469" s="6">
        <v>0</v>
      </c>
      <c r="AV469" s="6"/>
      <c r="AW469" s="13">
        <f>AV469/34743979</f>
        <v>0</v>
      </c>
      <c r="AX469" s="6">
        <v>1</v>
      </c>
      <c r="AY469" s="6">
        <f>AJ469/1645230*476936</f>
        <v>8812.3006526714616</v>
      </c>
      <c r="AZ469" s="6">
        <f>AX469*AY469</f>
        <v>8812.3006526714616</v>
      </c>
      <c r="BA469" s="12">
        <f>AZ469/12721596</f>
        <v>6.9270401706448322E-4</v>
      </c>
      <c r="BB469" s="11">
        <v>1</v>
      </c>
      <c r="BC469" s="6">
        <f>AD469*BB469*0.18*4</f>
        <v>17544.425267987579</v>
      </c>
      <c r="BD469" s="10">
        <f>BC469/11104067</f>
        <v>1.579999946685082E-3</v>
      </c>
      <c r="BE469" s="6">
        <f>AD469*BB469*0.77*4</f>
        <v>75051.152535280198</v>
      </c>
      <c r="BF469" s="8">
        <f>BE469/47500730</f>
        <v>1.5799999817956523E-3</v>
      </c>
      <c r="BG469" s="27">
        <f>BC469+BE469</f>
        <v>92595.577803267777</v>
      </c>
      <c r="BH469" s="9">
        <v>0</v>
      </c>
      <c r="BI469" s="6">
        <f>AK469*0.85*0.75*12</f>
        <v>36912.775935122387</v>
      </c>
      <c r="BJ469" s="6">
        <f>AL469*0.85*0.75*2*12</f>
        <v>73825.551870244773</v>
      </c>
      <c r="BK469" s="6">
        <f>BI469+BJ469</f>
        <v>110738.32780536715</v>
      </c>
      <c r="BL469" s="8">
        <f>BK469/236999601</f>
        <v>4.6725111493064141E-4</v>
      </c>
      <c r="BM469" s="6">
        <f>AH469/326434*439653</f>
        <v>8123.4392786424605</v>
      </c>
      <c r="BN469" s="8">
        <f>BM469/23157202</f>
        <v>3.5079537150656026E-4</v>
      </c>
      <c r="BT469" s="6">
        <f>'[1]Detailed Budget'!$AD$12</f>
        <v>194045122715</v>
      </c>
      <c r="BU469" s="6">
        <f>'[1]Detailed Budget'!$AD$24</f>
        <v>194045122715</v>
      </c>
      <c r="BV469" s="7">
        <f>AV469/34743979</f>
        <v>0</v>
      </c>
      <c r="BW469" s="4"/>
      <c r="BX469" s="5">
        <f>BT469*BV469</f>
        <v>0</v>
      </c>
      <c r="BY469" s="5">
        <f>BU469*BV469</f>
        <v>0</v>
      </c>
      <c r="CA469" s="6">
        <f>'[1]Detailed Budget'!$AD$96</f>
        <v>71050111380.677719</v>
      </c>
      <c r="CB469" s="5">
        <f>BA469*CA469</f>
        <v>49216697.566274412</v>
      </c>
      <c r="CE469" s="6">
        <f>'[1]Detailed Budget'!$AD$175</f>
        <v>4330586076.5988197</v>
      </c>
      <c r="CF469" s="5">
        <f>BB469*BD469*CE469</f>
        <v>6842325.7701412933</v>
      </c>
      <c r="CG469" s="6">
        <f>'[1]Detailed Budget'!$AD$176</f>
        <v>20662817754.37001</v>
      </c>
      <c r="CH469" s="5">
        <f>BB469*BF469*CG469</f>
        <v>32647251.675751496</v>
      </c>
      <c r="CI469" s="5">
        <f>CF469+CH469</f>
        <v>39489577.445892788</v>
      </c>
      <c r="CJ469" s="5">
        <f>'[1]Detailed Budget'!$AD$178</f>
        <v>46025131033.061455</v>
      </c>
      <c r="CK469" s="5">
        <f>BB469*AG469*CJ469</f>
        <v>49260847.503786072</v>
      </c>
      <c r="CL469" s="5">
        <f>CI469+CK469</f>
        <v>88750424.949678868</v>
      </c>
      <c r="CM469" s="4">
        <f>'[1]Detailed Budget'!$AD$189</f>
        <v>77498869683.252869</v>
      </c>
      <c r="CN469" s="5">
        <f>BH469*BL469*CM469</f>
        <v>0</v>
      </c>
      <c r="CO469" s="3">
        <f>'[1]Detailed Budget'!$AD$191</f>
        <v>2684962805.4134097</v>
      </c>
      <c r="CP469" s="2">
        <f>BH469*AN469*CO469</f>
        <v>0</v>
      </c>
      <c r="CQ469" s="2">
        <f>CN469+CP469</f>
        <v>0</v>
      </c>
      <c r="CR469" s="6">
        <f>'[1]Detailed Budget'!$AD$195</f>
        <v>18734176418</v>
      </c>
      <c r="CS469" s="5">
        <f>BN469*CR469</f>
        <v>6571862.3764217505</v>
      </c>
      <c r="CW469" s="4"/>
      <c r="DH469" s="3">
        <f>'[1]Detailed Budget'!$AD$163</f>
        <v>4928560000</v>
      </c>
      <c r="DI469" s="2">
        <f>AP469*DH469</f>
        <v>5600000</v>
      </c>
    </row>
    <row r="470" spans="1:118" ht="43.5" x14ac:dyDescent="0.35">
      <c r="A470" s="23" t="s">
        <v>790</v>
      </c>
      <c r="B470" s="22" t="s">
        <v>789</v>
      </c>
      <c r="C470" s="21" t="s">
        <v>1</v>
      </c>
      <c r="D470" s="21" t="s">
        <v>1</v>
      </c>
      <c r="E470" s="21"/>
      <c r="F470" s="21"/>
      <c r="G470" s="21"/>
      <c r="H470" s="21" t="s">
        <v>1</v>
      </c>
      <c r="I470" s="21" t="s">
        <v>1</v>
      </c>
      <c r="J470" s="21"/>
      <c r="K470" s="21" t="s">
        <v>1</v>
      </c>
      <c r="L470" s="21"/>
      <c r="M470" s="21"/>
      <c r="N470" s="21"/>
      <c r="O470" s="21"/>
      <c r="P470" s="21"/>
      <c r="Q470" s="21"/>
      <c r="R470" s="21" t="s">
        <v>1</v>
      </c>
      <c r="S470" s="21"/>
      <c r="T470" s="21"/>
      <c r="U470" s="20">
        <f>COUNTA(C470:T470)</f>
        <v>6</v>
      </c>
      <c r="V470" s="19" t="s">
        <v>4</v>
      </c>
      <c r="W470" s="18">
        <v>179246</v>
      </c>
      <c r="X470" s="17">
        <v>3.03</v>
      </c>
      <c r="Y470" s="16">
        <f>1+X470/100</f>
        <v>1.0303</v>
      </c>
      <c r="Z470" s="6">
        <v>19</v>
      </c>
      <c r="AA470" s="16">
        <f>POWER(Y470,Z470)</f>
        <v>1.7632354008841205</v>
      </c>
      <c r="AB470" s="6">
        <f>W470*AA470</f>
        <v>316052.89266687504</v>
      </c>
      <c r="AC470" s="1">
        <v>20.2</v>
      </c>
      <c r="AD470" s="6">
        <f>AB470*AC470/100</f>
        <v>63842.684318708758</v>
      </c>
      <c r="AE470" s="6">
        <f>AD470*0.95</f>
        <v>60650.550102773319</v>
      </c>
      <c r="AF470" s="6">
        <f>AE470*BB470</f>
        <v>60650.550102773319</v>
      </c>
      <c r="AG470" s="15">
        <f>AE470/21628351</f>
        <v>2.80421517584828E-3</v>
      </c>
      <c r="AH470" s="6">
        <f>AB470*0.05</f>
        <v>15802.644633343753</v>
      </c>
      <c r="AI470" s="12">
        <f>AH470/12908475</f>
        <v>1.2242069363998266E-3</v>
      </c>
      <c r="AJ470" s="6">
        <f>AD470+AH470</f>
        <v>79645.328952052514</v>
      </c>
      <c r="AK470" s="6">
        <f>AB470*0.04</f>
        <v>12642.115706675002</v>
      </c>
      <c r="AL470" s="6">
        <f>AB470*0.04</f>
        <v>12642.115706675002</v>
      </c>
      <c r="AM470" s="6">
        <f>AK470+AL470</f>
        <v>25284.231413350004</v>
      </c>
      <c r="AN470" s="14">
        <f>AM470/20653560</f>
        <v>1.2242069363998266E-3</v>
      </c>
      <c r="AO470" s="6">
        <v>11</v>
      </c>
      <c r="AP470" s="13">
        <f>AO470/8801</f>
        <v>1.2498579706851495E-3</v>
      </c>
      <c r="AQ470" s="6">
        <v>11</v>
      </c>
      <c r="AR470" s="6"/>
      <c r="AS470" s="6"/>
      <c r="AT470" s="6"/>
      <c r="AU470" s="6">
        <v>0</v>
      </c>
      <c r="AV470" s="6"/>
      <c r="AW470" s="13">
        <f>AV470/34743979</f>
        <v>0</v>
      </c>
      <c r="AX470" s="6">
        <v>1</v>
      </c>
      <c r="AY470" s="6">
        <f>AJ470/1645230*476936</f>
        <v>23088.397737140775</v>
      </c>
      <c r="AZ470" s="6">
        <f>AX470*AY470</f>
        <v>23088.397737140775</v>
      </c>
      <c r="BA470" s="12">
        <f>AZ470/12721596</f>
        <v>1.8148978899456306E-3</v>
      </c>
      <c r="BB470" s="11">
        <v>1</v>
      </c>
      <c r="BC470" s="6">
        <f>AD470*BB470*0.18*4</f>
        <v>45966.732709470307</v>
      </c>
      <c r="BD470" s="10">
        <f>BC470/11104067</f>
        <v>4.1396303453023389E-3</v>
      </c>
      <c r="BE470" s="6">
        <f>AD470*BB470*0.77*4</f>
        <v>196635.46770162298</v>
      </c>
      <c r="BF470" s="8">
        <f>BE470/47500730</f>
        <v>4.1396304372927108E-3</v>
      </c>
      <c r="BG470" s="27">
        <f>BC470+BE470</f>
        <v>242602.2004110933</v>
      </c>
      <c r="BH470" s="9">
        <v>0</v>
      </c>
      <c r="BI470" s="6">
        <f>AK470*0.85*0.75*12</f>
        <v>96712.185156063759</v>
      </c>
      <c r="BJ470" s="6">
        <f>AL470*0.85*0.75*2*12</f>
        <v>193424.37031212752</v>
      </c>
      <c r="BK470" s="6">
        <f>BI470+BJ470</f>
        <v>290136.55546819128</v>
      </c>
      <c r="BL470" s="8">
        <f>BK470/236999601</f>
        <v>1.2242069363998266E-3</v>
      </c>
      <c r="BM470" s="6">
        <f>AH470/326434*439653</f>
        <v>21283.567646089195</v>
      </c>
      <c r="BN470" s="8">
        <f>BM470/23157202</f>
        <v>9.1909064169709261E-4</v>
      </c>
      <c r="BT470" s="6">
        <f>'[1]Detailed Budget'!$AD$12</f>
        <v>194045122715</v>
      </c>
      <c r="BU470" s="6">
        <f>'[1]Detailed Budget'!$AD$24</f>
        <v>194045122715</v>
      </c>
      <c r="BV470" s="7">
        <f>AV470/34743979</f>
        <v>0</v>
      </c>
      <c r="BW470" s="4"/>
      <c r="BX470" s="5">
        <f>BT470*BV470</f>
        <v>0</v>
      </c>
      <c r="BY470" s="5">
        <f>BU470*BV470</f>
        <v>0</v>
      </c>
      <c r="CA470" s="6">
        <f>'[1]Detailed Budget'!$AD$96</f>
        <v>71050111380.677719</v>
      </c>
      <c r="CB470" s="5">
        <f>BA470*CA470</f>
        <v>128948697.22519404</v>
      </c>
      <c r="CE470" s="6">
        <f>'[1]Detailed Budget'!$AD$175</f>
        <v>4330586076.5988197</v>
      </c>
      <c r="CF470" s="5">
        <f>BB470*BD470*CE470</f>
        <v>17927025.535632271</v>
      </c>
      <c r="CG470" s="6">
        <f>'[1]Detailed Budget'!$AD$176</f>
        <v>20662817754.37001</v>
      </c>
      <c r="CH470" s="5">
        <f>BB470*BF470*CG470</f>
        <v>85536429.296222314</v>
      </c>
      <c r="CI470" s="5">
        <f>CF470+CH470</f>
        <v>103463454.83185458</v>
      </c>
      <c r="CJ470" s="5">
        <f>'[1]Detailed Budget'!$AD$178</f>
        <v>46025131033.061455</v>
      </c>
      <c r="CK470" s="5">
        <f>BB470*AG470*CJ470</f>
        <v>129064370.91331656</v>
      </c>
      <c r="CL470" s="5">
        <f>CI470+CK470</f>
        <v>232527825.74517113</v>
      </c>
      <c r="CM470" s="4">
        <f>'[1]Detailed Budget'!$AD$189</f>
        <v>77498869683.252869</v>
      </c>
      <c r="CN470" s="5">
        <f>BH470*BL470*CM470</f>
        <v>0</v>
      </c>
      <c r="CO470" s="3">
        <f>'[1]Detailed Budget'!$AD$191</f>
        <v>2684962805.4134097</v>
      </c>
      <c r="CP470" s="2">
        <f>BH470*AN470*CO470</f>
        <v>0</v>
      </c>
      <c r="CQ470" s="2">
        <f>CN470+CP470</f>
        <v>0</v>
      </c>
      <c r="CR470" s="6">
        <f>'[1]Detailed Budget'!$AD$195</f>
        <v>18734176418</v>
      </c>
      <c r="CS470" s="5">
        <f>BN470*CR470</f>
        <v>17218406.225686159</v>
      </c>
      <c r="CW470" s="4"/>
      <c r="DH470" s="3">
        <f>'[1]Detailed Budget'!$AD$163</f>
        <v>4928560000</v>
      </c>
      <c r="DI470" s="2">
        <f>AP470*DH470</f>
        <v>6160000</v>
      </c>
    </row>
    <row r="471" spans="1:118" ht="43.5" x14ac:dyDescent="0.35">
      <c r="A471" s="23" t="s">
        <v>788</v>
      </c>
      <c r="B471" s="22" t="s">
        <v>787</v>
      </c>
      <c r="C471" s="21" t="s">
        <v>1</v>
      </c>
      <c r="D471" s="21" t="s">
        <v>1</v>
      </c>
      <c r="E471" s="21"/>
      <c r="F471" s="21"/>
      <c r="G471" s="21"/>
      <c r="H471" s="21" t="s">
        <v>1</v>
      </c>
      <c r="I471" s="21" t="s">
        <v>1</v>
      </c>
      <c r="J471" s="21"/>
      <c r="K471" s="21" t="s">
        <v>1</v>
      </c>
      <c r="L471" s="21"/>
      <c r="M471" s="21"/>
      <c r="N471" s="21"/>
      <c r="O471" s="21"/>
      <c r="P471" s="21"/>
      <c r="Q471" s="21"/>
      <c r="R471" s="21" t="s">
        <v>1</v>
      </c>
      <c r="S471" s="21"/>
      <c r="T471" s="21"/>
      <c r="U471" s="20">
        <f>COUNTA(C471:T471)</f>
        <v>6</v>
      </c>
      <c r="V471" s="19" t="s">
        <v>4</v>
      </c>
      <c r="W471" s="18">
        <v>162403</v>
      </c>
      <c r="X471" s="17">
        <v>3.03</v>
      </c>
      <c r="Y471" s="16">
        <f>1+X471/100</f>
        <v>1.0303</v>
      </c>
      <c r="Z471" s="6">
        <v>19</v>
      </c>
      <c r="AA471" s="16">
        <f>POWER(Y471,Z471)</f>
        <v>1.7632354008841205</v>
      </c>
      <c r="AB471" s="6">
        <f>W471*AA471</f>
        <v>286354.71880978381</v>
      </c>
      <c r="AC471" s="1">
        <v>20.2</v>
      </c>
      <c r="AD471" s="6">
        <f>AB471*AC471/100</f>
        <v>57843.653199576329</v>
      </c>
      <c r="AE471" s="6">
        <f>AD471*0.95</f>
        <v>54951.470539597511</v>
      </c>
      <c r="AF471" s="6">
        <f>AE471*BB471</f>
        <v>54951.470539597511</v>
      </c>
      <c r="AG471" s="15">
        <f>AE471/21628351</f>
        <v>2.5407147562751089E-3</v>
      </c>
      <c r="AH471" s="6">
        <f>AB471*0.05</f>
        <v>14317.73594048919</v>
      </c>
      <c r="AI471" s="12">
        <f>AH471/12908475</f>
        <v>1.1091733098208107E-3</v>
      </c>
      <c r="AJ471" s="6">
        <f>AD471+AH471</f>
        <v>72161.389140065527</v>
      </c>
      <c r="AK471" s="6">
        <f>AB471*0.04</f>
        <v>11454.188752391352</v>
      </c>
      <c r="AL471" s="6">
        <f>AB471*0.04</f>
        <v>11454.188752391352</v>
      </c>
      <c r="AM471" s="6">
        <f>AK471+AL471</f>
        <v>22908.377504782704</v>
      </c>
      <c r="AN471" s="14">
        <f>AM471/20653560</f>
        <v>1.1091733098208107E-3</v>
      </c>
      <c r="AO471" s="6">
        <v>11</v>
      </c>
      <c r="AP471" s="13">
        <f>AO471/8801</f>
        <v>1.2498579706851495E-3</v>
      </c>
      <c r="AQ471" s="6">
        <v>11</v>
      </c>
      <c r="AR471" s="6"/>
      <c r="AS471" s="6"/>
      <c r="AT471" s="6"/>
      <c r="AU471" s="6">
        <v>0</v>
      </c>
      <c r="AV471" s="6"/>
      <c r="AW471" s="13">
        <f>AV471/34743979</f>
        <v>0</v>
      </c>
      <c r="AX471" s="6">
        <v>1</v>
      </c>
      <c r="AY471" s="6">
        <f>AJ471/1645230*476936</f>
        <v>20918.877172739551</v>
      </c>
      <c r="AZ471" s="6">
        <f>AX471*AY471</f>
        <v>20918.877172739551</v>
      </c>
      <c r="BA471" s="12">
        <f>AZ471/12721596</f>
        <v>1.6443594948888135E-3</v>
      </c>
      <c r="BB471" s="11">
        <v>1</v>
      </c>
      <c r="BC471" s="6">
        <f>AD471*BB471*0.18*4</f>
        <v>41647.430303694957</v>
      </c>
      <c r="BD471" s="10">
        <f>BC471/11104067</f>
        <v>3.7506465247098162E-3</v>
      </c>
      <c r="BE471" s="6">
        <f>AD471*BB471*0.77*4</f>
        <v>178158.4518546951</v>
      </c>
      <c r="BF471" s="8">
        <f>BE471/47500730</f>
        <v>3.7506466080562363E-3</v>
      </c>
      <c r="BG471" s="27">
        <f>BC471+BE471</f>
        <v>219805.88215839007</v>
      </c>
      <c r="BH471" s="9">
        <v>0</v>
      </c>
      <c r="BI471" s="6">
        <f>AK471*0.85*0.75*12</f>
        <v>87624.543955793837</v>
      </c>
      <c r="BJ471" s="6">
        <f>AL471*0.85*0.75*2*12</f>
        <v>175249.08791158767</v>
      </c>
      <c r="BK471" s="6">
        <f>BI471+BJ471</f>
        <v>262873.63186738151</v>
      </c>
      <c r="BL471" s="8">
        <f>BK471/236999601</f>
        <v>1.1091733098208107E-3</v>
      </c>
      <c r="BM471" s="6">
        <f>AH471/326434*439653</f>
        <v>19283.639447618491</v>
      </c>
      <c r="BN471" s="8">
        <f>BM471/23157202</f>
        <v>8.3272752241909411E-4</v>
      </c>
      <c r="BT471" s="6">
        <f>'[1]Detailed Budget'!$AD$12</f>
        <v>194045122715</v>
      </c>
      <c r="BU471" s="6">
        <f>'[1]Detailed Budget'!$AD$24</f>
        <v>194045122715</v>
      </c>
      <c r="BV471" s="7">
        <f>AV471/34743979</f>
        <v>0</v>
      </c>
      <c r="BW471" s="4"/>
      <c r="BX471" s="5">
        <f>BT471*BV471</f>
        <v>0</v>
      </c>
      <c r="BY471" s="5">
        <f>BU471*BV471</f>
        <v>0</v>
      </c>
      <c r="CA471" s="6">
        <f>'[1]Detailed Budget'!$AD$96</f>
        <v>71050111380.677719</v>
      </c>
      <c r="CB471" s="5">
        <f>BA471*CA471</f>
        <v>116831925.26172516</v>
      </c>
      <c r="CE471" s="6">
        <f>'[1]Detailed Budget'!$AD$175</f>
        <v>4330586076.5988197</v>
      </c>
      <c r="CF471" s="5">
        <f>BB471*BD471*CE471</f>
        <v>16242497.618152082</v>
      </c>
      <c r="CG471" s="6">
        <f>'[1]Detailed Budget'!$AD$176</f>
        <v>20662817754.37001</v>
      </c>
      <c r="CH471" s="5">
        <f>BB471*BF471*CG471</f>
        <v>77498927.323312059</v>
      </c>
      <c r="CI471" s="5">
        <f>CF471+CH471</f>
        <v>93741424.941464141</v>
      </c>
      <c r="CJ471" s="5">
        <f>'[1]Detailed Budget'!$AD$178</f>
        <v>46025131033.061455</v>
      </c>
      <c r="CK471" s="5">
        <f>BB471*AG471*CJ471</f>
        <v>116936729.57519469</v>
      </c>
      <c r="CL471" s="5">
        <f>CI471+CK471</f>
        <v>210678154.51665884</v>
      </c>
      <c r="CM471" s="4">
        <f>'[1]Detailed Budget'!$AD$189</f>
        <v>77498869683.252869</v>
      </c>
      <c r="CN471" s="5">
        <f>BH471*BL471*CM471</f>
        <v>0</v>
      </c>
      <c r="CO471" s="3">
        <f>'[1]Detailed Budget'!$AD$191</f>
        <v>2684962805.4134097</v>
      </c>
      <c r="CP471" s="2">
        <f>BH471*AN471*CO471</f>
        <v>0</v>
      </c>
      <c r="CQ471" s="2">
        <f>CN471+CP471</f>
        <v>0</v>
      </c>
      <c r="CR471" s="6">
        <f>'[1]Detailed Budget'!$AD$195</f>
        <v>18734176418</v>
      </c>
      <c r="CS471" s="5">
        <f>BN471*CR471</f>
        <v>15600464.313123358</v>
      </c>
      <c r="CW471" s="4"/>
      <c r="DH471" s="3">
        <f>'[1]Detailed Budget'!$AD$163</f>
        <v>4928560000</v>
      </c>
      <c r="DI471" s="2">
        <f>AP471*DH471</f>
        <v>6160000</v>
      </c>
    </row>
    <row r="472" spans="1:118" ht="43.5" x14ac:dyDescent="0.35">
      <c r="A472" s="23" t="s">
        <v>786</v>
      </c>
      <c r="B472" s="22" t="s">
        <v>785</v>
      </c>
      <c r="C472" s="21" t="s">
        <v>1</v>
      </c>
      <c r="D472" s="21" t="s">
        <v>1</v>
      </c>
      <c r="E472" s="21"/>
      <c r="F472" s="21"/>
      <c r="G472" s="21"/>
      <c r="H472" s="21" t="s">
        <v>1</v>
      </c>
      <c r="I472" s="21" t="s">
        <v>1</v>
      </c>
      <c r="J472" s="21"/>
      <c r="K472" s="21" t="s">
        <v>1</v>
      </c>
      <c r="L472" s="21"/>
      <c r="M472" s="21"/>
      <c r="N472" s="21"/>
      <c r="O472" s="21"/>
      <c r="P472" s="21"/>
      <c r="Q472" s="21"/>
      <c r="R472" s="21" t="s">
        <v>1</v>
      </c>
      <c r="S472" s="21"/>
      <c r="T472" s="21"/>
      <c r="U472" s="20">
        <f>COUNTA(C472:T472)</f>
        <v>6</v>
      </c>
      <c r="V472" s="19" t="s">
        <v>4</v>
      </c>
      <c r="W472" s="18">
        <v>115302</v>
      </c>
      <c r="X472" s="17">
        <v>3.03</v>
      </c>
      <c r="Y472" s="16">
        <f>1+X472/100</f>
        <v>1.0303</v>
      </c>
      <c r="Z472" s="6">
        <v>19</v>
      </c>
      <c r="AA472" s="16">
        <f>POWER(Y472,Z472)</f>
        <v>1.7632354008841205</v>
      </c>
      <c r="AB472" s="6">
        <f>W472*AA472</f>
        <v>203304.56819274084</v>
      </c>
      <c r="AC472" s="1">
        <v>20.2</v>
      </c>
      <c r="AD472" s="6">
        <f>AB472*AC472/100</f>
        <v>41067.522774933648</v>
      </c>
      <c r="AE472" s="6">
        <f>AD472*0.95</f>
        <v>39014.146636186961</v>
      </c>
      <c r="AF472" s="6">
        <f>AE472*BB472</f>
        <v>39014.146636186961</v>
      </c>
      <c r="AG472" s="15">
        <f>AE472/21628351</f>
        <v>1.8038428651443172E-3</v>
      </c>
      <c r="AH472" s="6">
        <f>AB472*0.05</f>
        <v>10165.228409637042</v>
      </c>
      <c r="AI472" s="12">
        <f>AH472/12908475</f>
        <v>7.8748484306914973E-4</v>
      </c>
      <c r="AJ472" s="6">
        <f>AD472+AH472</f>
        <v>51232.75118457069</v>
      </c>
      <c r="AK472" s="6">
        <f>AB472*0.04</f>
        <v>8132.1827277096336</v>
      </c>
      <c r="AL472" s="6">
        <f>AB472*0.04</f>
        <v>8132.1827277096336</v>
      </c>
      <c r="AM472" s="6">
        <f>AK472+AL472</f>
        <v>16264.365455419267</v>
      </c>
      <c r="AN472" s="14">
        <f>AM472/20653560</f>
        <v>7.8748484306914973E-4</v>
      </c>
      <c r="AO472" s="6">
        <v>10</v>
      </c>
      <c r="AP472" s="13">
        <f>AO472/8801</f>
        <v>1.1362345188046814E-3</v>
      </c>
      <c r="AQ472" s="6">
        <v>10</v>
      </c>
      <c r="AR472" s="6"/>
      <c r="AS472" s="6"/>
      <c r="AT472" s="6"/>
      <c r="AU472" s="6">
        <v>0</v>
      </c>
      <c r="AV472" s="6"/>
      <c r="AW472" s="13">
        <f>AV472/34743979</f>
        <v>0</v>
      </c>
      <c r="AX472" s="6">
        <v>1</v>
      </c>
      <c r="AY472" s="6">
        <f>AJ472/1645230*476936</f>
        <v>14851.870813785554</v>
      </c>
      <c r="AZ472" s="6">
        <f>AX472*AY472</f>
        <v>14851.870813785554</v>
      </c>
      <c r="BA472" s="12">
        <f>AZ472/12721596</f>
        <v>1.1674534243805222E-3</v>
      </c>
      <c r="BB472" s="11">
        <v>1</v>
      </c>
      <c r="BC472" s="6">
        <f>AD472*BB472*0.18*4</f>
        <v>29568.616397952224</v>
      </c>
      <c r="BD472" s="10">
        <f>BC472/11104067</f>
        <v>2.6628636514848319E-3</v>
      </c>
      <c r="BE472" s="6">
        <f>AD472*BB472*0.77*4</f>
        <v>126487.97014679563</v>
      </c>
      <c r="BF472" s="8">
        <f>BE472/47500730</f>
        <v>2.6628637106586705E-3</v>
      </c>
      <c r="BG472" s="27">
        <f>BC472+BE472</f>
        <v>156056.58654474787</v>
      </c>
      <c r="BH472" s="9">
        <v>0</v>
      </c>
      <c r="BI472" s="6">
        <f>AK472*0.85*0.75*12</f>
        <v>62211.197866978691</v>
      </c>
      <c r="BJ472" s="6">
        <f>AL472*0.85*0.75*2*12</f>
        <v>124422.39573395738</v>
      </c>
      <c r="BK472" s="6">
        <f>BI472+BJ472</f>
        <v>186633.59360093606</v>
      </c>
      <c r="BL472" s="8">
        <f>BK472/236999601</f>
        <v>7.8748484306914951E-4</v>
      </c>
      <c r="BM472" s="6">
        <f>AH472/326434*439653</f>
        <v>13690.893613968381</v>
      </c>
      <c r="BN472" s="8">
        <f>BM472/23157202</f>
        <v>5.9121536418641515E-4</v>
      </c>
      <c r="BT472" s="6">
        <f>'[1]Detailed Budget'!$AD$12</f>
        <v>194045122715</v>
      </c>
      <c r="BU472" s="6">
        <f>'[1]Detailed Budget'!$AD$24</f>
        <v>194045122715</v>
      </c>
      <c r="BV472" s="7">
        <f>AV472/34743979</f>
        <v>0</v>
      </c>
      <c r="BW472" s="4"/>
      <c r="BX472" s="5">
        <f>BT472*BV472</f>
        <v>0</v>
      </c>
      <c r="BY472" s="5">
        <f>BU472*BV472</f>
        <v>0</v>
      </c>
      <c r="CA472" s="6">
        <f>'[1]Detailed Budget'!$AD$96</f>
        <v>71050111380.677719</v>
      </c>
      <c r="CB472" s="5">
        <f>BA472*CA472</f>
        <v>82947695.83398971</v>
      </c>
      <c r="CE472" s="6">
        <f>'[1]Detailed Budget'!$AD$175</f>
        <v>4330586076.5988197</v>
      </c>
      <c r="CF472" s="5">
        <f>BB472*BD472*CE472</f>
        <v>11531760.253001304</v>
      </c>
      <c r="CG472" s="6">
        <f>'[1]Detailed Budget'!$AD$176</f>
        <v>20662817754.37001</v>
      </c>
      <c r="CH472" s="5">
        <f>BB472*BF472*CG472</f>
        <v>55022267.558065586</v>
      </c>
      <c r="CI472" s="5">
        <f>CF472+CH472</f>
        <v>66554027.811066888</v>
      </c>
      <c r="CJ472" s="5">
        <f>'[1]Detailed Budget'!$AD$178</f>
        <v>46025131033.061455</v>
      </c>
      <c r="CK472" s="5">
        <f>BB472*AG472*CJ472</f>
        <v>83022104.231320202</v>
      </c>
      <c r="CL472" s="5">
        <f>CI472+CK472</f>
        <v>149576132.0423871</v>
      </c>
      <c r="CM472" s="4">
        <f>'[1]Detailed Budget'!$AD$189</f>
        <v>77498869683.252869</v>
      </c>
      <c r="CN472" s="5">
        <f>BH472*BL472*CM472</f>
        <v>0</v>
      </c>
      <c r="CO472" s="3">
        <f>'[1]Detailed Budget'!$AD$191</f>
        <v>2684962805.4134097</v>
      </c>
      <c r="CP472" s="2">
        <f>BH472*AN472*CO472</f>
        <v>0</v>
      </c>
      <c r="CQ472" s="2">
        <f>CN472+CP472</f>
        <v>0</v>
      </c>
      <c r="CR472" s="6">
        <f>'[1]Detailed Budget'!$AD$195</f>
        <v>18734176418</v>
      </c>
      <c r="CS472" s="5">
        <f>BN472*CR472</f>
        <v>11075932.93370042</v>
      </c>
      <c r="CW472" s="4"/>
      <c r="DH472" s="3">
        <f>'[1]Detailed Budget'!$AD$163</f>
        <v>4928560000</v>
      </c>
      <c r="DI472" s="2">
        <f>AP472*DH472</f>
        <v>5600000</v>
      </c>
    </row>
    <row r="473" spans="1:118" x14ac:dyDescent="0.35">
      <c r="A473" s="23"/>
      <c r="B473" s="22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0"/>
      <c r="V473" s="19"/>
      <c r="W473" s="18"/>
      <c r="X473" s="17"/>
      <c r="Y473" s="16"/>
      <c r="Z473" s="6"/>
      <c r="AA473" s="16"/>
      <c r="AB473" s="6"/>
      <c r="AD473" s="6"/>
      <c r="AE473" s="6"/>
      <c r="AF473" s="6">
        <f>AE473*BB473</f>
        <v>0</v>
      </c>
      <c r="AG473" s="15">
        <f>AE473/21628351</f>
        <v>0</v>
      </c>
      <c r="AH473" s="6"/>
      <c r="AI473" s="12"/>
      <c r="AJ473" s="6"/>
      <c r="AK473" s="6">
        <f>AB473*0.04</f>
        <v>0</v>
      </c>
      <c r="AL473" s="6">
        <f>AB473*0.04</f>
        <v>0</v>
      </c>
      <c r="AM473" s="6">
        <f>AK473+AL473</f>
        <v>0</v>
      </c>
      <c r="AN473" s="14">
        <f>AM473/20653560</f>
        <v>0</v>
      </c>
      <c r="AO473" s="6"/>
      <c r="AP473" s="13">
        <f>AO473/8801</f>
        <v>0</v>
      </c>
      <c r="AQ473" s="6"/>
      <c r="AR473" s="6"/>
      <c r="AS473" s="6"/>
      <c r="AT473" s="6"/>
      <c r="AU473" s="6"/>
      <c r="AV473" s="6"/>
      <c r="AW473" s="13">
        <f>AV473/34743979</f>
        <v>0</v>
      </c>
      <c r="AX473" s="6"/>
      <c r="AY473" s="6"/>
      <c r="AZ473" s="6"/>
      <c r="BA473" s="12">
        <f>AZ473/12721596</f>
        <v>0</v>
      </c>
      <c r="BB473" s="11"/>
      <c r="BC473" s="6"/>
      <c r="BD473" s="10"/>
      <c r="BE473" s="6"/>
      <c r="BF473" s="8"/>
      <c r="BG473" s="27"/>
      <c r="BH473" s="9"/>
      <c r="BI473" s="6">
        <f>AK473*0.85*0.75*12</f>
        <v>0</v>
      </c>
      <c r="BJ473" s="6">
        <f>AL473*0.85*0.75*2*12</f>
        <v>0</v>
      </c>
      <c r="BK473" s="6">
        <f>BI473+BJ473</f>
        <v>0</v>
      </c>
      <c r="BL473" s="8">
        <f>BK473/236999601</f>
        <v>0</v>
      </c>
      <c r="BM473" s="6"/>
      <c r="BN473" s="8">
        <f>BM473/23157202</f>
        <v>0</v>
      </c>
      <c r="BT473" s="6"/>
      <c r="BU473" s="6"/>
      <c r="BV473" s="7"/>
      <c r="BW473" s="4"/>
      <c r="BX473" s="5"/>
      <c r="BY473" s="5"/>
      <c r="CA473" s="6">
        <f>'[1]Detailed Budget'!$AD$96</f>
        <v>71050111380.677719</v>
      </c>
      <c r="CB473" s="5">
        <f>BA473*CA473</f>
        <v>0</v>
      </c>
      <c r="CE473" s="6"/>
      <c r="CF473" s="5"/>
      <c r="CG473" s="6"/>
      <c r="CH473" s="5"/>
      <c r="CI473" s="5"/>
      <c r="CJ473" s="5"/>
      <c r="CK473" s="5"/>
      <c r="CL473" s="5"/>
      <c r="CM473" s="4">
        <f>'[1]Detailed Budget'!$AD$189</f>
        <v>77498869683.252869</v>
      </c>
      <c r="CN473" s="5">
        <f>BH473*BL473*CM473</f>
        <v>0</v>
      </c>
      <c r="CO473" s="3">
        <f>'[1]Detailed Budget'!$AD$191</f>
        <v>2684962805.4134097</v>
      </c>
      <c r="CP473" s="2">
        <f>BH473*AN473*CO473</f>
        <v>0</v>
      </c>
      <c r="CQ473" s="2">
        <f>CN473+CP473</f>
        <v>0</v>
      </c>
      <c r="CR473" s="6"/>
      <c r="CS473" s="5"/>
      <c r="CW473" s="4"/>
      <c r="DH473" s="3">
        <f>'[1]Detailed Budget'!$AD$163</f>
        <v>4928560000</v>
      </c>
      <c r="DI473" s="2">
        <f>AP473*DH473</f>
        <v>0</v>
      </c>
    </row>
    <row r="474" spans="1:118" x14ac:dyDescent="0.35">
      <c r="A474" s="38">
        <v>3.7</v>
      </c>
      <c r="B474" s="37" t="s">
        <v>784</v>
      </c>
      <c r="C474" s="34">
        <f>COUNTA(C476:C489)</f>
        <v>14</v>
      </c>
      <c r="D474" s="34">
        <f>COUNTA(D476:D489)</f>
        <v>14</v>
      </c>
      <c r="E474" s="34">
        <f>COUNTA(E476:E489)</f>
        <v>0</v>
      </c>
      <c r="F474" s="34">
        <f>COUNTA(F476:F489)</f>
        <v>0</v>
      </c>
      <c r="G474" s="34">
        <f>COUNTA(G476:G489)</f>
        <v>0</v>
      </c>
      <c r="H474" s="34">
        <f>COUNTA(H476:H489)</f>
        <v>14</v>
      </c>
      <c r="I474" s="34">
        <f>COUNTA(I476:I489)</f>
        <v>14</v>
      </c>
      <c r="J474" s="34">
        <f>COUNTA(J476:J489)</f>
        <v>0</v>
      </c>
      <c r="K474" s="34">
        <f>COUNTA(K476:K489)</f>
        <v>14</v>
      </c>
      <c r="L474" s="34">
        <f>COUNTA(L476:L489)</f>
        <v>0</v>
      </c>
      <c r="M474" s="34">
        <f>COUNTA(M476:M489)</f>
        <v>0</v>
      </c>
      <c r="N474" s="34">
        <f>COUNTA(N476:N489)</f>
        <v>0</v>
      </c>
      <c r="O474" s="34">
        <f>COUNTA(O476:O489)</f>
        <v>0</v>
      </c>
      <c r="P474" s="34">
        <f>COUNTA(P476:P489)</f>
        <v>0</v>
      </c>
      <c r="Q474" s="34">
        <f>COUNTA(Q476:Q489)</f>
        <v>0</v>
      </c>
      <c r="R474" s="34">
        <f>COUNTA(R476:R489)</f>
        <v>14</v>
      </c>
      <c r="S474" s="34">
        <f>COUNTA(S476:S489)</f>
        <v>0</v>
      </c>
      <c r="T474" s="34">
        <f>COUNTA(T476:T489)</f>
        <v>0</v>
      </c>
      <c r="U474" s="33">
        <f>SUM(C474:T474)</f>
        <v>84</v>
      </c>
      <c r="V474" s="32"/>
      <c r="W474" s="25">
        <f>SUM(W476:W489)</f>
        <v>3278873</v>
      </c>
      <c r="X474" s="31">
        <v>3.2</v>
      </c>
      <c r="Y474" s="30">
        <f>1+X474/100</f>
        <v>1.032</v>
      </c>
      <c r="Z474" s="25">
        <v>19</v>
      </c>
      <c r="AA474" s="30">
        <f>POWER(Y474,Z474)</f>
        <v>1.8193415940533015</v>
      </c>
      <c r="AB474" s="25">
        <f>W474*AA474</f>
        <v>5965390.0305183306</v>
      </c>
      <c r="AC474" s="24">
        <v>20.2</v>
      </c>
      <c r="AD474" s="25">
        <f>AB474*AC474/100</f>
        <v>1205008.7861647028</v>
      </c>
      <c r="AE474" s="25">
        <f>AD474*0.95</f>
        <v>1144758.3468564677</v>
      </c>
      <c r="AF474" s="25">
        <f>SUM(AF476:AF489)</f>
        <v>1144758.3468564679</v>
      </c>
      <c r="AG474" s="15">
        <f>AE474/21628351</f>
        <v>5.2928600375334561E-2</v>
      </c>
      <c r="AH474" s="25">
        <f>SUM(AH476:AH489)</f>
        <v>298269.50152591662</v>
      </c>
      <c r="AI474" s="12">
        <f>AH474/12908475</f>
        <v>2.3106486360775894E-2</v>
      </c>
      <c r="AJ474" s="25">
        <f>SUM(AJ476:AJ489)</f>
        <v>1503278.2876906192</v>
      </c>
      <c r="AK474" s="6">
        <f>AB474*0.04</f>
        <v>238615.60122073322</v>
      </c>
      <c r="AL474" s="6">
        <f>AB474*0.04</f>
        <v>238615.60122073322</v>
      </c>
      <c r="AM474" s="6">
        <f>AK474+AL474</f>
        <v>477231.20244146645</v>
      </c>
      <c r="AN474" s="14">
        <f>AM474/20653560</f>
        <v>2.3106486360775887E-2</v>
      </c>
      <c r="AO474" s="25">
        <f>SUM(AO476:AO489)</f>
        <v>147</v>
      </c>
      <c r="AP474" s="13">
        <f>AO474/8801</f>
        <v>1.6702647426428813E-2</v>
      </c>
      <c r="AQ474" s="25">
        <f>SUM(AQ476:AQ489)</f>
        <v>147</v>
      </c>
      <c r="AR474" s="25"/>
      <c r="AS474" s="25"/>
      <c r="AT474" s="25"/>
      <c r="AU474" s="6"/>
      <c r="AV474" s="6"/>
      <c r="AW474" s="13">
        <f>AV474/34743979</f>
        <v>0</v>
      </c>
      <c r="AX474" s="6"/>
      <c r="AY474" s="25">
        <v>502562</v>
      </c>
      <c r="AZ474" s="25">
        <f>SUM(AZ476:AZ489)</f>
        <v>502562.09617806767</v>
      </c>
      <c r="BA474" s="12">
        <f>AZ474/12721596</f>
        <v>3.9504642041617077E-2</v>
      </c>
      <c r="BB474" s="11"/>
      <c r="BC474" s="25">
        <f>SUM(BC476:BC489)</f>
        <v>867606.32603858598</v>
      </c>
      <c r="BD474" s="10">
        <f>BC474/11104067</f>
        <v>7.8134104021399184E-2</v>
      </c>
      <c r="BE474" s="25">
        <f>SUM(BE476:BE489)</f>
        <v>3711427.0613872851</v>
      </c>
      <c r="BF474" s="8">
        <f>BE474/47500730</f>
        <v>7.8134105757685937E-2</v>
      </c>
      <c r="BG474" s="25">
        <f>SUM(BG476:BG489)</f>
        <v>4579033.3874258716</v>
      </c>
      <c r="BI474" s="6">
        <f>AK474*0.85*0.75*12</f>
        <v>1825409.3493386093</v>
      </c>
      <c r="BJ474" s="6">
        <f>AL474*0.85*0.75*2*12</f>
        <v>3650818.6986772185</v>
      </c>
      <c r="BK474" s="6">
        <f>BI474+BJ474</f>
        <v>5476228.0480158273</v>
      </c>
      <c r="BL474" s="8">
        <f>BK474/236999601</f>
        <v>2.3106486360775887E-2</v>
      </c>
      <c r="BM474" s="25">
        <v>617582</v>
      </c>
      <c r="BN474" s="8">
        <f>BM474/23157202</f>
        <v>2.6669111406464392E-2</v>
      </c>
      <c r="BO474" s="24"/>
      <c r="BP474" s="24"/>
      <c r="BQ474" s="24"/>
      <c r="BR474" s="24"/>
      <c r="BS474" s="24"/>
      <c r="BT474" s="25">
        <f>'[1]Detailed Budget'!$AD$12</f>
        <v>194045122715</v>
      </c>
      <c r="BU474" s="25">
        <f>'[1]Detailed Budget'!$AD$24</f>
        <v>194045122715</v>
      </c>
      <c r="BV474" s="7">
        <f>AV474/34743979</f>
        <v>0</v>
      </c>
      <c r="BW474" s="4"/>
      <c r="BX474" s="5">
        <f>BT474*BV474</f>
        <v>0</v>
      </c>
      <c r="BY474" s="5">
        <f>BU474*BV474</f>
        <v>0</v>
      </c>
      <c r="BZ474" s="24"/>
      <c r="CA474" s="25">
        <f>'[1]Detailed Budget'!$AD$96</f>
        <v>71050111380.677719</v>
      </c>
      <c r="CB474" s="5">
        <f>BA474*CA474</f>
        <v>2806809217.1106968</v>
      </c>
      <c r="CC474" s="24"/>
      <c r="CD474" s="24"/>
      <c r="CE474" s="25">
        <f>'[1]Detailed Budget'!$AD$175</f>
        <v>4330586076.5988197</v>
      </c>
      <c r="CF474" s="35">
        <f>SUM(CF476:CF489)</f>
        <v>338366462.98259521</v>
      </c>
      <c r="CG474" s="36">
        <f>'[1]Detailed Budget'!$AD$176</f>
        <v>20662817754.37001</v>
      </c>
      <c r="CH474" s="35">
        <f>SUM(CH476:CH489)</f>
        <v>1614470787.671737</v>
      </c>
      <c r="CI474" s="35">
        <f>SUM(CI476:CI489)</f>
        <v>1952837250.6543322</v>
      </c>
      <c r="CJ474" s="5">
        <f>'[1]Detailed Budget'!$AD$178</f>
        <v>46025131033.061455</v>
      </c>
      <c r="CK474" s="35">
        <f>SUM(CK476:CK489)</f>
        <v>2436045767.671319</v>
      </c>
      <c r="CL474" s="35">
        <f>SUM(CL476:CL489)</f>
        <v>4388883018.3256512</v>
      </c>
      <c r="CM474" s="4">
        <f>'[1]Detailed Budget'!$AD$189</f>
        <v>77498869683.252869</v>
      </c>
      <c r="CN474" s="5">
        <f>BH474*BL474*CM474</f>
        <v>0</v>
      </c>
      <c r="CO474" s="3">
        <f>'[1]Detailed Budget'!$AD$191</f>
        <v>2684962805.4134097</v>
      </c>
      <c r="CP474" s="2">
        <f>BH474*AN474*CO474</f>
        <v>0</v>
      </c>
      <c r="CQ474" s="2">
        <f>CN474+CP474</f>
        <v>0</v>
      </c>
      <c r="CR474" s="25">
        <f>'[1]Detailed Budget'!$AD$195</f>
        <v>18734176418</v>
      </c>
      <c r="CS474" s="5">
        <f>BN474*CR474</f>
        <v>499623838</v>
      </c>
      <c r="CT474" s="24"/>
      <c r="CU474" s="24"/>
      <c r="CV474" s="24"/>
      <c r="CW474" s="4"/>
      <c r="CX474" s="24"/>
      <c r="CY474" s="24"/>
      <c r="CZ474" s="24"/>
      <c r="DA474" s="24"/>
      <c r="DB474" s="24"/>
      <c r="DC474" s="24"/>
      <c r="DD474" s="24"/>
      <c r="DE474" s="24"/>
      <c r="DF474" s="24"/>
      <c r="DG474" s="24"/>
      <c r="DH474" s="3">
        <f>'[1]Detailed Budget'!$AD$163</f>
        <v>4928560000</v>
      </c>
      <c r="DI474" s="2">
        <f>AP474*DH474</f>
        <v>82320000</v>
      </c>
      <c r="DJ474" s="24"/>
      <c r="DK474" s="24"/>
      <c r="DL474" s="24"/>
      <c r="DM474" s="24"/>
      <c r="DN474" s="24"/>
    </row>
    <row r="475" spans="1:118" x14ac:dyDescent="0.35">
      <c r="A475" s="23" t="s">
        <v>783</v>
      </c>
      <c r="B475" s="22" t="s">
        <v>72</v>
      </c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3"/>
      <c r="V475" s="32"/>
      <c r="W475" s="25"/>
      <c r="X475" s="31"/>
      <c r="Y475" s="30"/>
      <c r="Z475" s="25"/>
      <c r="AA475" s="30"/>
      <c r="AB475" s="25"/>
      <c r="AC475" s="24"/>
      <c r="AD475" s="25"/>
      <c r="AE475" s="6"/>
      <c r="AF475" s="6"/>
      <c r="AG475" s="15">
        <f>AE475/21628351</f>
        <v>0</v>
      </c>
      <c r="AH475" s="25"/>
      <c r="AI475" s="12"/>
      <c r="AJ475" s="6"/>
      <c r="AK475" s="6">
        <f>AB475*0.04</f>
        <v>0</v>
      </c>
      <c r="AL475" s="6">
        <f>AB475*0.04</f>
        <v>0</v>
      </c>
      <c r="AM475" s="6">
        <f>AK475+AL475</f>
        <v>0</v>
      </c>
      <c r="AN475" s="14">
        <f>AM475/20653560</f>
        <v>0</v>
      </c>
      <c r="AO475" s="25"/>
      <c r="AP475" s="13"/>
      <c r="AQ475" s="25"/>
      <c r="AR475" s="25"/>
      <c r="AS475" s="25"/>
      <c r="AT475" s="25"/>
      <c r="AU475" s="6"/>
      <c r="AV475" s="6"/>
      <c r="AW475" s="13">
        <f>AV475/34743979</f>
        <v>0</v>
      </c>
      <c r="AX475" s="6"/>
      <c r="AY475" s="25"/>
      <c r="AZ475" s="6"/>
      <c r="BA475" s="12">
        <f>AZ475/12721596</f>
        <v>0</v>
      </c>
      <c r="BB475" s="11"/>
      <c r="BC475" s="6"/>
      <c r="BD475" s="10">
        <f>BC475/11104067</f>
        <v>0</v>
      </c>
      <c r="BE475" s="6"/>
      <c r="BF475" s="8">
        <f>BE475/47500730</f>
        <v>0</v>
      </c>
      <c r="BG475" s="27"/>
      <c r="BI475" s="6">
        <f>AK475*0.85*0.75*12</f>
        <v>0</v>
      </c>
      <c r="BJ475" s="6">
        <f>AL475*0.85*0.75*2*12</f>
        <v>0</v>
      </c>
      <c r="BK475" s="6">
        <f>BI475+BJ475</f>
        <v>0</v>
      </c>
      <c r="BL475" s="8">
        <f>BK475/236999601</f>
        <v>0</v>
      </c>
      <c r="BM475" s="25"/>
      <c r="BN475" s="8">
        <f>BM475/23157202</f>
        <v>0</v>
      </c>
      <c r="BO475" s="24"/>
      <c r="BP475" s="24"/>
      <c r="BQ475" s="24"/>
      <c r="BR475" s="24"/>
      <c r="BS475" s="24"/>
      <c r="BT475" s="25"/>
      <c r="BU475" s="25">
        <f>'[1]Detailed Budget'!$AD$24</f>
        <v>194045122715</v>
      </c>
      <c r="BV475" s="7"/>
      <c r="BW475" s="4"/>
      <c r="BX475" s="5"/>
      <c r="BY475" s="5"/>
      <c r="BZ475" s="24"/>
      <c r="CA475" s="25"/>
      <c r="CB475" s="5"/>
      <c r="CC475" s="24"/>
      <c r="CD475" s="24"/>
      <c r="CE475" s="25"/>
      <c r="CF475" s="5"/>
      <c r="CG475" s="26"/>
      <c r="CH475" s="5"/>
      <c r="CI475" s="5"/>
      <c r="CJ475" s="5"/>
      <c r="CK475" s="5"/>
      <c r="CL475" s="5"/>
      <c r="CM475" s="4">
        <f>'[1]Detailed Budget'!$AD$189</f>
        <v>77498869683.252869</v>
      </c>
      <c r="CN475" s="5">
        <f>BH475*BL475*CM475</f>
        <v>0</v>
      </c>
      <c r="CO475" s="3">
        <f>'[1]Detailed Budget'!$AD$191</f>
        <v>2684962805.4134097</v>
      </c>
      <c r="CP475" s="2">
        <f>BH475*AN475*CO475</f>
        <v>0</v>
      </c>
      <c r="CQ475" s="2">
        <f>CN475+CP475</f>
        <v>0</v>
      </c>
      <c r="CR475" s="25"/>
      <c r="CS475" s="5"/>
      <c r="CT475" s="24"/>
      <c r="CU475" s="24"/>
      <c r="CV475" s="24"/>
      <c r="CW475" s="4"/>
      <c r="CX475" s="24"/>
      <c r="CY475" s="24"/>
      <c r="CZ475" s="24"/>
      <c r="DA475" s="24"/>
      <c r="DB475" s="24"/>
      <c r="DC475" s="24"/>
      <c r="DD475" s="24"/>
      <c r="DE475" s="24"/>
      <c r="DF475" s="24"/>
      <c r="DG475" s="24"/>
      <c r="DH475" s="3"/>
      <c r="DI475" s="2"/>
      <c r="DJ475" s="24"/>
      <c r="DK475" s="24"/>
      <c r="DL475" s="24"/>
      <c r="DM475" s="24"/>
      <c r="DN475" s="24"/>
    </row>
    <row r="476" spans="1:118" ht="43.5" x14ac:dyDescent="0.35">
      <c r="A476" s="23" t="s">
        <v>782</v>
      </c>
      <c r="B476" s="22" t="s">
        <v>781</v>
      </c>
      <c r="C476" s="21" t="s">
        <v>1</v>
      </c>
      <c r="D476" s="21" t="s">
        <v>1</v>
      </c>
      <c r="E476" s="21"/>
      <c r="F476" s="21"/>
      <c r="G476" s="21"/>
      <c r="H476" s="21" t="s">
        <v>1</v>
      </c>
      <c r="I476" s="21" t="s">
        <v>1</v>
      </c>
      <c r="J476" s="21"/>
      <c r="K476" s="21" t="s">
        <v>1</v>
      </c>
      <c r="L476" s="21"/>
      <c r="M476" s="21"/>
      <c r="N476" s="21"/>
      <c r="O476" s="21"/>
      <c r="P476" s="21"/>
      <c r="Q476" s="21"/>
      <c r="R476" s="21" t="s">
        <v>1</v>
      </c>
      <c r="S476" s="21"/>
      <c r="T476" s="21"/>
      <c r="U476" s="20">
        <f>COUNTA(C476:T476)</f>
        <v>6</v>
      </c>
      <c r="V476" s="19" t="s">
        <v>4</v>
      </c>
      <c r="W476" s="18">
        <v>143637</v>
      </c>
      <c r="X476" s="17">
        <v>3.2</v>
      </c>
      <c r="Y476" s="16">
        <f>1+X476/100</f>
        <v>1.032</v>
      </c>
      <c r="Z476" s="6">
        <v>19</v>
      </c>
      <c r="AA476" s="16">
        <f>POWER(Y476,Z476)</f>
        <v>1.8193415940533015</v>
      </c>
      <c r="AB476" s="6">
        <f>W476*AA476</f>
        <v>261324.76854503408</v>
      </c>
      <c r="AC476" s="1">
        <v>20.2</v>
      </c>
      <c r="AD476" s="6">
        <f>AB476*AC476/100</f>
        <v>52787.603246096885</v>
      </c>
      <c r="AE476" s="6">
        <f>AD476*0.95</f>
        <v>50148.223083792036</v>
      </c>
      <c r="AF476" s="6">
        <f>AE476*BB476</f>
        <v>50148.223083792036</v>
      </c>
      <c r="AG476" s="15">
        <f>AE476/21628351</f>
        <v>2.3186336805701016E-3</v>
      </c>
      <c r="AH476" s="6">
        <f>AB476*0.05</f>
        <v>13066.238427251705</v>
      </c>
      <c r="AI476" s="12">
        <f>AH476/12908475</f>
        <v>1.0122216936742493E-3</v>
      </c>
      <c r="AJ476" s="6">
        <f>AD476+AH476</f>
        <v>65853.841673348594</v>
      </c>
      <c r="AK476" s="6">
        <f>AB476*0.04</f>
        <v>10452.990741801363</v>
      </c>
      <c r="AL476" s="6">
        <f>AB476*0.04</f>
        <v>10452.990741801363</v>
      </c>
      <c r="AM476" s="6">
        <f>AK476+AL476</f>
        <v>20905.981483602725</v>
      </c>
      <c r="AN476" s="14">
        <f>AM476/20653560</f>
        <v>1.0122216936742491E-3</v>
      </c>
      <c r="AO476" s="6">
        <v>10</v>
      </c>
      <c r="AP476" s="13"/>
      <c r="AQ476" s="6">
        <v>10</v>
      </c>
      <c r="AR476" s="6"/>
      <c r="AS476" s="6"/>
      <c r="AT476" s="6"/>
      <c r="AU476" s="6">
        <v>0</v>
      </c>
      <c r="AV476" s="6"/>
      <c r="AW476" s="13">
        <f>AV476/34743979</f>
        <v>0</v>
      </c>
      <c r="AX476" s="6">
        <v>1</v>
      </c>
      <c r="AY476" s="6">
        <f>AJ476/1503278*502562</f>
        <v>22015.647391261908</v>
      </c>
      <c r="AZ476" s="6">
        <f>AX476*AY476</f>
        <v>22015.647391261908</v>
      </c>
      <c r="BA476" s="12">
        <f>AZ476/12721596</f>
        <v>1.7305727513483298E-3</v>
      </c>
      <c r="BB476" s="11">
        <v>1</v>
      </c>
      <c r="BC476" s="6">
        <f>AD476*BB476*0.18*4</f>
        <v>38007.074337189755</v>
      </c>
      <c r="BD476" s="10">
        <f>BC476/11104067</f>
        <v>3.4228066470771254E-3</v>
      </c>
      <c r="BE476" s="6">
        <f>AD476*BB476*0.77*4</f>
        <v>162585.81799797842</v>
      </c>
      <c r="BF476" s="8">
        <f>BE476/47500730</f>
        <v>3.422806723138327E-3</v>
      </c>
      <c r="BG476" s="27">
        <f>BC476+BE476</f>
        <v>200592.89233516817</v>
      </c>
      <c r="BH476" s="9">
        <v>0</v>
      </c>
      <c r="BI476" s="6">
        <f>AK476*0.85*0.75*12</f>
        <v>79965.379174780421</v>
      </c>
      <c r="BJ476" s="6">
        <f>AL476*0.85*0.75*2*12</f>
        <v>159930.75834956084</v>
      </c>
      <c r="BK476" s="6">
        <f>BI476+BJ476</f>
        <v>239896.13752434126</v>
      </c>
      <c r="BL476" s="8">
        <f>BK476/236999601</f>
        <v>1.0122216936742491E-3</v>
      </c>
      <c r="BM476" s="6">
        <f>AH476/298270*617582</f>
        <v>27054.258424846492</v>
      </c>
      <c r="BN476" s="8">
        <f>BM476/23157202</f>
        <v>1.1682870160586107E-3</v>
      </c>
      <c r="BT476" s="6">
        <f>'[1]Detailed Budget'!$AD$12</f>
        <v>194045122715</v>
      </c>
      <c r="BU476" s="6">
        <f>'[1]Detailed Budget'!$AD$24</f>
        <v>194045122715</v>
      </c>
      <c r="BV476" s="7">
        <f>AV476/34743979</f>
        <v>0</v>
      </c>
      <c r="BW476" s="4"/>
      <c r="BX476" s="5"/>
      <c r="BY476" s="5"/>
      <c r="CA476" s="6"/>
      <c r="CB476" s="5"/>
      <c r="CE476" s="6">
        <f>'[1]Detailed Budget'!$AD$175</f>
        <v>4330586076.5988197</v>
      </c>
      <c r="CF476" s="5">
        <f>BB476*BD476*CE476</f>
        <v>14822758.80872209</v>
      </c>
      <c r="CG476" s="6">
        <f>'[1]Detailed Budget'!$AD$176</f>
        <v>20662817754.37001</v>
      </c>
      <c r="CH476" s="5">
        <f>BB476*BF476*CG476</f>
        <v>70724831.528639659</v>
      </c>
      <c r="CI476" s="5">
        <f>CF476+CH476</f>
        <v>85547590.337361753</v>
      </c>
      <c r="CJ476" s="5">
        <f>'[1]Detailed Budget'!$AD$178</f>
        <v>46025131033.061455</v>
      </c>
      <c r="CK476" s="5">
        <f>BB476*AG476*CJ476</f>
        <v>106715418.96590848</v>
      </c>
      <c r="CL476" s="5">
        <f>CI476+CK476</f>
        <v>192263009.30327022</v>
      </c>
      <c r="CM476" s="4">
        <f>'[1]Detailed Budget'!$AD$189</f>
        <v>77498869683.252869</v>
      </c>
      <c r="CN476" s="5">
        <f>BH476*BL476*CM476</f>
        <v>0</v>
      </c>
      <c r="CO476" s="3">
        <f>'[1]Detailed Budget'!$AD$191</f>
        <v>2684962805.4134097</v>
      </c>
      <c r="CP476" s="2">
        <f>BH476*AN476*CO476</f>
        <v>0</v>
      </c>
      <c r="CQ476" s="2">
        <f>CN476+CP476</f>
        <v>0</v>
      </c>
      <c r="CR476" s="6">
        <f>'[1]Detailed Budget'!$AD$195</f>
        <v>18734176418</v>
      </c>
      <c r="CS476" s="5">
        <f>BN476*CR476</f>
        <v>21886895.06570081</v>
      </c>
      <c r="CW476" s="4"/>
      <c r="DH476" s="3"/>
      <c r="DI476" s="2">
        <f>AP476*DH476</f>
        <v>0</v>
      </c>
    </row>
    <row r="477" spans="1:118" ht="43.5" x14ac:dyDescent="0.35">
      <c r="A477" s="23" t="s">
        <v>780</v>
      </c>
      <c r="B477" s="22" t="s">
        <v>779</v>
      </c>
      <c r="C477" s="21" t="s">
        <v>1</v>
      </c>
      <c r="D477" s="21" t="s">
        <v>1</v>
      </c>
      <c r="E477" s="21"/>
      <c r="F477" s="21"/>
      <c r="G477" s="21"/>
      <c r="H477" s="21" t="s">
        <v>1</v>
      </c>
      <c r="I477" s="21" t="s">
        <v>1</v>
      </c>
      <c r="J477" s="21"/>
      <c r="K477" s="21" t="s">
        <v>1</v>
      </c>
      <c r="L477" s="21"/>
      <c r="M477" s="21"/>
      <c r="N477" s="21"/>
      <c r="O477" s="21"/>
      <c r="P477" s="21"/>
      <c r="Q477" s="21"/>
      <c r="R477" s="21" t="s">
        <v>1</v>
      </c>
      <c r="S477" s="21"/>
      <c r="T477" s="21"/>
      <c r="U477" s="20">
        <f>COUNTA(C477:T477)</f>
        <v>6</v>
      </c>
      <c r="V477" s="19" t="s">
        <v>4</v>
      </c>
      <c r="W477" s="18">
        <v>187141</v>
      </c>
      <c r="X477" s="17">
        <v>3.2</v>
      </c>
      <c r="Y477" s="16">
        <f>1+X477/100</f>
        <v>1.032</v>
      </c>
      <c r="Z477" s="6">
        <v>19</v>
      </c>
      <c r="AA477" s="16">
        <f>POWER(Y477,Z477)</f>
        <v>1.8193415940533015</v>
      </c>
      <c r="AB477" s="6">
        <f>W477*AA477</f>
        <v>340473.4052527289</v>
      </c>
      <c r="AC477" s="1">
        <v>20.2</v>
      </c>
      <c r="AD477" s="6">
        <f>AB477*AC477/100</f>
        <v>68775.627861051238</v>
      </c>
      <c r="AE477" s="6">
        <f>AD477*0.95</f>
        <v>65336.846467998672</v>
      </c>
      <c r="AF477" s="6">
        <f>AE477*BB477</f>
        <v>65336.846467998672</v>
      </c>
      <c r="AG477" s="15">
        <f>AE477/21628351</f>
        <v>3.0208889465497702E-3</v>
      </c>
      <c r="AH477" s="6">
        <f>AB477*0.05</f>
        <v>17023.670262636446</v>
      </c>
      <c r="AI477" s="12">
        <f>AH477/12908475</f>
        <v>1.3187979418665988E-3</v>
      </c>
      <c r="AJ477" s="6">
        <f>AD477+AH477</f>
        <v>85799.29812368768</v>
      </c>
      <c r="AK477" s="6">
        <f>AB477*0.04</f>
        <v>13618.936210109156</v>
      </c>
      <c r="AL477" s="6">
        <f>AB477*0.04</f>
        <v>13618.936210109156</v>
      </c>
      <c r="AM477" s="6">
        <f>AK477+AL477</f>
        <v>27237.872420218311</v>
      </c>
      <c r="AN477" s="14">
        <f>AM477/20653560</f>
        <v>1.3187979418665988E-3</v>
      </c>
      <c r="AO477" s="6">
        <v>10</v>
      </c>
      <c r="AP477" s="13"/>
      <c r="AQ477" s="6">
        <v>10</v>
      </c>
      <c r="AR477" s="6"/>
      <c r="AS477" s="6"/>
      <c r="AT477" s="6"/>
      <c r="AU477" s="6">
        <v>0</v>
      </c>
      <c r="AV477" s="6"/>
      <c r="AW477" s="13">
        <f>AV477/34743979</f>
        <v>0</v>
      </c>
      <c r="AX477" s="6">
        <v>1</v>
      </c>
      <c r="AY477" s="6">
        <f>AJ477/1503278*502562</f>
        <v>28683.627954135383</v>
      </c>
      <c r="AZ477" s="6">
        <f>AX477*AY477</f>
        <v>28683.627954135383</v>
      </c>
      <c r="BA477" s="12">
        <f>AZ477/12721596</f>
        <v>2.2547192941935416E-3</v>
      </c>
      <c r="BB477" s="11">
        <v>1</v>
      </c>
      <c r="BC477" s="6">
        <f>AD477*BB477*0.18*4</f>
        <v>49518.452059956893</v>
      </c>
      <c r="BD477" s="10">
        <f>BC477/11104067</f>
        <v>4.459487866919111E-3</v>
      </c>
      <c r="BE477" s="6">
        <f>AD477*BB477*0.77*4</f>
        <v>211828.93381203781</v>
      </c>
      <c r="BF477" s="8">
        <f>BE477/47500730</f>
        <v>4.459487966017318E-3</v>
      </c>
      <c r="BG477" s="27">
        <f>BC477+BE477</f>
        <v>261347.38587199472</v>
      </c>
      <c r="BH477" s="9">
        <v>0</v>
      </c>
      <c r="BI477" s="6">
        <f>AK477*0.85*0.75*12</f>
        <v>104184.86200733503</v>
      </c>
      <c r="BJ477" s="6">
        <f>AL477*0.85*0.75*2*12</f>
        <v>208369.72401467006</v>
      </c>
      <c r="BK477" s="6">
        <f>BI477+BJ477</f>
        <v>312554.58602200507</v>
      </c>
      <c r="BL477" s="8">
        <f>BK477/236999601</f>
        <v>1.3187979418665986E-3</v>
      </c>
      <c r="BM477" s="6">
        <f>AH477/298270*617582</f>
        <v>35248.306326950551</v>
      </c>
      <c r="BN477" s="8">
        <f>BM477/23157202</f>
        <v>1.5221314875152254E-3</v>
      </c>
      <c r="BT477" s="6">
        <f>'[1]Detailed Budget'!$AD$12</f>
        <v>194045122715</v>
      </c>
      <c r="BU477" s="6">
        <f>'[1]Detailed Budget'!$AD$24</f>
        <v>194045122715</v>
      </c>
      <c r="BV477" s="7">
        <f>AV477/34743979</f>
        <v>0</v>
      </c>
      <c r="BW477" s="4"/>
      <c r="BX477" s="5"/>
      <c r="BY477" s="5"/>
      <c r="CA477" s="6"/>
      <c r="CB477" s="5"/>
      <c r="CE477" s="6">
        <f>'[1]Detailed Budget'!$AD$175</f>
        <v>4330586076.5988197</v>
      </c>
      <c r="CF477" s="5">
        <f>BB477*BD477*CE477</f>
        <v>19312196.065241273</v>
      </c>
      <c r="CG477" s="6">
        <f>'[1]Detailed Budget'!$AD$176</f>
        <v>20662817754.37001</v>
      </c>
      <c r="CH477" s="5">
        <f>BB477*BF477*CG477</f>
        <v>92145587.119622052</v>
      </c>
      <c r="CI477" s="5">
        <f>CF477+CH477</f>
        <v>111457783.18486333</v>
      </c>
      <c r="CJ477" s="5">
        <f>'[1]Detailed Budget'!$AD$178</f>
        <v>46025131033.061455</v>
      </c>
      <c r="CK477" s="5">
        <f>BB477*AG477*CJ477</f>
        <v>139036809.60128015</v>
      </c>
      <c r="CL477" s="5">
        <f>CI477+CK477</f>
        <v>250494592.78614348</v>
      </c>
      <c r="CM477" s="4">
        <f>'[1]Detailed Budget'!$AD$189</f>
        <v>77498869683.252869</v>
      </c>
      <c r="CN477" s="5">
        <f>BH477*BL477*CM477</f>
        <v>0</v>
      </c>
      <c r="CO477" s="3">
        <f>'[1]Detailed Budget'!$AD$191</f>
        <v>2684962805.4134097</v>
      </c>
      <c r="CP477" s="2">
        <f>BH477*AN477*CO477</f>
        <v>0</v>
      </c>
      <c r="CQ477" s="2">
        <f>CN477+CP477</f>
        <v>0</v>
      </c>
      <c r="CR477" s="6">
        <f>'[1]Detailed Budget'!$AD$195</f>
        <v>18734176418</v>
      </c>
      <c r="CS477" s="5">
        <f>BN477*CR477</f>
        <v>28515879.818502996</v>
      </c>
      <c r="CW477" s="4"/>
      <c r="DH477" s="3"/>
      <c r="DI477" s="2">
        <f>AP477*DH477</f>
        <v>0</v>
      </c>
    </row>
    <row r="478" spans="1:118" ht="43.5" x14ac:dyDescent="0.35">
      <c r="A478" s="23" t="s">
        <v>778</v>
      </c>
      <c r="B478" s="22" t="s">
        <v>777</v>
      </c>
      <c r="C478" s="21" t="s">
        <v>1</v>
      </c>
      <c r="D478" s="21" t="s">
        <v>1</v>
      </c>
      <c r="E478" s="21"/>
      <c r="F478" s="21"/>
      <c r="G478" s="21"/>
      <c r="H478" s="21" t="s">
        <v>1</v>
      </c>
      <c r="I478" s="21" t="s">
        <v>1</v>
      </c>
      <c r="J478" s="21"/>
      <c r="K478" s="21" t="s">
        <v>1</v>
      </c>
      <c r="L478" s="21"/>
      <c r="M478" s="21"/>
      <c r="N478" s="21"/>
      <c r="O478" s="21"/>
      <c r="P478" s="21"/>
      <c r="Q478" s="21"/>
      <c r="R478" s="21" t="s">
        <v>1</v>
      </c>
      <c r="S478" s="21"/>
      <c r="T478" s="21"/>
      <c r="U478" s="20">
        <f>COUNTA(C478:T478)</f>
        <v>6</v>
      </c>
      <c r="V478" s="19" t="s">
        <v>4</v>
      </c>
      <c r="W478" s="18">
        <v>184083</v>
      </c>
      <c r="X478" s="17">
        <v>3.2</v>
      </c>
      <c r="Y478" s="16">
        <f>1+X478/100</f>
        <v>1.032</v>
      </c>
      <c r="Z478" s="6">
        <v>19</v>
      </c>
      <c r="AA478" s="16">
        <f>POWER(Y478,Z478)</f>
        <v>1.8193415940533015</v>
      </c>
      <c r="AB478" s="6">
        <f>W478*AA478</f>
        <v>334909.85865811392</v>
      </c>
      <c r="AC478" s="1">
        <v>20.2</v>
      </c>
      <c r="AD478" s="6">
        <f>AB478*AC478/100</f>
        <v>67651.79144893901</v>
      </c>
      <c r="AE478" s="6">
        <f>AD478*0.95</f>
        <v>64269.201876492058</v>
      </c>
      <c r="AF478" s="6">
        <f>AE478*BB478</f>
        <v>64269.201876492058</v>
      </c>
      <c r="AG478" s="15">
        <f>AE478/21628351</f>
        <v>2.9715257476860837E-3</v>
      </c>
      <c r="AH478" s="6">
        <f>AB478*0.05</f>
        <v>16745.492932905698</v>
      </c>
      <c r="AI478" s="12">
        <f>AH478/12908475</f>
        <v>1.297247965612181E-3</v>
      </c>
      <c r="AJ478" s="6">
        <f>AD478+AH478</f>
        <v>84397.284381844715</v>
      </c>
      <c r="AK478" s="6">
        <f>AB478*0.04</f>
        <v>13396.394346324558</v>
      </c>
      <c r="AL478" s="6">
        <f>AB478*0.04</f>
        <v>13396.394346324558</v>
      </c>
      <c r="AM478" s="6">
        <f>AK478+AL478</f>
        <v>26792.788692649116</v>
      </c>
      <c r="AN478" s="14">
        <f>AM478/20653560</f>
        <v>1.297247965612181E-3</v>
      </c>
      <c r="AO478" s="6">
        <v>10</v>
      </c>
      <c r="AP478" s="13"/>
      <c r="AQ478" s="6">
        <v>10</v>
      </c>
      <c r="AR478" s="6"/>
      <c r="AS478" s="6"/>
      <c r="AT478" s="6"/>
      <c r="AU478" s="6">
        <v>0</v>
      </c>
      <c r="AV478" s="6"/>
      <c r="AW478" s="13">
        <f>AV478/34743979</f>
        <v>0</v>
      </c>
      <c r="AX478" s="6">
        <v>1</v>
      </c>
      <c r="AY478" s="6">
        <f>AJ478/1503278*502562</f>
        <v>28214.919684521854</v>
      </c>
      <c r="AZ478" s="6">
        <f>AX478*AY478</f>
        <v>28214.919684521854</v>
      </c>
      <c r="BA478" s="12">
        <f>AZ478/12721596</f>
        <v>2.2178757826079253E-3</v>
      </c>
      <c r="BB478" s="11">
        <v>1</v>
      </c>
      <c r="BC478" s="6">
        <f>AD478*BB478*0.18*4</f>
        <v>48709.289843236082</v>
      </c>
      <c r="BD478" s="10">
        <f>BC478/11104067</f>
        <v>4.3866170695148077E-3</v>
      </c>
      <c r="BE478" s="6">
        <f>AD478*BB478*0.77*4</f>
        <v>208367.51766273216</v>
      </c>
      <c r="BF478" s="8">
        <f>BE478/47500730</f>
        <v>4.3866171669936895E-3</v>
      </c>
      <c r="BG478" s="27">
        <f>BC478+BE478</f>
        <v>257076.80750596826</v>
      </c>
      <c r="BH478" s="9">
        <v>0</v>
      </c>
      <c r="BI478" s="6">
        <f>AK478*0.85*0.75*12</f>
        <v>102482.41674938286</v>
      </c>
      <c r="BJ478" s="6">
        <f>AL478*0.85*0.75*2*12</f>
        <v>204964.83349876571</v>
      </c>
      <c r="BK478" s="6">
        <f>BI478+BJ478</f>
        <v>307447.25024814857</v>
      </c>
      <c r="BL478" s="8">
        <f>BK478/236999601</f>
        <v>1.2972479656121808E-3</v>
      </c>
      <c r="BM478" s="6">
        <f>AH478/298270*617582</f>
        <v>34672.327141481765</v>
      </c>
      <c r="BN478" s="8">
        <f>BM478/23157202</f>
        <v>1.4972589150227115E-3</v>
      </c>
      <c r="BT478" s="6">
        <f>'[1]Detailed Budget'!$AD$12</f>
        <v>194045122715</v>
      </c>
      <c r="BU478" s="6">
        <f>'[1]Detailed Budget'!$AD$24</f>
        <v>194045122715</v>
      </c>
      <c r="BV478" s="7">
        <f>AV478/34743979</f>
        <v>0</v>
      </c>
      <c r="BW478" s="4"/>
      <c r="BX478" s="5"/>
      <c r="BY478" s="5"/>
      <c r="CA478" s="6"/>
      <c r="CB478" s="5"/>
      <c r="CE478" s="6">
        <f>'[1]Detailed Budget'!$AD$175</f>
        <v>4330586076.5988197</v>
      </c>
      <c r="CF478" s="5">
        <f>BB478*BD478*CE478</f>
        <v>18996622.804611545</v>
      </c>
      <c r="CG478" s="6">
        <f>'[1]Detailed Budget'!$AD$176</f>
        <v>20662817754.37001</v>
      </c>
      <c r="CH478" s="5">
        <f>BB478*BF478*CG478</f>
        <v>90639871.079781488</v>
      </c>
      <c r="CI478" s="5">
        <f>CF478+CH478</f>
        <v>109636493.88439304</v>
      </c>
      <c r="CJ478" s="5">
        <f>'[1]Detailed Budget'!$AD$178</f>
        <v>46025131033.061455</v>
      </c>
      <c r="CK478" s="5">
        <f>BB478*AG478*CJ478</f>
        <v>136764861.90536791</v>
      </c>
      <c r="CL478" s="5">
        <f>CI478+CK478</f>
        <v>246401355.78976095</v>
      </c>
      <c r="CM478" s="4">
        <f>'[1]Detailed Budget'!$AD$189</f>
        <v>77498869683.252869</v>
      </c>
      <c r="CN478" s="5">
        <f>BH478*BL478*CM478</f>
        <v>0</v>
      </c>
      <c r="CO478" s="3">
        <f>'[1]Detailed Budget'!$AD$191</f>
        <v>2684962805.4134097</v>
      </c>
      <c r="CP478" s="2">
        <f>BH478*AN478*CO478</f>
        <v>0</v>
      </c>
      <c r="CQ478" s="2">
        <f>CN478+CP478</f>
        <v>0</v>
      </c>
      <c r="CR478" s="6">
        <f>'[1]Detailed Budget'!$AD$195</f>
        <v>18734176418</v>
      </c>
      <c r="CS478" s="5">
        <f>BN478*CR478</f>
        <v>28049912.657458749</v>
      </c>
      <c r="CW478" s="4"/>
      <c r="DH478" s="3"/>
      <c r="DI478" s="2">
        <f>AP478*DH478</f>
        <v>0</v>
      </c>
    </row>
    <row r="479" spans="1:118" ht="43.5" x14ac:dyDescent="0.35">
      <c r="A479" s="23" t="s">
        <v>776</v>
      </c>
      <c r="B479" s="22" t="s">
        <v>775</v>
      </c>
      <c r="C479" s="21" t="s">
        <v>1</v>
      </c>
      <c r="D479" s="21" t="s">
        <v>1</v>
      </c>
      <c r="E479" s="21"/>
      <c r="F479" s="21"/>
      <c r="G479" s="21"/>
      <c r="H479" s="21" t="s">
        <v>1</v>
      </c>
      <c r="I479" s="21" t="s">
        <v>1</v>
      </c>
      <c r="J479" s="21"/>
      <c r="K479" s="21" t="s">
        <v>1</v>
      </c>
      <c r="L479" s="21"/>
      <c r="M479" s="21"/>
      <c r="N479" s="21"/>
      <c r="O479" s="21"/>
      <c r="P479" s="21"/>
      <c r="Q479" s="21"/>
      <c r="R479" s="21" t="s">
        <v>1</v>
      </c>
      <c r="S479" s="21"/>
      <c r="T479" s="21"/>
      <c r="U479" s="20">
        <f>COUNTA(C479:T479)</f>
        <v>6</v>
      </c>
      <c r="V479" s="19" t="s">
        <v>4</v>
      </c>
      <c r="W479" s="18">
        <v>216348</v>
      </c>
      <c r="X479" s="17">
        <v>3.2</v>
      </c>
      <c r="Y479" s="16">
        <f>1+X479/100</f>
        <v>1.032</v>
      </c>
      <c r="Z479" s="6">
        <v>19</v>
      </c>
      <c r="AA479" s="16">
        <f>POWER(Y479,Z479)</f>
        <v>1.8193415940533015</v>
      </c>
      <c r="AB479" s="6">
        <f>W479*AA479</f>
        <v>393610.91519024369</v>
      </c>
      <c r="AC479" s="1">
        <v>20.2</v>
      </c>
      <c r="AD479" s="6">
        <f>AB479*AC479/100</f>
        <v>79509.404868429221</v>
      </c>
      <c r="AE479" s="6">
        <f>AD479*0.95</f>
        <v>75533.934625007751</v>
      </c>
      <c r="AF479" s="6">
        <f>AE479*BB479</f>
        <v>75533.934625007751</v>
      </c>
      <c r="AG479" s="15">
        <f>AE479/21628351</f>
        <v>3.4923575368740662E-3</v>
      </c>
      <c r="AH479" s="6">
        <f>AB479*0.05</f>
        <v>19680.545759512184</v>
      </c>
      <c r="AI479" s="12">
        <f>AH479/12908475</f>
        <v>1.5246220610499834E-3</v>
      </c>
      <c r="AJ479" s="6">
        <f>AD479+AH479</f>
        <v>99189.950627941405</v>
      </c>
      <c r="AK479" s="6">
        <f>AB479*0.04</f>
        <v>15744.436607609749</v>
      </c>
      <c r="AL479" s="6">
        <f>AB479*0.04</f>
        <v>15744.436607609749</v>
      </c>
      <c r="AM479" s="6">
        <f>AK479+AL479</f>
        <v>31488.873215219497</v>
      </c>
      <c r="AN479" s="14">
        <f>AM479/20653560</f>
        <v>1.5246220610499834E-3</v>
      </c>
      <c r="AO479" s="6">
        <v>10</v>
      </c>
      <c r="AP479" s="13"/>
      <c r="AQ479" s="6">
        <v>10</v>
      </c>
      <c r="AR479" s="6"/>
      <c r="AS479" s="6"/>
      <c r="AT479" s="6"/>
      <c r="AU479" s="6">
        <v>0</v>
      </c>
      <c r="AV479" s="6"/>
      <c r="AW479" s="13">
        <f>AV479/34743979</f>
        <v>0</v>
      </c>
      <c r="AX479" s="6">
        <v>1</v>
      </c>
      <c r="AY479" s="6">
        <f>AJ479/1503278*502562</f>
        <v>33160.267074672476</v>
      </c>
      <c r="AZ479" s="6">
        <f>AX479*AY479</f>
        <v>33160.267074672476</v>
      </c>
      <c r="BA479" s="12">
        <f>AZ479/12721596</f>
        <v>2.6066121793737575E-3</v>
      </c>
      <c r="BB479" s="11">
        <v>1</v>
      </c>
      <c r="BC479" s="6">
        <f>AD479*BB479*0.18*4</f>
        <v>57246.77150526904</v>
      </c>
      <c r="BD479" s="10">
        <f>BC479/11104067</f>
        <v>5.1554778537691677E-3</v>
      </c>
      <c r="BE479" s="6">
        <f>AD479*BB479*0.77*4</f>
        <v>244888.96699476201</v>
      </c>
      <c r="BF479" s="8">
        <f>BE479/47500730</f>
        <v>5.155477968333582E-3</v>
      </c>
      <c r="BG479" s="27">
        <f>BC479+BE479</f>
        <v>302135.73850003106</v>
      </c>
      <c r="BH479" s="9">
        <v>0</v>
      </c>
      <c r="BI479" s="6">
        <f>AK479*0.85*0.75*12</f>
        <v>120444.94004821457</v>
      </c>
      <c r="BJ479" s="6">
        <f>AL479*0.85*0.75*2*12</f>
        <v>240889.88009642914</v>
      </c>
      <c r="BK479" s="6">
        <f>BI479+BJ479</f>
        <v>361334.82014464372</v>
      </c>
      <c r="BL479" s="8">
        <f>BK479/236999601</f>
        <v>1.5246220610499834E-3</v>
      </c>
      <c r="BM479" s="6">
        <f>AH479/298270*617582</f>
        <v>40749.491438130062</v>
      </c>
      <c r="BN479" s="8">
        <f>BM479/23157202</f>
        <v>1.7596897690027517E-3</v>
      </c>
      <c r="BT479" s="6">
        <f>'[1]Detailed Budget'!$AD$12</f>
        <v>194045122715</v>
      </c>
      <c r="BU479" s="6">
        <f>'[1]Detailed Budget'!$AD$24</f>
        <v>194045122715</v>
      </c>
      <c r="BV479" s="7">
        <f>AV479/34743979</f>
        <v>0</v>
      </c>
      <c r="BW479" s="4"/>
      <c r="BX479" s="5"/>
      <c r="BY479" s="5"/>
      <c r="CA479" s="6"/>
      <c r="CB479" s="5"/>
      <c r="CE479" s="6">
        <f>'[1]Detailed Budget'!$AD$175</f>
        <v>4330586076.5988197</v>
      </c>
      <c r="CF479" s="5">
        <f>BB479*BD479*CE479</f>
        <v>22326240.611746322</v>
      </c>
      <c r="CG479" s="6">
        <f>'[1]Detailed Budget'!$AD$176</f>
        <v>20662817754.37001</v>
      </c>
      <c r="CH479" s="5">
        <f>BB479*BF479*CG479</f>
        <v>106526701.69634657</v>
      </c>
      <c r="CI479" s="5">
        <f>CF479+CH479</f>
        <v>128852942.30809289</v>
      </c>
      <c r="CJ479" s="5">
        <f>'[1]Detailed Budget'!$AD$178</f>
        <v>46025131033.061455</v>
      </c>
      <c r="CK479" s="5">
        <f>BB479*AG479*CJ479</f>
        <v>160736213.24892864</v>
      </c>
      <c r="CL479" s="5">
        <f>CI479+CK479</f>
        <v>289589155.5570215</v>
      </c>
      <c r="CM479" s="4">
        <f>'[1]Detailed Budget'!$AD$189</f>
        <v>77498869683.252869</v>
      </c>
      <c r="CN479" s="5">
        <f>BH479*BL479*CM479</f>
        <v>0</v>
      </c>
      <c r="CO479" s="3">
        <f>'[1]Detailed Budget'!$AD$191</f>
        <v>2684962805.4134097</v>
      </c>
      <c r="CP479" s="2">
        <f>BH479*AN479*CO479</f>
        <v>0</v>
      </c>
      <c r="CQ479" s="2">
        <f>CN479+CP479</f>
        <v>0</v>
      </c>
      <c r="CR479" s="6">
        <f>'[1]Detailed Budget'!$AD$195</f>
        <v>18734176418</v>
      </c>
      <c r="CS479" s="5">
        <f>BN479*CR479</f>
        <v>32966338.57344722</v>
      </c>
      <c r="CW479" s="4"/>
      <c r="DH479" s="3"/>
      <c r="DI479" s="2">
        <f>AP479*DH479</f>
        <v>0</v>
      </c>
    </row>
    <row r="480" spans="1:118" ht="43.5" x14ac:dyDescent="0.35">
      <c r="A480" s="23" t="s">
        <v>774</v>
      </c>
      <c r="B480" s="22" t="s">
        <v>773</v>
      </c>
      <c r="C480" s="21" t="s">
        <v>1</v>
      </c>
      <c r="D480" s="21" t="s">
        <v>1</v>
      </c>
      <c r="E480" s="21"/>
      <c r="F480" s="21"/>
      <c r="G480" s="21"/>
      <c r="H480" s="21" t="s">
        <v>1</v>
      </c>
      <c r="I480" s="21" t="s">
        <v>1</v>
      </c>
      <c r="J480" s="21"/>
      <c r="K480" s="21" t="s">
        <v>1</v>
      </c>
      <c r="L480" s="21"/>
      <c r="M480" s="21"/>
      <c r="N480" s="21"/>
      <c r="O480" s="21"/>
      <c r="P480" s="21"/>
      <c r="Q480" s="21"/>
      <c r="R480" s="21" t="s">
        <v>1</v>
      </c>
      <c r="S480" s="21"/>
      <c r="T480" s="21"/>
      <c r="U480" s="20">
        <f>COUNTA(C480:T480)</f>
        <v>6</v>
      </c>
      <c r="V480" s="19" t="s">
        <v>4</v>
      </c>
      <c r="W480" s="18">
        <v>258644</v>
      </c>
      <c r="X480" s="17">
        <v>3.2</v>
      </c>
      <c r="Y480" s="16">
        <f>1+X480/100</f>
        <v>1.032</v>
      </c>
      <c r="Z480" s="6">
        <v>19</v>
      </c>
      <c r="AA480" s="16">
        <f>POWER(Y480,Z480)</f>
        <v>1.8193415940533015</v>
      </c>
      <c r="AB480" s="6">
        <f>W480*AA480</f>
        <v>470561.78725232213</v>
      </c>
      <c r="AC480" s="1">
        <v>20.2</v>
      </c>
      <c r="AD480" s="6">
        <f>AB480*AC480/100</f>
        <v>95053.481024969078</v>
      </c>
      <c r="AE480" s="6">
        <f>AD480*0.95</f>
        <v>90300.806973720624</v>
      </c>
      <c r="AF480" s="6">
        <f>AE480*BB480</f>
        <v>90300.806973720624</v>
      </c>
      <c r="AG480" s="15">
        <f>AE480/21628351</f>
        <v>4.1751128864942416E-3</v>
      </c>
      <c r="AH480" s="6">
        <f>AB480*0.05</f>
        <v>23528.089362616109</v>
      </c>
      <c r="AI480" s="12">
        <f>AH480/12908475</f>
        <v>1.8226854343844729E-3</v>
      </c>
      <c r="AJ480" s="6">
        <f>AD480+AH480</f>
        <v>118581.57038758519</v>
      </c>
      <c r="AK480" s="6">
        <f>AB480*0.04</f>
        <v>18822.471490092885</v>
      </c>
      <c r="AL480" s="6">
        <f>AB480*0.04</f>
        <v>18822.471490092885</v>
      </c>
      <c r="AM480" s="6">
        <f>AK480+AL480</f>
        <v>37644.94298018577</v>
      </c>
      <c r="AN480" s="14">
        <f>AM480/20653560</f>
        <v>1.8226854343844727E-3</v>
      </c>
      <c r="AO480" s="6">
        <v>11</v>
      </c>
      <c r="AP480" s="13"/>
      <c r="AQ480" s="6">
        <v>11</v>
      </c>
      <c r="AR480" s="6"/>
      <c r="AS480" s="6"/>
      <c r="AT480" s="6"/>
      <c r="AU480" s="6">
        <v>0</v>
      </c>
      <c r="AV480" s="6"/>
      <c r="AW480" s="13">
        <f>AV480/34743979</f>
        <v>0</v>
      </c>
      <c r="AX480" s="6">
        <v>1</v>
      </c>
      <c r="AY480" s="6">
        <f>AJ480/1503278*502562</f>
        <v>39643.094076495225</v>
      </c>
      <c r="AZ480" s="6">
        <f>AX480*AY480</f>
        <v>39643.094076495225</v>
      </c>
      <c r="BA480" s="12">
        <f>AZ480/12721596</f>
        <v>3.1162044508012379E-3</v>
      </c>
      <c r="BB480" s="11">
        <v>1</v>
      </c>
      <c r="BC480" s="6">
        <f>AD480*BB480*0.18*4</f>
        <v>68438.506337977728</v>
      </c>
      <c r="BD480" s="10">
        <f>BC480/11104067</f>
        <v>6.1633729639759671E-3</v>
      </c>
      <c r="BE480" s="6">
        <f>AD480*BB480*0.77*4</f>
        <v>292764.72155690478</v>
      </c>
      <c r="BF480" s="8">
        <f>BE480/47500730</f>
        <v>6.1633731009377076E-3</v>
      </c>
      <c r="BG480" s="27">
        <f>BC480+BE480</f>
        <v>361203.2278948825</v>
      </c>
      <c r="BH480" s="9">
        <v>0</v>
      </c>
      <c r="BI480" s="6">
        <f>AK480*0.85*0.75*12</f>
        <v>143991.90689921056</v>
      </c>
      <c r="BJ480" s="6">
        <f>AL480*0.85*0.75*2*12</f>
        <v>287983.81379842112</v>
      </c>
      <c r="BK480" s="6">
        <f>BI480+BJ480</f>
        <v>431975.72069763171</v>
      </c>
      <c r="BL480" s="8">
        <f>BK480/236999601</f>
        <v>1.8226854343844727E-3</v>
      </c>
      <c r="BM480" s="6">
        <f>AH480/298270*617582</f>
        <v>48716.010610330173</v>
      </c>
      <c r="BN480" s="8">
        <f>BM480/23157202</f>
        <v>2.1037088423001265E-3</v>
      </c>
      <c r="BT480" s="6">
        <f>'[1]Detailed Budget'!$AD$12</f>
        <v>194045122715</v>
      </c>
      <c r="BU480" s="6">
        <f>'[1]Detailed Budget'!$AD$24</f>
        <v>194045122715</v>
      </c>
      <c r="BV480" s="7">
        <f>AV480/34743979</f>
        <v>0</v>
      </c>
      <c r="BW480" s="4"/>
      <c r="BX480" s="5"/>
      <c r="BY480" s="5"/>
      <c r="CA480" s="6"/>
      <c r="CB480" s="5"/>
      <c r="CE480" s="6">
        <f>'[1]Detailed Budget'!$AD$175</f>
        <v>4330586076.5988197</v>
      </c>
      <c r="CF480" s="5">
        <f>BB480*BD480*CE480</f>
        <v>26691017.142679922</v>
      </c>
      <c r="CG480" s="6">
        <f>'[1]Detailed Budget'!$AD$176</f>
        <v>20662817754.37001</v>
      </c>
      <c r="CH480" s="5">
        <f>BB480*BF480*CG480</f>
        <v>127352655.1368622</v>
      </c>
      <c r="CI480" s="5">
        <f>CF480+CH480</f>
        <v>154043672.27954212</v>
      </c>
      <c r="CJ480" s="5">
        <f>'[1]Detailed Budget'!$AD$178</f>
        <v>46025131033.061455</v>
      </c>
      <c r="CK480" s="5">
        <f>BB480*AG480*CJ480</f>
        <v>192160117.67872092</v>
      </c>
      <c r="CL480" s="5">
        <f>CI480+CK480</f>
        <v>346203789.95826304</v>
      </c>
      <c r="CM480" s="4">
        <f>'[1]Detailed Budget'!$AD$189</f>
        <v>77498869683.252869</v>
      </c>
      <c r="CN480" s="5">
        <f>BH480*BL480*CM480</f>
        <v>0</v>
      </c>
      <c r="CO480" s="3">
        <f>'[1]Detailed Budget'!$AD$191</f>
        <v>2684962805.4134097</v>
      </c>
      <c r="CP480" s="2">
        <f>BH480*AN480*CO480</f>
        <v>0</v>
      </c>
      <c r="CQ480" s="2">
        <f>CN480+CP480</f>
        <v>0</v>
      </c>
      <c r="CR480" s="6">
        <f>'[1]Detailed Budget'!$AD$195</f>
        <v>18734176418</v>
      </c>
      <c r="CS480" s="5">
        <f>BN480*CR480</f>
        <v>39411252.58375711</v>
      </c>
      <c r="CW480" s="4"/>
      <c r="DH480" s="3"/>
      <c r="DI480" s="2">
        <f>AP480*DH480</f>
        <v>0</v>
      </c>
    </row>
    <row r="481" spans="1:118" ht="43.5" x14ac:dyDescent="0.35">
      <c r="A481" s="23" t="s">
        <v>772</v>
      </c>
      <c r="B481" s="22" t="s">
        <v>771</v>
      </c>
      <c r="C481" s="21" t="s">
        <v>1</v>
      </c>
      <c r="D481" s="21" t="s">
        <v>1</v>
      </c>
      <c r="E481" s="21"/>
      <c r="F481" s="21"/>
      <c r="G481" s="21"/>
      <c r="H481" s="21" t="s">
        <v>1</v>
      </c>
      <c r="I481" s="21" t="s">
        <v>1</v>
      </c>
      <c r="J481" s="21"/>
      <c r="K481" s="21" t="s">
        <v>1</v>
      </c>
      <c r="L481" s="21"/>
      <c r="M481" s="21"/>
      <c r="N481" s="21"/>
      <c r="O481" s="21"/>
      <c r="P481" s="21"/>
      <c r="Q481" s="21"/>
      <c r="R481" s="21" t="s">
        <v>1</v>
      </c>
      <c r="S481" s="21"/>
      <c r="T481" s="21"/>
      <c r="U481" s="20">
        <f>COUNTA(C481:T481)</f>
        <v>6</v>
      </c>
      <c r="V481" s="19" t="s">
        <v>4</v>
      </c>
      <c r="W481" s="18">
        <v>206721</v>
      </c>
      <c r="X481" s="17">
        <v>3.2</v>
      </c>
      <c r="Y481" s="16">
        <f>1+X481/100</f>
        <v>1.032</v>
      </c>
      <c r="Z481" s="6">
        <v>19</v>
      </c>
      <c r="AA481" s="16">
        <f>POWER(Y481,Z481)</f>
        <v>1.8193415940533015</v>
      </c>
      <c r="AB481" s="6">
        <f>W481*AA481</f>
        <v>376096.11366429256</v>
      </c>
      <c r="AC481" s="1">
        <v>20.2</v>
      </c>
      <c r="AD481" s="6">
        <f>AB481*AC481/100</f>
        <v>75971.414960187103</v>
      </c>
      <c r="AE481" s="6">
        <f>AD481*0.95</f>
        <v>72172.844212177748</v>
      </c>
      <c r="AF481" s="6">
        <f>AE481*BB481</f>
        <v>72172.844212177748</v>
      </c>
      <c r="AG481" s="15">
        <f>AE481/21628351</f>
        <v>3.3369554716481966E-3</v>
      </c>
      <c r="AH481" s="6">
        <f>AB481*0.05</f>
        <v>18804.805683214629</v>
      </c>
      <c r="AI481" s="12">
        <f>AH481/12908475</f>
        <v>1.4567798042150314E-3</v>
      </c>
      <c r="AJ481" s="6">
        <f>AD481+AH481</f>
        <v>94776.220643401728</v>
      </c>
      <c r="AK481" s="6">
        <f>AB481*0.04</f>
        <v>15043.844546571703</v>
      </c>
      <c r="AL481" s="6">
        <f>AB481*0.04</f>
        <v>15043.844546571703</v>
      </c>
      <c r="AM481" s="6">
        <f>AK481+AL481</f>
        <v>30087.689093143406</v>
      </c>
      <c r="AN481" s="14">
        <f>AM481/20653560</f>
        <v>1.4567798042150314E-3</v>
      </c>
      <c r="AO481" s="6">
        <v>11</v>
      </c>
      <c r="AP481" s="13"/>
      <c r="AQ481" s="6">
        <v>11</v>
      </c>
      <c r="AR481" s="6"/>
      <c r="AS481" s="6"/>
      <c r="AT481" s="6"/>
      <c r="AU481" s="6">
        <v>0</v>
      </c>
      <c r="AV481" s="6"/>
      <c r="AW481" s="13">
        <f>AV481/34743979</f>
        <v>0</v>
      </c>
      <c r="AX481" s="6">
        <v>1</v>
      </c>
      <c r="AY481" s="6">
        <f>AJ481/1503278*502562</f>
        <v>31684.709680437856</v>
      </c>
      <c r="AZ481" s="6">
        <f>AX481*AY481</f>
        <v>31684.709680437856</v>
      </c>
      <c r="BA481" s="12">
        <f>AZ481/12721596</f>
        <v>2.4906237928352588E-3</v>
      </c>
      <c r="BB481" s="11">
        <v>1</v>
      </c>
      <c r="BC481" s="6">
        <f>AD481*BB481*0.18*4</f>
        <v>54699.418771334713</v>
      </c>
      <c r="BD481" s="10">
        <f>BC481/11104067</f>
        <v>4.9260706704430651E-3</v>
      </c>
      <c r="BE481" s="6">
        <f>AD481*BB481*0.77*4</f>
        <v>233991.95807737627</v>
      </c>
      <c r="BF481" s="8">
        <f>BE481/47500730</f>
        <v>4.9260707799096198E-3</v>
      </c>
      <c r="BG481" s="27">
        <f>BC481+BE481</f>
        <v>288691.37684871099</v>
      </c>
      <c r="BH481" s="9">
        <v>0</v>
      </c>
      <c r="BI481" s="6">
        <f>AK481*0.85*0.75*12</f>
        <v>115085.41078127352</v>
      </c>
      <c r="BJ481" s="6">
        <f>AL481*0.85*0.75*2*12</f>
        <v>230170.82156254703</v>
      </c>
      <c r="BK481" s="6">
        <f>BI481+BJ481</f>
        <v>345256.23234382056</v>
      </c>
      <c r="BL481" s="8">
        <f>BK481/236999601</f>
        <v>1.4567798042150314E-3</v>
      </c>
      <c r="BM481" s="6">
        <f>AH481/298270*617582</f>
        <v>38936.230608009711</v>
      </c>
      <c r="BN481" s="8">
        <f>BM481/23157202</f>
        <v>1.6813875272154949E-3</v>
      </c>
      <c r="BT481" s="6">
        <f>'[1]Detailed Budget'!$AD$12</f>
        <v>194045122715</v>
      </c>
      <c r="BU481" s="6">
        <f>'[1]Detailed Budget'!$AD$24</f>
        <v>194045122715</v>
      </c>
      <c r="BV481" s="7">
        <f>AV481/34743979</f>
        <v>0</v>
      </c>
      <c r="BW481" s="4"/>
      <c r="BX481" s="5"/>
      <c r="BY481" s="5"/>
      <c r="CA481" s="6"/>
      <c r="CB481" s="5"/>
      <c r="CE481" s="6">
        <f>'[1]Detailed Budget'!$AD$175</f>
        <v>4330586076.5988197</v>
      </c>
      <c r="CF481" s="5">
        <f>BB481*BD481*CE481</f>
        <v>21332773.057762552</v>
      </c>
      <c r="CG481" s="6">
        <f>'[1]Detailed Budget'!$AD$176</f>
        <v>20662817754.37001</v>
      </c>
      <c r="CH481" s="5">
        <f>BB481*BF481*CG481</f>
        <v>101786502.77039981</v>
      </c>
      <c r="CI481" s="5">
        <f>CF481+CH481</f>
        <v>123119275.82816236</v>
      </c>
      <c r="CJ481" s="5">
        <f>'[1]Detailed Budget'!$AD$178</f>
        <v>46025131033.061455</v>
      </c>
      <c r="CK481" s="5">
        <f>BB481*AG481*CJ481</f>
        <v>153583812.83409965</v>
      </c>
      <c r="CL481" s="5">
        <f>CI481+CK481</f>
        <v>276703088.66226202</v>
      </c>
      <c r="CM481" s="4">
        <f>'[1]Detailed Budget'!$AD$189</f>
        <v>77498869683.252869</v>
      </c>
      <c r="CN481" s="5">
        <f>BH481*BL481*CM481</f>
        <v>0</v>
      </c>
      <c r="CO481" s="3">
        <f>'[1]Detailed Budget'!$AD$191</f>
        <v>2684962805.4134097</v>
      </c>
      <c r="CP481" s="2">
        <f>BH481*AN481*CO481</f>
        <v>0</v>
      </c>
      <c r="CQ481" s="2">
        <f>CN481+CP481</f>
        <v>0</v>
      </c>
      <c r="CR481" s="6">
        <f>'[1]Detailed Budget'!$AD$195</f>
        <v>18734176418</v>
      </c>
      <c r="CS481" s="5">
        <f>BN481*CR481</f>
        <v>31499410.561879858</v>
      </c>
      <c r="CW481" s="4"/>
      <c r="DH481" s="3"/>
      <c r="DI481" s="2">
        <f>AP481*DH481</f>
        <v>0</v>
      </c>
    </row>
    <row r="482" spans="1:118" ht="43.5" x14ac:dyDescent="0.35">
      <c r="A482" s="23" t="s">
        <v>770</v>
      </c>
      <c r="B482" s="22" t="s">
        <v>769</v>
      </c>
      <c r="C482" s="21" t="s">
        <v>1</v>
      </c>
      <c r="D482" s="21" t="s">
        <v>1</v>
      </c>
      <c r="E482" s="21"/>
      <c r="F482" s="21"/>
      <c r="G482" s="21"/>
      <c r="H482" s="21" t="s">
        <v>1</v>
      </c>
      <c r="I482" s="21" t="s">
        <v>1</v>
      </c>
      <c r="J482" s="21"/>
      <c r="K482" s="21" t="s">
        <v>1</v>
      </c>
      <c r="L482" s="21"/>
      <c r="M482" s="21"/>
      <c r="N482" s="21"/>
      <c r="O482" s="21"/>
      <c r="P482" s="21"/>
      <c r="Q482" s="21"/>
      <c r="R482" s="21" t="s">
        <v>1</v>
      </c>
      <c r="S482" s="21"/>
      <c r="T482" s="21"/>
      <c r="U482" s="20">
        <f>COUNTA(C482:T482)</f>
        <v>6</v>
      </c>
      <c r="V482" s="19" t="s">
        <v>4</v>
      </c>
      <c r="W482" s="18">
        <v>383712</v>
      </c>
      <c r="X482" s="17">
        <v>3.2</v>
      </c>
      <c r="Y482" s="16">
        <f>1+X482/100</f>
        <v>1.032</v>
      </c>
      <c r="Z482" s="6">
        <v>19</v>
      </c>
      <c r="AA482" s="16">
        <f>POWER(Y482,Z482)</f>
        <v>1.8193415940533015</v>
      </c>
      <c r="AB482" s="6">
        <f>W482*AA482</f>
        <v>698103.20173738047</v>
      </c>
      <c r="AC482" s="1">
        <v>20.2</v>
      </c>
      <c r="AD482" s="6">
        <f>AB482*AC482/100</f>
        <v>141016.84675095085</v>
      </c>
      <c r="AE482" s="6">
        <f>AD482*0.95</f>
        <v>133966.00441340331</v>
      </c>
      <c r="AF482" s="6">
        <f>AE482*BB482</f>
        <v>133966.00441340331</v>
      </c>
      <c r="AG482" s="15">
        <f>AE482/21628351</f>
        <v>6.1939999222965867E-3</v>
      </c>
      <c r="AH482" s="6">
        <f>AB482*0.05</f>
        <v>34905.160086869022</v>
      </c>
      <c r="AI482" s="12">
        <f>AH482/12908475</f>
        <v>2.7040498654464624E-3</v>
      </c>
      <c r="AJ482" s="6">
        <f>AD482+AH482</f>
        <v>175922.00683781988</v>
      </c>
      <c r="AK482" s="6">
        <f>AB482*0.04</f>
        <v>27924.128069495218</v>
      </c>
      <c r="AL482" s="6">
        <f>AB482*0.04</f>
        <v>27924.128069495218</v>
      </c>
      <c r="AM482" s="6">
        <f>AK482+AL482</f>
        <v>55848.256138990437</v>
      </c>
      <c r="AN482" s="14">
        <f>AM482/20653560</f>
        <v>2.7040498654464624E-3</v>
      </c>
      <c r="AO482" s="6">
        <v>11</v>
      </c>
      <c r="AP482" s="13"/>
      <c r="AQ482" s="6">
        <v>11</v>
      </c>
      <c r="AR482" s="6"/>
      <c r="AS482" s="6"/>
      <c r="AT482" s="6"/>
      <c r="AU482" s="6">
        <v>0</v>
      </c>
      <c r="AV482" s="6"/>
      <c r="AW482" s="13">
        <f>AV482/34743979</f>
        <v>0</v>
      </c>
      <c r="AX482" s="6">
        <v>1</v>
      </c>
      <c r="AY482" s="6">
        <f>AJ482/1503278*502562</f>
        <v>58812.618557863832</v>
      </c>
      <c r="AZ482" s="6">
        <f>AX482*AY482</f>
        <v>58812.618557863832</v>
      </c>
      <c r="BA482" s="12">
        <f>AZ482/12721596</f>
        <v>4.6230534720536507E-3</v>
      </c>
      <c r="BB482" s="11">
        <v>1</v>
      </c>
      <c r="BC482" s="6">
        <f>AD482*BB482*0.18*4</f>
        <v>101532.1296606846</v>
      </c>
      <c r="BD482" s="10">
        <f>BC482/11104067</f>
        <v>9.1436884936559378E-3</v>
      </c>
      <c r="BE482" s="6">
        <f>AD482*BB482*0.77*4</f>
        <v>434331.88799292862</v>
      </c>
      <c r="BF482" s="8">
        <f>BE482/47500730</f>
        <v>9.1436886968458923E-3</v>
      </c>
      <c r="BG482" s="27">
        <f>BC482+BE482</f>
        <v>535864.01765361323</v>
      </c>
      <c r="BH482" s="9">
        <v>0</v>
      </c>
      <c r="BI482" s="6">
        <f>AK482*0.85*0.75*12</f>
        <v>213619.57973163843</v>
      </c>
      <c r="BJ482" s="6">
        <f>AL482*0.85*0.75*2*12</f>
        <v>427239.15946327685</v>
      </c>
      <c r="BK482" s="6">
        <f>BI482+BJ482</f>
        <v>640858.73919491528</v>
      </c>
      <c r="BL482" s="8">
        <f>BK482/236999601</f>
        <v>2.7040498654464624E-3</v>
      </c>
      <c r="BM482" s="6">
        <f>AH482/298270*617582</f>
        <v>72272.768219293735</v>
      </c>
      <c r="BN482" s="8">
        <f>BM482/23157202</f>
        <v>3.1209628960914074E-3</v>
      </c>
      <c r="BT482" s="6">
        <f>'[1]Detailed Budget'!$AD$12</f>
        <v>194045122715</v>
      </c>
      <c r="BU482" s="6">
        <f>'[1]Detailed Budget'!$AD$24</f>
        <v>194045122715</v>
      </c>
      <c r="BV482" s="7">
        <f>AV482/34743979</f>
        <v>0</v>
      </c>
      <c r="BW482" s="4"/>
      <c r="BX482" s="5"/>
      <c r="BY482" s="5"/>
      <c r="CA482" s="6"/>
      <c r="CB482" s="5"/>
      <c r="CE482" s="6">
        <f>'[1]Detailed Budget'!$AD$175</f>
        <v>4330586076.5988197</v>
      </c>
      <c r="CF482" s="5">
        <f>BB482*BD482*CE482</f>
        <v>39597530.079383239</v>
      </c>
      <c r="CG482" s="6">
        <f>'[1]Detailed Budget'!$AD$176</f>
        <v>20662817754.37001</v>
      </c>
      <c r="CH482" s="5">
        <f>BB482*BF482*CG482</f>
        <v>188934373.14561969</v>
      </c>
      <c r="CI482" s="5">
        <f>CF482+CH482</f>
        <v>228531903.22500294</v>
      </c>
      <c r="CJ482" s="5">
        <f>'[1]Detailed Budget'!$AD$178</f>
        <v>46025131033.061455</v>
      </c>
      <c r="CK482" s="5">
        <f>BB482*AG482*CJ482</f>
        <v>285079658.0424729</v>
      </c>
      <c r="CL482" s="5">
        <f>CI482+CK482</f>
        <v>513611561.26747584</v>
      </c>
      <c r="CM482" s="4">
        <f>'[1]Detailed Budget'!$AD$189</f>
        <v>77498869683.252869</v>
      </c>
      <c r="CN482" s="5">
        <f>BH482*BL482*CM482</f>
        <v>0</v>
      </c>
      <c r="CO482" s="3">
        <f>'[1]Detailed Budget'!$AD$191</f>
        <v>2684962805.4134097</v>
      </c>
      <c r="CP482" s="2">
        <f>BH482*AN482*CO482</f>
        <v>0</v>
      </c>
      <c r="CQ482" s="2">
        <f>CN482+CP482</f>
        <v>0</v>
      </c>
      <c r="CR482" s="6">
        <f>'[1]Detailed Budget'!$AD$195</f>
        <v>18734176418</v>
      </c>
      <c r="CS482" s="5">
        <f>BN482*CR482</f>
        <v>58468669.489408627</v>
      </c>
      <c r="CW482" s="4"/>
      <c r="DH482" s="3"/>
      <c r="DI482" s="2">
        <f>AP482*DH482</f>
        <v>0</v>
      </c>
    </row>
    <row r="483" spans="1:118" ht="43.5" x14ac:dyDescent="0.35">
      <c r="A483" s="23" t="s">
        <v>768</v>
      </c>
      <c r="B483" s="22" t="s">
        <v>767</v>
      </c>
      <c r="C483" s="21" t="s">
        <v>1</v>
      </c>
      <c r="D483" s="21" t="s">
        <v>1</v>
      </c>
      <c r="E483" s="21"/>
      <c r="F483" s="21"/>
      <c r="G483" s="21"/>
      <c r="H483" s="21" t="s">
        <v>1</v>
      </c>
      <c r="I483" s="21" t="s">
        <v>1</v>
      </c>
      <c r="J483" s="21"/>
      <c r="K483" s="21" t="s">
        <v>1</v>
      </c>
      <c r="L483" s="21"/>
      <c r="M483" s="21"/>
      <c r="N483" s="21"/>
      <c r="O483" s="21"/>
      <c r="P483" s="21"/>
      <c r="Q483" s="21"/>
      <c r="R483" s="21" t="s">
        <v>1</v>
      </c>
      <c r="S483" s="21"/>
      <c r="T483" s="21"/>
      <c r="U483" s="20">
        <f>COUNTA(C483:T483)</f>
        <v>6</v>
      </c>
      <c r="V483" s="19" t="s">
        <v>4</v>
      </c>
      <c r="W483" s="18">
        <v>285363</v>
      </c>
      <c r="X483" s="17">
        <v>3.2</v>
      </c>
      <c r="Y483" s="16">
        <f>1+X483/100</f>
        <v>1.032</v>
      </c>
      <c r="Z483" s="6">
        <v>19</v>
      </c>
      <c r="AA483" s="16">
        <f>POWER(Y483,Z483)</f>
        <v>1.8193415940533015</v>
      </c>
      <c r="AB483" s="6">
        <f>W483*AA483</f>
        <v>519172.77530383231</v>
      </c>
      <c r="AC483" s="1">
        <v>20.2</v>
      </c>
      <c r="AD483" s="6">
        <f>AB483*AC483/100</f>
        <v>104872.90061137412</v>
      </c>
      <c r="AE483" s="6">
        <f>AD483*0.95</f>
        <v>99629.255580805402</v>
      </c>
      <c r="AF483" s="6">
        <f>AE483*BB483</f>
        <v>99629.255580805402</v>
      </c>
      <c r="AG483" s="15">
        <f>AE483/21628351</f>
        <v>4.6064193974291153E-3</v>
      </c>
      <c r="AH483" s="6">
        <f>AB483*0.05</f>
        <v>25958.638765191616</v>
      </c>
      <c r="AI483" s="12">
        <f>AH483/12908475</f>
        <v>2.010976413959946E-3</v>
      </c>
      <c r="AJ483" s="6">
        <f>AD483+AH483</f>
        <v>130831.53937656574</v>
      </c>
      <c r="AK483" s="6">
        <f>AB483*0.04</f>
        <v>20766.911012153294</v>
      </c>
      <c r="AL483" s="6">
        <f>AB483*0.04</f>
        <v>20766.911012153294</v>
      </c>
      <c r="AM483" s="6">
        <f>AK483+AL483</f>
        <v>41533.822024306588</v>
      </c>
      <c r="AN483" s="14">
        <f>AM483/20653560</f>
        <v>2.0109764139599464E-3</v>
      </c>
      <c r="AO483" s="6">
        <v>11</v>
      </c>
      <c r="AP483" s="13"/>
      <c r="AQ483" s="6">
        <v>11</v>
      </c>
      <c r="AR483" s="6"/>
      <c r="AS483" s="6"/>
      <c r="AT483" s="6"/>
      <c r="AU483" s="6">
        <v>0</v>
      </c>
      <c r="AV483" s="6"/>
      <c r="AW483" s="13">
        <f>AV483/34743979</f>
        <v>0</v>
      </c>
      <c r="AX483" s="6">
        <v>1</v>
      </c>
      <c r="AY483" s="6">
        <f>AJ483/1503278*502562</f>
        <v>43738.39043221921</v>
      </c>
      <c r="AZ483" s="6">
        <f>AX483*AY483</f>
        <v>43738.39043221921</v>
      </c>
      <c r="BA483" s="12">
        <f>AZ483/12721596</f>
        <v>3.4381213200151309E-3</v>
      </c>
      <c r="BB483" s="11">
        <v>1</v>
      </c>
      <c r="BC483" s="6">
        <f>AD483*BB483*0.18*4</f>
        <v>75508.488440189365</v>
      </c>
      <c r="BD483" s="10">
        <f>BC483/11104067</f>
        <v>6.8000750031668002E-3</v>
      </c>
      <c r="BE483" s="6">
        <f>AD483*BB483*0.77*4</f>
        <v>323008.53388303227</v>
      </c>
      <c r="BF483" s="8">
        <f>BE483/47500730</f>
        <v>6.8000751542772559E-3</v>
      </c>
      <c r="BG483" s="27">
        <f>BC483+BE483</f>
        <v>398517.02232322167</v>
      </c>
      <c r="BH483" s="9">
        <v>0</v>
      </c>
      <c r="BI483" s="6">
        <f>AK483*0.85*0.75*12</f>
        <v>158866.86924297269</v>
      </c>
      <c r="BJ483" s="6">
        <f>AL483*0.85*0.75*2*12</f>
        <v>317733.73848594539</v>
      </c>
      <c r="BK483" s="6">
        <f>BI483+BJ483</f>
        <v>476600.60772891808</v>
      </c>
      <c r="BL483" s="8">
        <f>BK483/236999601</f>
        <v>2.010976413959946E-3</v>
      </c>
      <c r="BM483" s="6">
        <f>AH483/298270*617582</f>
        <v>53748.57694667438</v>
      </c>
      <c r="BN483" s="8">
        <f>BM483/23157202</f>
        <v>2.3210307077113366E-3</v>
      </c>
      <c r="BT483" s="6">
        <f>'[1]Detailed Budget'!$AD$12</f>
        <v>194045122715</v>
      </c>
      <c r="BU483" s="6">
        <f>'[1]Detailed Budget'!$AD$24</f>
        <v>194045122715</v>
      </c>
      <c r="BV483" s="7">
        <f>AV483/34743979</f>
        <v>0</v>
      </c>
      <c r="BW483" s="4"/>
      <c r="BX483" s="5"/>
      <c r="BY483" s="5"/>
      <c r="CA483" s="6"/>
      <c r="CB483" s="5"/>
      <c r="CE483" s="6">
        <f>'[1]Detailed Budget'!$AD$175</f>
        <v>4330586076.5988197</v>
      </c>
      <c r="CF483" s="5">
        <f>BB483*BD483*CE483</f>
        <v>29448310.12854182</v>
      </c>
      <c r="CG483" s="6">
        <f>'[1]Detailed Budget'!$AD$176</f>
        <v>20662817754.37001</v>
      </c>
      <c r="CH483" s="5">
        <f>BB483*BF483*CG483</f>
        <v>140508713.62885046</v>
      </c>
      <c r="CI483" s="5">
        <f>CF483+CH483</f>
        <v>169957023.75739229</v>
      </c>
      <c r="CJ483" s="5">
        <f>'[1]Detailed Budget'!$AD$178</f>
        <v>46025131033.061455</v>
      </c>
      <c r="CK483" s="5">
        <f>BB483*AG483*CJ483</f>
        <v>212011056.35991102</v>
      </c>
      <c r="CL483" s="5">
        <f>CI483+CK483</f>
        <v>381968080.11730331</v>
      </c>
      <c r="CM483" s="4">
        <f>'[1]Detailed Budget'!$AD$189</f>
        <v>77498869683.252869</v>
      </c>
      <c r="CN483" s="5">
        <f>BH483*BL483*CM483</f>
        <v>0</v>
      </c>
      <c r="CO483" s="3">
        <f>'[1]Detailed Budget'!$AD$191</f>
        <v>2684962805.4134097</v>
      </c>
      <c r="CP483" s="2">
        <f>BH483*AN483*CO483</f>
        <v>0</v>
      </c>
      <c r="CQ483" s="2">
        <f>CN483+CP483</f>
        <v>0</v>
      </c>
      <c r="CR483" s="6">
        <f>'[1]Detailed Budget'!$AD$195</f>
        <v>18734176418</v>
      </c>
      <c r="CS483" s="5">
        <f>BN483*CR483</f>
        <v>43482598.749859571</v>
      </c>
      <c r="CW483" s="4"/>
      <c r="DH483" s="3"/>
      <c r="DI483" s="2">
        <f>AP483*DH483</f>
        <v>0</v>
      </c>
    </row>
    <row r="484" spans="1:118" ht="43.5" x14ac:dyDescent="0.35">
      <c r="A484" s="23" t="s">
        <v>766</v>
      </c>
      <c r="B484" s="22" t="s">
        <v>765</v>
      </c>
      <c r="C484" s="21" t="s">
        <v>1</v>
      </c>
      <c r="D484" s="21" t="s">
        <v>1</v>
      </c>
      <c r="E484" s="21"/>
      <c r="F484" s="21"/>
      <c r="G484" s="21"/>
      <c r="H484" s="21" t="s">
        <v>1</v>
      </c>
      <c r="I484" s="21" t="s">
        <v>1</v>
      </c>
      <c r="J484" s="21"/>
      <c r="K484" s="21" t="s">
        <v>1</v>
      </c>
      <c r="L484" s="21"/>
      <c r="M484" s="21"/>
      <c r="N484" s="21"/>
      <c r="O484" s="21"/>
      <c r="P484" s="21"/>
      <c r="Q484" s="21"/>
      <c r="R484" s="21" t="s">
        <v>1</v>
      </c>
      <c r="S484" s="21"/>
      <c r="T484" s="21"/>
      <c r="U484" s="20">
        <f>COUNTA(C484:T484)</f>
        <v>6</v>
      </c>
      <c r="V484" s="19" t="s">
        <v>4</v>
      </c>
      <c r="W484" s="18">
        <v>207563</v>
      </c>
      <c r="X484" s="17">
        <v>3.2</v>
      </c>
      <c r="Y484" s="16">
        <f>1+X484/100</f>
        <v>1.032</v>
      </c>
      <c r="Z484" s="6">
        <v>19</v>
      </c>
      <c r="AA484" s="16">
        <f>POWER(Y484,Z484)</f>
        <v>1.8193415940533015</v>
      </c>
      <c r="AB484" s="6">
        <f>W484*AA484</f>
        <v>377627.99928648543</v>
      </c>
      <c r="AC484" s="1">
        <v>20.2</v>
      </c>
      <c r="AD484" s="6">
        <f>AB484*AC484/100</f>
        <v>76280.855855870046</v>
      </c>
      <c r="AE484" s="6">
        <f>AD484*0.95</f>
        <v>72466.813063076537</v>
      </c>
      <c r="AF484" s="6">
        <f>AE484*BB484</f>
        <v>72466.813063076537</v>
      </c>
      <c r="AG484" s="15">
        <f>AE484/21628351</f>
        <v>3.35054730076632E-3</v>
      </c>
      <c r="AH484" s="6">
        <f>AB484*0.05</f>
        <v>18881.399964324271</v>
      </c>
      <c r="AI484" s="12">
        <f>AH484/12908475</f>
        <v>1.4627134471209241E-3</v>
      </c>
      <c r="AJ484" s="6">
        <f>AD484+AH484</f>
        <v>95162.255820194317</v>
      </c>
      <c r="AK484" s="6">
        <f>AB484*0.04</f>
        <v>15105.119971459417</v>
      </c>
      <c r="AL484" s="6">
        <f>AB484*0.04</f>
        <v>15105.119971459417</v>
      </c>
      <c r="AM484" s="6">
        <f>AK484+AL484</f>
        <v>30210.239942918834</v>
      </c>
      <c r="AN484" s="14">
        <f>AM484/20653560</f>
        <v>1.4627134471209241E-3</v>
      </c>
      <c r="AO484" s="6">
        <v>10</v>
      </c>
      <c r="AP484" s="13"/>
      <c r="AQ484" s="6">
        <v>10</v>
      </c>
      <c r="AR484" s="6"/>
      <c r="AS484" s="6"/>
      <c r="AT484" s="6"/>
      <c r="AU484" s="6">
        <v>0</v>
      </c>
      <c r="AV484" s="6"/>
      <c r="AW484" s="13">
        <f>AV484/34743979</f>
        <v>0</v>
      </c>
      <c r="AX484" s="6">
        <v>1</v>
      </c>
      <c r="AY484" s="6">
        <f>AJ484/1503278*502562</f>
        <v>31813.765391037785</v>
      </c>
      <c r="AZ484" s="6">
        <f>AX484*AY484</f>
        <v>31813.765391037785</v>
      </c>
      <c r="BA484" s="12">
        <f>AZ484/12721596</f>
        <v>2.500768409171128E-3</v>
      </c>
      <c r="BB484" s="11">
        <v>1</v>
      </c>
      <c r="BC484" s="6">
        <f>AD484*BB484*0.18*4</f>
        <v>54922.216216226429</v>
      </c>
      <c r="BD484" s="10">
        <f>BC484/11104067</f>
        <v>4.9461351607682511E-3</v>
      </c>
      <c r="BE484" s="6">
        <f>AD484*BB484*0.77*4</f>
        <v>234945.03603607975</v>
      </c>
      <c r="BF484" s="8">
        <f>BE484/47500730</f>
        <v>4.9461352706806766E-3</v>
      </c>
      <c r="BG484" s="27">
        <f>BC484+BE484</f>
        <v>289867.25225230621</v>
      </c>
      <c r="BH484" s="9">
        <v>0</v>
      </c>
      <c r="BI484" s="6">
        <f>AK484*0.85*0.75*12</f>
        <v>115554.16778166455</v>
      </c>
      <c r="BJ484" s="6">
        <f>AL484*0.85*0.75*2*12</f>
        <v>231108.33556332911</v>
      </c>
      <c r="BK484" s="6">
        <f>BI484+BJ484</f>
        <v>346662.50334499369</v>
      </c>
      <c r="BL484" s="8">
        <f>BK484/236999601</f>
        <v>1.4627134471209245E-3</v>
      </c>
      <c r="BM484" s="6">
        <f>AH484/298270*617582</f>
        <v>39094.822653191113</v>
      </c>
      <c r="BN484" s="8">
        <f>BM484/23157202</f>
        <v>1.6882360249390713E-3</v>
      </c>
      <c r="BT484" s="6">
        <f>'[1]Detailed Budget'!$AD$12</f>
        <v>194045122715</v>
      </c>
      <c r="BU484" s="6">
        <f>'[1]Detailed Budget'!$AD$24</f>
        <v>194045122715</v>
      </c>
      <c r="BV484" s="7">
        <f>AV484/34743979</f>
        <v>0</v>
      </c>
      <c r="BW484" s="4"/>
      <c r="BX484" s="5"/>
      <c r="BY484" s="5"/>
      <c r="CA484" s="6"/>
      <c r="CB484" s="5"/>
      <c r="CE484" s="6">
        <f>'[1]Detailed Budget'!$AD$175</f>
        <v>4330586076.5988197</v>
      </c>
      <c r="CF484" s="5">
        <f>BB484*BD484*CE484</f>
        <v>21419664.060198855</v>
      </c>
      <c r="CG484" s="6">
        <f>'[1]Detailed Budget'!$AD$176</f>
        <v>20662817754.37001</v>
      </c>
      <c r="CH484" s="5">
        <f>BB484*BF484*CG484</f>
        <v>102201091.6865364</v>
      </c>
      <c r="CI484" s="5">
        <f>CF484+CH484</f>
        <v>123620755.74673526</v>
      </c>
      <c r="CJ484" s="5">
        <f>'[1]Detailed Budget'!$AD$178</f>
        <v>46025131033.061455</v>
      </c>
      <c r="CK484" s="5">
        <f>BB484*AG484*CJ484</f>
        <v>154209378.55024025</v>
      </c>
      <c r="CL484" s="5">
        <f>CI484+CK484</f>
        <v>277830134.29697549</v>
      </c>
      <c r="CM484" s="4">
        <f>'[1]Detailed Budget'!$AD$189</f>
        <v>77498869683.252869</v>
      </c>
      <c r="CN484" s="5">
        <f>BH484*BL484*CM484</f>
        <v>0</v>
      </c>
      <c r="CO484" s="3">
        <f>'[1]Detailed Budget'!$AD$191</f>
        <v>2684962805.4134097</v>
      </c>
      <c r="CP484" s="2">
        <f>BH484*AN484*CO484</f>
        <v>0</v>
      </c>
      <c r="CQ484" s="2">
        <f>CN484+CP484</f>
        <v>0</v>
      </c>
      <c r="CR484" s="6">
        <f>'[1]Detailed Budget'!$AD$195</f>
        <v>18734176418</v>
      </c>
      <c r="CS484" s="5">
        <f>BN484*CR484</f>
        <v>31627711.526431609</v>
      </c>
      <c r="CW484" s="4"/>
      <c r="DH484" s="3"/>
      <c r="DI484" s="2">
        <f>AP484*DH484</f>
        <v>0</v>
      </c>
    </row>
    <row r="485" spans="1:118" ht="43.5" x14ac:dyDescent="0.35">
      <c r="A485" s="23" t="s">
        <v>764</v>
      </c>
      <c r="B485" s="22" t="s">
        <v>763</v>
      </c>
      <c r="C485" s="21" t="s">
        <v>1</v>
      </c>
      <c r="D485" s="21" t="s">
        <v>1</v>
      </c>
      <c r="E485" s="21"/>
      <c r="F485" s="21"/>
      <c r="G485" s="21"/>
      <c r="H485" s="21" t="s">
        <v>1</v>
      </c>
      <c r="I485" s="21" t="s">
        <v>1</v>
      </c>
      <c r="J485" s="21"/>
      <c r="K485" s="21" t="s">
        <v>1</v>
      </c>
      <c r="L485" s="21"/>
      <c r="M485" s="21"/>
      <c r="N485" s="21"/>
      <c r="O485" s="21"/>
      <c r="P485" s="21"/>
      <c r="Q485" s="21"/>
      <c r="R485" s="21" t="s">
        <v>1</v>
      </c>
      <c r="S485" s="21"/>
      <c r="T485" s="21"/>
      <c r="U485" s="20">
        <f>COUNTA(C485:T485)</f>
        <v>6</v>
      </c>
      <c r="V485" s="19" t="s">
        <v>4</v>
      </c>
      <c r="W485" s="18">
        <v>293141</v>
      </c>
      <c r="X485" s="17">
        <v>3.2</v>
      </c>
      <c r="Y485" s="16">
        <f>1+X485/100</f>
        <v>1.032</v>
      </c>
      <c r="Z485" s="6">
        <v>19</v>
      </c>
      <c r="AA485" s="16">
        <f>POWER(Y485,Z485)</f>
        <v>1.8193415940533015</v>
      </c>
      <c r="AB485" s="6">
        <f>W485*AA485</f>
        <v>533323.61422237882</v>
      </c>
      <c r="AC485" s="1">
        <v>20.2</v>
      </c>
      <c r="AD485" s="6">
        <f>AB485*AC485/100</f>
        <v>107731.37007292052</v>
      </c>
      <c r="AE485" s="6">
        <f>AD485*0.95</f>
        <v>102344.80156927448</v>
      </c>
      <c r="AF485" s="6">
        <f>AE485*BB485</f>
        <v>102344.80156927448</v>
      </c>
      <c r="AG485" s="15">
        <f>AE485/21628351</f>
        <v>4.73197432246566E-3</v>
      </c>
      <c r="AH485" s="6">
        <f>AB485*0.05</f>
        <v>26666.180711118941</v>
      </c>
      <c r="AI485" s="12">
        <f>AH485/12908475</f>
        <v>2.0657886164801762E-3</v>
      </c>
      <c r="AJ485" s="6">
        <f>AD485+AH485</f>
        <v>134397.55078403946</v>
      </c>
      <c r="AK485" s="6">
        <f>AB485*0.04</f>
        <v>21332.944568895153</v>
      </c>
      <c r="AL485" s="6">
        <f>AB485*0.04</f>
        <v>21332.944568895153</v>
      </c>
      <c r="AM485" s="6">
        <f>AK485+AL485</f>
        <v>42665.889137790306</v>
      </c>
      <c r="AN485" s="14">
        <f>AM485/20653560</f>
        <v>2.0657886164801762E-3</v>
      </c>
      <c r="AO485" s="6">
        <v>10</v>
      </c>
      <c r="AP485" s="13"/>
      <c r="AQ485" s="6">
        <v>10</v>
      </c>
      <c r="AR485" s="6"/>
      <c r="AS485" s="6"/>
      <c r="AT485" s="6"/>
      <c r="AU485" s="6">
        <v>0</v>
      </c>
      <c r="AV485" s="6"/>
      <c r="AW485" s="13">
        <f>AV485/34743979</f>
        <v>0</v>
      </c>
      <c r="AX485" s="6">
        <v>1</v>
      </c>
      <c r="AY485" s="6">
        <f>AJ485/1503278*502562</f>
        <v>44930.54639070647</v>
      </c>
      <c r="AZ485" s="6">
        <f>AX485*AY485</f>
        <v>44930.54639070647</v>
      </c>
      <c r="BA485" s="12">
        <f>AZ485/12721596</f>
        <v>3.5318325146236739E-3</v>
      </c>
      <c r="BB485" s="11">
        <v>1</v>
      </c>
      <c r="BC485" s="6">
        <f>AD485*BB485*0.18*4</f>
        <v>77566.586452502772</v>
      </c>
      <c r="BD485" s="10">
        <f>BC485/11104067</f>
        <v>6.9854213282847417E-3</v>
      </c>
      <c r="BE485" s="6">
        <f>AD485*BB485*0.77*4</f>
        <v>331812.61982459517</v>
      </c>
      <c r="BF485" s="8">
        <f>BE485/47500730</f>
        <v>6.985421483513941E-3</v>
      </c>
      <c r="BG485" s="27">
        <f>BC485+BE485</f>
        <v>409379.20627709792</v>
      </c>
      <c r="BH485" s="9">
        <v>0</v>
      </c>
      <c r="BI485" s="6">
        <f>AK485*0.85*0.75*12</f>
        <v>163197.0259520479</v>
      </c>
      <c r="BJ485" s="6">
        <f>AL485*0.85*0.75*2*12</f>
        <v>326394.0519040958</v>
      </c>
      <c r="BK485" s="6">
        <f>BI485+BJ485</f>
        <v>489591.0778561437</v>
      </c>
      <c r="BL485" s="8">
        <f>BK485/236999601</f>
        <v>2.0657886164801758E-3</v>
      </c>
      <c r="BM485" s="6">
        <f>AH485/298270*617582</f>
        <v>55213.575672827494</v>
      </c>
      <c r="BN485" s="8">
        <f>BM485/23157202</f>
        <v>2.3842939087730672E-3</v>
      </c>
      <c r="BT485" s="6">
        <f>'[1]Detailed Budget'!$AD$12</f>
        <v>194045122715</v>
      </c>
      <c r="BU485" s="6">
        <f>'[1]Detailed Budget'!$AD$24</f>
        <v>194045122715</v>
      </c>
      <c r="BV485" s="7">
        <f>AV485/34743979</f>
        <v>0</v>
      </c>
      <c r="BW485" s="4"/>
      <c r="BX485" s="5"/>
      <c r="BY485" s="5"/>
      <c r="CA485" s="6"/>
      <c r="CB485" s="5"/>
      <c r="CE485" s="6">
        <f>'[1]Detailed Budget'!$AD$175</f>
        <v>4330586076.5988197</v>
      </c>
      <c r="CF485" s="5">
        <f>BB485*BD485*CE485</f>
        <v>30250968.343446337</v>
      </c>
      <c r="CG485" s="6">
        <f>'[1]Detailed Budget'!$AD$176</f>
        <v>20662817754.37001</v>
      </c>
      <c r="CH485" s="5">
        <f>BB485*BF485*CG485</f>
        <v>144338491.05130956</v>
      </c>
      <c r="CI485" s="5">
        <f>CF485+CH485</f>
        <v>174589459.3947559</v>
      </c>
      <c r="CJ485" s="5">
        <f>'[1]Detailed Budget'!$AD$178</f>
        <v>46025131033.061455</v>
      </c>
      <c r="CK485" s="5">
        <f>BB485*AG485*CJ485</f>
        <v>217789738.23656419</v>
      </c>
      <c r="CL485" s="5">
        <f>CI485+CK485</f>
        <v>392379197.63132012</v>
      </c>
      <c r="CM485" s="4">
        <f>'[1]Detailed Budget'!$AD$189</f>
        <v>77498869683.252869</v>
      </c>
      <c r="CN485" s="5">
        <f>BH485*BL485*CM485</f>
        <v>0</v>
      </c>
      <c r="CO485" s="3">
        <f>'[1]Detailed Budget'!$AD$191</f>
        <v>2684962805.4134097</v>
      </c>
      <c r="CP485" s="2">
        <f>BH485*AN485*CO485</f>
        <v>0</v>
      </c>
      <c r="CQ485" s="2">
        <f>CN485+CP485</f>
        <v>0</v>
      </c>
      <c r="CR485" s="6">
        <f>'[1]Detailed Budget'!$AD$195</f>
        <v>18734176418</v>
      </c>
      <c r="CS485" s="5">
        <f>BN485*CR485</f>
        <v>44667782.719317436</v>
      </c>
      <c r="CW485" s="4"/>
      <c r="DH485" s="3"/>
      <c r="DI485" s="2">
        <f>AP485*DH485</f>
        <v>0</v>
      </c>
    </row>
    <row r="486" spans="1:118" ht="43.5" x14ac:dyDescent="0.35">
      <c r="A486" s="23" t="s">
        <v>762</v>
      </c>
      <c r="B486" s="22" t="s">
        <v>761</v>
      </c>
      <c r="C486" s="21" t="s">
        <v>1</v>
      </c>
      <c r="D486" s="21" t="s">
        <v>1</v>
      </c>
      <c r="E486" s="21"/>
      <c r="F486" s="21"/>
      <c r="G486" s="21"/>
      <c r="H486" s="21" t="s">
        <v>1</v>
      </c>
      <c r="I486" s="21" t="s">
        <v>1</v>
      </c>
      <c r="J486" s="21"/>
      <c r="K486" s="21" t="s">
        <v>1</v>
      </c>
      <c r="L486" s="21"/>
      <c r="M486" s="21"/>
      <c r="N486" s="21"/>
      <c r="O486" s="21"/>
      <c r="P486" s="21"/>
      <c r="Q486" s="21"/>
      <c r="R486" s="21" t="s">
        <v>1</v>
      </c>
      <c r="S486" s="21"/>
      <c r="T486" s="21"/>
      <c r="U486" s="20">
        <f>COUNTA(C486:T486)</f>
        <v>6</v>
      </c>
      <c r="V486" s="19" t="s">
        <v>4</v>
      </c>
      <c r="W486" s="18">
        <v>135964</v>
      </c>
      <c r="X486" s="17">
        <v>3.2</v>
      </c>
      <c r="Y486" s="16">
        <f>1+X486/100</f>
        <v>1.032</v>
      </c>
      <c r="Z486" s="6">
        <v>19</v>
      </c>
      <c r="AA486" s="16">
        <f>POWER(Y486,Z486)</f>
        <v>1.8193415940533015</v>
      </c>
      <c r="AB486" s="6">
        <f>W486*AA486</f>
        <v>247364.96049386309</v>
      </c>
      <c r="AC486" s="1">
        <v>20.2</v>
      </c>
      <c r="AD486" s="6">
        <f>AB486*AC486/100</f>
        <v>49967.722019760346</v>
      </c>
      <c r="AE486" s="6">
        <f>AD486*0.95</f>
        <v>47469.335918772325</v>
      </c>
      <c r="AF486" s="6">
        <f>AE486*BB486</f>
        <v>47469.335918772325</v>
      </c>
      <c r="AG486" s="15">
        <f>AE486/21628351</f>
        <v>2.194773698594605E-3</v>
      </c>
      <c r="AH486" s="6">
        <f>AB486*0.05</f>
        <v>12368.248024693155</v>
      </c>
      <c r="AI486" s="12">
        <f>AH486/12908475</f>
        <v>9.5814943474679666E-4</v>
      </c>
      <c r="AJ486" s="6">
        <f>AD486+AH486</f>
        <v>62335.970044453497</v>
      </c>
      <c r="AK486" s="6">
        <f>AB486*0.04</f>
        <v>9894.598419754524</v>
      </c>
      <c r="AL486" s="6">
        <f>AB486*0.04</f>
        <v>9894.598419754524</v>
      </c>
      <c r="AM486" s="6">
        <f>AK486+AL486</f>
        <v>19789.196839509048</v>
      </c>
      <c r="AN486" s="14">
        <f>AM486/20653560</f>
        <v>9.5814943474679655E-4</v>
      </c>
      <c r="AO486" s="6">
        <v>10</v>
      </c>
      <c r="AP486" s="13"/>
      <c r="AQ486" s="6">
        <v>10</v>
      </c>
      <c r="AR486" s="6"/>
      <c r="AS486" s="6"/>
      <c r="AT486" s="6"/>
      <c r="AU486" s="6">
        <v>0</v>
      </c>
      <c r="AV486" s="6"/>
      <c r="AW486" s="13">
        <f>AV486/34743979</f>
        <v>0</v>
      </c>
      <c r="AX486" s="6">
        <v>1</v>
      </c>
      <c r="AY486" s="6">
        <f>AJ486/1503278*502562</f>
        <v>20839.585078395772</v>
      </c>
      <c r="AZ486" s="6">
        <f>AX486*AY486</f>
        <v>20839.585078395772</v>
      </c>
      <c r="BA486" s="12">
        <f>AZ486/12721596</f>
        <v>1.638126621722288E-3</v>
      </c>
      <c r="BB486" s="11">
        <v>1</v>
      </c>
      <c r="BC486" s="6">
        <f>AD486*BB486*0.18*4</f>
        <v>35976.75985422745</v>
      </c>
      <c r="BD486" s="10">
        <f>BC486/11104067</f>
        <v>3.2399624258595927E-3</v>
      </c>
      <c r="BE486" s="6">
        <f>AD486*BB486*0.77*4</f>
        <v>153900.58382086188</v>
      </c>
      <c r="BF486" s="8">
        <f>BE486/47500730</f>
        <v>3.2399624978576512E-3</v>
      </c>
      <c r="BG486" s="27">
        <f>BC486+BE486</f>
        <v>189877.34367508933</v>
      </c>
      <c r="BH486" s="9">
        <v>0</v>
      </c>
      <c r="BI486" s="6">
        <f>AK486*0.85*0.75*12</f>
        <v>75693.677911122097</v>
      </c>
      <c r="BJ486" s="6">
        <f>AL486*0.85*0.75*2*12</f>
        <v>151387.35582224419</v>
      </c>
      <c r="BK486" s="6">
        <f>BI486+BJ486</f>
        <v>227081.03373336629</v>
      </c>
      <c r="BL486" s="8">
        <f>BK486/236999601</f>
        <v>9.5814943474679644E-4</v>
      </c>
      <c r="BM486" s="6">
        <f>AH486/298270*617582</f>
        <v>25609.036616441641</v>
      </c>
      <c r="BN486" s="8">
        <f>BM486/23157202</f>
        <v>1.1058778438103895E-3</v>
      </c>
      <c r="BT486" s="6">
        <f>'[1]Detailed Budget'!$AD$12</f>
        <v>194045122715</v>
      </c>
      <c r="BU486" s="6">
        <f>'[1]Detailed Budget'!$AD$24</f>
        <v>194045122715</v>
      </c>
      <c r="BV486" s="7">
        <f>AV486/34743979</f>
        <v>0</v>
      </c>
      <c r="BW486" s="4"/>
      <c r="BX486" s="5"/>
      <c r="BY486" s="5"/>
      <c r="CA486" s="6"/>
      <c r="CB486" s="5"/>
      <c r="CE486" s="6">
        <f>'[1]Detailed Budget'!$AD$175</f>
        <v>4330586076.5988197</v>
      </c>
      <c r="CF486" s="5">
        <f>BB486*BD486*CE486</f>
        <v>14030936.170130888</v>
      </c>
      <c r="CG486" s="6">
        <f>'[1]Detailed Budget'!$AD$176</f>
        <v>20662817754.37001</v>
      </c>
      <c r="CH486" s="5">
        <f>BB486*BF486*CG486</f>
        <v>66946754.624226086</v>
      </c>
      <c r="CI486" s="5">
        <f>CF486+CH486</f>
        <v>80977690.794356972</v>
      </c>
      <c r="CJ486" s="5">
        <f>'[1]Detailed Budget'!$AD$178</f>
        <v>46025131033.061455</v>
      </c>
      <c r="CK486" s="5">
        <f>BB486*AG486*CJ486</f>
        <v>101014747.06573363</v>
      </c>
      <c r="CL486" s="5">
        <f>CI486+CK486</f>
        <v>181992437.86009061</v>
      </c>
      <c r="CM486" s="4">
        <f>'[1]Detailed Budget'!$AD$189</f>
        <v>77498869683.252869</v>
      </c>
      <c r="CN486" s="5">
        <f>BH486*BL486*CM486</f>
        <v>0</v>
      </c>
      <c r="CO486" s="3">
        <f>'[1]Detailed Budget'!$AD$191</f>
        <v>2684962805.4134097</v>
      </c>
      <c r="CP486" s="2">
        <f>BH486*AN486*CO486</f>
        <v>0</v>
      </c>
      <c r="CQ486" s="2">
        <f>CN486+CP486</f>
        <v>0</v>
      </c>
      <c r="CR486" s="6">
        <f>'[1]Detailed Budget'!$AD$195</f>
        <v>18734176418</v>
      </c>
      <c r="CS486" s="5">
        <f>BN486*CR486</f>
        <v>20717710.622701287</v>
      </c>
      <c r="CW486" s="4"/>
      <c r="DH486" s="3"/>
      <c r="DI486" s="2">
        <f>AP486*DH486</f>
        <v>0</v>
      </c>
    </row>
    <row r="487" spans="1:118" ht="43.5" x14ac:dyDescent="0.35">
      <c r="A487" s="23" t="s">
        <v>760</v>
      </c>
      <c r="B487" s="22" t="s">
        <v>759</v>
      </c>
      <c r="C487" s="21" t="s">
        <v>1</v>
      </c>
      <c r="D487" s="21" t="s">
        <v>1</v>
      </c>
      <c r="E487" s="21"/>
      <c r="F487" s="21"/>
      <c r="G487" s="21"/>
      <c r="H487" s="21" t="s">
        <v>1</v>
      </c>
      <c r="I487" s="21" t="s">
        <v>1</v>
      </c>
      <c r="J487" s="21"/>
      <c r="K487" s="21" t="s">
        <v>1</v>
      </c>
      <c r="L487" s="21"/>
      <c r="M487" s="21"/>
      <c r="N487" s="21"/>
      <c r="O487" s="21"/>
      <c r="P487" s="21"/>
      <c r="Q487" s="21"/>
      <c r="R487" s="21" t="s">
        <v>1</v>
      </c>
      <c r="S487" s="21"/>
      <c r="T487" s="21"/>
      <c r="U487" s="20">
        <f>COUNTA(C487:T487)</f>
        <v>6</v>
      </c>
      <c r="V487" s="19" t="s">
        <v>4</v>
      </c>
      <c r="W487" s="18">
        <v>215650</v>
      </c>
      <c r="X487" s="17">
        <v>3.2</v>
      </c>
      <c r="Y487" s="16">
        <f>1+X487/100</f>
        <v>1.032</v>
      </c>
      <c r="Z487" s="6">
        <v>19</v>
      </c>
      <c r="AA487" s="16">
        <f>POWER(Y487,Z487)</f>
        <v>1.8193415940533015</v>
      </c>
      <c r="AB487" s="6">
        <f>W487*AA487</f>
        <v>392341.0147575945</v>
      </c>
      <c r="AC487" s="1">
        <v>20.2</v>
      </c>
      <c r="AD487" s="6">
        <f>AB487*AC487/100</f>
        <v>79252.884981034091</v>
      </c>
      <c r="AE487" s="6">
        <f>AD487*0.95</f>
        <v>75290.240731982383</v>
      </c>
      <c r="AF487" s="6">
        <f>AE487*BB487</f>
        <v>75290.240731982383</v>
      </c>
      <c r="AG487" s="15">
        <f>AE487/21628351</f>
        <v>3.4810902010968098E-3</v>
      </c>
      <c r="AH487" s="6">
        <f>AB487*0.05</f>
        <v>19617.050737879727</v>
      </c>
      <c r="AI487" s="12">
        <f>AH487/12908475</f>
        <v>1.5197031979284714E-3</v>
      </c>
      <c r="AJ487" s="6">
        <f>AD487+AH487</f>
        <v>98869.935718913825</v>
      </c>
      <c r="AK487" s="6">
        <f>AB487*0.04</f>
        <v>15693.640590303781</v>
      </c>
      <c r="AL487" s="6">
        <f>AB487*0.04</f>
        <v>15693.640590303781</v>
      </c>
      <c r="AM487" s="6">
        <f>AK487+AL487</f>
        <v>31387.281180607562</v>
      </c>
      <c r="AN487" s="14">
        <f>AM487/20653560</f>
        <v>1.5197031979284714E-3</v>
      </c>
      <c r="AO487" s="6">
        <v>11</v>
      </c>
      <c r="AP487" s="13"/>
      <c r="AQ487" s="6">
        <v>11</v>
      </c>
      <c r="AR487" s="6"/>
      <c r="AS487" s="6"/>
      <c r="AT487" s="6"/>
      <c r="AU487" s="6">
        <v>0</v>
      </c>
      <c r="AV487" s="6"/>
      <c r="AW487" s="13">
        <f>AV487/34743979</f>
        <v>0</v>
      </c>
      <c r="AX487" s="6">
        <v>1</v>
      </c>
      <c r="AY487" s="6">
        <f>AJ487/1503278*502562</f>
        <v>33053.282649495814</v>
      </c>
      <c r="AZ487" s="6">
        <f>AX487*AY487</f>
        <v>33053.282649495814</v>
      </c>
      <c r="BA487" s="12">
        <f>AZ487/12721596</f>
        <v>2.5982025092996046E-3</v>
      </c>
      <c r="BB487" s="11">
        <v>1</v>
      </c>
      <c r="BC487" s="6">
        <f>AD487*BB487*0.18*4</f>
        <v>57062.077186344541</v>
      </c>
      <c r="BD487" s="10">
        <f>BC487/11104067</f>
        <v>5.1388448202216849E-3</v>
      </c>
      <c r="BE487" s="6">
        <f>AD487*BB487*0.77*4</f>
        <v>244098.88574158499</v>
      </c>
      <c r="BF487" s="8">
        <f>BE487/47500730</f>
        <v>5.1388449344164817E-3</v>
      </c>
      <c r="BG487" s="27">
        <f>BC487+BE487</f>
        <v>301160.96292792953</v>
      </c>
      <c r="BH487" s="9">
        <v>0</v>
      </c>
      <c r="BI487" s="6">
        <f>AK487*0.85*0.75*12</f>
        <v>120056.35051582393</v>
      </c>
      <c r="BJ487" s="6">
        <f>AL487*0.85*0.75*2*12</f>
        <v>240112.70103164786</v>
      </c>
      <c r="BK487" s="6">
        <f>BI487+BJ487</f>
        <v>360169.05154747178</v>
      </c>
      <c r="BL487" s="8">
        <f>BK487/236999601</f>
        <v>1.5197031979284716E-3</v>
      </c>
      <c r="BM487" s="6">
        <f>AH487/298270*617582</f>
        <v>40618.022023003447</v>
      </c>
      <c r="BN487" s="8">
        <f>BM487/23157202</f>
        <v>1.7540125107948468E-3</v>
      </c>
      <c r="BT487" s="6">
        <f>'[1]Detailed Budget'!$AD$12</f>
        <v>194045122715</v>
      </c>
      <c r="BU487" s="6">
        <f>'[1]Detailed Budget'!$AD$24</f>
        <v>194045122715</v>
      </c>
      <c r="BV487" s="7">
        <f>AV487/34743979</f>
        <v>0</v>
      </c>
      <c r="BW487" s="4"/>
      <c r="BX487" s="5"/>
      <c r="BY487" s="5"/>
      <c r="CA487" s="6"/>
      <c r="CB487" s="5"/>
      <c r="CE487" s="6">
        <f>'[1]Detailed Budget'!$AD$175</f>
        <v>4330586076.5988197</v>
      </c>
      <c r="CF487" s="5">
        <f>BB487*BD487*CE487</f>
        <v>22254209.828253992</v>
      </c>
      <c r="CG487" s="6">
        <f>'[1]Detailed Budget'!$AD$176</f>
        <v>20662817754.37001</v>
      </c>
      <c r="CH487" s="5">
        <f>BB487*BF487*CG487</f>
        <v>106183016.34781528</v>
      </c>
      <c r="CI487" s="5">
        <f>CF487+CH487</f>
        <v>128437226.17606926</v>
      </c>
      <c r="CJ487" s="5">
        <f>'[1]Detailed Budget'!$AD$178</f>
        <v>46025131033.061455</v>
      </c>
      <c r="CK487" s="5">
        <f>BB487*AG487*CJ487</f>
        <v>160217632.64338693</v>
      </c>
      <c r="CL487" s="5">
        <f>CI487+CK487</f>
        <v>288654858.81945622</v>
      </c>
      <c r="CM487" s="4">
        <f>'[1]Detailed Budget'!$AD$189</f>
        <v>77498869683.252869</v>
      </c>
      <c r="CN487" s="5">
        <f>BH487*BL487*CM487</f>
        <v>0</v>
      </c>
      <c r="CO487" s="3">
        <f>'[1]Detailed Budget'!$AD$191</f>
        <v>2684962805.4134097</v>
      </c>
      <c r="CP487" s="2">
        <f>BH487*AN487*CO487</f>
        <v>0</v>
      </c>
      <c r="CQ487" s="2">
        <f>CN487+CP487</f>
        <v>0</v>
      </c>
      <c r="CR487" s="6">
        <f>'[1]Detailed Budget'!$AD$195</f>
        <v>18734176418</v>
      </c>
      <c r="CS487" s="5">
        <f>BN487*CR487</f>
        <v>32859979.816609789</v>
      </c>
      <c r="CW487" s="4"/>
      <c r="DH487" s="3"/>
      <c r="DI487" s="2">
        <f>AP487*DH487</f>
        <v>0</v>
      </c>
    </row>
    <row r="488" spans="1:118" ht="43.5" x14ac:dyDescent="0.35">
      <c r="A488" s="23" t="s">
        <v>758</v>
      </c>
      <c r="B488" s="22" t="s">
        <v>757</v>
      </c>
      <c r="C488" s="21" t="s">
        <v>1</v>
      </c>
      <c r="D488" s="21" t="s">
        <v>1</v>
      </c>
      <c r="E488" s="21"/>
      <c r="F488" s="21"/>
      <c r="G488" s="21"/>
      <c r="H488" s="21" t="s">
        <v>1</v>
      </c>
      <c r="I488" s="21" t="s">
        <v>1</v>
      </c>
      <c r="J488" s="21"/>
      <c r="K488" s="21" t="s">
        <v>1</v>
      </c>
      <c r="L488" s="21"/>
      <c r="M488" s="21"/>
      <c r="N488" s="21"/>
      <c r="O488" s="21"/>
      <c r="P488" s="21"/>
      <c r="Q488" s="21"/>
      <c r="R488" s="21" t="s">
        <v>1</v>
      </c>
      <c r="S488" s="21"/>
      <c r="T488" s="21"/>
      <c r="U488" s="20">
        <f>COUNTA(C488:T488)</f>
        <v>6</v>
      </c>
      <c r="V488" s="19" t="s">
        <v>4</v>
      </c>
      <c r="W488" s="18">
        <v>266929</v>
      </c>
      <c r="X488" s="17">
        <v>3.2</v>
      </c>
      <c r="Y488" s="16">
        <f>1+X488/100</f>
        <v>1.032</v>
      </c>
      <c r="Z488" s="6">
        <v>19</v>
      </c>
      <c r="AA488" s="16">
        <f>POWER(Y488,Z488)</f>
        <v>1.8193415940533015</v>
      </c>
      <c r="AB488" s="6">
        <f>W488*AA488</f>
        <v>485635.03235905373</v>
      </c>
      <c r="AC488" s="1">
        <v>20.2</v>
      </c>
      <c r="AD488" s="6">
        <f>AB488*AC488/100</f>
        <v>98098.276536528865</v>
      </c>
      <c r="AE488" s="6">
        <f>AD488*0.95</f>
        <v>93193.362709702415</v>
      </c>
      <c r="AF488" s="6">
        <f>AE488*BB488</f>
        <v>93193.362709702415</v>
      </c>
      <c r="AG488" s="15">
        <f>AE488/21628351</f>
        <v>4.3088519651684224E-3</v>
      </c>
      <c r="AH488" s="6">
        <f>AB488*0.05</f>
        <v>24281.751617952687</v>
      </c>
      <c r="AI488" s="12">
        <f>AH488/12908475</f>
        <v>1.8810705073955434E-3</v>
      </c>
      <c r="AJ488" s="6">
        <f>AD488+AH488</f>
        <v>122380.02815448155</v>
      </c>
      <c r="AK488" s="6">
        <f>AB488*0.04</f>
        <v>19425.401294362149</v>
      </c>
      <c r="AL488" s="6">
        <f>AB488*0.04</f>
        <v>19425.401294362149</v>
      </c>
      <c r="AM488" s="6">
        <f>AK488+AL488</f>
        <v>38850.802588724298</v>
      </c>
      <c r="AN488" s="14">
        <f>AM488/20653560</f>
        <v>1.8810705073955434E-3</v>
      </c>
      <c r="AO488" s="6">
        <v>11</v>
      </c>
      <c r="AP488" s="13"/>
      <c r="AQ488" s="6">
        <v>11</v>
      </c>
      <c r="AR488" s="6"/>
      <c r="AS488" s="6"/>
      <c r="AT488" s="6"/>
      <c r="AU488" s="6">
        <v>0</v>
      </c>
      <c r="AV488" s="6"/>
      <c r="AW488" s="13">
        <f>AV488/34743979</f>
        <v>0</v>
      </c>
      <c r="AX488" s="6">
        <v>1</v>
      </c>
      <c r="AY488" s="6">
        <f>AJ488/1503278*502562</f>
        <v>40912.959352410231</v>
      </c>
      <c r="AZ488" s="6">
        <f>AX488*AY488</f>
        <v>40912.959352410231</v>
      </c>
      <c r="BA488" s="12">
        <f>AZ488/12721596</f>
        <v>3.2160241020395735E-3</v>
      </c>
      <c r="BB488" s="11">
        <v>1</v>
      </c>
      <c r="BC488" s="6">
        <f>AD488*BB488*0.18*4</f>
        <v>70630.759106300786</v>
      </c>
      <c r="BD488" s="10">
        <f>BC488/11104067</f>
        <v>6.3608008764987449E-3</v>
      </c>
      <c r="BE488" s="6">
        <f>AD488*BB488*0.77*4</f>
        <v>302142.69173250889</v>
      </c>
      <c r="BF488" s="8">
        <f>BE488/47500730</f>
        <v>6.3608010178477026E-3</v>
      </c>
      <c r="BG488" s="27">
        <f>BC488+BE488</f>
        <v>372773.45083880966</v>
      </c>
      <c r="BH488" s="9">
        <v>0</v>
      </c>
      <c r="BI488" s="6">
        <f>AK488*0.85*0.75*12</f>
        <v>148604.31990187045</v>
      </c>
      <c r="BJ488" s="6">
        <f>AL488*0.85*0.75*2*12</f>
        <v>297208.63980374089</v>
      </c>
      <c r="BK488" s="6">
        <f>BI488+BJ488</f>
        <v>445812.95970561134</v>
      </c>
      <c r="BL488" s="8">
        <f>BK488/236999601</f>
        <v>1.8810705073955434E-3</v>
      </c>
      <c r="BM488" s="6">
        <f>AH488/298270*617582</f>
        <v>50276.503596467817</v>
      </c>
      <c r="BN488" s="8">
        <f>BM488/23157202</f>
        <v>2.1710957824899492E-3</v>
      </c>
      <c r="BT488" s="6">
        <f>'[1]Detailed Budget'!$AD$12</f>
        <v>194045122715</v>
      </c>
      <c r="BU488" s="6">
        <f>'[1]Detailed Budget'!$AD$24</f>
        <v>194045122715</v>
      </c>
      <c r="BV488" s="7">
        <f>AV488/34743979</f>
        <v>0</v>
      </c>
      <c r="BW488" s="4"/>
      <c r="BX488" s="5"/>
      <c r="BY488" s="5"/>
      <c r="CA488" s="6"/>
      <c r="CB488" s="5"/>
      <c r="CE488" s="6">
        <f>'[1]Detailed Budget'!$AD$175</f>
        <v>4330586076.5988197</v>
      </c>
      <c r="CF488" s="5">
        <f>BB488*BD488*CE488</f>
        <v>27545995.711783033</v>
      </c>
      <c r="CG488" s="6">
        <f>'[1]Detailed Budget'!$AD$176</f>
        <v>20662817754.37001</v>
      </c>
      <c r="CH488" s="5">
        <f>BB488*BF488*CG488</f>
        <v>131432072.20359834</v>
      </c>
      <c r="CI488" s="5">
        <f>CF488+CH488</f>
        <v>158978067.91538137</v>
      </c>
      <c r="CJ488" s="5">
        <f>'[1]Detailed Budget'!$AD$178</f>
        <v>46025131033.061455</v>
      </c>
      <c r="CK488" s="5">
        <f>BB488*AG488*CJ488</f>
        <v>198315476.29894099</v>
      </c>
      <c r="CL488" s="5">
        <f>CI488+CK488</f>
        <v>357293544.21432233</v>
      </c>
      <c r="CM488" s="4">
        <f>'[1]Detailed Budget'!$AD$189</f>
        <v>77498869683.252869</v>
      </c>
      <c r="CN488" s="5">
        <f>BH488*BL488*CM488</f>
        <v>0</v>
      </c>
      <c r="CO488" s="3">
        <f>'[1]Detailed Budget'!$AD$191</f>
        <v>2684962805.4134097</v>
      </c>
      <c r="CP488" s="2">
        <f>BH488*AN488*CO488</f>
        <v>0</v>
      </c>
      <c r="CQ488" s="2">
        <f>CN488+CP488</f>
        <v>0</v>
      </c>
      <c r="CR488" s="6">
        <f>'[1]Detailed Budget'!$AD$195</f>
        <v>18734176418</v>
      </c>
      <c r="CS488" s="5">
        <f>BN488*CR488</f>
        <v>40673691.409542464</v>
      </c>
      <c r="CW488" s="4"/>
      <c r="DH488" s="3"/>
      <c r="DI488" s="2">
        <f>AP488*DH488</f>
        <v>0</v>
      </c>
    </row>
    <row r="489" spans="1:118" ht="43.5" x14ac:dyDescent="0.35">
      <c r="A489" s="23" t="s">
        <v>756</v>
      </c>
      <c r="B489" s="22" t="s">
        <v>755</v>
      </c>
      <c r="C489" s="21" t="s">
        <v>1</v>
      </c>
      <c r="D489" s="21" t="s">
        <v>1</v>
      </c>
      <c r="E489" s="21"/>
      <c r="F489" s="21"/>
      <c r="G489" s="21"/>
      <c r="H489" s="21" t="s">
        <v>1</v>
      </c>
      <c r="I489" s="21" t="s">
        <v>1</v>
      </c>
      <c r="J489" s="21"/>
      <c r="K489" s="21" t="s">
        <v>1</v>
      </c>
      <c r="L489" s="21"/>
      <c r="M489" s="21"/>
      <c r="N489" s="21"/>
      <c r="O489" s="21"/>
      <c r="P489" s="21"/>
      <c r="Q489" s="21"/>
      <c r="R489" s="21" t="s">
        <v>1</v>
      </c>
      <c r="S489" s="21"/>
      <c r="T489" s="21"/>
      <c r="U489" s="20">
        <f>COUNTA(C489:T489)</f>
        <v>6</v>
      </c>
      <c r="V489" s="19" t="s">
        <v>4</v>
      </c>
      <c r="W489" s="18">
        <v>293977</v>
      </c>
      <c r="X489" s="17">
        <v>3.2</v>
      </c>
      <c r="Y489" s="16">
        <f>1+X489/100</f>
        <v>1.032</v>
      </c>
      <c r="Z489" s="6">
        <v>19</v>
      </c>
      <c r="AA489" s="16">
        <f>POWER(Y489,Z489)</f>
        <v>1.8193415940533015</v>
      </c>
      <c r="AB489" s="6">
        <f>W489*AA489</f>
        <v>534844.58379500743</v>
      </c>
      <c r="AC489" s="1">
        <v>20.2</v>
      </c>
      <c r="AD489" s="6">
        <f>AB489*AC489/100</f>
        <v>108038.6059265915</v>
      </c>
      <c r="AE489" s="6">
        <f>AD489*0.95</f>
        <v>102636.67563026192</v>
      </c>
      <c r="AF489" s="6">
        <f>AE489*BB489</f>
        <v>102636.67563026192</v>
      </c>
      <c r="AG489" s="15">
        <f>AE489/21628351</f>
        <v>4.7454692976945821E-3</v>
      </c>
      <c r="AH489" s="6">
        <f>AB489*0.05</f>
        <v>26742.229189750375</v>
      </c>
      <c r="AI489" s="12">
        <f>AH489/12908475</f>
        <v>2.0716799768950534E-3</v>
      </c>
      <c r="AJ489" s="6">
        <f>AD489+AH489</f>
        <v>134780.83511634188</v>
      </c>
      <c r="AK489" s="6">
        <f>AB489*0.04</f>
        <v>21393.783351800299</v>
      </c>
      <c r="AL489" s="6">
        <f>AB489*0.04</f>
        <v>21393.783351800299</v>
      </c>
      <c r="AM489" s="6">
        <f>AK489+AL489</f>
        <v>42787.566703600598</v>
      </c>
      <c r="AN489" s="14">
        <f>AM489/20653560</f>
        <v>2.0716799768950534E-3</v>
      </c>
      <c r="AO489" s="6">
        <v>11</v>
      </c>
      <c r="AP489" s="13"/>
      <c r="AQ489" s="6">
        <v>11</v>
      </c>
      <c r="AR489" s="6"/>
      <c r="AS489" s="6"/>
      <c r="AT489" s="6"/>
      <c r="AU489" s="6">
        <v>0</v>
      </c>
      <c r="AV489" s="6"/>
      <c r="AW489" s="13">
        <f>AV489/34743979</f>
        <v>0</v>
      </c>
      <c r="AX489" s="6">
        <v>1</v>
      </c>
      <c r="AY489" s="6">
        <f>AJ489/1503278*502562</f>
        <v>45058.682464413774</v>
      </c>
      <c r="AZ489" s="6">
        <f>AX489*AY489</f>
        <v>45058.682464413774</v>
      </c>
      <c r="BA489" s="12">
        <f>AZ489/12721596</f>
        <v>3.5419048415319724E-3</v>
      </c>
      <c r="BB489" s="11">
        <v>1</v>
      </c>
      <c r="BC489" s="6">
        <f>AD489*BB489*0.18*4</f>
        <v>77787.796267145881</v>
      </c>
      <c r="BD489" s="10">
        <f>BC489/11104067</f>
        <v>7.0053428412441927E-3</v>
      </c>
      <c r="BE489" s="6">
        <f>AD489*BB489*0.77*4</f>
        <v>332758.90625390183</v>
      </c>
      <c r="BF489" s="8">
        <f>BE489/47500730</f>
        <v>7.0053429969160856E-3</v>
      </c>
      <c r="BG489" s="27">
        <f>BC489+BE489</f>
        <v>410546.70252104773</v>
      </c>
      <c r="BH489" s="9">
        <v>0</v>
      </c>
      <c r="BI489" s="6">
        <f>AK489*0.85*0.75*12</f>
        <v>163662.44264127227</v>
      </c>
      <c r="BJ489" s="6">
        <f>AL489*0.85*0.75*2*12</f>
        <v>327324.88528254454</v>
      </c>
      <c r="BK489" s="6">
        <f>BI489+BJ489</f>
        <v>490987.3279238168</v>
      </c>
      <c r="BL489" s="8">
        <f>BK489/236999601</f>
        <v>2.071679976895053E-3</v>
      </c>
      <c r="BM489" s="6">
        <f>AH489/298270*617582</f>
        <v>55371.037608423292</v>
      </c>
      <c r="BN489" s="8">
        <f>BM489/23157202</f>
        <v>2.3910936048501582E-3</v>
      </c>
      <c r="BT489" s="6">
        <f>'[1]Detailed Budget'!$AD$12</f>
        <v>194045122715</v>
      </c>
      <c r="BU489" s="6">
        <f>'[1]Detailed Budget'!$AD$24</f>
        <v>194045122715</v>
      </c>
      <c r="BV489" s="7">
        <f>AV489/34743979</f>
        <v>0</v>
      </c>
      <c r="BW489" s="4"/>
      <c r="BX489" s="5"/>
      <c r="BY489" s="5"/>
      <c r="CA489" s="6"/>
      <c r="CB489" s="5"/>
      <c r="CE489" s="6">
        <f>'[1]Detailed Budget'!$AD$175</f>
        <v>4330586076.5988197</v>
      </c>
      <c r="CF489" s="5">
        <f>BB489*BD489*CE489</f>
        <v>30337240.170093317</v>
      </c>
      <c r="CG489" s="6">
        <f>'[1]Detailed Budget'!$AD$176</f>
        <v>20662817754.37001</v>
      </c>
      <c r="CH489" s="5">
        <f>BB489*BF489*CG489</f>
        <v>144750125.65212932</v>
      </c>
      <c r="CI489" s="5">
        <f>CF489+CH489</f>
        <v>175087365.82222265</v>
      </c>
      <c r="CJ489" s="5">
        <f>'[1]Detailed Budget'!$AD$178</f>
        <v>46025131033.061455</v>
      </c>
      <c r="CK489" s="5">
        <f>BB489*AG489*CJ489</f>
        <v>218410846.23976326</v>
      </c>
      <c r="CL489" s="5">
        <f>CI489+CK489</f>
        <v>393498212.06198591</v>
      </c>
      <c r="CM489" s="4">
        <f>'[1]Detailed Budget'!$AD$189</f>
        <v>77498869683.252869</v>
      </c>
      <c r="CN489" s="5">
        <f>BH489*BL489*CM489</f>
        <v>0</v>
      </c>
      <c r="CO489" s="3">
        <f>'[1]Detailed Budget'!$AD$191</f>
        <v>2684962805.4134097</v>
      </c>
      <c r="CP489" s="2">
        <f>BH489*AN489*CO489</f>
        <v>0</v>
      </c>
      <c r="CQ489" s="2">
        <f>CN489+CP489</f>
        <v>0</v>
      </c>
      <c r="CR489" s="6">
        <f>'[1]Detailed Budget'!$AD$195</f>
        <v>18734176418</v>
      </c>
      <c r="CS489" s="5">
        <f>BN489*CR489</f>
        <v>44795169.425214447</v>
      </c>
      <c r="CW489" s="4"/>
      <c r="DH489" s="3"/>
      <c r="DI489" s="2">
        <f>AP489*DH489</f>
        <v>0</v>
      </c>
    </row>
    <row r="490" spans="1:118" x14ac:dyDescent="0.35">
      <c r="A490" s="49"/>
      <c r="B490" s="48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6"/>
      <c r="V490" s="19"/>
      <c r="X490" s="17"/>
      <c r="Y490" s="16"/>
      <c r="Z490" s="6"/>
      <c r="AA490" s="16"/>
      <c r="AB490" s="6"/>
      <c r="AD490" s="6"/>
      <c r="AE490" s="6"/>
      <c r="AF490" s="6"/>
      <c r="AG490" s="15">
        <f>AE490/21628351</f>
        <v>0</v>
      </c>
      <c r="AH490" s="6"/>
      <c r="AI490" s="12"/>
      <c r="AJ490" s="6"/>
      <c r="AK490" s="6">
        <f>AB490*0.04</f>
        <v>0</v>
      </c>
      <c r="AL490" s="6">
        <f>AB490*0.04</f>
        <v>0</v>
      </c>
      <c r="AM490" s="6">
        <f>AK490+AL490</f>
        <v>0</v>
      </c>
      <c r="AN490" s="14">
        <f>AM490/20653560</f>
        <v>0</v>
      </c>
      <c r="AO490" s="6"/>
      <c r="AP490" s="13"/>
      <c r="AQ490" s="6"/>
      <c r="AR490" s="6"/>
      <c r="AS490" s="6"/>
      <c r="AT490" s="6"/>
      <c r="AU490" s="6"/>
      <c r="AV490" s="6"/>
      <c r="AW490" s="13">
        <f>AV490/34743979</f>
        <v>0</v>
      </c>
      <c r="AX490" s="6"/>
      <c r="AY490" s="6"/>
      <c r="AZ490" s="6"/>
      <c r="BA490" s="12">
        <f>AZ490/12721596</f>
        <v>0</v>
      </c>
      <c r="BB490" s="11"/>
      <c r="BC490" s="6"/>
      <c r="BD490" s="10">
        <f>BC490/11104067</f>
        <v>0</v>
      </c>
      <c r="BE490" s="6"/>
      <c r="BF490" s="8">
        <f>BE490/47500730</f>
        <v>0</v>
      </c>
      <c r="BI490" s="6">
        <f>AK490*0.85*0.75*12</f>
        <v>0</v>
      </c>
      <c r="BJ490" s="6">
        <f>AL490*0.85*0.75*2*12</f>
        <v>0</v>
      </c>
      <c r="BK490" s="6">
        <f>BI490+BJ490</f>
        <v>0</v>
      </c>
      <c r="BL490" s="8">
        <f>BK490/236999601</f>
        <v>0</v>
      </c>
      <c r="BM490" s="6"/>
      <c r="BN490" s="8">
        <f>BM490/23157202</f>
        <v>0</v>
      </c>
      <c r="BT490" s="6">
        <f>'[1]Detailed Budget'!$AD$12</f>
        <v>194045122715</v>
      </c>
      <c r="BU490" s="6">
        <f>'[1]Detailed Budget'!$AD$24</f>
        <v>194045122715</v>
      </c>
      <c r="BV490" s="7">
        <f>AV490/34743979</f>
        <v>0</v>
      </c>
      <c r="BW490" s="4"/>
      <c r="BX490" s="5"/>
      <c r="BY490" s="5"/>
      <c r="CA490" s="6"/>
      <c r="CB490" s="5"/>
      <c r="CE490" s="6">
        <f>'[1]Detailed Budget'!$AD$175</f>
        <v>4330586076.5988197</v>
      </c>
      <c r="CF490" s="5">
        <f>BB490*BD490*CE490</f>
        <v>0</v>
      </c>
      <c r="CG490" s="6">
        <f>'[1]Detailed Budget'!$AD$176</f>
        <v>20662817754.37001</v>
      </c>
      <c r="CH490" s="5">
        <f>BB490*BF490*CG490</f>
        <v>0</v>
      </c>
      <c r="CI490" s="5">
        <f>CF490+CH490</f>
        <v>0</v>
      </c>
      <c r="CJ490" s="5">
        <f>'[1]Detailed Budget'!$AD$178</f>
        <v>46025131033.061455</v>
      </c>
      <c r="CK490" s="5">
        <f>BB490*AG490*CJ490</f>
        <v>0</v>
      </c>
      <c r="CL490" s="5">
        <f>CI490+CK490</f>
        <v>0</v>
      </c>
      <c r="CM490" s="4">
        <f>'[1]Detailed Budget'!$AD$189</f>
        <v>77498869683.252869</v>
      </c>
      <c r="CN490" s="5">
        <f>BH490*BL490*CM490</f>
        <v>0</v>
      </c>
      <c r="CO490" s="3">
        <f>'[1]Detailed Budget'!$AD$191</f>
        <v>2684962805.4134097</v>
      </c>
      <c r="CP490" s="2">
        <f>BH490*AN490*CO490</f>
        <v>0</v>
      </c>
      <c r="CQ490" s="2">
        <f>CN490+CP490</f>
        <v>0</v>
      </c>
      <c r="CR490" s="6"/>
      <c r="CS490" s="5"/>
      <c r="CW490" s="4"/>
      <c r="DH490" s="3"/>
      <c r="DI490" s="2"/>
    </row>
    <row r="491" spans="1:118" x14ac:dyDescent="0.35">
      <c r="A491" s="45">
        <v>4</v>
      </c>
      <c r="B491" s="44" t="s">
        <v>754</v>
      </c>
      <c r="C491" s="43">
        <f>C572+C552+C536+C512+C492</f>
        <v>95</v>
      </c>
      <c r="D491" s="43">
        <f>D572+D552+D536+D512+D492</f>
        <v>0</v>
      </c>
      <c r="E491" s="43">
        <f>E572+E552+E536+E512+E492</f>
        <v>0</v>
      </c>
      <c r="F491" s="43">
        <f>F572+F552+F536+F512+F492</f>
        <v>0</v>
      </c>
      <c r="G491" s="43">
        <f>G572+G552+G536+G512+G492</f>
        <v>74</v>
      </c>
      <c r="H491" s="43">
        <f>H572+H552+H536+H512+H492</f>
        <v>95</v>
      </c>
      <c r="I491" s="43">
        <f>I572+I552+I536+I512+I492</f>
        <v>95</v>
      </c>
      <c r="J491" s="43">
        <f>J572+J552+J536+J512+J492</f>
        <v>0</v>
      </c>
      <c r="K491" s="43">
        <f>K572+K552+K536+K512+K492</f>
        <v>15</v>
      </c>
      <c r="L491" s="43">
        <f>L572+L552+L536+L512+L492</f>
        <v>0</v>
      </c>
      <c r="M491" s="43">
        <f>M572+M552+M536+M512+M492</f>
        <v>72</v>
      </c>
      <c r="N491" s="43">
        <f>N572+N552+N536+N512+N492</f>
        <v>8</v>
      </c>
      <c r="O491" s="43">
        <f>O572+O552+O536+O512+O492</f>
        <v>0</v>
      </c>
      <c r="P491" s="43">
        <f>P572+P552+P536+P512+P492</f>
        <v>0</v>
      </c>
      <c r="Q491" s="43">
        <f>Q572+Q552+Q536+Q512+Q492</f>
        <v>13</v>
      </c>
      <c r="R491" s="43">
        <f>R572+R552+R536+R512+R492</f>
        <v>82</v>
      </c>
      <c r="S491" s="43">
        <f>S572+S552+S536+S512+S492</f>
        <v>0</v>
      </c>
      <c r="T491" s="43">
        <f>T572+T552+T536+T512+T492</f>
        <v>0</v>
      </c>
      <c r="U491" s="42">
        <f>SUM(C491:T491)</f>
        <v>549</v>
      </c>
      <c r="V491" s="41"/>
      <c r="W491" s="27">
        <f>W492+W512+W536+W552+W572</f>
        <v>16395555</v>
      </c>
      <c r="X491" s="40">
        <f>AVERAGE(X492,X512,X536,X552,X572)</f>
        <v>2.9159999999999999</v>
      </c>
      <c r="Y491" s="16"/>
      <c r="Z491" s="6"/>
      <c r="AA491" s="16"/>
      <c r="AB491" s="27">
        <f>AB492+AB512+AB536+AB552+AB572</f>
        <v>28397271.903196994</v>
      </c>
      <c r="AC491" s="52">
        <v>12</v>
      </c>
      <c r="AD491" s="27">
        <f>AD492+AD512+AD536+AD552+AD572</f>
        <v>3410917.1973759178</v>
      </c>
      <c r="AE491" s="27">
        <f>AD491*0.95</f>
        <v>3240371.3375071217</v>
      </c>
      <c r="AF491" s="27">
        <f>AF492+AF512+AF536+AF552+AF572</f>
        <v>0</v>
      </c>
      <c r="AG491" s="15">
        <f>AE491/21628351</f>
        <v>0.14982054514961043</v>
      </c>
      <c r="AH491" s="27">
        <f>AH492+AH512+AH536+AH552+AH572</f>
        <v>1419863.5951598499</v>
      </c>
      <c r="AI491" s="12">
        <f>AH491/12908475</f>
        <v>0.10999468141355581</v>
      </c>
      <c r="AJ491" s="27">
        <f>AJ492+AJ512+AJ536+AJ552+AJ572</f>
        <v>4830780.7925357679</v>
      </c>
      <c r="AK491" s="6">
        <f>AB491*0.04</f>
        <v>1135890.8761278798</v>
      </c>
      <c r="AL491" s="6">
        <f>AB491*0.04</f>
        <v>1135890.8761278798</v>
      </c>
      <c r="AM491" s="6">
        <f>AK491+AL491</f>
        <v>2271781.7522557597</v>
      </c>
      <c r="AN491" s="14">
        <f>AM491/20653560</f>
        <v>0.10999468141355581</v>
      </c>
      <c r="AO491" s="27">
        <f>AO492+AO512+AO536+AO552+AO572</f>
        <v>1245</v>
      </c>
      <c r="AP491" s="13">
        <f>AO491/8801</f>
        <v>0.14146119759118281</v>
      </c>
      <c r="AQ491" s="27">
        <f>AQ492+AQ512+AQ536+AQ552+AQ572</f>
        <v>1245</v>
      </c>
      <c r="AR491" s="27"/>
      <c r="AS491" s="27"/>
      <c r="AT491" s="27"/>
      <c r="AU491" s="6"/>
      <c r="AV491" s="6"/>
      <c r="AW491" s="13">
        <f>AV491/34743979</f>
        <v>0</v>
      </c>
      <c r="AX491" s="6"/>
      <c r="AY491" s="27">
        <f>AY492+AY512+AY536+AY552+AY572</f>
        <v>1500400.9652267878</v>
      </c>
      <c r="AZ491" s="27">
        <f>AZ492+AZ512+AZ536+AZ552+AZ572</f>
        <v>1500400.9133410845</v>
      </c>
      <c r="BA491" s="12">
        <f>AZ491/12721596</f>
        <v>0.11794124835760265</v>
      </c>
      <c r="BB491" s="11"/>
      <c r="BC491" s="6"/>
      <c r="BD491" s="10">
        <f>BC491/11104067</f>
        <v>0</v>
      </c>
      <c r="BE491" s="6"/>
      <c r="BF491" s="8">
        <f>BE491/47500730</f>
        <v>0</v>
      </c>
      <c r="BG491" s="39"/>
      <c r="BI491" s="6">
        <f>AK491*0.85*0.75*12</f>
        <v>8689565.2023782805</v>
      </c>
      <c r="BJ491" s="6">
        <f>AL491*0.85*0.75*2*12</f>
        <v>17379130.404756561</v>
      </c>
      <c r="BK491" s="6">
        <f>BI491+BJ491</f>
        <v>26068695.607134841</v>
      </c>
      <c r="BL491" s="8">
        <f>BK491/236999601</f>
        <v>0.1099946814135558</v>
      </c>
      <c r="BM491" s="27">
        <f>BM492+BM512+BM536+BM552+BM572</f>
        <v>2475718</v>
      </c>
      <c r="BN491" s="8">
        <f>BM491/23157202</f>
        <v>0.1069092025884647</v>
      </c>
      <c r="BO491" s="39"/>
      <c r="BP491" s="39"/>
      <c r="BQ491" s="39"/>
      <c r="BR491" s="39"/>
      <c r="BS491" s="39"/>
      <c r="BT491" s="27">
        <f>'[1]Detailed Budget'!$AD$12</f>
        <v>194045122715</v>
      </c>
      <c r="BU491" s="27">
        <f>'[1]Detailed Budget'!$AD$24</f>
        <v>194045122715</v>
      </c>
      <c r="BV491" s="7">
        <f>AV491/34743979</f>
        <v>0</v>
      </c>
      <c r="BW491" s="4"/>
      <c r="BX491" s="2">
        <f>BT491*BV491</f>
        <v>0</v>
      </c>
      <c r="BY491" s="2">
        <f>BU491*BV491</f>
        <v>0</v>
      </c>
      <c r="BZ491" s="39"/>
      <c r="CA491" s="27">
        <f>'[1]Detailed Budget'!$AD$96</f>
        <v>71050111380.677719</v>
      </c>
      <c r="CB491" s="2">
        <f>BA491*CA491</f>
        <v>8379738832.1838417</v>
      </c>
      <c r="CC491" s="39"/>
      <c r="CD491" s="39"/>
      <c r="CE491" s="27">
        <f>'[1]Detailed Budget'!$AD$175</f>
        <v>4330586076.5988197</v>
      </c>
      <c r="CF491" s="2">
        <f>CF492+CF512+CF536+CF552+CF572</f>
        <v>0</v>
      </c>
      <c r="CG491" s="5">
        <f>'[1]Detailed Budget'!$AD$176</f>
        <v>20662817754.37001</v>
      </c>
      <c r="CH491" s="2">
        <f>CH492+CH512+CH536+CH552+CH572</f>
        <v>0</v>
      </c>
      <c r="CI491" s="2">
        <f>CI492+CI512+CI536+CI552+CI572</f>
        <v>0</v>
      </c>
      <c r="CJ491" s="5">
        <f>'[1]Detailed Budget'!$AD$178</f>
        <v>46025131033.061455</v>
      </c>
      <c r="CK491" s="2">
        <f>CK492+CK512+CK536+CK552+CK572</f>
        <v>0</v>
      </c>
      <c r="CL491" s="2">
        <f>CL492+CL512+CL536+CL552+CL572</f>
        <v>0</v>
      </c>
      <c r="CM491" s="4">
        <f>'[1]Detailed Budget'!$AD$189</f>
        <v>77498869683.252869</v>
      </c>
      <c r="CN491" s="5">
        <f>BH491*BL491*CM491</f>
        <v>0</v>
      </c>
      <c r="CO491" s="3">
        <f>'[1]Detailed Budget'!$AD$191</f>
        <v>2684962805.4134097</v>
      </c>
      <c r="CP491" s="2">
        <f>BH491*AN491*CO491</f>
        <v>0</v>
      </c>
      <c r="CQ491" s="2">
        <f>CN491+CP491</f>
        <v>0</v>
      </c>
      <c r="CR491" s="27">
        <f>'[1]Detailed Budget'!$AD$195</f>
        <v>18734176418</v>
      </c>
      <c r="CS491" s="5">
        <f>BN491*CR491</f>
        <v>2002855862</v>
      </c>
      <c r="CT491" s="39"/>
      <c r="CU491" s="39"/>
      <c r="CV491" s="39"/>
      <c r="CW491" s="4"/>
      <c r="CX491" s="39"/>
      <c r="CY491" s="39"/>
      <c r="CZ491" s="39"/>
      <c r="DA491" s="39"/>
      <c r="DB491" s="39"/>
      <c r="DC491" s="39"/>
      <c r="DD491" s="39"/>
      <c r="DE491" s="39"/>
      <c r="DF491" s="39"/>
      <c r="DG491" s="39"/>
      <c r="DH491" s="3">
        <f>'[1]Detailed Budget'!$AD$163</f>
        <v>4928560000</v>
      </c>
      <c r="DI491" s="2">
        <f>AP491*DH491</f>
        <v>697199999.99999988</v>
      </c>
      <c r="DJ491" s="39"/>
      <c r="DK491" s="39"/>
      <c r="DL491" s="39"/>
      <c r="DM491" s="39"/>
      <c r="DN491" s="39"/>
    </row>
    <row r="492" spans="1:118" x14ac:dyDescent="0.35">
      <c r="A492" s="38">
        <v>4.0999999999999996</v>
      </c>
      <c r="B492" s="37" t="s">
        <v>753</v>
      </c>
      <c r="C492" s="34">
        <f>COUNTA(C494:C510)</f>
        <v>17</v>
      </c>
      <c r="D492" s="34">
        <f>COUNTA(D494:D510)</f>
        <v>0</v>
      </c>
      <c r="E492" s="34">
        <f>COUNTA(E494:E510)</f>
        <v>0</v>
      </c>
      <c r="F492" s="34">
        <f>COUNTA(F494:F510)</f>
        <v>0</v>
      </c>
      <c r="G492" s="34">
        <f>COUNTA(G494:G510)</f>
        <v>17</v>
      </c>
      <c r="H492" s="34">
        <f>COUNTA(H494:H510)</f>
        <v>17</v>
      </c>
      <c r="I492" s="34">
        <f>COUNTA(I494:I510)</f>
        <v>17</v>
      </c>
      <c r="J492" s="34">
        <f>COUNTA(J494:J510)</f>
        <v>0</v>
      </c>
      <c r="K492" s="34">
        <f>COUNTA(K494:K510)</f>
        <v>0</v>
      </c>
      <c r="L492" s="34">
        <f>COUNTA(L494:L510)</f>
        <v>0</v>
      </c>
      <c r="M492" s="34">
        <f>COUNTA(M494:M510)</f>
        <v>17</v>
      </c>
      <c r="N492" s="34">
        <f>COUNTA(N494:N510)</f>
        <v>0</v>
      </c>
      <c r="O492" s="34">
        <f>COUNTA(O494:O510)</f>
        <v>0</v>
      </c>
      <c r="P492" s="34">
        <f>COUNTA(P494:P510)</f>
        <v>0</v>
      </c>
      <c r="Q492" s="34">
        <f>COUNTA(Q494:Q510)</f>
        <v>2</v>
      </c>
      <c r="R492" s="34">
        <f>COUNTA(R494:R510)</f>
        <v>15</v>
      </c>
      <c r="S492" s="34">
        <f>COUNTA(S494:S510)</f>
        <v>0</v>
      </c>
      <c r="T492" s="34">
        <f>COUNTA(T494:T510)</f>
        <v>0</v>
      </c>
      <c r="U492" s="33">
        <f>SUM(C492:T492)</f>
        <v>102</v>
      </c>
      <c r="V492" s="32"/>
      <c r="W492" s="25">
        <f>SUM(W494:W510)</f>
        <v>2845380</v>
      </c>
      <c r="X492" s="31">
        <v>2.77</v>
      </c>
      <c r="Y492" s="30">
        <f>1+X492/100</f>
        <v>1.0277000000000001</v>
      </c>
      <c r="Z492" s="25">
        <v>19</v>
      </c>
      <c r="AA492" s="30">
        <f>POWER(Y492,Z492)</f>
        <v>1.6805861263966091</v>
      </c>
      <c r="AB492" s="25">
        <f>W492*AA492</f>
        <v>4781906.1523263836</v>
      </c>
      <c r="AC492" s="24">
        <v>11.4</v>
      </c>
      <c r="AD492" s="25">
        <f>AB492*AC492/100</f>
        <v>545137.30136520776</v>
      </c>
      <c r="AE492" s="25">
        <f>AD492*0.95</f>
        <v>517880.43629694736</v>
      </c>
      <c r="AF492" s="25">
        <f>SUM(AF494:AF510)</f>
        <v>0</v>
      </c>
      <c r="AG492" s="15">
        <f>AE492/21628351</f>
        <v>2.394451783665557E-2</v>
      </c>
      <c r="AH492" s="25">
        <f>SUM(AH494:AH510)</f>
        <v>239095.30761631916</v>
      </c>
      <c r="AI492" s="12">
        <f>AH492/12908475</f>
        <v>1.8522351216260571E-2</v>
      </c>
      <c r="AJ492" s="25">
        <f>SUM(AJ494:AJ510)</f>
        <v>784232.60898152692</v>
      </c>
      <c r="AK492" s="6">
        <f>AB492*0.04</f>
        <v>191276.24609305535</v>
      </c>
      <c r="AL492" s="6">
        <f>AB492*0.04</f>
        <v>191276.24609305535</v>
      </c>
      <c r="AM492" s="6">
        <f>AK492+AL492</f>
        <v>382552.4921861107</v>
      </c>
      <c r="AN492" s="14">
        <f>AM492/20653560</f>
        <v>1.8522351216260571E-2</v>
      </c>
      <c r="AO492" s="25">
        <f>SUM(AO494:AO510)</f>
        <v>184</v>
      </c>
      <c r="AP492" s="13">
        <f>AO492/8801</f>
        <v>2.0906715146006137E-2</v>
      </c>
      <c r="AQ492" s="25">
        <f>SUM(AQ494:AQ510)</f>
        <v>184</v>
      </c>
      <c r="AR492" s="25"/>
      <c r="AS492" s="25"/>
      <c r="AT492" s="25"/>
      <c r="AU492" s="6"/>
      <c r="AV492" s="6"/>
      <c r="AW492" s="13">
        <f>AV492/34743979</f>
        <v>0</v>
      </c>
      <c r="AX492" s="6"/>
      <c r="AY492" s="25">
        <v>252788</v>
      </c>
      <c r="AZ492" s="25">
        <f>SUM(AZ494:AZ510)</f>
        <v>252787.87395993571</v>
      </c>
      <c r="BA492" s="12">
        <f>AZ492/12721596</f>
        <v>1.9870767312523973E-2</v>
      </c>
      <c r="BB492" s="11"/>
      <c r="BC492" s="6"/>
      <c r="BD492" s="10">
        <f>BC492/11104067</f>
        <v>0</v>
      </c>
      <c r="BE492" s="6"/>
      <c r="BF492" s="8">
        <f>BE492/47500730</f>
        <v>0</v>
      </c>
      <c r="BG492" s="24"/>
      <c r="BI492" s="6">
        <f>AK492*0.85*0.75*12</f>
        <v>1463263.2826118732</v>
      </c>
      <c r="BJ492" s="6">
        <f>AL492*0.85*0.75*2*12</f>
        <v>2926526.5652237465</v>
      </c>
      <c r="BK492" s="6">
        <f>BI492+BJ492</f>
        <v>4389789.8478356199</v>
      </c>
      <c r="BL492" s="8">
        <f>BK492/236999601</f>
        <v>1.8522351216260571E-2</v>
      </c>
      <c r="BM492" s="25">
        <v>430420</v>
      </c>
      <c r="BN492" s="8">
        <f>BM492/23157202</f>
        <v>1.8586874182813622E-2</v>
      </c>
      <c r="BO492" s="24"/>
      <c r="BP492" s="24"/>
      <c r="BQ492" s="24"/>
      <c r="BR492" s="24"/>
      <c r="BS492" s="24"/>
      <c r="BT492" s="25">
        <f>'[1]Detailed Budget'!$AD$12</f>
        <v>194045122715</v>
      </c>
      <c r="BU492" s="25">
        <f>'[1]Detailed Budget'!$AD$24</f>
        <v>194045122715</v>
      </c>
      <c r="BV492" s="7">
        <f>AV492/34743979</f>
        <v>0</v>
      </c>
      <c r="BW492" s="4"/>
      <c r="BX492" s="35">
        <f>BT492*BV492</f>
        <v>0</v>
      </c>
      <c r="BY492" s="35">
        <f>BU492*BV492</f>
        <v>0</v>
      </c>
      <c r="BZ492" s="24"/>
      <c r="CA492" s="25">
        <f>'[1]Detailed Budget'!$AD$96</f>
        <v>71050111380.677719</v>
      </c>
      <c r="CB492" s="35">
        <f>BA492*CA492</f>
        <v>1411820230.7743583</v>
      </c>
      <c r="CC492" s="24"/>
      <c r="CD492" s="24"/>
      <c r="CE492" s="25">
        <f>'[1]Detailed Budget'!$AD$175</f>
        <v>4330586076.5988197</v>
      </c>
      <c r="CF492" s="35">
        <f>SUM(CF494:CF510)</f>
        <v>0</v>
      </c>
      <c r="CG492" s="36">
        <f>'[1]Detailed Budget'!$AD$176</f>
        <v>20662817754.37001</v>
      </c>
      <c r="CH492" s="35">
        <f>SUM(CH494:CH510)</f>
        <v>0</v>
      </c>
      <c r="CI492" s="35">
        <f>SUM(CI494:CI510)</f>
        <v>0</v>
      </c>
      <c r="CJ492" s="5">
        <f>'[1]Detailed Budget'!$AD$178</f>
        <v>46025131033.061455</v>
      </c>
      <c r="CK492" s="35">
        <f>SUM(CK494:CK510)</f>
        <v>0</v>
      </c>
      <c r="CL492" s="35">
        <f>SUM(CL494:CL510)</f>
        <v>0</v>
      </c>
      <c r="CM492" s="4">
        <f>'[1]Detailed Budget'!$AD$189</f>
        <v>77498869683.252869</v>
      </c>
      <c r="CN492" s="5">
        <f>BH492*BL492*CM492</f>
        <v>0</v>
      </c>
      <c r="CO492" s="3">
        <f>'[1]Detailed Budget'!$AD$191</f>
        <v>2684962805.4134097</v>
      </c>
      <c r="CP492" s="2">
        <f>BH492*AN492*CO492</f>
        <v>0</v>
      </c>
      <c r="CQ492" s="2">
        <f>CN492+CP492</f>
        <v>0</v>
      </c>
      <c r="CR492" s="25">
        <f>'[1]Detailed Budget'!$AD$195</f>
        <v>18734176418</v>
      </c>
      <c r="CS492" s="5">
        <f>BN492*CR492</f>
        <v>348209780</v>
      </c>
      <c r="CT492" s="24"/>
      <c r="CU492" s="24"/>
      <c r="CV492" s="24"/>
      <c r="CW492" s="4"/>
      <c r="CX492" s="24"/>
      <c r="CY492" s="24"/>
      <c r="CZ492" s="24"/>
      <c r="DA492" s="24"/>
      <c r="DB492" s="24"/>
      <c r="DC492" s="24"/>
      <c r="DD492" s="24"/>
      <c r="DE492" s="24"/>
      <c r="DF492" s="24"/>
      <c r="DG492" s="24"/>
      <c r="DH492" s="3">
        <f>'[1]Detailed Budget'!$AD$163</f>
        <v>4928560000</v>
      </c>
      <c r="DI492" s="2">
        <f>AP492*DH492</f>
        <v>103040000</v>
      </c>
      <c r="DJ492" s="24"/>
      <c r="DK492" s="24"/>
      <c r="DL492" s="24"/>
      <c r="DM492" s="24"/>
      <c r="DN492" s="24"/>
    </row>
    <row r="493" spans="1:118" x14ac:dyDescent="0.35">
      <c r="A493" s="23" t="s">
        <v>752</v>
      </c>
      <c r="B493" s="22" t="s">
        <v>72</v>
      </c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3"/>
      <c r="V493" s="32"/>
      <c r="W493" s="25"/>
      <c r="X493" s="31"/>
      <c r="Y493" s="30"/>
      <c r="Z493" s="25"/>
      <c r="AA493" s="30"/>
      <c r="AB493" s="25"/>
      <c r="AC493" s="24"/>
      <c r="AD493" s="25"/>
      <c r="AE493" s="6"/>
      <c r="AF493" s="6"/>
      <c r="AG493" s="15">
        <f>AE493/21628351</f>
        <v>0</v>
      </c>
      <c r="AH493" s="25"/>
      <c r="AI493" s="12"/>
      <c r="AJ493" s="6"/>
      <c r="AK493" s="6">
        <f>AB493*0.04</f>
        <v>0</v>
      </c>
      <c r="AL493" s="6">
        <f>AB493*0.04</f>
        <v>0</v>
      </c>
      <c r="AM493" s="6">
        <f>AK493+AL493</f>
        <v>0</v>
      </c>
      <c r="AN493" s="14">
        <f>AM493/20653560</f>
        <v>0</v>
      </c>
      <c r="AO493" s="25"/>
      <c r="AP493" s="13"/>
      <c r="AQ493" s="25"/>
      <c r="AR493" s="25"/>
      <c r="AS493" s="25"/>
      <c r="AT493" s="25"/>
      <c r="AU493" s="6"/>
      <c r="AV493" s="6"/>
      <c r="AW493" s="13">
        <f>AV493/34743979</f>
        <v>0</v>
      </c>
      <c r="AX493" s="6"/>
      <c r="AY493" s="25"/>
      <c r="AZ493" s="6"/>
      <c r="BA493" s="12">
        <f>AZ493/12721596</f>
        <v>0</v>
      </c>
      <c r="BB493" s="11"/>
      <c r="BC493" s="6"/>
      <c r="BD493" s="10">
        <f>BC493/11104067</f>
        <v>0</v>
      </c>
      <c r="BE493" s="6"/>
      <c r="BF493" s="8">
        <f>BE493/47500730</f>
        <v>0</v>
      </c>
      <c r="BG493" s="24"/>
      <c r="BI493" s="6">
        <f>AK493*0.85*0.75*12</f>
        <v>0</v>
      </c>
      <c r="BJ493" s="6">
        <f>AL493*0.85*0.75*2*12</f>
        <v>0</v>
      </c>
      <c r="BK493" s="6">
        <f>BI493+BJ493</f>
        <v>0</v>
      </c>
      <c r="BL493" s="8">
        <f>BK493/236999601</f>
        <v>0</v>
      </c>
      <c r="BM493" s="25"/>
      <c r="BN493" s="8">
        <f>BM493/23157202</f>
        <v>0</v>
      </c>
      <c r="BO493" s="24"/>
      <c r="BP493" s="24"/>
      <c r="BQ493" s="24"/>
      <c r="BR493" s="24"/>
      <c r="BS493" s="24"/>
      <c r="BT493" s="25"/>
      <c r="BU493" s="25">
        <f>'[1]Detailed Budget'!$AD$24</f>
        <v>194045122715</v>
      </c>
      <c r="BV493" s="7"/>
      <c r="BW493" s="4"/>
      <c r="BX493" s="5"/>
      <c r="BY493" s="5"/>
      <c r="BZ493" s="24"/>
      <c r="CA493" s="25">
        <f>'[1]Detailed Budget'!$AD$96</f>
        <v>71050111380.677719</v>
      </c>
      <c r="CB493" s="5"/>
      <c r="CC493" s="24"/>
      <c r="CD493" s="24"/>
      <c r="CE493" s="25"/>
      <c r="CF493" s="5"/>
      <c r="CG493" s="26"/>
      <c r="CH493" s="5"/>
      <c r="CI493" s="5"/>
      <c r="CJ493" s="5"/>
      <c r="CK493" s="5"/>
      <c r="CL493" s="5"/>
      <c r="CM493" s="4">
        <f>'[1]Detailed Budget'!$AD$189</f>
        <v>77498869683.252869</v>
      </c>
      <c r="CN493" s="5">
        <f>BH493*BL493*CM493</f>
        <v>0</v>
      </c>
      <c r="CO493" s="3">
        <f>'[1]Detailed Budget'!$AD$191</f>
        <v>2684962805.4134097</v>
      </c>
      <c r="CP493" s="2">
        <f>BH493*AN493*CO493</f>
        <v>0</v>
      </c>
      <c r="CQ493" s="2">
        <f>CN493+CP493</f>
        <v>0</v>
      </c>
      <c r="CR493" s="25"/>
      <c r="CS493" s="5"/>
      <c r="CT493" s="24"/>
      <c r="CU493" s="24"/>
      <c r="CV493" s="24"/>
      <c r="CW493" s="4"/>
      <c r="CX493" s="24"/>
      <c r="CY493" s="24"/>
      <c r="CZ493" s="24"/>
      <c r="DA493" s="24"/>
      <c r="DB493" s="24"/>
      <c r="DC493" s="24"/>
      <c r="DD493" s="24"/>
      <c r="DE493" s="24"/>
      <c r="DF493" s="24"/>
      <c r="DG493" s="24"/>
      <c r="DH493" s="3"/>
      <c r="DI493" s="2"/>
      <c r="DJ493" s="24"/>
      <c r="DK493" s="24"/>
      <c r="DL493" s="24"/>
      <c r="DM493" s="24"/>
      <c r="DN493" s="24"/>
    </row>
    <row r="494" spans="1:118" ht="58" x14ac:dyDescent="0.35">
      <c r="A494" s="23" t="s">
        <v>751</v>
      </c>
      <c r="B494" s="22" t="s">
        <v>750</v>
      </c>
      <c r="C494" s="21" t="s">
        <v>1</v>
      </c>
      <c r="D494" s="21"/>
      <c r="E494" s="21"/>
      <c r="F494" s="21"/>
      <c r="G494" s="21" t="s">
        <v>1</v>
      </c>
      <c r="H494" s="21" t="s">
        <v>1</v>
      </c>
      <c r="I494" s="21" t="s">
        <v>1</v>
      </c>
      <c r="J494" s="21"/>
      <c r="K494" s="21"/>
      <c r="L494" s="21"/>
      <c r="M494" s="21" t="s">
        <v>1</v>
      </c>
      <c r="N494" s="21"/>
      <c r="O494" s="21"/>
      <c r="P494" s="21"/>
      <c r="Q494" s="21" t="s">
        <v>1</v>
      </c>
      <c r="R494" s="21"/>
      <c r="S494" s="21"/>
      <c r="T494" s="21"/>
      <c r="U494" s="20">
        <f>COUNTA(C494:T494)</f>
        <v>6</v>
      </c>
      <c r="V494" s="19" t="s">
        <v>26</v>
      </c>
      <c r="W494" s="18">
        <v>106844</v>
      </c>
      <c r="X494" s="17">
        <v>2.77</v>
      </c>
      <c r="Y494" s="16">
        <f>1+X494/100</f>
        <v>1.0277000000000001</v>
      </c>
      <c r="Z494" s="6">
        <v>19</v>
      </c>
      <c r="AA494" s="16">
        <f>POWER(Y494,Z494)</f>
        <v>1.6805861263966091</v>
      </c>
      <c r="AB494" s="6">
        <f>W494*AA494</f>
        <v>179560.5440887193</v>
      </c>
      <c r="AC494" s="1">
        <v>11.4</v>
      </c>
      <c r="AD494" s="6">
        <f>AB494*AC494/100</f>
        <v>20469.902026113999</v>
      </c>
      <c r="AE494" s="6">
        <f>AD494*0.95</f>
        <v>19446.4069248083</v>
      </c>
      <c r="AF494" s="6">
        <f>AE494*BB494</f>
        <v>0</v>
      </c>
      <c r="AG494" s="15">
        <f>AE494/21628351</f>
        <v>8.9911648487710878E-4</v>
      </c>
      <c r="AH494" s="6">
        <f>AB494*0.05</f>
        <v>8978.0272044359644</v>
      </c>
      <c r="AI494" s="12">
        <f>AH494/12908475</f>
        <v>6.9551416448774661E-4</v>
      </c>
      <c r="AJ494" s="6">
        <f>AD494+AH494</f>
        <v>29447.929230549962</v>
      </c>
      <c r="AK494" s="6">
        <f>AB494*0.04</f>
        <v>7182.4217635487721</v>
      </c>
      <c r="AL494" s="6">
        <f>AB494*0.04</f>
        <v>7182.4217635487721</v>
      </c>
      <c r="AM494" s="6">
        <f>AK494+AL494</f>
        <v>14364.843527097544</v>
      </c>
      <c r="AN494" s="14">
        <f>AM494/20653560</f>
        <v>6.9551416448774661E-4</v>
      </c>
      <c r="AO494" s="6">
        <v>12</v>
      </c>
      <c r="AP494" s="13">
        <f>AO494/8801</f>
        <v>1.3634814225656176E-3</v>
      </c>
      <c r="AQ494" s="6">
        <v>12</v>
      </c>
      <c r="AR494" s="6"/>
      <c r="AS494" s="6"/>
      <c r="AT494" s="6"/>
      <c r="AU494" s="6">
        <v>0</v>
      </c>
      <c r="AV494" s="6"/>
      <c r="AW494" s="13">
        <f>AV494/34743979</f>
        <v>0</v>
      </c>
      <c r="AX494" s="6">
        <v>1</v>
      </c>
      <c r="AY494" s="6">
        <f>AJ494/784233*252788</f>
        <v>9492.1829792067711</v>
      </c>
      <c r="AZ494" s="6">
        <f>AX494*AY494</f>
        <v>9492.1829792067711</v>
      </c>
      <c r="BA494" s="12">
        <f>AZ494/12721596</f>
        <v>7.4614717989840039E-4</v>
      </c>
      <c r="BB494" s="11">
        <v>0</v>
      </c>
      <c r="BC494" s="6">
        <f>AD494*BB494*0.18*4</f>
        <v>0</v>
      </c>
      <c r="BD494" s="10">
        <f>BC494/11104067</f>
        <v>0</v>
      </c>
      <c r="BE494" s="6">
        <f>AD494*BB494*0.77*4</f>
        <v>0</v>
      </c>
      <c r="BF494" s="8">
        <f>BE494/47500730</f>
        <v>0</v>
      </c>
      <c r="BG494" s="27">
        <f>BC494+BE494</f>
        <v>0</v>
      </c>
      <c r="BH494" s="9">
        <v>1</v>
      </c>
      <c r="BI494" s="6">
        <f>AK494*0.85*0.75*12</f>
        <v>54945.526491148106</v>
      </c>
      <c r="BJ494" s="6">
        <f>AL494*0.85*0.75*2*12</f>
        <v>109891.05298229621</v>
      </c>
      <c r="BK494" s="6">
        <f>BI494+BJ494</f>
        <v>164836.57947344432</v>
      </c>
      <c r="BL494" s="8">
        <f>BK494/236999601</f>
        <v>6.9551416448774661E-4</v>
      </c>
      <c r="BM494" s="6">
        <f>AH494/239095*430420</f>
        <v>16162.288920024792</v>
      </c>
      <c r="BN494" s="8">
        <f>BM494/23157202</f>
        <v>6.9793789940705234E-4</v>
      </c>
      <c r="BT494" s="6">
        <f>'[1]Detailed Budget'!$AD$12</f>
        <v>194045122715</v>
      </c>
      <c r="BU494" s="6">
        <f>'[1]Detailed Budget'!$AD$24</f>
        <v>194045122715</v>
      </c>
      <c r="BV494" s="7">
        <f>AV494/34743979</f>
        <v>0</v>
      </c>
      <c r="BW494" s="4"/>
      <c r="BX494" s="5">
        <f>BT494*BV494</f>
        <v>0</v>
      </c>
      <c r="BY494" s="5">
        <f>BU494*BV494</f>
        <v>0</v>
      </c>
      <c r="CA494" s="6">
        <f>'[1]Detailed Budget'!$AD$96</f>
        <v>71050111380.677719</v>
      </c>
      <c r="CB494" s="5">
        <f>BA494*CA494</f>
        <v>53013840.238159925</v>
      </c>
      <c r="CE494" s="6">
        <f>'[1]Detailed Budget'!$AD$175</f>
        <v>4330586076.5988197</v>
      </c>
      <c r="CF494" s="5">
        <f>BB494*BD494*CE494</f>
        <v>0</v>
      </c>
      <c r="CG494" s="6">
        <f>'[1]Detailed Budget'!$AD$176</f>
        <v>20662817754.37001</v>
      </c>
      <c r="CH494" s="5">
        <f>BB494*BF494*CG494</f>
        <v>0</v>
      </c>
      <c r="CI494" s="5">
        <f>CF494+CH494</f>
        <v>0</v>
      </c>
      <c r="CJ494" s="5">
        <f>'[1]Detailed Budget'!$AD$178</f>
        <v>46025131033.061455</v>
      </c>
      <c r="CK494" s="5">
        <f>BB494*AG494*CJ494</f>
        <v>0</v>
      </c>
      <c r="CL494" s="5">
        <f>CI494+CK494</f>
        <v>0</v>
      </c>
      <c r="CM494" s="4">
        <f>'[1]Detailed Budget'!$AD$189</f>
        <v>77498869683.252869</v>
      </c>
      <c r="CN494" s="5">
        <f>BH494*BL494*CM494</f>
        <v>53901561.596492372</v>
      </c>
      <c r="CO494" s="3">
        <f>'[1]Detailed Budget'!$AD$191</f>
        <v>2684962805.4134097</v>
      </c>
      <c r="CP494" s="2">
        <f>BH494*AN494*CO494</f>
        <v>1867429.6622877838</v>
      </c>
      <c r="CQ494" s="2">
        <f>CN494+CP494</f>
        <v>55768991.258780159</v>
      </c>
      <c r="CR494" s="6">
        <f>'[1]Detailed Budget'!$AD$195</f>
        <v>18734176418</v>
      </c>
      <c r="CS494" s="5">
        <f>BN494*CR494</f>
        <v>13075291.736300057</v>
      </c>
      <c r="CW494" s="4"/>
      <c r="DH494" s="3">
        <f>'[1]Detailed Budget'!$AD$163</f>
        <v>4928560000</v>
      </c>
      <c r="DI494" s="2">
        <f>AP494*DH494</f>
        <v>6720000</v>
      </c>
    </row>
    <row r="495" spans="1:118" ht="58" x14ac:dyDescent="0.35">
      <c r="A495" s="23" t="s">
        <v>749</v>
      </c>
      <c r="B495" s="22" t="s">
        <v>748</v>
      </c>
      <c r="C495" s="21" t="s">
        <v>1</v>
      </c>
      <c r="D495" s="21"/>
      <c r="E495" s="21"/>
      <c r="F495" s="21"/>
      <c r="G495" s="21" t="s">
        <v>1</v>
      </c>
      <c r="H495" s="21" t="s">
        <v>1</v>
      </c>
      <c r="I495" s="21" t="s">
        <v>1</v>
      </c>
      <c r="J495" s="21"/>
      <c r="K495" s="21"/>
      <c r="L495" s="21"/>
      <c r="M495" s="21" t="s">
        <v>1</v>
      </c>
      <c r="N495" s="21"/>
      <c r="O495" s="21"/>
      <c r="P495" s="21"/>
      <c r="Q495" s="21" t="s">
        <v>1</v>
      </c>
      <c r="R495" s="21"/>
      <c r="S495" s="21"/>
      <c r="T495" s="21"/>
      <c r="U495" s="20">
        <f>COUNTA(C495:T495)</f>
        <v>6</v>
      </c>
      <c r="V495" s="19" t="s">
        <v>26</v>
      </c>
      <c r="W495" s="18">
        <v>427421</v>
      </c>
      <c r="X495" s="17">
        <v>2.77</v>
      </c>
      <c r="Y495" s="16">
        <f>1+X495/100</f>
        <v>1.0277000000000001</v>
      </c>
      <c r="Z495" s="6">
        <v>19</v>
      </c>
      <c r="AA495" s="16">
        <f>POWER(Y495,Z495)</f>
        <v>1.6805861263966091</v>
      </c>
      <c r="AB495" s="6">
        <f>W495*AA495</f>
        <v>718317.80273056508</v>
      </c>
      <c r="AC495" s="1">
        <v>11.4</v>
      </c>
      <c r="AD495" s="6">
        <f>AB495*AC495/100</f>
        <v>81888.229511284415</v>
      </c>
      <c r="AE495" s="6">
        <f>AD495*0.95</f>
        <v>77793.818035720193</v>
      </c>
      <c r="AF495" s="6">
        <f>AE495*BB495</f>
        <v>0</v>
      </c>
      <c r="AG495" s="15">
        <f>AE495/21628351</f>
        <v>3.5968446247113426E-3</v>
      </c>
      <c r="AH495" s="6">
        <f>AB495*0.05</f>
        <v>35915.890136528258</v>
      </c>
      <c r="AI495" s="12">
        <f>AH495/12908475</f>
        <v>2.7823495909879564E-3</v>
      </c>
      <c r="AJ495" s="6">
        <f>AD495+AH495</f>
        <v>117804.11964781268</v>
      </c>
      <c r="AK495" s="6">
        <f>AB495*0.04</f>
        <v>28732.712109222604</v>
      </c>
      <c r="AL495" s="6">
        <f>AB495*0.04</f>
        <v>28732.712109222604</v>
      </c>
      <c r="AM495" s="6">
        <f>AK495+AL495</f>
        <v>57465.424218445209</v>
      </c>
      <c r="AN495" s="14">
        <f>AM495/20653560</f>
        <v>2.782349590987956E-3</v>
      </c>
      <c r="AO495" s="6">
        <v>12</v>
      </c>
      <c r="AP495" s="13">
        <f>AO495/8801</f>
        <v>1.3634814225656176E-3</v>
      </c>
      <c r="AQ495" s="6">
        <v>12</v>
      </c>
      <c r="AR495" s="6"/>
      <c r="AS495" s="6"/>
      <c r="AT495" s="6"/>
      <c r="AU495" s="6">
        <v>0</v>
      </c>
      <c r="AV495" s="6"/>
      <c r="AW495" s="13">
        <f>AV495/34743979</f>
        <v>0</v>
      </c>
      <c r="AX495" s="6">
        <v>1</v>
      </c>
      <c r="AY495" s="6">
        <f>AJ495/784233*252788</f>
        <v>37972.729785065494</v>
      </c>
      <c r="AZ495" s="6">
        <f>AX495*AY495</f>
        <v>37972.729785065494</v>
      </c>
      <c r="BA495" s="12">
        <f>AZ495/12721596</f>
        <v>2.9849029779805531E-3</v>
      </c>
      <c r="BB495" s="11">
        <v>0</v>
      </c>
      <c r="BC495" s="6">
        <f>AD495*BB495*0.18*4</f>
        <v>0</v>
      </c>
      <c r="BD495" s="10">
        <f>BC495/11104067</f>
        <v>0</v>
      </c>
      <c r="BE495" s="6">
        <f>AD495*BB495*0.77*4</f>
        <v>0</v>
      </c>
      <c r="BF495" s="8">
        <f>BE495/47500730</f>
        <v>0</v>
      </c>
      <c r="BG495" s="27">
        <f>BC495+BE495</f>
        <v>0</v>
      </c>
      <c r="BH495" s="9">
        <v>1</v>
      </c>
      <c r="BI495" s="6">
        <f>AK495*0.85*0.75*12</f>
        <v>219805.24763555292</v>
      </c>
      <c r="BJ495" s="6">
        <f>AL495*0.85*0.75*2*12</f>
        <v>439610.49527110584</v>
      </c>
      <c r="BK495" s="6">
        <f>BI495+BJ495</f>
        <v>659415.74290665879</v>
      </c>
      <c r="BL495" s="8">
        <f>BK495/236999601</f>
        <v>2.782349590987956E-3</v>
      </c>
      <c r="BM495" s="6">
        <f>AH495/239095*430420</f>
        <v>64655.96282885252</v>
      </c>
      <c r="BN495" s="8">
        <f>BM495/23157202</f>
        <v>2.7920455514812421E-3</v>
      </c>
      <c r="BT495" s="6">
        <f>'[1]Detailed Budget'!$AD$12</f>
        <v>194045122715</v>
      </c>
      <c r="BU495" s="6">
        <f>'[1]Detailed Budget'!$AD$24</f>
        <v>194045122715</v>
      </c>
      <c r="BV495" s="7">
        <f>AV495/34743979</f>
        <v>0</v>
      </c>
      <c r="BW495" s="4"/>
      <c r="BX495" s="5">
        <f>BT495*BV495</f>
        <v>0</v>
      </c>
      <c r="BY495" s="5">
        <f>BU495*BV495</f>
        <v>0</v>
      </c>
      <c r="CA495" s="6">
        <f>'[1]Detailed Budget'!$AD$96</f>
        <v>71050111380.677719</v>
      </c>
      <c r="CB495" s="5">
        <f>BA495*CA495</f>
        <v>212077689.0460349</v>
      </c>
      <c r="CE495" s="6">
        <f>'[1]Detailed Budget'!$AD$175</f>
        <v>4330586076.5988197</v>
      </c>
      <c r="CF495" s="5">
        <f>BB495*BD495*CE495</f>
        <v>0</v>
      </c>
      <c r="CG495" s="6">
        <f>'[1]Detailed Budget'!$AD$176</f>
        <v>20662817754.37001</v>
      </c>
      <c r="CH495" s="5">
        <f>BB495*BF495*CG495</f>
        <v>0</v>
      </c>
      <c r="CI495" s="5">
        <f>CF495+CH495</f>
        <v>0</v>
      </c>
      <c r="CJ495" s="5">
        <f>'[1]Detailed Budget'!$AD$178</f>
        <v>46025131033.061455</v>
      </c>
      <c r="CK495" s="5">
        <f>BB495*AG495*CJ495</f>
        <v>0</v>
      </c>
      <c r="CL495" s="5">
        <f>CI495+CK495</f>
        <v>0</v>
      </c>
      <c r="CM495" s="4">
        <f>'[1]Detailed Budget'!$AD$189</f>
        <v>77498869683.252869</v>
      </c>
      <c r="CN495" s="5">
        <f>BH495*BL495*CM495</f>
        <v>215628948.36522752</v>
      </c>
      <c r="CO495" s="3">
        <f>'[1]Detailed Budget'!$AD$191</f>
        <v>2684962805.4134097</v>
      </c>
      <c r="CP495" s="2">
        <f>BH495*AN495*CO495</f>
        <v>7470505.1634598756</v>
      </c>
      <c r="CQ495" s="2">
        <f>CN495+CP495</f>
        <v>223099453.52868739</v>
      </c>
      <c r="CR495" s="6">
        <f>'[1]Detailed Budget'!$AD$195</f>
        <v>18734176418</v>
      </c>
      <c r="CS495" s="5">
        <f>BN495*CR495</f>
        <v>52306673.92854169</v>
      </c>
      <c r="CW495" s="4"/>
      <c r="DH495" s="3">
        <f>'[1]Detailed Budget'!$AD$163</f>
        <v>4928560000</v>
      </c>
      <c r="DI495" s="2">
        <f>AP495*DH495</f>
        <v>6720000</v>
      </c>
    </row>
    <row r="496" spans="1:118" ht="43.5" x14ac:dyDescent="0.35">
      <c r="A496" s="23" t="s">
        <v>747</v>
      </c>
      <c r="B496" s="22" t="s">
        <v>746</v>
      </c>
      <c r="C496" s="21" t="s">
        <v>1</v>
      </c>
      <c r="D496" s="21"/>
      <c r="E496" s="21"/>
      <c r="F496" s="21"/>
      <c r="G496" s="21" t="s">
        <v>1</v>
      </c>
      <c r="H496" s="21" t="s">
        <v>1</v>
      </c>
      <c r="I496" s="21" t="s">
        <v>1</v>
      </c>
      <c r="J496" s="21"/>
      <c r="K496" s="21"/>
      <c r="L496" s="21"/>
      <c r="M496" s="21" t="s">
        <v>1</v>
      </c>
      <c r="N496" s="21"/>
      <c r="O496" s="21"/>
      <c r="P496" s="21"/>
      <c r="Q496" s="21"/>
      <c r="R496" s="21" t="s">
        <v>1</v>
      </c>
      <c r="S496" s="21"/>
      <c r="T496" s="21"/>
      <c r="U496" s="20">
        <f>COUNTA(C496:T496)</f>
        <v>6</v>
      </c>
      <c r="V496" s="19" t="s">
        <v>9</v>
      </c>
      <c r="W496" s="18">
        <v>169339</v>
      </c>
      <c r="X496" s="17">
        <v>2.77</v>
      </c>
      <c r="Y496" s="16">
        <f>1+X496/100</f>
        <v>1.0277000000000001</v>
      </c>
      <c r="Z496" s="6">
        <v>19</v>
      </c>
      <c r="AA496" s="16">
        <f>POWER(Y496,Z496)</f>
        <v>1.6805861263966091</v>
      </c>
      <c r="AB496" s="6">
        <f>W496*AA496</f>
        <v>284588.77405787539</v>
      </c>
      <c r="AC496" s="1">
        <v>11.4</v>
      </c>
      <c r="AD496" s="6">
        <f>AB496*AC496/100</f>
        <v>32443.120242597797</v>
      </c>
      <c r="AE496" s="6">
        <f>AD496*0.95</f>
        <v>30820.964230467907</v>
      </c>
      <c r="AF496" s="6">
        <f>AE496*BB496</f>
        <v>0</v>
      </c>
      <c r="AG496" s="15">
        <f>AE496/21628351</f>
        <v>1.4250260794485862E-3</v>
      </c>
      <c r="AH496" s="6">
        <f>AB496*0.05</f>
        <v>14229.438702893771</v>
      </c>
      <c r="AI496" s="12">
        <f>AH496/12908475</f>
        <v>1.1023330566076761E-3</v>
      </c>
      <c r="AJ496" s="6">
        <f>AD496+AH496</f>
        <v>46672.558945491568</v>
      </c>
      <c r="AK496" s="6">
        <f>AB496*0.04</f>
        <v>11383.550962315016</v>
      </c>
      <c r="AL496" s="6">
        <f>AB496*0.04</f>
        <v>11383.550962315016</v>
      </c>
      <c r="AM496" s="6">
        <f>AK496+AL496</f>
        <v>22767.101924630031</v>
      </c>
      <c r="AN496" s="14">
        <f>AM496/20653560</f>
        <v>1.1023330566076758E-3</v>
      </c>
      <c r="AO496" s="6">
        <v>11</v>
      </c>
      <c r="AP496" s="13">
        <f>AO496/8801</f>
        <v>1.2498579706851495E-3</v>
      </c>
      <c r="AQ496" s="6">
        <v>11</v>
      </c>
      <c r="AR496" s="6"/>
      <c r="AS496" s="6"/>
      <c r="AT496" s="6"/>
      <c r="AU496" s="6">
        <v>0</v>
      </c>
      <c r="AV496" s="6"/>
      <c r="AW496" s="13">
        <f>AV496/34743979</f>
        <v>0</v>
      </c>
      <c r="AX496" s="6">
        <v>1</v>
      </c>
      <c r="AY496" s="6">
        <f>AJ496/784233*252788</f>
        <v>15044.333547189321</v>
      </c>
      <c r="AZ496" s="6">
        <f>AX496*AY496</f>
        <v>15044.333547189321</v>
      </c>
      <c r="BA496" s="12">
        <f>AZ496/12721596</f>
        <v>1.1825822441766992E-3</v>
      </c>
      <c r="BB496" s="11">
        <v>0</v>
      </c>
      <c r="BC496" s="6">
        <f>AD496*BB496*0.18*4</f>
        <v>0</v>
      </c>
      <c r="BD496" s="10">
        <f>BC496/11104067</f>
        <v>0</v>
      </c>
      <c r="BE496" s="6">
        <f>AD496*BB496*0.77*4</f>
        <v>0</v>
      </c>
      <c r="BF496" s="8">
        <f>BE496/47500730</f>
        <v>0</v>
      </c>
      <c r="BG496" s="27">
        <f>BC496+BE496</f>
        <v>0</v>
      </c>
      <c r="BH496" s="9">
        <v>1</v>
      </c>
      <c r="BI496" s="6">
        <f>AK496*0.85*0.75*12</f>
        <v>87084.164861709869</v>
      </c>
      <c r="BJ496" s="6">
        <f>AL496*0.85*0.75*2*12</f>
        <v>174168.32972341974</v>
      </c>
      <c r="BK496" s="6">
        <f>BI496+BJ496</f>
        <v>261252.49458512961</v>
      </c>
      <c r="BL496" s="8">
        <f>BK496/236999601</f>
        <v>1.1023330566076758E-3</v>
      </c>
      <c r="BM496" s="6">
        <f>AH496/239095*430420</f>
        <v>25615.905838681432</v>
      </c>
      <c r="BN496" s="8">
        <f>BM496/23157202</f>
        <v>1.1061744781896117E-3</v>
      </c>
      <c r="BT496" s="6">
        <f>'[1]Detailed Budget'!$AD$12</f>
        <v>194045122715</v>
      </c>
      <c r="BU496" s="6">
        <f>'[1]Detailed Budget'!$AD$24</f>
        <v>194045122715</v>
      </c>
      <c r="BV496" s="7">
        <f>AV496/34743979</f>
        <v>0</v>
      </c>
      <c r="BW496" s="4"/>
      <c r="BX496" s="5">
        <f>BT496*BV496</f>
        <v>0</v>
      </c>
      <c r="BY496" s="5">
        <f>BU496*BV496</f>
        <v>0</v>
      </c>
      <c r="CA496" s="6">
        <f>'[1]Detailed Budget'!$AD$96</f>
        <v>71050111380.677719</v>
      </c>
      <c r="CB496" s="5">
        <f>BA496*CA496</f>
        <v>84022600.165566295</v>
      </c>
      <c r="CE496" s="6">
        <f>'[1]Detailed Budget'!$AD$175</f>
        <v>4330586076.5988197</v>
      </c>
      <c r="CF496" s="5">
        <f>BB496*BD496*CE496</f>
        <v>0</v>
      </c>
      <c r="CG496" s="6">
        <f>'[1]Detailed Budget'!$AD$176</f>
        <v>20662817754.37001</v>
      </c>
      <c r="CH496" s="5">
        <f>BB496*BF496*CG496</f>
        <v>0</v>
      </c>
      <c r="CI496" s="5">
        <f>CF496+CH496</f>
        <v>0</v>
      </c>
      <c r="CJ496" s="5">
        <f>'[1]Detailed Budget'!$AD$178</f>
        <v>46025131033.061455</v>
      </c>
      <c r="CK496" s="5">
        <f>BB496*AG496*CJ496</f>
        <v>0</v>
      </c>
      <c r="CL496" s="5">
        <f>CI496+CK496</f>
        <v>0</v>
      </c>
      <c r="CM496" s="4">
        <f>'[1]Detailed Budget'!$AD$189</f>
        <v>77498869683.252869</v>
      </c>
      <c r="CN496" s="5">
        <f>BH496*BL496*CM496</f>
        <v>85429565.90158008</v>
      </c>
      <c r="CO496" s="3">
        <f>'[1]Detailed Budget'!$AD$191</f>
        <v>2684962805.4134097</v>
      </c>
      <c r="CP496" s="2">
        <f>BH496*AN496*CO496</f>
        <v>2959723.2561692842</v>
      </c>
      <c r="CQ496" s="2">
        <f>CN496+CP496</f>
        <v>88389289.15774937</v>
      </c>
      <c r="CR496" s="6">
        <f>'[1]Detailed Budget'!$AD$195</f>
        <v>18734176418</v>
      </c>
      <c r="CS496" s="5">
        <f>BN496*CR496</f>
        <v>20723267.82349328</v>
      </c>
      <c r="CW496" s="4"/>
      <c r="DH496" s="3">
        <f>'[1]Detailed Budget'!$AD$163</f>
        <v>4928560000</v>
      </c>
      <c r="DI496" s="2">
        <f>AP496*DH496</f>
        <v>6160000</v>
      </c>
    </row>
    <row r="497" spans="1:118" ht="43.5" x14ac:dyDescent="0.35">
      <c r="A497" s="23" t="s">
        <v>745</v>
      </c>
      <c r="B497" s="22" t="s">
        <v>744</v>
      </c>
      <c r="C497" s="21" t="s">
        <v>1</v>
      </c>
      <c r="D497" s="21"/>
      <c r="E497" s="21"/>
      <c r="F497" s="21"/>
      <c r="G497" s="21" t="s">
        <v>1</v>
      </c>
      <c r="H497" s="21" t="s">
        <v>1</v>
      </c>
      <c r="I497" s="21" t="s">
        <v>1</v>
      </c>
      <c r="J497" s="21"/>
      <c r="K497" s="21"/>
      <c r="L497" s="21"/>
      <c r="M497" s="21" t="s">
        <v>1</v>
      </c>
      <c r="N497" s="21"/>
      <c r="O497" s="21"/>
      <c r="P497" s="21"/>
      <c r="Q497" s="21"/>
      <c r="R497" s="21" t="s">
        <v>1</v>
      </c>
      <c r="S497" s="21"/>
      <c r="T497" s="21"/>
      <c r="U497" s="20">
        <f>COUNTA(C497:T497)</f>
        <v>6</v>
      </c>
      <c r="V497" s="19" t="s">
        <v>9</v>
      </c>
      <c r="W497" s="18">
        <v>192621</v>
      </c>
      <c r="X497" s="17">
        <v>2.77</v>
      </c>
      <c r="Y497" s="16">
        <f>1+X497/100</f>
        <v>1.0277000000000001</v>
      </c>
      <c r="Z497" s="6">
        <v>19</v>
      </c>
      <c r="AA497" s="16">
        <f>POWER(Y497,Z497)</f>
        <v>1.6805861263966091</v>
      </c>
      <c r="AB497" s="6">
        <f>W497*AA497</f>
        <v>323716.18025264126</v>
      </c>
      <c r="AC497" s="1">
        <v>11.4</v>
      </c>
      <c r="AD497" s="6">
        <f>AB497*AC497/100</f>
        <v>36903.644548801101</v>
      </c>
      <c r="AE497" s="6">
        <f>AD497*0.95</f>
        <v>35058.462321361047</v>
      </c>
      <c r="AF497" s="6">
        <f>AE497*BB497</f>
        <v>0</v>
      </c>
      <c r="AG497" s="15">
        <f>AE497/21628351</f>
        <v>1.6209493882062968E-3</v>
      </c>
      <c r="AH497" s="6">
        <f>AB497*0.05</f>
        <v>16185.809012632064</v>
      </c>
      <c r="AI497" s="12">
        <f>AH497/12908475</f>
        <v>1.2538901003125516E-3</v>
      </c>
      <c r="AJ497" s="6">
        <f>AD497+AH497</f>
        <v>53089.453561433169</v>
      </c>
      <c r="AK497" s="6">
        <f>AB497*0.04</f>
        <v>12948.647210105652</v>
      </c>
      <c r="AL497" s="6">
        <f>AB497*0.04</f>
        <v>12948.647210105652</v>
      </c>
      <c r="AM497" s="6">
        <f>AK497+AL497</f>
        <v>25897.294420211303</v>
      </c>
      <c r="AN497" s="14">
        <f>AM497/20653560</f>
        <v>1.2538901003125516E-3</v>
      </c>
      <c r="AO497" s="6">
        <v>13</v>
      </c>
      <c r="AP497" s="13">
        <f>AO497/8801</f>
        <v>1.4771048744460858E-3</v>
      </c>
      <c r="AQ497" s="6">
        <v>13</v>
      </c>
      <c r="AR497" s="6"/>
      <c r="AS497" s="6"/>
      <c r="AT497" s="6"/>
      <c r="AU497" s="6">
        <v>0</v>
      </c>
      <c r="AV497" s="6"/>
      <c r="AW497" s="13">
        <f>AV497/34743979</f>
        <v>0</v>
      </c>
      <c r="AX497" s="6">
        <v>1</v>
      </c>
      <c r="AY497" s="6">
        <f>AJ497/784233*252788</f>
        <v>17112.741732224436</v>
      </c>
      <c r="AZ497" s="6">
        <f>AX497*AY497</f>
        <v>17112.741732224436</v>
      </c>
      <c r="BA497" s="12">
        <f>AZ497/12721596</f>
        <v>1.3451725500656078E-3</v>
      </c>
      <c r="BB497" s="11">
        <v>0</v>
      </c>
      <c r="BC497" s="6">
        <f>AD497*BB497*0.18*4</f>
        <v>0</v>
      </c>
      <c r="BD497" s="10">
        <f>BC497/11104067</f>
        <v>0</v>
      </c>
      <c r="BE497" s="6">
        <f>AD497*BB497*0.77*4</f>
        <v>0</v>
      </c>
      <c r="BF497" s="8">
        <f>BE497/47500730</f>
        <v>0</v>
      </c>
      <c r="BG497" s="27">
        <f>BC497+BE497</f>
        <v>0</v>
      </c>
      <c r="BH497" s="9">
        <v>1</v>
      </c>
      <c r="BI497" s="6">
        <f>AK497*0.85*0.75*12</f>
        <v>99057.151157308239</v>
      </c>
      <c r="BJ497" s="6">
        <f>AL497*0.85*0.75*2*12</f>
        <v>198114.30231461648</v>
      </c>
      <c r="BK497" s="6">
        <f>BI497+BJ497</f>
        <v>297171.4534719247</v>
      </c>
      <c r="BL497" s="8">
        <f>BK497/236999601</f>
        <v>1.2538901003125516E-3</v>
      </c>
      <c r="BM497" s="6">
        <f>AH497/239095*430420</f>
        <v>29137.773333683654</v>
      </c>
      <c r="BN497" s="8">
        <f>BM497/23157202</f>
        <v>1.2582596694403604E-3</v>
      </c>
      <c r="BT497" s="6">
        <f>'[1]Detailed Budget'!$AD$12</f>
        <v>194045122715</v>
      </c>
      <c r="BU497" s="6">
        <f>'[1]Detailed Budget'!$AD$24</f>
        <v>194045122715</v>
      </c>
      <c r="BV497" s="7">
        <f>AV497/34743979</f>
        <v>0</v>
      </c>
      <c r="BW497" s="4"/>
      <c r="BX497" s="5">
        <f>BT497*BV497</f>
        <v>0</v>
      </c>
      <c r="BY497" s="5">
        <f>BU497*BV497</f>
        <v>0</v>
      </c>
      <c r="CA497" s="6">
        <f>'[1]Detailed Budget'!$AD$96</f>
        <v>71050111380.677719</v>
      </c>
      <c r="CB497" s="5">
        <f>BA497*CA497</f>
        <v>95574659.508391708</v>
      </c>
      <c r="CE497" s="6">
        <f>'[1]Detailed Budget'!$AD$175</f>
        <v>4330586076.5988197</v>
      </c>
      <c r="CF497" s="5">
        <f>BB497*BD497*CE497</f>
        <v>0</v>
      </c>
      <c r="CG497" s="6">
        <f>'[1]Detailed Budget'!$AD$176</f>
        <v>20662817754.37001</v>
      </c>
      <c r="CH497" s="5">
        <f>BB497*BF497*CG497</f>
        <v>0</v>
      </c>
      <c r="CI497" s="5">
        <f>CF497+CH497</f>
        <v>0</v>
      </c>
      <c r="CJ497" s="5">
        <f>'[1]Detailed Budget'!$AD$178</f>
        <v>46025131033.061455</v>
      </c>
      <c r="CK497" s="5">
        <f>BB497*AG497*CJ497</f>
        <v>0</v>
      </c>
      <c r="CL497" s="5">
        <f>CI497+CK497</f>
        <v>0</v>
      </c>
      <c r="CM497" s="4">
        <f>'[1]Detailed Budget'!$AD$189</f>
        <v>77498869683.252869</v>
      </c>
      <c r="CN497" s="5">
        <f>BH497*BL497*CM497</f>
        <v>97175065.481243297</v>
      </c>
      <c r="CO497" s="3">
        <f>'[1]Detailed Budget'!$AD$191</f>
        <v>2684962805.4134097</v>
      </c>
      <c r="CP497" s="2">
        <f>BH497*AN497*CO497</f>
        <v>3366648.2814152902</v>
      </c>
      <c r="CQ497" s="2">
        <f>CN497+CP497</f>
        <v>100541713.76265858</v>
      </c>
      <c r="CR497" s="6">
        <f>'[1]Detailed Budget'!$AD$195</f>
        <v>18734176418</v>
      </c>
      <c r="CS497" s="5">
        <f>BN497*CR497</f>
        <v>23572458.626950074</v>
      </c>
      <c r="CW497" s="4"/>
      <c r="DH497" s="3">
        <f>'[1]Detailed Budget'!$AD$163</f>
        <v>4928560000</v>
      </c>
      <c r="DI497" s="2">
        <f>AP497*DH497</f>
        <v>7280000.0000000009</v>
      </c>
    </row>
    <row r="498" spans="1:118" ht="43.5" x14ac:dyDescent="0.35">
      <c r="A498" s="23" t="s">
        <v>743</v>
      </c>
      <c r="B498" s="22" t="s">
        <v>742</v>
      </c>
      <c r="C498" s="21" t="s">
        <v>1</v>
      </c>
      <c r="D498" s="21"/>
      <c r="E498" s="21"/>
      <c r="F498" s="21"/>
      <c r="G498" s="21" t="s">
        <v>1</v>
      </c>
      <c r="H498" s="21" t="s">
        <v>1</v>
      </c>
      <c r="I498" s="21" t="s">
        <v>1</v>
      </c>
      <c r="J498" s="21"/>
      <c r="K498" s="21"/>
      <c r="L498" s="21"/>
      <c r="M498" s="21" t="s">
        <v>1</v>
      </c>
      <c r="N498" s="21"/>
      <c r="O498" s="21"/>
      <c r="P498" s="21"/>
      <c r="Q498" s="21"/>
      <c r="R498" s="21" t="s">
        <v>1</v>
      </c>
      <c r="S498" s="21"/>
      <c r="T498" s="21"/>
      <c r="U498" s="20">
        <f>COUNTA(C498:T498)</f>
        <v>6</v>
      </c>
      <c r="V498" s="19" t="s">
        <v>9</v>
      </c>
      <c r="W498" s="18">
        <v>137897</v>
      </c>
      <c r="X498" s="17">
        <v>2.77</v>
      </c>
      <c r="Y498" s="16">
        <f>1+X498/100</f>
        <v>1.0277000000000001</v>
      </c>
      <c r="Z498" s="6">
        <v>19</v>
      </c>
      <c r="AA498" s="16">
        <f>POWER(Y498,Z498)</f>
        <v>1.6805861263966091</v>
      </c>
      <c r="AB498" s="6">
        <f>W498*AA498</f>
        <v>231747.78507171321</v>
      </c>
      <c r="AC498" s="1">
        <v>11.4</v>
      </c>
      <c r="AD498" s="6">
        <f>AB498*AC498/100</f>
        <v>26419.247498175308</v>
      </c>
      <c r="AE498" s="6">
        <f>AD498*0.95</f>
        <v>25098.285123266542</v>
      </c>
      <c r="AF498" s="6">
        <f>AE498*BB498</f>
        <v>0</v>
      </c>
      <c r="AG498" s="15">
        <f>AE498/21628351</f>
        <v>1.1604345205636132E-3</v>
      </c>
      <c r="AH498" s="6">
        <f>AB498*0.05</f>
        <v>11587.389253585661</v>
      </c>
      <c r="AI498" s="12">
        <f>AH498/12908475</f>
        <v>8.976574888656996E-4</v>
      </c>
      <c r="AJ498" s="6">
        <f>AD498+AH498</f>
        <v>38006.636751760969</v>
      </c>
      <c r="AK498" s="6">
        <f>AB498*0.04</f>
        <v>9269.911402868529</v>
      </c>
      <c r="AL498" s="6">
        <f>AB498*0.04</f>
        <v>9269.911402868529</v>
      </c>
      <c r="AM498" s="6">
        <f>AK498+AL498</f>
        <v>18539.822805737058</v>
      </c>
      <c r="AN498" s="14">
        <f>AM498/20653560</f>
        <v>8.976574888656996E-4</v>
      </c>
      <c r="AO498" s="6">
        <v>10</v>
      </c>
      <c r="AP498" s="13">
        <f>AO498/8801</f>
        <v>1.1362345188046814E-3</v>
      </c>
      <c r="AQ498" s="6">
        <v>10</v>
      </c>
      <c r="AR498" s="6"/>
      <c r="AS498" s="6"/>
      <c r="AT498" s="6"/>
      <c r="AU498" s="6">
        <v>0</v>
      </c>
      <c r="AV498" s="6"/>
      <c r="AW498" s="13">
        <f>AV498/34743979</f>
        <v>0</v>
      </c>
      <c r="AX498" s="6">
        <v>1</v>
      </c>
      <c r="AY498" s="6">
        <f>AJ498/784233*252788</f>
        <v>12250.978588256488</v>
      </c>
      <c r="AZ498" s="6">
        <f>AX498*AY498</f>
        <v>12250.978588256488</v>
      </c>
      <c r="BA498" s="12">
        <f>AZ498/12721596</f>
        <v>9.630064174539491E-4</v>
      </c>
      <c r="BB498" s="11">
        <v>0</v>
      </c>
      <c r="BC498" s="6">
        <f>AD498*BB498*0.18*4</f>
        <v>0</v>
      </c>
      <c r="BD498" s="10">
        <f>BC498/11104067</f>
        <v>0</v>
      </c>
      <c r="BE498" s="6">
        <f>AD498*BB498*0.77*4</f>
        <v>0</v>
      </c>
      <c r="BF498" s="8">
        <f>BE498/47500730</f>
        <v>0</v>
      </c>
      <c r="BG498" s="27">
        <f>BC498+BE498</f>
        <v>0</v>
      </c>
      <c r="BH498" s="9">
        <v>1</v>
      </c>
      <c r="BI498" s="6">
        <f>AK498*0.85*0.75*12</f>
        <v>70914.822231944243</v>
      </c>
      <c r="BJ498" s="6">
        <f>AL498*0.85*0.75*2*12</f>
        <v>141829.64446388849</v>
      </c>
      <c r="BK498" s="6">
        <f>BI498+BJ498</f>
        <v>212744.46669583273</v>
      </c>
      <c r="BL498" s="8">
        <f>BK498/236999601</f>
        <v>8.976574888656995E-4</v>
      </c>
      <c r="BM498" s="6">
        <f>AH498/239095*430420</f>
        <v>20859.675369741486</v>
      </c>
      <c r="BN498" s="8">
        <f>BM498/23157202</f>
        <v>9.0078565492245077E-4</v>
      </c>
      <c r="BT498" s="6">
        <f>'[1]Detailed Budget'!$AD$12</f>
        <v>194045122715</v>
      </c>
      <c r="BU498" s="6">
        <f>'[1]Detailed Budget'!$AD$24</f>
        <v>194045122715</v>
      </c>
      <c r="BV498" s="7">
        <f>AV498/34743979</f>
        <v>0</v>
      </c>
      <c r="BW498" s="4"/>
      <c r="BX498" s="5">
        <f>BT498*BV498</f>
        <v>0</v>
      </c>
      <c r="BY498" s="5">
        <f>BU498*BV498</f>
        <v>0</v>
      </c>
      <c r="CA498" s="6">
        <f>'[1]Detailed Budget'!$AD$96</f>
        <v>71050111380.677719</v>
      </c>
      <c r="CB498" s="5">
        <f>BA498*CA498</f>
        <v>68421713.220410511</v>
      </c>
      <c r="CE498" s="6">
        <f>'[1]Detailed Budget'!$AD$175</f>
        <v>4330586076.5988197</v>
      </c>
      <c r="CF498" s="5">
        <f>BB498*BD498*CE498</f>
        <v>0</v>
      </c>
      <c r="CG498" s="6">
        <f>'[1]Detailed Budget'!$AD$176</f>
        <v>20662817754.37001</v>
      </c>
      <c r="CH498" s="5">
        <f>BB498*BF498*CG498</f>
        <v>0</v>
      </c>
      <c r="CI498" s="5">
        <f>CF498+CH498</f>
        <v>0</v>
      </c>
      <c r="CJ498" s="5">
        <f>'[1]Detailed Budget'!$AD$178</f>
        <v>46025131033.061455</v>
      </c>
      <c r="CK498" s="5">
        <f>BB498*AG498*CJ498</f>
        <v>0</v>
      </c>
      <c r="CL498" s="5">
        <f>CI498+CK498</f>
        <v>0</v>
      </c>
      <c r="CM498" s="4">
        <f>'[1]Detailed Budget'!$AD$189</f>
        <v>77498869683.252869</v>
      </c>
      <c r="CN498" s="5">
        <f>BH498*BL498*CM498</f>
        <v>69567440.749798864</v>
      </c>
      <c r="CO498" s="3">
        <f>'[1]Detailed Budget'!$AD$191</f>
        <v>2684962805.4134097</v>
      </c>
      <c r="CP498" s="2">
        <f>BH498*AN498*CO498</f>
        <v>2410176.9696052056</v>
      </c>
      <c r="CQ498" s="2">
        <f>CN498+CP498</f>
        <v>71977617.719404072</v>
      </c>
      <c r="CR498" s="6">
        <f>'[1]Detailed Budget'!$AD$195</f>
        <v>18734176418</v>
      </c>
      <c r="CS498" s="5">
        <f>BN498*CR498</f>
        <v>16875477.374120861</v>
      </c>
      <c r="CW498" s="4"/>
      <c r="DH498" s="3">
        <f>'[1]Detailed Budget'!$AD$163</f>
        <v>4928560000</v>
      </c>
      <c r="DI498" s="2">
        <f>AP498*DH498</f>
        <v>5600000</v>
      </c>
    </row>
    <row r="499" spans="1:118" ht="43.5" x14ac:dyDescent="0.35">
      <c r="A499" s="23" t="s">
        <v>741</v>
      </c>
      <c r="B499" s="22" t="s">
        <v>740</v>
      </c>
      <c r="C499" s="21" t="s">
        <v>1</v>
      </c>
      <c r="D499" s="21"/>
      <c r="E499" s="21"/>
      <c r="F499" s="21"/>
      <c r="G499" s="21" t="s">
        <v>1</v>
      </c>
      <c r="H499" s="21" t="s">
        <v>1</v>
      </c>
      <c r="I499" s="21" t="s">
        <v>1</v>
      </c>
      <c r="J499" s="21"/>
      <c r="K499" s="21"/>
      <c r="L499" s="21"/>
      <c r="M499" s="21" t="s">
        <v>1</v>
      </c>
      <c r="N499" s="21"/>
      <c r="O499" s="21"/>
      <c r="P499" s="21"/>
      <c r="Q499" s="21"/>
      <c r="R499" s="21" t="s">
        <v>1</v>
      </c>
      <c r="S499" s="21"/>
      <c r="T499" s="21"/>
      <c r="U499" s="20">
        <f>COUNTA(C499:T499)</f>
        <v>6</v>
      </c>
      <c r="V499" s="19" t="s">
        <v>9</v>
      </c>
      <c r="W499" s="18">
        <v>154083</v>
      </c>
      <c r="X499" s="17">
        <v>2.77</v>
      </c>
      <c r="Y499" s="16">
        <f>1+X499/100</f>
        <v>1.0277000000000001</v>
      </c>
      <c r="Z499" s="6">
        <v>19</v>
      </c>
      <c r="AA499" s="16">
        <f>POWER(Y499,Z499)</f>
        <v>1.6805861263966091</v>
      </c>
      <c r="AB499" s="6">
        <f>W499*AA499</f>
        <v>258949.75211356871</v>
      </c>
      <c r="AC499" s="1">
        <v>11.4</v>
      </c>
      <c r="AD499" s="6">
        <f>AB499*AC499/100</f>
        <v>29520.271740946835</v>
      </c>
      <c r="AE499" s="6">
        <f>AD499*0.95</f>
        <v>28044.258153899493</v>
      </c>
      <c r="AF499" s="6">
        <f>AE499*BB499</f>
        <v>0</v>
      </c>
      <c r="AG499" s="15">
        <f>AE499/21628351</f>
        <v>1.2966433804361458E-3</v>
      </c>
      <c r="AH499" s="6">
        <f>AB499*0.05</f>
        <v>12947.487605678436</v>
      </c>
      <c r="AI499" s="12">
        <f>AH499/12908475</f>
        <v>1.0030222474520373E-3</v>
      </c>
      <c r="AJ499" s="6">
        <f>AD499+AH499</f>
        <v>42467.759346625273</v>
      </c>
      <c r="AK499" s="6">
        <f>AB499*0.04</f>
        <v>10357.990084542749</v>
      </c>
      <c r="AL499" s="6">
        <f>AB499*0.04</f>
        <v>10357.990084542749</v>
      </c>
      <c r="AM499" s="6">
        <f>AK499+AL499</f>
        <v>20715.980169085498</v>
      </c>
      <c r="AN499" s="14">
        <f>AM499/20653560</f>
        <v>1.0030222474520373E-3</v>
      </c>
      <c r="AO499" s="6">
        <v>10</v>
      </c>
      <c r="AP499" s="13">
        <f>AO499/8801</f>
        <v>1.1362345188046814E-3</v>
      </c>
      <c r="AQ499" s="6">
        <v>10</v>
      </c>
      <c r="AR499" s="6"/>
      <c r="AS499" s="6"/>
      <c r="AT499" s="6"/>
      <c r="AU499" s="6">
        <v>0</v>
      </c>
      <c r="AV499" s="6"/>
      <c r="AW499" s="13">
        <f>AV499/34743979</f>
        <v>0</v>
      </c>
      <c r="AX499" s="6">
        <v>1</v>
      </c>
      <c r="AY499" s="6">
        <f>AJ499/784233*252788</f>
        <v>13688.967372853105</v>
      </c>
      <c r="AZ499" s="6">
        <f>AX499*AY499</f>
        <v>13688.967372853105</v>
      </c>
      <c r="BA499" s="12">
        <f>AZ499/12721596</f>
        <v>1.076041667480488E-3</v>
      </c>
      <c r="BB499" s="11">
        <v>0</v>
      </c>
      <c r="BC499" s="6">
        <f>AD499*BB499*0.18*4</f>
        <v>0</v>
      </c>
      <c r="BD499" s="10">
        <f>BC499/11104067</f>
        <v>0</v>
      </c>
      <c r="BE499" s="6">
        <f>AD499*BB499*0.77*4</f>
        <v>0</v>
      </c>
      <c r="BF499" s="8">
        <f>BE499/47500730</f>
        <v>0</v>
      </c>
      <c r="BG499" s="27">
        <f>BC499+BE499</f>
        <v>0</v>
      </c>
      <c r="BH499" s="9">
        <v>1</v>
      </c>
      <c r="BI499" s="6">
        <f>AK499*0.85*0.75*12</f>
        <v>79238.62414675203</v>
      </c>
      <c r="BJ499" s="6">
        <f>AL499*0.85*0.75*2*12</f>
        <v>158477.24829350406</v>
      </c>
      <c r="BK499" s="6">
        <f>BI499+BJ499</f>
        <v>237715.87244025609</v>
      </c>
      <c r="BL499" s="8">
        <f>BK499/236999601</f>
        <v>1.0030222474520373E-3</v>
      </c>
      <c r="BM499" s="6">
        <f>AH499/239095*430420</f>
        <v>23308.131141329231</v>
      </c>
      <c r="BN499" s="8">
        <f>BM499/23157202</f>
        <v>1.0065175897040252E-3</v>
      </c>
      <c r="BT499" s="6">
        <f>'[1]Detailed Budget'!$AD$12</f>
        <v>194045122715</v>
      </c>
      <c r="BU499" s="6">
        <f>'[1]Detailed Budget'!$AD$24</f>
        <v>194045122715</v>
      </c>
      <c r="BV499" s="7">
        <f>AV499/34743979</f>
        <v>0</v>
      </c>
      <c r="BW499" s="4"/>
      <c r="BX499" s="5">
        <f>BT499*BV499</f>
        <v>0</v>
      </c>
      <c r="BY499" s="5">
        <f>BU499*BV499</f>
        <v>0</v>
      </c>
      <c r="CA499" s="6">
        <f>'[1]Detailed Budget'!$AD$96</f>
        <v>71050111380.677719</v>
      </c>
      <c r="CB499" s="5">
        <f>BA499*CA499</f>
        <v>76452880.324738845</v>
      </c>
      <c r="CE499" s="6">
        <f>'[1]Detailed Budget'!$AD$175</f>
        <v>4330586076.5988197</v>
      </c>
      <c r="CF499" s="5">
        <f>BB499*BD499*CE499</f>
        <v>0</v>
      </c>
      <c r="CG499" s="6">
        <f>'[1]Detailed Budget'!$AD$176</f>
        <v>20662817754.37001</v>
      </c>
      <c r="CH499" s="5">
        <f>BB499*BF499*CG499</f>
        <v>0</v>
      </c>
      <c r="CI499" s="5">
        <f>CF499+CH499</f>
        <v>0</v>
      </c>
      <c r="CJ499" s="5">
        <f>'[1]Detailed Budget'!$AD$178</f>
        <v>46025131033.061455</v>
      </c>
      <c r="CK499" s="5">
        <f>BB499*AG499*CJ499</f>
        <v>0</v>
      </c>
      <c r="CL499" s="5">
        <f>CI499+CK499</f>
        <v>0</v>
      </c>
      <c r="CM499" s="4">
        <f>'[1]Detailed Budget'!$AD$189</f>
        <v>77498869683.252869</v>
      </c>
      <c r="CN499" s="5">
        <f>BH499*BL499*CM499</f>
        <v>77733090.444688842</v>
      </c>
      <c r="CO499" s="3">
        <f>'[1]Detailed Budget'!$AD$191</f>
        <v>2684962805.4134097</v>
      </c>
      <c r="CP499" s="2">
        <f>BH499*AN499*CO499</f>
        <v>2693077.4274108852</v>
      </c>
      <c r="CQ499" s="2">
        <f>CN499+CP499</f>
        <v>80426167.872099727</v>
      </c>
      <c r="CR499" s="6">
        <f>'[1]Detailed Budget'!$AD$195</f>
        <v>18734176418</v>
      </c>
      <c r="CS499" s="5">
        <f>BN499*CR499</f>
        <v>18856278.093335349</v>
      </c>
      <c r="CW499" s="4"/>
      <c r="DH499" s="3">
        <f>'[1]Detailed Budget'!$AD$163</f>
        <v>4928560000</v>
      </c>
      <c r="DI499" s="2">
        <f>AP499*DH499</f>
        <v>5600000</v>
      </c>
    </row>
    <row r="500" spans="1:118" ht="43.5" x14ac:dyDescent="0.35">
      <c r="A500" s="23" t="s">
        <v>739</v>
      </c>
      <c r="B500" s="22" t="s">
        <v>738</v>
      </c>
      <c r="C500" s="21" t="s">
        <v>1</v>
      </c>
      <c r="D500" s="21"/>
      <c r="E500" s="21"/>
      <c r="F500" s="21"/>
      <c r="G500" s="21" t="s">
        <v>1</v>
      </c>
      <c r="H500" s="21" t="s">
        <v>1</v>
      </c>
      <c r="I500" s="21" t="s">
        <v>1</v>
      </c>
      <c r="J500" s="21"/>
      <c r="K500" s="21"/>
      <c r="L500" s="21"/>
      <c r="M500" s="21" t="s">
        <v>1</v>
      </c>
      <c r="N500" s="21"/>
      <c r="O500" s="21"/>
      <c r="P500" s="21"/>
      <c r="Q500" s="21"/>
      <c r="R500" s="21" t="s">
        <v>1</v>
      </c>
      <c r="S500" s="21"/>
      <c r="T500" s="21"/>
      <c r="U500" s="20">
        <f>COUNTA(C500:T500)</f>
        <v>6</v>
      </c>
      <c r="V500" s="19" t="s">
        <v>9</v>
      </c>
      <c r="W500" s="18">
        <v>136650</v>
      </c>
      <c r="X500" s="17">
        <v>2.77</v>
      </c>
      <c r="Y500" s="16">
        <f>1+X500/100</f>
        <v>1.0277000000000001</v>
      </c>
      <c r="Z500" s="6">
        <v>19</v>
      </c>
      <c r="AA500" s="16">
        <f>POWER(Y500,Z500)</f>
        <v>1.6805861263966091</v>
      </c>
      <c r="AB500" s="6">
        <f>W500*AA500</f>
        <v>229652.09417209664</v>
      </c>
      <c r="AC500" s="1">
        <v>11.4</v>
      </c>
      <c r="AD500" s="6">
        <f>AB500*AC500/100</f>
        <v>26180.338735619021</v>
      </c>
      <c r="AE500" s="6">
        <f>AD500*0.95</f>
        <v>24871.321798838067</v>
      </c>
      <c r="AF500" s="6">
        <f>AE500*BB500</f>
        <v>0</v>
      </c>
      <c r="AG500" s="15">
        <f>AE500/21628351</f>
        <v>1.1499407328297044E-3</v>
      </c>
      <c r="AH500" s="6">
        <f>AB500*0.05</f>
        <v>11482.604708604833</v>
      </c>
      <c r="AI500" s="12">
        <f>AH500/12908475</f>
        <v>8.8953998893012795E-4</v>
      </c>
      <c r="AJ500" s="6">
        <f>AD500+AH500</f>
        <v>37662.943444223856</v>
      </c>
      <c r="AK500" s="6">
        <f>AB500*0.04</f>
        <v>9186.0837668838649</v>
      </c>
      <c r="AL500" s="6">
        <f>AB500*0.04</f>
        <v>9186.0837668838649</v>
      </c>
      <c r="AM500" s="6">
        <f>AK500+AL500</f>
        <v>18372.16753376773</v>
      </c>
      <c r="AN500" s="14">
        <f>AM500/20653560</f>
        <v>8.8953998893012774E-4</v>
      </c>
      <c r="AO500" s="6">
        <v>10</v>
      </c>
      <c r="AP500" s="13">
        <f>AO500/8801</f>
        <v>1.1362345188046814E-3</v>
      </c>
      <c r="AQ500" s="6">
        <v>10</v>
      </c>
      <c r="AR500" s="6"/>
      <c r="AS500" s="6"/>
      <c r="AT500" s="6"/>
      <c r="AU500" s="6">
        <v>0</v>
      </c>
      <c r="AV500" s="6"/>
      <c r="AW500" s="13">
        <f>AV500/34743979</f>
        <v>0</v>
      </c>
      <c r="AX500" s="6">
        <v>1</v>
      </c>
      <c r="AY500" s="6">
        <f>AJ500/784233*252788</f>
        <v>12140.193217294427</v>
      </c>
      <c r="AZ500" s="6">
        <f>AX500*AY500</f>
        <v>12140.193217294427</v>
      </c>
      <c r="BA500" s="12">
        <f>AZ500/12721596</f>
        <v>9.5429796837554241E-4</v>
      </c>
      <c r="BB500" s="11">
        <v>0</v>
      </c>
      <c r="BC500" s="6">
        <f>AD500*BB500*0.18*4</f>
        <v>0</v>
      </c>
      <c r="BD500" s="10">
        <f>BC500/11104067</f>
        <v>0</v>
      </c>
      <c r="BE500" s="6">
        <f>AD500*BB500*0.77*4</f>
        <v>0</v>
      </c>
      <c r="BF500" s="8">
        <f>BE500/47500730</f>
        <v>0</v>
      </c>
      <c r="BG500" s="27">
        <f>BC500+BE500</f>
        <v>0</v>
      </c>
      <c r="BH500" s="9">
        <v>1</v>
      </c>
      <c r="BI500" s="6">
        <f>AK500*0.85*0.75*12</f>
        <v>70273.540816661567</v>
      </c>
      <c r="BJ500" s="6">
        <f>AL500*0.85*0.75*2*12</f>
        <v>140547.08163332313</v>
      </c>
      <c r="BK500" s="6">
        <f>BI500+BJ500</f>
        <v>210820.62244998472</v>
      </c>
      <c r="BL500" s="8">
        <f>BK500/236999601</f>
        <v>8.8953998893012785E-4</v>
      </c>
      <c r="BM500" s="6">
        <f>AH500/239095*430420</f>
        <v>20671.041714288011</v>
      </c>
      <c r="BN500" s="8">
        <f>BM500/23157202</f>
        <v>8.9263986703955038E-4</v>
      </c>
      <c r="BT500" s="6">
        <f>'[1]Detailed Budget'!$AD$12</f>
        <v>194045122715</v>
      </c>
      <c r="BU500" s="6">
        <f>'[1]Detailed Budget'!$AD$24</f>
        <v>194045122715</v>
      </c>
      <c r="BV500" s="7">
        <f>AV500/34743979</f>
        <v>0</v>
      </c>
      <c r="BW500" s="4"/>
      <c r="BX500" s="5">
        <f>BT500*BV500</f>
        <v>0</v>
      </c>
      <c r="BY500" s="5">
        <f>BU500*BV500</f>
        <v>0</v>
      </c>
      <c r="CA500" s="6">
        <f>'[1]Detailed Budget'!$AD$96</f>
        <v>71050111380.677719</v>
      </c>
      <c r="CB500" s="5">
        <f>BA500*CA500</f>
        <v>67802976.943436757</v>
      </c>
      <c r="CE500" s="6">
        <f>'[1]Detailed Budget'!$AD$175</f>
        <v>4330586076.5988197</v>
      </c>
      <c r="CF500" s="5">
        <f>BB500*BD500*CE500</f>
        <v>0</v>
      </c>
      <c r="CG500" s="6">
        <f>'[1]Detailed Budget'!$AD$176</f>
        <v>20662817754.37001</v>
      </c>
      <c r="CH500" s="5">
        <f>BB500*BF500*CG500</f>
        <v>0</v>
      </c>
      <c r="CI500" s="5">
        <f>CF500+CH500</f>
        <v>0</v>
      </c>
      <c r="CJ500" s="5">
        <f>'[1]Detailed Budget'!$AD$178</f>
        <v>46025131033.061455</v>
      </c>
      <c r="CK500" s="5">
        <f>BB500*AG500*CJ500</f>
        <v>0</v>
      </c>
      <c r="CL500" s="5">
        <f>CI500+CK500</f>
        <v>0</v>
      </c>
      <c r="CM500" s="4">
        <f>'[1]Detailed Budget'!$AD$189</f>
        <v>77498869683.252869</v>
      </c>
      <c r="CN500" s="5">
        <f>BH500*BL500*CM500</f>
        <v>68938343.680138171</v>
      </c>
      <c r="CO500" s="3">
        <f>'[1]Detailed Budget'!$AD$191</f>
        <v>2684962805.4134097</v>
      </c>
      <c r="CP500" s="2">
        <f>BH500*AN500*CO500</f>
        <v>2388381.784205249</v>
      </c>
      <c r="CQ500" s="2">
        <f>CN500+CP500</f>
        <v>71326725.464343414</v>
      </c>
      <c r="CR500" s="6">
        <f>'[1]Detailed Budget'!$AD$195</f>
        <v>18734176418</v>
      </c>
      <c r="CS500" s="5">
        <f>BN500*CR500</f>
        <v>16722872.746859001</v>
      </c>
      <c r="CW500" s="4"/>
      <c r="DH500" s="3">
        <f>'[1]Detailed Budget'!$AD$163</f>
        <v>4928560000</v>
      </c>
      <c r="DI500" s="2">
        <f>AP500*DH500</f>
        <v>5600000</v>
      </c>
    </row>
    <row r="501" spans="1:118" ht="43.5" x14ac:dyDescent="0.35">
      <c r="A501" s="23" t="s">
        <v>737</v>
      </c>
      <c r="B501" s="22" t="s">
        <v>736</v>
      </c>
      <c r="C501" s="21" t="s">
        <v>1</v>
      </c>
      <c r="D501" s="21"/>
      <c r="E501" s="21"/>
      <c r="F501" s="21"/>
      <c r="G501" s="21" t="s">
        <v>1</v>
      </c>
      <c r="H501" s="21" t="s">
        <v>1</v>
      </c>
      <c r="I501" s="21" t="s">
        <v>1</v>
      </c>
      <c r="J501" s="21"/>
      <c r="K501" s="21"/>
      <c r="L501" s="21"/>
      <c r="M501" s="21" t="s">
        <v>1</v>
      </c>
      <c r="N501" s="21"/>
      <c r="O501" s="21"/>
      <c r="P501" s="21"/>
      <c r="Q501" s="21"/>
      <c r="R501" s="21" t="s">
        <v>1</v>
      </c>
      <c r="S501" s="21"/>
      <c r="T501" s="21"/>
      <c r="U501" s="20">
        <f>COUNTA(C501:T501)</f>
        <v>6</v>
      </c>
      <c r="V501" s="19" t="s">
        <v>9</v>
      </c>
      <c r="W501" s="18">
        <v>115794</v>
      </c>
      <c r="X501" s="17">
        <v>2.77</v>
      </c>
      <c r="Y501" s="16">
        <f>1+X501/100</f>
        <v>1.0277000000000001</v>
      </c>
      <c r="Z501" s="6">
        <v>19</v>
      </c>
      <c r="AA501" s="16">
        <f>POWER(Y501,Z501)</f>
        <v>1.6805861263966091</v>
      </c>
      <c r="AB501" s="6">
        <f>W501*AA501</f>
        <v>194601.78991996896</v>
      </c>
      <c r="AC501" s="1">
        <v>11.4</v>
      </c>
      <c r="AD501" s="6">
        <f>AB501*AC501/100</f>
        <v>22184.60405087646</v>
      </c>
      <c r="AE501" s="6">
        <f>AD501*0.95</f>
        <v>21075.373848332634</v>
      </c>
      <c r="AF501" s="6">
        <f>AE501*BB501</f>
        <v>0</v>
      </c>
      <c r="AG501" s="15">
        <f>AE501/21628351</f>
        <v>9.7443276412208376E-4</v>
      </c>
      <c r="AH501" s="6">
        <f>AB501*0.05</f>
        <v>9730.0894959984489</v>
      </c>
      <c r="AI501" s="12">
        <f>AH501/12908475</f>
        <v>7.5377529072941996E-4</v>
      </c>
      <c r="AJ501" s="6">
        <f>AD501+AH501</f>
        <v>31914.693546874907</v>
      </c>
      <c r="AK501" s="6">
        <f>AB501*0.04</f>
        <v>7784.071596798758</v>
      </c>
      <c r="AL501" s="6">
        <f>AB501*0.04</f>
        <v>7784.071596798758</v>
      </c>
      <c r="AM501" s="6">
        <f>AK501+AL501</f>
        <v>15568.143193597516</v>
      </c>
      <c r="AN501" s="14">
        <f>AM501/20653560</f>
        <v>7.5377529072941985E-4</v>
      </c>
      <c r="AO501" s="6">
        <v>10</v>
      </c>
      <c r="AP501" s="13">
        <f>AO501/8801</f>
        <v>1.1362345188046814E-3</v>
      </c>
      <c r="AQ501" s="6">
        <v>10</v>
      </c>
      <c r="AR501" s="6"/>
      <c r="AS501" s="6"/>
      <c r="AT501" s="6"/>
      <c r="AU501" s="6">
        <v>0</v>
      </c>
      <c r="AV501" s="6"/>
      <c r="AW501" s="13">
        <f>AV501/34743979</f>
        <v>0</v>
      </c>
      <c r="AX501" s="6">
        <v>1</v>
      </c>
      <c r="AY501" s="6">
        <f>AJ501/784233*252788</f>
        <v>10287.314551067622</v>
      </c>
      <c r="AZ501" s="6">
        <f>AX501*AY501</f>
        <v>10287.314551067622</v>
      </c>
      <c r="BA501" s="12">
        <f>AZ501/12721596</f>
        <v>8.0864968130316529E-4</v>
      </c>
      <c r="BB501" s="11">
        <v>0</v>
      </c>
      <c r="BC501" s="6">
        <f>AD501*BB501*0.18*4</f>
        <v>0</v>
      </c>
      <c r="BD501" s="10">
        <f>BC501/11104067</f>
        <v>0</v>
      </c>
      <c r="BE501" s="6">
        <f>AD501*BB501*0.77*4</f>
        <v>0</v>
      </c>
      <c r="BF501" s="8">
        <f>BE501/47500730</f>
        <v>0</v>
      </c>
      <c r="BG501" s="27">
        <f>BC501+BE501</f>
        <v>0</v>
      </c>
      <c r="BH501" s="9">
        <v>1</v>
      </c>
      <c r="BI501" s="6">
        <f>AK501*0.85*0.75*12</f>
        <v>59548.147715510495</v>
      </c>
      <c r="BJ501" s="6">
        <f>AL501*0.85*0.75*2*12</f>
        <v>119096.29543102099</v>
      </c>
      <c r="BK501" s="6">
        <f>BI501+BJ501</f>
        <v>178644.44314653147</v>
      </c>
      <c r="BL501" s="8">
        <f>BK501/236999601</f>
        <v>7.5377529072941974E-4</v>
      </c>
      <c r="BM501" s="6">
        <f>AH501/239095*430420</f>
        <v>17516.155172076589</v>
      </c>
      <c r="BN501" s="8">
        <f>BM501/23157202</f>
        <v>7.5640205462113204E-4</v>
      </c>
      <c r="BT501" s="6">
        <f>'[1]Detailed Budget'!$AD$12</f>
        <v>194045122715</v>
      </c>
      <c r="BU501" s="6">
        <f>'[1]Detailed Budget'!$AD$24</f>
        <v>194045122715</v>
      </c>
      <c r="BV501" s="7">
        <f>AV501/34743979</f>
        <v>0</v>
      </c>
      <c r="BW501" s="4"/>
      <c r="BX501" s="5">
        <f>BT501*BV501</f>
        <v>0</v>
      </c>
      <c r="BY501" s="5">
        <f>BU501*BV501</f>
        <v>0</v>
      </c>
      <c r="CA501" s="6">
        <f>'[1]Detailed Budget'!$AD$96</f>
        <v>71050111380.677719</v>
      </c>
      <c r="CB501" s="5">
        <f>BA501*CA501</f>
        <v>57454649.924539432</v>
      </c>
      <c r="CE501" s="6">
        <f>'[1]Detailed Budget'!$AD$175</f>
        <v>4330586076.5988197</v>
      </c>
      <c r="CF501" s="5">
        <f>BB501*BD501*CE501</f>
        <v>0</v>
      </c>
      <c r="CG501" s="6">
        <f>'[1]Detailed Budget'!$AD$176</f>
        <v>20662817754.37001</v>
      </c>
      <c r="CH501" s="5">
        <f>BB501*BF501*CG501</f>
        <v>0</v>
      </c>
      <c r="CI501" s="5">
        <f>CF501+CH501</f>
        <v>0</v>
      </c>
      <c r="CJ501" s="5">
        <f>'[1]Detailed Budget'!$AD$178</f>
        <v>46025131033.061455</v>
      </c>
      <c r="CK501" s="5">
        <f>BB501*AG501*CJ501</f>
        <v>0</v>
      </c>
      <c r="CL501" s="5">
        <f>CI501+CK501</f>
        <v>0</v>
      </c>
      <c r="CM501" s="4">
        <f>'[1]Detailed Budget'!$AD$189</f>
        <v>77498869683.252869</v>
      </c>
      <c r="CN501" s="5">
        <f>BH501*BL501*CM501</f>
        <v>58416733.026695348</v>
      </c>
      <c r="CO501" s="3">
        <f>'[1]Detailed Budget'!$AD$191</f>
        <v>2684962805.4134097</v>
      </c>
      <c r="CP501" s="2">
        <f>BH501*AN501*CO501</f>
        <v>2023858.6192481716</v>
      </c>
      <c r="CQ501" s="2">
        <f>CN501+CP501</f>
        <v>60440591.645943522</v>
      </c>
      <c r="CR501" s="6">
        <f>'[1]Detailed Budget'!$AD$195</f>
        <v>18734176418</v>
      </c>
      <c r="CS501" s="5">
        <f>BN501*CR501</f>
        <v>14170569.534209959</v>
      </c>
      <c r="CW501" s="4"/>
      <c r="DH501" s="3">
        <f>'[1]Detailed Budget'!$AD$163</f>
        <v>4928560000</v>
      </c>
      <c r="DI501" s="2">
        <f>AP501*DH501</f>
        <v>5600000</v>
      </c>
    </row>
    <row r="502" spans="1:118" ht="43.5" x14ac:dyDescent="0.35">
      <c r="A502" s="23" t="s">
        <v>735</v>
      </c>
      <c r="B502" s="22" t="s">
        <v>734</v>
      </c>
      <c r="C502" s="21" t="s">
        <v>1</v>
      </c>
      <c r="D502" s="21"/>
      <c r="E502" s="21"/>
      <c r="F502" s="21"/>
      <c r="G502" s="21" t="s">
        <v>1</v>
      </c>
      <c r="H502" s="21" t="s">
        <v>1</v>
      </c>
      <c r="I502" s="21" t="s">
        <v>1</v>
      </c>
      <c r="J502" s="21"/>
      <c r="K502" s="21"/>
      <c r="L502" s="21"/>
      <c r="M502" s="21" t="s">
        <v>1</v>
      </c>
      <c r="N502" s="21"/>
      <c r="O502" s="21"/>
      <c r="P502" s="21"/>
      <c r="Q502" s="21"/>
      <c r="R502" s="21" t="s">
        <v>1</v>
      </c>
      <c r="S502" s="21"/>
      <c r="T502" s="21"/>
      <c r="U502" s="20">
        <f>COUNTA(C502:T502)</f>
        <v>6</v>
      </c>
      <c r="V502" s="19" t="s">
        <v>9</v>
      </c>
      <c r="W502" s="18">
        <v>181894</v>
      </c>
      <c r="X502" s="17">
        <v>2.77</v>
      </c>
      <c r="Y502" s="16">
        <f>1+X502/100</f>
        <v>1.0277000000000001</v>
      </c>
      <c r="Z502" s="6">
        <v>19</v>
      </c>
      <c r="AA502" s="16">
        <f>POWER(Y502,Z502)</f>
        <v>1.6805861263966091</v>
      </c>
      <c r="AB502" s="6">
        <f>W502*AA502</f>
        <v>305688.53287478484</v>
      </c>
      <c r="AC502" s="1">
        <v>11.4</v>
      </c>
      <c r="AD502" s="6">
        <f>AB502*AC502/100</f>
        <v>34848.492747725475</v>
      </c>
      <c r="AE502" s="6">
        <f>AD502*0.95</f>
        <v>33106.068110339198</v>
      </c>
      <c r="AF502" s="6">
        <f>AE502*BB502</f>
        <v>0</v>
      </c>
      <c r="AG502" s="15">
        <f>AE502/21628351</f>
        <v>1.5306792510598334E-3</v>
      </c>
      <c r="AH502" s="6">
        <f>AB502*0.05</f>
        <v>15284.426643739243</v>
      </c>
      <c r="AI502" s="12">
        <f>AH502/12908475</f>
        <v>1.1840613739221126E-3</v>
      </c>
      <c r="AJ502" s="6">
        <f>AD502+AH502</f>
        <v>50132.919391464719</v>
      </c>
      <c r="AK502" s="6">
        <f>AB502*0.04</f>
        <v>12227.541314991395</v>
      </c>
      <c r="AL502" s="6">
        <f>AB502*0.04</f>
        <v>12227.541314991395</v>
      </c>
      <c r="AM502" s="6">
        <f>AK502+AL502</f>
        <v>24455.08262998279</v>
      </c>
      <c r="AN502" s="14">
        <f>AM502/20653560</f>
        <v>1.1840613739221126E-3</v>
      </c>
      <c r="AO502" s="6">
        <v>11</v>
      </c>
      <c r="AP502" s="13">
        <f>AO502/8801</f>
        <v>1.2498579706851495E-3</v>
      </c>
      <c r="AQ502" s="6">
        <v>11</v>
      </c>
      <c r="AR502" s="6"/>
      <c r="AS502" s="6"/>
      <c r="AT502" s="6"/>
      <c r="AU502" s="6">
        <v>0</v>
      </c>
      <c r="AV502" s="6"/>
      <c r="AW502" s="13">
        <f>AV502/34743979</f>
        <v>0</v>
      </c>
      <c r="AX502" s="6">
        <v>1</v>
      </c>
      <c r="AY502" s="6">
        <f>AJ502/784233*252788</f>
        <v>16159.738785704738</v>
      </c>
      <c r="AZ502" s="6">
        <f>AX502*AY502</f>
        <v>16159.738785704738</v>
      </c>
      <c r="BA502" s="12">
        <f>AZ502/12721596</f>
        <v>1.2702603341361207E-3</v>
      </c>
      <c r="BB502" s="11">
        <v>0</v>
      </c>
      <c r="BC502" s="6">
        <f>AD502*BB502*0.18*4</f>
        <v>0</v>
      </c>
      <c r="BD502" s="10">
        <f>BC502/11104067</f>
        <v>0</v>
      </c>
      <c r="BE502" s="6">
        <f>AD502*BB502*0.77*4</f>
        <v>0</v>
      </c>
      <c r="BF502" s="8">
        <f>BE502/47500730</f>
        <v>0</v>
      </c>
      <c r="BG502" s="27">
        <f>BC502+BE502</f>
        <v>0</v>
      </c>
      <c r="BH502" s="9">
        <v>1</v>
      </c>
      <c r="BI502" s="6">
        <f>AK502*0.85*0.75*12</f>
        <v>93540.691059684177</v>
      </c>
      <c r="BJ502" s="6">
        <f>AL502*0.85*0.75*2*12</f>
        <v>187081.38211936835</v>
      </c>
      <c r="BK502" s="6">
        <f>BI502+BJ502</f>
        <v>280622.07317905256</v>
      </c>
      <c r="BL502" s="8">
        <f>BK502/236999601</f>
        <v>1.1840613739221128E-3</v>
      </c>
      <c r="BM502" s="6">
        <f>AH502/239095*430420</f>
        <v>27515.100340861354</v>
      </c>
      <c r="BN502" s="8">
        <f>BM502/23157202</f>
        <v>1.1881876031854519E-3</v>
      </c>
      <c r="BT502" s="6">
        <f>'[1]Detailed Budget'!$AD$12</f>
        <v>194045122715</v>
      </c>
      <c r="BU502" s="6">
        <f>'[1]Detailed Budget'!$AD$24</f>
        <v>194045122715</v>
      </c>
      <c r="BV502" s="7">
        <f>AV502/34743979</f>
        <v>0</v>
      </c>
      <c r="BW502" s="4"/>
      <c r="BX502" s="5">
        <f>BT502*BV502</f>
        <v>0</v>
      </c>
      <c r="BY502" s="5">
        <f>BU502*BV502</f>
        <v>0</v>
      </c>
      <c r="CA502" s="6">
        <f>'[1]Detailed Budget'!$AD$96</f>
        <v>71050111380.677719</v>
      </c>
      <c r="CB502" s="5">
        <f>BA502*CA502</f>
        <v>90252138.222828269</v>
      </c>
      <c r="CE502" s="6">
        <f>'[1]Detailed Budget'!$AD$175</f>
        <v>4330586076.5988197</v>
      </c>
      <c r="CF502" s="5">
        <f>BB502*BD502*CE502</f>
        <v>0</v>
      </c>
      <c r="CG502" s="6">
        <f>'[1]Detailed Budget'!$AD$176</f>
        <v>20662817754.37001</v>
      </c>
      <c r="CH502" s="5">
        <f>BB502*BF502*CG502</f>
        <v>0</v>
      </c>
      <c r="CI502" s="5">
        <f>CF502+CH502</f>
        <v>0</v>
      </c>
      <c r="CJ502" s="5">
        <f>'[1]Detailed Budget'!$AD$178</f>
        <v>46025131033.061455</v>
      </c>
      <c r="CK502" s="5">
        <f>BB502*AG502*CJ502</f>
        <v>0</v>
      </c>
      <c r="CL502" s="5">
        <f>CI502+CK502</f>
        <v>0</v>
      </c>
      <c r="CM502" s="4">
        <f>'[1]Detailed Budget'!$AD$189</f>
        <v>77498869683.252869</v>
      </c>
      <c r="CN502" s="5">
        <f>BH502*BL502*CM502</f>
        <v>91763418.114563167</v>
      </c>
      <c r="CO502" s="3">
        <f>'[1]Detailed Budget'!$AD$191</f>
        <v>2684962805.4134097</v>
      </c>
      <c r="CP502" s="2">
        <f>BH502*AN502*CO502</f>
        <v>3179160.7483075717</v>
      </c>
      <c r="CQ502" s="2">
        <f>CN502+CP502</f>
        <v>94942578.862870738</v>
      </c>
      <c r="CR502" s="6">
        <f>'[1]Detailed Budget'!$AD$195</f>
        <v>18734176418</v>
      </c>
      <c r="CS502" s="5">
        <f>BN502*CR502</f>
        <v>22259716.175756834</v>
      </c>
      <c r="CW502" s="4"/>
      <c r="DH502" s="3">
        <f>'[1]Detailed Budget'!$AD$163</f>
        <v>4928560000</v>
      </c>
      <c r="DI502" s="2">
        <f>AP502*DH502</f>
        <v>6160000</v>
      </c>
    </row>
    <row r="503" spans="1:118" ht="43.5" x14ac:dyDescent="0.35">
      <c r="A503" s="23" t="s">
        <v>733</v>
      </c>
      <c r="B503" s="22" t="s">
        <v>732</v>
      </c>
      <c r="C503" s="21" t="s">
        <v>1</v>
      </c>
      <c r="D503" s="21"/>
      <c r="E503" s="21"/>
      <c r="F503" s="21"/>
      <c r="G503" s="21" t="s">
        <v>1</v>
      </c>
      <c r="H503" s="21" t="s">
        <v>1</v>
      </c>
      <c r="I503" s="21" t="s">
        <v>1</v>
      </c>
      <c r="J503" s="21"/>
      <c r="K503" s="21"/>
      <c r="L503" s="21"/>
      <c r="M503" s="21" t="s">
        <v>1</v>
      </c>
      <c r="N503" s="21"/>
      <c r="O503" s="21"/>
      <c r="P503" s="21"/>
      <c r="Q503" s="21"/>
      <c r="R503" s="21" t="s">
        <v>1</v>
      </c>
      <c r="S503" s="21"/>
      <c r="T503" s="21"/>
      <c r="U503" s="20">
        <f>COUNTA(C503:T503)</f>
        <v>6</v>
      </c>
      <c r="V503" s="19" t="s">
        <v>9</v>
      </c>
      <c r="W503" s="18">
        <v>245987</v>
      </c>
      <c r="X503" s="17">
        <v>2.77</v>
      </c>
      <c r="Y503" s="16">
        <f>1+X503/100</f>
        <v>1.0277000000000001</v>
      </c>
      <c r="Z503" s="6">
        <v>19</v>
      </c>
      <c r="AA503" s="16">
        <f>POWER(Y503,Z503)</f>
        <v>1.6805861263966091</v>
      </c>
      <c r="AB503" s="6">
        <f>W503*AA503</f>
        <v>413402.33947392268</v>
      </c>
      <c r="AC503" s="1">
        <v>11.4</v>
      </c>
      <c r="AD503" s="6">
        <f>AB503*AC503/100</f>
        <v>47127.866700027182</v>
      </c>
      <c r="AE503" s="6">
        <f>AD503*0.95</f>
        <v>44771.47336502582</v>
      </c>
      <c r="AF503" s="6">
        <f>AE503*BB503</f>
        <v>0</v>
      </c>
      <c r="AG503" s="15">
        <f>AE503/21628351</f>
        <v>2.070036377947899E-3</v>
      </c>
      <c r="AH503" s="6">
        <f>AB503*0.05</f>
        <v>20670.116973696135</v>
      </c>
      <c r="AI503" s="12">
        <f>AH503/12908475</f>
        <v>1.6012826436659741E-3</v>
      </c>
      <c r="AJ503" s="6">
        <f>AD503+AH503</f>
        <v>67797.983673723313</v>
      </c>
      <c r="AK503" s="6">
        <f>AB503*0.04</f>
        <v>16536.093578956908</v>
      </c>
      <c r="AL503" s="6">
        <f>AB503*0.04</f>
        <v>16536.093578956908</v>
      </c>
      <c r="AM503" s="6">
        <f>AK503+AL503</f>
        <v>33072.187157913817</v>
      </c>
      <c r="AN503" s="14">
        <f>AM503/20653560</f>
        <v>1.6012826436659741E-3</v>
      </c>
      <c r="AO503" s="6">
        <v>11</v>
      </c>
      <c r="AP503" s="13">
        <f>AO503/8801</f>
        <v>1.2498579706851495E-3</v>
      </c>
      <c r="AQ503" s="6">
        <v>11</v>
      </c>
      <c r="AR503" s="6"/>
      <c r="AS503" s="6"/>
      <c r="AT503" s="6"/>
      <c r="AU503" s="6">
        <v>0</v>
      </c>
      <c r="AV503" s="6"/>
      <c r="AW503" s="13">
        <f>AV503/34743979</f>
        <v>0</v>
      </c>
      <c r="AX503" s="6">
        <v>1</v>
      </c>
      <c r="AY503" s="6">
        <f>AJ503/784233*252788</f>
        <v>21853.858096908916</v>
      </c>
      <c r="AZ503" s="6">
        <f>AX503*AY503</f>
        <v>21853.858096908916</v>
      </c>
      <c r="BA503" s="12">
        <f>AZ503/12721596</f>
        <v>1.7178550629110465E-3</v>
      </c>
      <c r="BB503" s="11">
        <v>0</v>
      </c>
      <c r="BC503" s="6">
        <f>AD503*BB503*0.18*4</f>
        <v>0</v>
      </c>
      <c r="BD503" s="10">
        <f>BC503/11104067</f>
        <v>0</v>
      </c>
      <c r="BE503" s="6">
        <f>AD503*BB503*0.77*4</f>
        <v>0</v>
      </c>
      <c r="BF503" s="8">
        <f>BE503/47500730</f>
        <v>0</v>
      </c>
      <c r="BG503" s="27">
        <f>BC503+BE503</f>
        <v>0</v>
      </c>
      <c r="BH503" s="9">
        <v>1</v>
      </c>
      <c r="BI503" s="6">
        <f>AK503*0.85*0.75*12</f>
        <v>126501.11587902035</v>
      </c>
      <c r="BJ503" s="6">
        <f>AL503*0.85*0.75*2*12</f>
        <v>253002.2317580407</v>
      </c>
      <c r="BK503" s="6">
        <f>BI503+BJ503</f>
        <v>379503.34763706103</v>
      </c>
      <c r="BL503" s="8">
        <f>BK503/236999601</f>
        <v>1.6012826436659741E-3</v>
      </c>
      <c r="BM503" s="6">
        <f>AH503/239095*430420</f>
        <v>37210.446675247455</v>
      </c>
      <c r="BN503" s="8">
        <f>BM503/23157202</f>
        <v>1.6068628099045583E-3</v>
      </c>
      <c r="BT503" s="6">
        <f>'[1]Detailed Budget'!$AD$12</f>
        <v>194045122715</v>
      </c>
      <c r="BU503" s="6">
        <f>'[1]Detailed Budget'!$AD$24</f>
        <v>194045122715</v>
      </c>
      <c r="BV503" s="7">
        <f>AV503/34743979</f>
        <v>0</v>
      </c>
      <c r="BW503" s="4"/>
      <c r="BX503" s="5">
        <f>BT503*BV503</f>
        <v>0</v>
      </c>
      <c r="BY503" s="5">
        <f>BU503*BV503</f>
        <v>0</v>
      </c>
      <c r="CA503" s="6">
        <f>'[1]Detailed Budget'!$AD$96</f>
        <v>71050111380.677719</v>
      </c>
      <c r="CB503" s="5">
        <f>BA503*CA503</f>
        <v>122053793.55569099</v>
      </c>
      <c r="CE503" s="6">
        <f>'[1]Detailed Budget'!$AD$175</f>
        <v>4330586076.5988197</v>
      </c>
      <c r="CF503" s="5">
        <f>BB503*BD503*CE503</f>
        <v>0</v>
      </c>
      <c r="CG503" s="6">
        <f>'[1]Detailed Budget'!$AD$176</f>
        <v>20662817754.37001</v>
      </c>
      <c r="CH503" s="5">
        <f>BB503*BF503*CG503</f>
        <v>0</v>
      </c>
      <c r="CI503" s="5">
        <f>CF503+CH503</f>
        <v>0</v>
      </c>
      <c r="CJ503" s="5">
        <f>'[1]Detailed Budget'!$AD$178</f>
        <v>46025131033.061455</v>
      </c>
      <c r="CK503" s="5">
        <f>BB503*AG503*CJ503</f>
        <v>0</v>
      </c>
      <c r="CL503" s="5">
        <f>CI503+CK503</f>
        <v>0</v>
      </c>
      <c r="CM503" s="4">
        <f>'[1]Detailed Budget'!$AD$189</f>
        <v>77498869683.252869</v>
      </c>
      <c r="CN503" s="5">
        <f>BH503*BL503*CM503</f>
        <v>124097594.92752397</v>
      </c>
      <c r="CO503" s="3">
        <f>'[1]Detailed Budget'!$AD$191</f>
        <v>2684962805.4134097</v>
      </c>
      <c r="CP503" s="2">
        <f>BH503*AN503*CO503</f>
        <v>4299384.3391971951</v>
      </c>
      <c r="CQ503" s="2">
        <f>CN503+CP503</f>
        <v>128396979.26672116</v>
      </c>
      <c r="CR503" s="6">
        <f>'[1]Detailed Budget'!$AD$195</f>
        <v>18734176418</v>
      </c>
      <c r="CS503" s="5">
        <f>BN503*CR503</f>
        <v>30103251.360275194</v>
      </c>
      <c r="CW503" s="4"/>
      <c r="DH503" s="3">
        <f>'[1]Detailed Budget'!$AD$163</f>
        <v>4928560000</v>
      </c>
      <c r="DI503" s="2">
        <f>AP503*DH503</f>
        <v>6160000</v>
      </c>
    </row>
    <row r="504" spans="1:118" ht="43.5" x14ac:dyDescent="0.35">
      <c r="A504" s="23" t="s">
        <v>731</v>
      </c>
      <c r="B504" s="22" t="s">
        <v>730</v>
      </c>
      <c r="C504" s="21" t="s">
        <v>1</v>
      </c>
      <c r="D504" s="21"/>
      <c r="E504" s="21"/>
      <c r="F504" s="21"/>
      <c r="G504" s="21" t="s">
        <v>1</v>
      </c>
      <c r="H504" s="21" t="s">
        <v>1</v>
      </c>
      <c r="I504" s="21" t="s">
        <v>1</v>
      </c>
      <c r="J504" s="21"/>
      <c r="K504" s="21"/>
      <c r="L504" s="21"/>
      <c r="M504" s="21" t="s">
        <v>1</v>
      </c>
      <c r="N504" s="21"/>
      <c r="O504" s="21"/>
      <c r="P504" s="21"/>
      <c r="Q504" s="21"/>
      <c r="R504" s="21" t="s">
        <v>1</v>
      </c>
      <c r="S504" s="21"/>
      <c r="T504" s="21"/>
      <c r="U504" s="20">
        <f>COUNTA(C504:T504)</f>
        <v>6</v>
      </c>
      <c r="V504" s="19" t="s">
        <v>9</v>
      </c>
      <c r="W504" s="18">
        <v>220662</v>
      </c>
      <c r="X504" s="17">
        <v>2.77</v>
      </c>
      <c r="Y504" s="16">
        <f>1+X504/100</f>
        <v>1.0277000000000001</v>
      </c>
      <c r="Z504" s="6">
        <v>19</v>
      </c>
      <c r="AA504" s="16">
        <f>POWER(Y504,Z504)</f>
        <v>1.6805861263966091</v>
      </c>
      <c r="AB504" s="6">
        <f>W504*AA504</f>
        <v>370841.49582292855</v>
      </c>
      <c r="AC504" s="1">
        <v>11.4</v>
      </c>
      <c r="AD504" s="6">
        <f>AB504*AC504/100</f>
        <v>42275.930523813862</v>
      </c>
      <c r="AE504" s="6">
        <f>AD504*0.95</f>
        <v>40162.133997623168</v>
      </c>
      <c r="AF504" s="6">
        <f>AE504*BB504</f>
        <v>0</v>
      </c>
      <c r="AG504" s="15">
        <f>AE504/21628351</f>
        <v>1.8569207609781795E-3</v>
      </c>
      <c r="AH504" s="6">
        <f>AB504*0.05</f>
        <v>18542.074791146428</v>
      </c>
      <c r="AI504" s="12">
        <f>AH504/12908475</f>
        <v>1.4364264400826921E-3</v>
      </c>
      <c r="AJ504" s="6">
        <f>AD504+AH504</f>
        <v>60818.00531496029</v>
      </c>
      <c r="AK504" s="6">
        <f>AB504*0.04</f>
        <v>14833.659832917143</v>
      </c>
      <c r="AL504" s="6">
        <f>AB504*0.04</f>
        <v>14833.659832917143</v>
      </c>
      <c r="AM504" s="6">
        <f>AK504+AL504</f>
        <v>29667.319665834286</v>
      </c>
      <c r="AN504" s="14">
        <f>AM504/20653560</f>
        <v>1.4364264400826921E-3</v>
      </c>
      <c r="AO504" s="6">
        <v>10</v>
      </c>
      <c r="AP504" s="13">
        <f>AO504/8801</f>
        <v>1.1362345188046814E-3</v>
      </c>
      <c r="AQ504" s="6">
        <v>10</v>
      </c>
      <c r="AR504" s="6"/>
      <c r="AS504" s="6"/>
      <c r="AT504" s="6"/>
      <c r="AU504" s="6">
        <v>0</v>
      </c>
      <c r="AV504" s="6"/>
      <c r="AW504" s="13">
        <f>AV504/34743979</f>
        <v>0</v>
      </c>
      <c r="AX504" s="6">
        <v>1</v>
      </c>
      <c r="AY504" s="6">
        <f>AJ504/784233*252788</f>
        <v>19603.946693850146</v>
      </c>
      <c r="AZ504" s="6">
        <f>AX504*AY504</f>
        <v>19603.946693850146</v>
      </c>
      <c r="BA504" s="12">
        <f>AZ504/12721596</f>
        <v>1.5409974262545474E-3</v>
      </c>
      <c r="BB504" s="11">
        <v>0</v>
      </c>
      <c r="BC504" s="6">
        <f>AD504*BB504*0.18*4</f>
        <v>0</v>
      </c>
      <c r="BD504" s="10">
        <f>BC504/11104067</f>
        <v>0</v>
      </c>
      <c r="BE504" s="6">
        <f>AD504*BB504*0.77*4</f>
        <v>0</v>
      </c>
      <c r="BF504" s="8">
        <f>BE504/47500730</f>
        <v>0</v>
      </c>
      <c r="BG504" s="27">
        <f>BC504+BE504</f>
        <v>0</v>
      </c>
      <c r="BH504" s="9">
        <v>1</v>
      </c>
      <c r="BI504" s="6">
        <f>AK504*0.85*0.75*12</f>
        <v>113477.49772181615</v>
      </c>
      <c r="BJ504" s="6">
        <f>AL504*0.85*0.75*2*12</f>
        <v>226954.9954436323</v>
      </c>
      <c r="BK504" s="6">
        <f>BI504+BJ504</f>
        <v>340432.49316544842</v>
      </c>
      <c r="BL504" s="8">
        <f>BK504/236999601</f>
        <v>1.4364264400826921E-3</v>
      </c>
      <c r="BM504" s="6">
        <f>AH504/239095*430420</f>
        <v>33379.534626843917</v>
      </c>
      <c r="BN504" s="8">
        <f>BM504/23157202</f>
        <v>1.4414321137261711E-3</v>
      </c>
      <c r="BT504" s="6">
        <f>'[1]Detailed Budget'!$AD$12</f>
        <v>194045122715</v>
      </c>
      <c r="BU504" s="6">
        <f>'[1]Detailed Budget'!$AD$24</f>
        <v>194045122715</v>
      </c>
      <c r="BV504" s="7">
        <f>AV504/34743979</f>
        <v>0</v>
      </c>
      <c r="BW504" s="4"/>
      <c r="BX504" s="5">
        <f>BT504*BV504</f>
        <v>0</v>
      </c>
      <c r="BY504" s="5">
        <f>BU504*BV504</f>
        <v>0</v>
      </c>
      <c r="CA504" s="6">
        <f>'[1]Detailed Budget'!$AD$96</f>
        <v>71050111380.677719</v>
      </c>
      <c r="CB504" s="5">
        <f>BA504*CA504</f>
        <v>109488038.77272329</v>
      </c>
      <c r="CE504" s="6">
        <f>'[1]Detailed Budget'!$AD$175</f>
        <v>4330586076.5988197</v>
      </c>
      <c r="CF504" s="5">
        <f>BB504*BD504*CE504</f>
        <v>0</v>
      </c>
      <c r="CG504" s="6">
        <f>'[1]Detailed Budget'!$AD$176</f>
        <v>20662817754.37001</v>
      </c>
      <c r="CH504" s="5">
        <f>BB504*BF504*CG504</f>
        <v>0</v>
      </c>
      <c r="CI504" s="5">
        <f>CF504+CH504</f>
        <v>0</v>
      </c>
      <c r="CJ504" s="5">
        <f>'[1]Detailed Budget'!$AD$178</f>
        <v>46025131033.061455</v>
      </c>
      <c r="CK504" s="5">
        <f>BB504*AG504*CJ504</f>
        <v>0</v>
      </c>
      <c r="CL504" s="5">
        <f>CI504+CK504</f>
        <v>0</v>
      </c>
      <c r="CM504" s="4">
        <f>'[1]Detailed Budget'!$AD$189</f>
        <v>77498869683.252869</v>
      </c>
      <c r="CN504" s="5">
        <f>BH504*BL504*CM504</f>
        <v>111321425.48954739</v>
      </c>
      <c r="CO504" s="3">
        <f>'[1]Detailed Budget'!$AD$191</f>
        <v>2684962805.4134097</v>
      </c>
      <c r="CP504" s="2">
        <f>BH504*AN504*CO504</f>
        <v>3856751.5643344219</v>
      </c>
      <c r="CQ504" s="2">
        <f>CN504+CP504</f>
        <v>115178177.05388181</v>
      </c>
      <c r="CR504" s="6">
        <f>'[1]Detailed Budget'!$AD$195</f>
        <v>18734176418</v>
      </c>
      <c r="CS504" s="5">
        <f>BN504*CR504</f>
        <v>27004043.513116729</v>
      </c>
      <c r="CW504" s="4"/>
      <c r="DH504" s="3">
        <f>'[1]Detailed Budget'!$AD$163</f>
        <v>4928560000</v>
      </c>
      <c r="DI504" s="2">
        <f>AP504*DH504</f>
        <v>5600000</v>
      </c>
    </row>
    <row r="505" spans="1:118" ht="43.5" x14ac:dyDescent="0.35">
      <c r="A505" s="23" t="s">
        <v>729</v>
      </c>
      <c r="B505" s="22" t="s">
        <v>728</v>
      </c>
      <c r="C505" s="21" t="s">
        <v>1</v>
      </c>
      <c r="D505" s="21"/>
      <c r="E505" s="21"/>
      <c r="F505" s="21"/>
      <c r="G505" s="21" t="s">
        <v>1</v>
      </c>
      <c r="H505" s="21" t="s">
        <v>1</v>
      </c>
      <c r="I505" s="21" t="s">
        <v>1</v>
      </c>
      <c r="J505" s="21"/>
      <c r="K505" s="21"/>
      <c r="L505" s="21"/>
      <c r="M505" s="21" t="s">
        <v>1</v>
      </c>
      <c r="N505" s="21"/>
      <c r="O505" s="21"/>
      <c r="P505" s="21"/>
      <c r="Q505" s="21"/>
      <c r="R505" s="21" t="s">
        <v>1</v>
      </c>
      <c r="S505" s="21"/>
      <c r="T505" s="21"/>
      <c r="U505" s="20">
        <f>COUNTA(C505:T505)</f>
        <v>6</v>
      </c>
      <c r="V505" s="19" t="s">
        <v>9</v>
      </c>
      <c r="W505" s="18">
        <v>85371</v>
      </c>
      <c r="X505" s="17">
        <v>2.77</v>
      </c>
      <c r="Y505" s="16">
        <f>1+X505/100</f>
        <v>1.0277000000000001</v>
      </c>
      <c r="Z505" s="6">
        <v>19</v>
      </c>
      <c r="AA505" s="16">
        <f>POWER(Y505,Z505)</f>
        <v>1.6805861263966091</v>
      </c>
      <c r="AB505" s="6">
        <f>W505*AA505</f>
        <v>143473.3181966049</v>
      </c>
      <c r="AC505" s="1">
        <v>11.4</v>
      </c>
      <c r="AD505" s="6">
        <f>AB505*AC505/100</f>
        <v>16355.958274412958</v>
      </c>
      <c r="AE505" s="6">
        <f>AD505*0.95</f>
        <v>15538.160360692309</v>
      </c>
      <c r="AF505" s="6">
        <f>AE505*BB505</f>
        <v>0</v>
      </c>
      <c r="AG505" s="15">
        <f>AE505/21628351</f>
        <v>7.184163212762873E-4</v>
      </c>
      <c r="AH505" s="6">
        <f>AB505*0.05</f>
        <v>7173.6659098302453</v>
      </c>
      <c r="AI505" s="12">
        <f>AH505/12908475</f>
        <v>5.5573302886903725E-4</v>
      </c>
      <c r="AJ505" s="6">
        <f>AD505+AH505</f>
        <v>23529.624184243203</v>
      </c>
      <c r="AK505" s="6">
        <f>AB505*0.04</f>
        <v>5738.9327278641958</v>
      </c>
      <c r="AL505" s="6">
        <f>AB505*0.04</f>
        <v>5738.9327278641958</v>
      </c>
      <c r="AM505" s="6">
        <f>AK505+AL505</f>
        <v>11477.865455728392</v>
      </c>
      <c r="AN505" s="14">
        <f>AM505/20653560</f>
        <v>5.5573302886903714E-4</v>
      </c>
      <c r="AO505" s="6">
        <v>10</v>
      </c>
      <c r="AP505" s="13">
        <f>AO505/8801</f>
        <v>1.1362345188046814E-3</v>
      </c>
      <c r="AQ505" s="6">
        <v>10</v>
      </c>
      <c r="AR505" s="6"/>
      <c r="AS505" s="6"/>
      <c r="AT505" s="6"/>
      <c r="AU505" s="6">
        <v>0</v>
      </c>
      <c r="AV505" s="6"/>
      <c r="AW505" s="13">
        <f>AV505/34743979</f>
        <v>0</v>
      </c>
      <c r="AX505" s="6">
        <v>1</v>
      </c>
      <c r="AY505" s="6">
        <f>AJ505/784233*252788</f>
        <v>7584.4890973555957</v>
      </c>
      <c r="AZ505" s="6">
        <f>AX505*AY505</f>
        <v>7584.4890973555957</v>
      </c>
      <c r="BA505" s="12">
        <f>AZ505/12721596</f>
        <v>5.9619006116493523E-4</v>
      </c>
      <c r="BB505" s="11">
        <v>0</v>
      </c>
      <c r="BC505" s="6">
        <f>AD505*BB505*0.18*4</f>
        <v>0</v>
      </c>
      <c r="BD505" s="10">
        <f>BC505/11104067</f>
        <v>0</v>
      </c>
      <c r="BE505" s="6">
        <f>AD505*BB505*0.77*4</f>
        <v>0</v>
      </c>
      <c r="BF505" s="8">
        <f>BE505/47500730</f>
        <v>0</v>
      </c>
      <c r="BG505" s="27">
        <f>BC505+BE505</f>
        <v>0</v>
      </c>
      <c r="BH505" s="9">
        <v>1</v>
      </c>
      <c r="BI505" s="6">
        <f>AK505*0.85*0.75*12</f>
        <v>43902.835368161104</v>
      </c>
      <c r="BJ505" s="6">
        <f>AL505*0.85*0.75*2*12</f>
        <v>87805.670736322209</v>
      </c>
      <c r="BK505" s="6">
        <f>BI505+BJ505</f>
        <v>131708.50610448333</v>
      </c>
      <c r="BL505" s="8">
        <f>BK505/236999601</f>
        <v>5.5573302886903736E-4</v>
      </c>
      <c r="BM505" s="6">
        <f>AH505/239095*430420</f>
        <v>12914.068804906561</v>
      </c>
      <c r="BN505" s="8">
        <f>BM505/23157202</f>
        <v>5.576696530481775E-4</v>
      </c>
      <c r="BT505" s="6">
        <f>'[1]Detailed Budget'!$AD$12</f>
        <v>194045122715</v>
      </c>
      <c r="BU505" s="6">
        <f>'[1]Detailed Budget'!$AD$24</f>
        <v>194045122715</v>
      </c>
      <c r="BV505" s="7">
        <f>AV505/34743979</f>
        <v>0</v>
      </c>
      <c r="BW505" s="4"/>
      <c r="BX505" s="5">
        <f>BT505*BV505</f>
        <v>0</v>
      </c>
      <c r="BY505" s="5">
        <f>BU505*BV505</f>
        <v>0</v>
      </c>
      <c r="CA505" s="6">
        <f>'[1]Detailed Budget'!$AD$96</f>
        <v>71050111380.677719</v>
      </c>
      <c r="CB505" s="5">
        <f>BA505*CA505</f>
        <v>42359370.249821708</v>
      </c>
      <c r="CE505" s="6">
        <f>'[1]Detailed Budget'!$AD$175</f>
        <v>4330586076.5988197</v>
      </c>
      <c r="CF505" s="5">
        <f>BB505*BD505*CE505</f>
        <v>0</v>
      </c>
      <c r="CG505" s="6">
        <f>'[1]Detailed Budget'!$AD$176</f>
        <v>20662817754.37001</v>
      </c>
      <c r="CH505" s="5">
        <f>BB505*BF505*CG505</f>
        <v>0</v>
      </c>
      <c r="CI505" s="5">
        <f>CF505+CH505</f>
        <v>0</v>
      </c>
      <c r="CJ505" s="5">
        <f>'[1]Detailed Budget'!$AD$178</f>
        <v>46025131033.061455</v>
      </c>
      <c r="CK505" s="5">
        <f>BB505*AG505*CJ505</f>
        <v>0</v>
      </c>
      <c r="CL505" s="5">
        <f>CI505+CK505</f>
        <v>0</v>
      </c>
      <c r="CM505" s="4">
        <f>'[1]Detailed Budget'!$AD$189</f>
        <v>77498869683.252869</v>
      </c>
      <c r="CN505" s="5">
        <f>BH505*BL505*CM505</f>
        <v>43068681.583000928</v>
      </c>
      <c r="CO505" s="3">
        <f>'[1]Detailed Budget'!$AD$191</f>
        <v>2684962805.4134097</v>
      </c>
      <c r="CP505" s="2">
        <f>BH505*AN505*CO505</f>
        <v>1492122.5122531014</v>
      </c>
      <c r="CQ505" s="2">
        <f>CN505+CP505</f>
        <v>44560804.095254026</v>
      </c>
      <c r="CR505" s="6">
        <f>'[1]Detailed Budget'!$AD$195</f>
        <v>18734176418</v>
      </c>
      <c r="CS505" s="5">
        <f>BN505*CR505</f>
        <v>10447481.663169408</v>
      </c>
      <c r="CW505" s="4"/>
      <c r="DH505" s="3">
        <f>'[1]Detailed Budget'!$AD$163</f>
        <v>4928560000</v>
      </c>
      <c r="DI505" s="2">
        <f>AP505*DH505</f>
        <v>5600000</v>
      </c>
    </row>
    <row r="506" spans="1:118" ht="43.5" x14ac:dyDescent="0.35">
      <c r="A506" s="23" t="s">
        <v>727</v>
      </c>
      <c r="B506" s="22" t="s">
        <v>726</v>
      </c>
      <c r="C506" s="21" t="s">
        <v>1</v>
      </c>
      <c r="D506" s="21"/>
      <c r="E506" s="21"/>
      <c r="F506" s="21"/>
      <c r="G506" s="21" t="s">
        <v>1</v>
      </c>
      <c r="H506" s="21" t="s">
        <v>1</v>
      </c>
      <c r="I506" s="21" t="s">
        <v>1</v>
      </c>
      <c r="J506" s="21"/>
      <c r="K506" s="21"/>
      <c r="L506" s="21"/>
      <c r="M506" s="21" t="s">
        <v>1</v>
      </c>
      <c r="N506" s="21"/>
      <c r="O506" s="21"/>
      <c r="P506" s="21"/>
      <c r="Q506" s="21"/>
      <c r="R506" s="21" t="s">
        <v>1</v>
      </c>
      <c r="S506" s="21"/>
      <c r="T506" s="21"/>
      <c r="U506" s="20">
        <f>COUNTA(C506:T506)</f>
        <v>6</v>
      </c>
      <c r="V506" s="19" t="s">
        <v>9</v>
      </c>
      <c r="W506" s="18">
        <v>58139</v>
      </c>
      <c r="X506" s="17">
        <v>2.77</v>
      </c>
      <c r="Y506" s="16">
        <f>1+X506/100</f>
        <v>1.0277000000000001</v>
      </c>
      <c r="Z506" s="6">
        <v>19</v>
      </c>
      <c r="AA506" s="16">
        <f>POWER(Y506,Z506)</f>
        <v>1.6805861263966091</v>
      </c>
      <c r="AB506" s="6">
        <f>W506*AA506</f>
        <v>97707.596802572458</v>
      </c>
      <c r="AC506" s="1">
        <v>11.4</v>
      </c>
      <c r="AD506" s="6">
        <f>AB506*AC506/100</f>
        <v>11138.666035493261</v>
      </c>
      <c r="AE506" s="6">
        <f>AD506*0.95</f>
        <v>10581.732733718598</v>
      </c>
      <c r="AF506" s="6">
        <f>AE506*BB506</f>
        <v>0</v>
      </c>
      <c r="AG506" s="15">
        <f>AE506/21628351</f>
        <v>4.8925286693001229E-4</v>
      </c>
      <c r="AH506" s="6">
        <f>AB506*0.05</f>
        <v>4885.3798401286231</v>
      </c>
      <c r="AI506" s="12">
        <f>AH506/12908475</f>
        <v>3.7846297414130043E-4</v>
      </c>
      <c r="AJ506" s="6">
        <f>AD506+AH506</f>
        <v>16024.045875621883</v>
      </c>
      <c r="AK506" s="6">
        <f>AB506*0.04</f>
        <v>3908.3038721028984</v>
      </c>
      <c r="AL506" s="6">
        <f>AB506*0.04</f>
        <v>3908.3038721028984</v>
      </c>
      <c r="AM506" s="6">
        <f>AK506+AL506</f>
        <v>7816.6077442057967</v>
      </c>
      <c r="AN506" s="14">
        <f>AM506/20653560</f>
        <v>3.7846297414130043E-4</v>
      </c>
      <c r="AO506" s="6">
        <v>10</v>
      </c>
      <c r="AP506" s="13">
        <f>AO506/8801</f>
        <v>1.1362345188046814E-3</v>
      </c>
      <c r="AQ506" s="6">
        <v>10</v>
      </c>
      <c r="AR506" s="6"/>
      <c r="AS506" s="6"/>
      <c r="AT506" s="6"/>
      <c r="AU506" s="6">
        <v>0</v>
      </c>
      <c r="AV506" s="6"/>
      <c r="AW506" s="13">
        <f>AV506/34743979</f>
        <v>0</v>
      </c>
      <c r="AX506" s="6">
        <v>1</v>
      </c>
      <c r="AY506" s="6">
        <f>AJ506/784233*252788</f>
        <v>5165.156922504797</v>
      </c>
      <c r="AZ506" s="6">
        <f>AX506*AY506</f>
        <v>5165.156922504797</v>
      </c>
      <c r="BA506" s="12">
        <f>AZ506/12721596</f>
        <v>4.0601485242140978E-4</v>
      </c>
      <c r="BB506" s="11">
        <v>0</v>
      </c>
      <c r="BC506" s="6">
        <f>AD506*BB506*0.18*4</f>
        <v>0</v>
      </c>
      <c r="BD506" s="10">
        <f>BC506/11104067</f>
        <v>0</v>
      </c>
      <c r="BE506" s="6">
        <f>AD506*BB506*0.77*4</f>
        <v>0</v>
      </c>
      <c r="BF506" s="8">
        <f>BE506/47500730</f>
        <v>0</v>
      </c>
      <c r="BG506" s="27">
        <f>BC506+BE506</f>
        <v>0</v>
      </c>
      <c r="BH506" s="9">
        <v>1</v>
      </c>
      <c r="BI506" s="6">
        <f>AK506*0.85*0.75*12</f>
        <v>29898.52462158717</v>
      </c>
      <c r="BJ506" s="6">
        <f>AL506*0.85*0.75*2*12</f>
        <v>59797.049243174341</v>
      </c>
      <c r="BK506" s="6">
        <f>BI506+BJ506</f>
        <v>89695.573864761507</v>
      </c>
      <c r="BL506" s="8">
        <f>BK506/236999601</f>
        <v>3.7846297414130038E-4</v>
      </c>
      <c r="BM506" s="6">
        <f>AH506/239095*430420</f>
        <v>8794.6849193339967</v>
      </c>
      <c r="BN506" s="8">
        <f>BM506/23157202</f>
        <v>3.7978184580909197E-4</v>
      </c>
      <c r="BT506" s="6">
        <f>'[1]Detailed Budget'!$AD$12</f>
        <v>194045122715</v>
      </c>
      <c r="BU506" s="6">
        <f>'[1]Detailed Budget'!$AD$24</f>
        <v>194045122715</v>
      </c>
      <c r="BV506" s="7">
        <f>AV506/34743979</f>
        <v>0</v>
      </c>
      <c r="BW506" s="4"/>
      <c r="BX506" s="5">
        <f>BT506*BV506</f>
        <v>0</v>
      </c>
      <c r="BY506" s="5">
        <f>BU506*BV506</f>
        <v>0</v>
      </c>
      <c r="CA506" s="6">
        <f>'[1]Detailed Budget'!$AD$96</f>
        <v>71050111380.677719</v>
      </c>
      <c r="CB506" s="5">
        <f>BA506*CA506</f>
        <v>28847400.486750592</v>
      </c>
      <c r="CE506" s="6">
        <f>'[1]Detailed Budget'!$AD$175</f>
        <v>4330586076.5988197</v>
      </c>
      <c r="CF506" s="5">
        <f>BB506*BD506*CE506</f>
        <v>0</v>
      </c>
      <c r="CG506" s="6">
        <f>'[1]Detailed Budget'!$AD$176</f>
        <v>20662817754.37001</v>
      </c>
      <c r="CH506" s="5">
        <f>BB506*BF506*CG506</f>
        <v>0</v>
      </c>
      <c r="CI506" s="5">
        <f>CF506+CH506</f>
        <v>0</v>
      </c>
      <c r="CJ506" s="5">
        <f>'[1]Detailed Budget'!$AD$178</f>
        <v>46025131033.061455</v>
      </c>
      <c r="CK506" s="5">
        <f>BB506*AG506*CJ506</f>
        <v>0</v>
      </c>
      <c r="CL506" s="5">
        <f>CI506+CK506</f>
        <v>0</v>
      </c>
      <c r="CM506" s="4">
        <f>'[1]Detailed Budget'!$AD$189</f>
        <v>77498869683.252869</v>
      </c>
      <c r="CN506" s="5">
        <f>BH506*BL506*CM506</f>
        <v>29330452.712912939</v>
      </c>
      <c r="CO506" s="3">
        <f>'[1]Detailed Budget'!$AD$191</f>
        <v>2684962805.4134097</v>
      </c>
      <c r="CP506" s="2">
        <f>BH506*AN506*CO506</f>
        <v>1016159.0087955288</v>
      </c>
      <c r="CQ506" s="2">
        <f>CN506+CP506</f>
        <v>30346611.721708469</v>
      </c>
      <c r="CR506" s="6">
        <f>'[1]Detailed Budget'!$AD$195</f>
        <v>18734176418</v>
      </c>
      <c r="CS506" s="5">
        <f>BN506*CR506</f>
        <v>7114900.0997412028</v>
      </c>
      <c r="CW506" s="4"/>
      <c r="DH506" s="3">
        <f>'[1]Detailed Budget'!$AD$163</f>
        <v>4928560000</v>
      </c>
      <c r="DI506" s="2">
        <f>AP506*DH506</f>
        <v>5600000</v>
      </c>
    </row>
    <row r="507" spans="1:118" ht="43.5" x14ac:dyDescent="0.35">
      <c r="A507" s="23" t="s">
        <v>725</v>
      </c>
      <c r="B507" s="22" t="s">
        <v>724</v>
      </c>
      <c r="C507" s="21" t="s">
        <v>1</v>
      </c>
      <c r="D507" s="21"/>
      <c r="E507" s="21"/>
      <c r="F507" s="21"/>
      <c r="G507" s="21" t="s">
        <v>1</v>
      </c>
      <c r="H507" s="21" t="s">
        <v>1</v>
      </c>
      <c r="I507" s="21" t="s">
        <v>1</v>
      </c>
      <c r="J507" s="21"/>
      <c r="K507" s="21"/>
      <c r="L507" s="21"/>
      <c r="M507" s="21" t="s">
        <v>1</v>
      </c>
      <c r="N507" s="21"/>
      <c r="O507" s="21"/>
      <c r="P507" s="21"/>
      <c r="Q507" s="21"/>
      <c r="R507" s="21" t="s">
        <v>1</v>
      </c>
      <c r="S507" s="21"/>
      <c r="T507" s="21"/>
      <c r="U507" s="20">
        <f>COUNTA(C507:T507)</f>
        <v>6</v>
      </c>
      <c r="V507" s="19" t="s">
        <v>9</v>
      </c>
      <c r="W507" s="18">
        <v>87367</v>
      </c>
      <c r="X507" s="17">
        <v>2.77</v>
      </c>
      <c r="Y507" s="16">
        <f>1+X507/100</f>
        <v>1.0277000000000001</v>
      </c>
      <c r="Z507" s="6">
        <v>19</v>
      </c>
      <c r="AA507" s="16">
        <f>POWER(Y507,Z507)</f>
        <v>1.6805861263966091</v>
      </c>
      <c r="AB507" s="6">
        <f>W507*AA507</f>
        <v>146827.76810489254</v>
      </c>
      <c r="AC507" s="1">
        <v>11.4</v>
      </c>
      <c r="AD507" s="6">
        <f>AB507*AC507/100</f>
        <v>16738.365563957748</v>
      </c>
      <c r="AE507" s="6">
        <f>AD507*0.95</f>
        <v>15901.447285759859</v>
      </c>
      <c r="AF507" s="6">
        <f>AE507*BB507</f>
        <v>0</v>
      </c>
      <c r="AG507" s="15">
        <f>AE507/21628351</f>
        <v>7.3521311383192638E-4</v>
      </c>
      <c r="AH507" s="6">
        <f>AB507*0.05</f>
        <v>7341.3884052446274</v>
      </c>
      <c r="AI507" s="12">
        <f>AH507/12908475</f>
        <v>5.68726236464387E-4</v>
      </c>
      <c r="AJ507" s="6">
        <f>AD507+AH507</f>
        <v>24079.753969202375</v>
      </c>
      <c r="AK507" s="6">
        <f>AB507*0.04</f>
        <v>5873.1107241957016</v>
      </c>
      <c r="AL507" s="6">
        <f>AB507*0.04</f>
        <v>5873.1107241957016</v>
      </c>
      <c r="AM507" s="6">
        <f>AK507+AL507</f>
        <v>11746.221448391403</v>
      </c>
      <c r="AN507" s="14">
        <f>AM507/20653560</f>
        <v>5.6872623646438689E-4</v>
      </c>
      <c r="AO507" s="6">
        <v>10</v>
      </c>
      <c r="AP507" s="13">
        <f>AO507/8801</f>
        <v>1.1362345188046814E-3</v>
      </c>
      <c r="AQ507" s="6">
        <v>10</v>
      </c>
      <c r="AR507" s="6"/>
      <c r="AS507" s="6"/>
      <c r="AT507" s="6"/>
      <c r="AU507" s="6">
        <v>0</v>
      </c>
      <c r="AV507" s="6"/>
      <c r="AW507" s="13">
        <f>AV507/34743979</f>
        <v>0</v>
      </c>
      <c r="AX507" s="6">
        <v>1</v>
      </c>
      <c r="AY507" s="6">
        <f>AJ507/784233*252788</f>
        <v>7761.8167641080272</v>
      </c>
      <c r="AZ507" s="6">
        <f>AX507*AY507</f>
        <v>7761.8167641080272</v>
      </c>
      <c r="BA507" s="12">
        <f>AZ507/12721596</f>
        <v>6.101291665061544E-4</v>
      </c>
      <c r="BB507" s="11">
        <v>0</v>
      </c>
      <c r="BC507" s="6">
        <f>AD507*BB507*0.18*4</f>
        <v>0</v>
      </c>
      <c r="BD507" s="10">
        <f>BC507/11104067</f>
        <v>0</v>
      </c>
      <c r="BE507" s="6">
        <f>AD507*BB507*0.77*4</f>
        <v>0</v>
      </c>
      <c r="BF507" s="8">
        <f>BE507/47500730</f>
        <v>0</v>
      </c>
      <c r="BG507" s="27">
        <f>BC507+BE507</f>
        <v>0</v>
      </c>
      <c r="BH507" s="9">
        <v>1</v>
      </c>
      <c r="BI507" s="6">
        <f>AK507*0.85*0.75*12</f>
        <v>44929.297040097117</v>
      </c>
      <c r="BJ507" s="6">
        <f>AL507*0.85*0.75*2*12</f>
        <v>89858.594080194234</v>
      </c>
      <c r="BK507" s="6">
        <f>BI507+BJ507</f>
        <v>134787.89112029134</v>
      </c>
      <c r="BL507" s="8">
        <f>BK507/236999601</f>
        <v>5.6872623646438689E-4</v>
      </c>
      <c r="BM507" s="6">
        <f>AH507/239095*430420</f>
        <v>13216.003669609956</v>
      </c>
      <c r="BN507" s="8">
        <f>BM507/23157202</f>
        <v>5.7070813950709399E-4</v>
      </c>
      <c r="BT507" s="6">
        <f>'[1]Detailed Budget'!$AD$12</f>
        <v>194045122715</v>
      </c>
      <c r="BU507" s="6">
        <f>'[1]Detailed Budget'!$AD$24</f>
        <v>194045122715</v>
      </c>
      <c r="BV507" s="7">
        <f>AV507/34743979</f>
        <v>0</v>
      </c>
      <c r="BW507" s="4"/>
      <c r="BX507" s="5">
        <f>BT507*BV507</f>
        <v>0</v>
      </c>
      <c r="BY507" s="5">
        <f>BU507*BV507</f>
        <v>0</v>
      </c>
      <c r="CA507" s="6">
        <f>'[1]Detailed Budget'!$AD$96</f>
        <v>71050111380.677719</v>
      </c>
      <c r="CB507" s="5">
        <f>BA507*CA507</f>
        <v>43349745.236862332</v>
      </c>
      <c r="CE507" s="6">
        <f>'[1]Detailed Budget'!$AD$175</f>
        <v>4330586076.5988197</v>
      </c>
      <c r="CF507" s="5">
        <f>BB507*BD507*CE507</f>
        <v>0</v>
      </c>
      <c r="CG507" s="6">
        <f>'[1]Detailed Budget'!$AD$176</f>
        <v>20662817754.37001</v>
      </c>
      <c r="CH507" s="5">
        <f>BB507*BF507*CG507</f>
        <v>0</v>
      </c>
      <c r="CI507" s="5">
        <f>CF507+CH507</f>
        <v>0</v>
      </c>
      <c r="CJ507" s="5">
        <f>'[1]Detailed Budget'!$AD$178</f>
        <v>46025131033.061455</v>
      </c>
      <c r="CK507" s="5">
        <f>BB507*AG507*CJ507</f>
        <v>0</v>
      </c>
      <c r="CL507" s="5">
        <f>CI507+CK507</f>
        <v>0</v>
      </c>
      <c r="CM507" s="4">
        <f>'[1]Detailed Budget'!$AD$189</f>
        <v>77498869683.252869</v>
      </c>
      <c r="CN507" s="5">
        <f>BH507*BL507*CM507</f>
        <v>44075640.485200375</v>
      </c>
      <c r="CO507" s="3">
        <f>'[1]Detailed Budget'!$AD$191</f>
        <v>2684962805.4134097</v>
      </c>
      <c r="CP507" s="2">
        <f>BH507*AN507*CO507</f>
        <v>1527008.7913696305</v>
      </c>
      <c r="CQ507" s="2">
        <f>CN507+CP507</f>
        <v>45602649.276570007</v>
      </c>
      <c r="CR507" s="6">
        <f>'[1]Detailed Budget'!$AD$195</f>
        <v>18734176418</v>
      </c>
      <c r="CS507" s="5">
        <f>BN507*CR507</f>
        <v>10691746.968714455</v>
      </c>
      <c r="CW507" s="4"/>
      <c r="DH507" s="3">
        <f>'[1]Detailed Budget'!$AD$163</f>
        <v>4928560000</v>
      </c>
      <c r="DI507" s="2">
        <f>AP507*DH507</f>
        <v>5600000</v>
      </c>
    </row>
    <row r="508" spans="1:118" ht="43.5" x14ac:dyDescent="0.35">
      <c r="A508" s="23" t="s">
        <v>723</v>
      </c>
      <c r="B508" s="22" t="s">
        <v>722</v>
      </c>
      <c r="C508" s="21" t="s">
        <v>1</v>
      </c>
      <c r="D508" s="21"/>
      <c r="E508" s="21"/>
      <c r="F508" s="21"/>
      <c r="G508" s="21" t="s">
        <v>1</v>
      </c>
      <c r="H508" s="21" t="s">
        <v>1</v>
      </c>
      <c r="I508" s="21" t="s">
        <v>1</v>
      </c>
      <c r="J508" s="21"/>
      <c r="K508" s="21"/>
      <c r="L508" s="21"/>
      <c r="M508" s="21" t="s">
        <v>1</v>
      </c>
      <c r="N508" s="21"/>
      <c r="O508" s="21"/>
      <c r="P508" s="21"/>
      <c r="Q508" s="21"/>
      <c r="R508" s="21" t="s">
        <v>1</v>
      </c>
      <c r="S508" s="21"/>
      <c r="T508" s="21"/>
      <c r="U508" s="20">
        <f>COUNTA(C508:T508)</f>
        <v>6</v>
      </c>
      <c r="V508" s="19" t="s">
        <v>9</v>
      </c>
      <c r="W508" s="18">
        <v>223134</v>
      </c>
      <c r="X508" s="17">
        <v>2.77</v>
      </c>
      <c r="Y508" s="16">
        <f>1+X508/100</f>
        <v>1.0277000000000001</v>
      </c>
      <c r="Z508" s="6">
        <v>19</v>
      </c>
      <c r="AA508" s="16">
        <f>POWER(Y508,Z508)</f>
        <v>1.6805861263966091</v>
      </c>
      <c r="AB508" s="6">
        <f>W508*AA508</f>
        <v>374995.90472738096</v>
      </c>
      <c r="AC508" s="1">
        <v>11.4</v>
      </c>
      <c r="AD508" s="6">
        <f>AB508*AC508/100</f>
        <v>42749.533138921426</v>
      </c>
      <c r="AE508" s="6">
        <f>AD508*0.95</f>
        <v>40612.056481975356</v>
      </c>
      <c r="AF508" s="6">
        <f>AE508*BB508</f>
        <v>0</v>
      </c>
      <c r="AG508" s="15">
        <f>AE508/21628351</f>
        <v>1.8777232014579085E-3</v>
      </c>
      <c r="AH508" s="6">
        <f>AB508*0.05</f>
        <v>18749.795236369049</v>
      </c>
      <c r="AI508" s="12">
        <f>AH508/12908475</f>
        <v>1.4525182282468727E-3</v>
      </c>
      <c r="AJ508" s="6">
        <f>AD508+AH508</f>
        <v>61499.328375290475</v>
      </c>
      <c r="AK508" s="6">
        <f>AB508*0.04</f>
        <v>14999.836189095238</v>
      </c>
      <c r="AL508" s="6">
        <f>AB508*0.04</f>
        <v>14999.836189095238</v>
      </c>
      <c r="AM508" s="6">
        <f>AK508+AL508</f>
        <v>29999.672378190477</v>
      </c>
      <c r="AN508" s="14">
        <f>AM508/20653560</f>
        <v>1.4525182282468724E-3</v>
      </c>
      <c r="AO508" s="6">
        <v>12</v>
      </c>
      <c r="AP508" s="13">
        <f>AO508/8801</f>
        <v>1.3634814225656176E-3</v>
      </c>
      <c r="AQ508" s="6">
        <v>12</v>
      </c>
      <c r="AR508" s="6"/>
      <c r="AS508" s="6"/>
      <c r="AT508" s="6"/>
      <c r="AU508" s="6">
        <v>0</v>
      </c>
      <c r="AV508" s="6"/>
      <c r="AW508" s="13">
        <f>AV508/34743979</f>
        <v>0</v>
      </c>
      <c r="AX508" s="6">
        <v>1</v>
      </c>
      <c r="AY508" s="6">
        <f>AJ508/784233*252788</f>
        <v>19823.562922413275</v>
      </c>
      <c r="AZ508" s="6">
        <f>AX508*AY508</f>
        <v>19823.562922413275</v>
      </c>
      <c r="BA508" s="12">
        <f>AZ508/12721596</f>
        <v>1.5582606869777404E-3</v>
      </c>
      <c r="BB508" s="11">
        <v>0</v>
      </c>
      <c r="BC508" s="6">
        <f>AD508*BB508*0.18*4</f>
        <v>0</v>
      </c>
      <c r="BD508" s="10">
        <f>BC508/11104067</f>
        <v>0</v>
      </c>
      <c r="BE508" s="6">
        <f>AD508*BB508*0.77*4</f>
        <v>0</v>
      </c>
      <c r="BF508" s="8">
        <f>BE508/47500730</f>
        <v>0</v>
      </c>
      <c r="BG508" s="27">
        <f>BC508+BE508</f>
        <v>0</v>
      </c>
      <c r="BH508" s="9">
        <v>1</v>
      </c>
      <c r="BI508" s="6">
        <f>AK508*0.85*0.75*12</f>
        <v>114748.74684657855</v>
      </c>
      <c r="BJ508" s="6">
        <f>AL508*0.85*0.75*2*12</f>
        <v>229497.4936931571</v>
      </c>
      <c r="BK508" s="6">
        <f>BI508+BJ508</f>
        <v>344246.24053973565</v>
      </c>
      <c r="BL508" s="8">
        <f>BK508/236999601</f>
        <v>1.4525182282468722E-3</v>
      </c>
      <c r="BM508" s="6">
        <f>AH508/239095*430420</f>
        <v>33753.473998360343</v>
      </c>
      <c r="BN508" s="8">
        <f>BM508/23157202</f>
        <v>1.4575799787193782E-3</v>
      </c>
      <c r="BT508" s="6">
        <f>'[1]Detailed Budget'!$AD$12</f>
        <v>194045122715</v>
      </c>
      <c r="BU508" s="6">
        <f>'[1]Detailed Budget'!$AD$24</f>
        <v>194045122715</v>
      </c>
      <c r="BV508" s="7">
        <f>AV508/34743979</f>
        <v>0</v>
      </c>
      <c r="BW508" s="4"/>
      <c r="BX508" s="5">
        <f>BT508*BV508</f>
        <v>0</v>
      </c>
      <c r="BY508" s="5">
        <f>BU508*BV508</f>
        <v>0</v>
      </c>
      <c r="CA508" s="6">
        <f>'[1]Detailed Budget'!$AD$96</f>
        <v>71050111380.677719</v>
      </c>
      <c r="CB508" s="5">
        <f>BA508*CA508</f>
        <v>110714595.36989984</v>
      </c>
      <c r="CE508" s="6">
        <f>'[1]Detailed Budget'!$AD$175</f>
        <v>4330586076.5988197</v>
      </c>
      <c r="CF508" s="5">
        <f>BB508*BD508*CE508</f>
        <v>0</v>
      </c>
      <c r="CG508" s="6">
        <f>'[1]Detailed Budget'!$AD$176</f>
        <v>20662817754.37001</v>
      </c>
      <c r="CH508" s="5">
        <f>BB508*BF508*CG508</f>
        <v>0</v>
      </c>
      <c r="CI508" s="5">
        <f>CF508+CH508</f>
        <v>0</v>
      </c>
      <c r="CJ508" s="5">
        <f>'[1]Detailed Budget'!$AD$178</f>
        <v>46025131033.061455</v>
      </c>
      <c r="CK508" s="5">
        <f>BB508*AG508*CJ508</f>
        <v>0</v>
      </c>
      <c r="CL508" s="5">
        <f>CI508+CK508</f>
        <v>0</v>
      </c>
      <c r="CM508" s="4">
        <f>'[1]Detailed Budget'!$AD$189</f>
        <v>77498869683.252869</v>
      </c>
      <c r="CN508" s="5">
        <f>BH508*BL508*CM508</f>
        <v>112568520.8834537</v>
      </c>
      <c r="CO508" s="3">
        <f>'[1]Detailed Budget'!$AD$191</f>
        <v>2684962805.4134097</v>
      </c>
      <c r="CP508" s="2">
        <f>BH508*AN508*CO508</f>
        <v>3899957.4170278381</v>
      </c>
      <c r="CQ508" s="2">
        <f>CN508+CP508</f>
        <v>116468478.30048153</v>
      </c>
      <c r="CR508" s="6">
        <f>'[1]Detailed Budget'!$AD$195</f>
        <v>18734176418</v>
      </c>
      <c r="CS508" s="5">
        <f>BN508*CR508</f>
        <v>27306560.464673515</v>
      </c>
      <c r="CW508" s="4"/>
      <c r="DH508" s="3">
        <f>'[1]Detailed Budget'!$AD$163</f>
        <v>4928560000</v>
      </c>
      <c r="DI508" s="2">
        <f>AP508*DH508</f>
        <v>6720000</v>
      </c>
    </row>
    <row r="509" spans="1:118" ht="43.5" x14ac:dyDescent="0.35">
      <c r="A509" s="23" t="s">
        <v>721</v>
      </c>
      <c r="B509" s="22" t="s">
        <v>720</v>
      </c>
      <c r="C509" s="21" t="s">
        <v>1</v>
      </c>
      <c r="D509" s="21"/>
      <c r="E509" s="21"/>
      <c r="F509" s="21"/>
      <c r="G509" s="21" t="s">
        <v>1</v>
      </c>
      <c r="H509" s="21" t="s">
        <v>1</v>
      </c>
      <c r="I509" s="21" t="s">
        <v>1</v>
      </c>
      <c r="J509" s="21"/>
      <c r="K509" s="21"/>
      <c r="L509" s="21"/>
      <c r="M509" s="21" t="s">
        <v>1</v>
      </c>
      <c r="N509" s="21"/>
      <c r="O509" s="21"/>
      <c r="P509" s="21"/>
      <c r="Q509" s="21"/>
      <c r="R509" s="21" t="s">
        <v>1</v>
      </c>
      <c r="S509" s="21"/>
      <c r="T509" s="21"/>
      <c r="U509" s="20">
        <f>COUNTA(C509:T509)</f>
        <v>6</v>
      </c>
      <c r="V509" s="19" t="s">
        <v>9</v>
      </c>
      <c r="W509" s="18">
        <v>139058</v>
      </c>
      <c r="X509" s="17">
        <v>2.77</v>
      </c>
      <c r="Y509" s="16">
        <f>1+X509/100</f>
        <v>1.0277000000000001</v>
      </c>
      <c r="Z509" s="6">
        <v>19</v>
      </c>
      <c r="AA509" s="16">
        <f>POWER(Y509,Z509)</f>
        <v>1.6805861263966091</v>
      </c>
      <c r="AB509" s="6">
        <f>W509*AA509</f>
        <v>233698.94556445966</v>
      </c>
      <c r="AC509" s="1">
        <v>11.4</v>
      </c>
      <c r="AD509" s="6">
        <f>AB509*AC509/100</f>
        <v>26641.679794348405</v>
      </c>
      <c r="AE509" s="6">
        <f>AD509*0.95</f>
        <v>25309.595804630982</v>
      </c>
      <c r="AF509" s="6">
        <f>AE509*BB509</f>
        <v>0</v>
      </c>
      <c r="AG509" s="15">
        <f>AE509/21628351</f>
        <v>1.1702045987986315E-3</v>
      </c>
      <c r="AH509" s="6">
        <f>AB509*0.05</f>
        <v>11684.947278222984</v>
      </c>
      <c r="AI509" s="12">
        <f>AH509/12908475</f>
        <v>9.052151612195077E-4</v>
      </c>
      <c r="AJ509" s="6">
        <f>AD509+AH509</f>
        <v>38326.627072571391</v>
      </c>
      <c r="AK509" s="6">
        <f>AB509*0.04</f>
        <v>9347.9578225783862</v>
      </c>
      <c r="AL509" s="6">
        <f>AB509*0.04</f>
        <v>9347.9578225783862</v>
      </c>
      <c r="AM509" s="6">
        <f>AK509+AL509</f>
        <v>18695.915645156772</v>
      </c>
      <c r="AN509" s="14">
        <f>AM509/20653560</f>
        <v>9.0521516121950759E-4</v>
      </c>
      <c r="AO509" s="6">
        <v>10</v>
      </c>
      <c r="AP509" s="13">
        <f>AO509/8801</f>
        <v>1.1362345188046814E-3</v>
      </c>
      <c r="AQ509" s="6">
        <v>10</v>
      </c>
      <c r="AR509" s="6"/>
      <c r="AS509" s="6"/>
      <c r="AT509" s="6"/>
      <c r="AU509" s="6">
        <v>0</v>
      </c>
      <c r="AV509" s="6"/>
      <c r="AW509" s="13">
        <f>AV509/34743979</f>
        <v>0</v>
      </c>
      <c r="AX509" s="6">
        <v>1</v>
      </c>
      <c r="AY509" s="6">
        <f>AJ509/784233*252788</f>
        <v>12354.123588807377</v>
      </c>
      <c r="AZ509" s="6">
        <f>AX509*AY509</f>
        <v>12354.123588807377</v>
      </c>
      <c r="BA509" s="12">
        <f>AZ509/12721596</f>
        <v>9.7111428383729343E-4</v>
      </c>
      <c r="BB509" s="11">
        <v>0</v>
      </c>
      <c r="BC509" s="6">
        <f>AD509*BB509*0.18*4</f>
        <v>0</v>
      </c>
      <c r="BD509" s="10">
        <f>BC509/11104067</f>
        <v>0</v>
      </c>
      <c r="BE509" s="6">
        <f>AD509*BB509*0.77*4</f>
        <v>0</v>
      </c>
      <c r="BF509" s="8">
        <f>BE509/47500730</f>
        <v>0</v>
      </c>
      <c r="BG509" s="27">
        <f>BC509+BE509</f>
        <v>0</v>
      </c>
      <c r="BH509" s="9">
        <v>1</v>
      </c>
      <c r="BI509" s="6">
        <f>AK509*0.85*0.75*12</f>
        <v>71511.877342724649</v>
      </c>
      <c r="BJ509" s="6">
        <f>AL509*0.85*0.75*2*12</f>
        <v>143023.7546854493</v>
      </c>
      <c r="BK509" s="6">
        <f>BI509+BJ509</f>
        <v>214535.63202817395</v>
      </c>
      <c r="BL509" s="8">
        <f>BK509/236999601</f>
        <v>9.0521516121950748E-4</v>
      </c>
      <c r="BM509" s="6">
        <f>AH509/239095*430420</f>
        <v>21035.299807577478</v>
      </c>
      <c r="BN509" s="8">
        <f>BM509/23157202</f>
        <v>9.0836966433066818E-4</v>
      </c>
      <c r="BT509" s="6">
        <f>'[1]Detailed Budget'!$AD$12</f>
        <v>194045122715</v>
      </c>
      <c r="BU509" s="6">
        <f>'[1]Detailed Budget'!$AD$24</f>
        <v>194045122715</v>
      </c>
      <c r="BV509" s="7">
        <f>AV509/34743979</f>
        <v>0</v>
      </c>
      <c r="BW509" s="4"/>
      <c r="BX509" s="5">
        <f>BT509*BV509</f>
        <v>0</v>
      </c>
      <c r="BY509" s="5">
        <f>BU509*BV509</f>
        <v>0</v>
      </c>
      <c r="CA509" s="6">
        <f>'[1]Detailed Budget'!$AD$96</f>
        <v>71050111380.677719</v>
      </c>
      <c r="CB509" s="5">
        <f>BA509*CA509</f>
        <v>68997778.030006781</v>
      </c>
      <c r="CE509" s="6">
        <f>'[1]Detailed Budget'!$AD$175</f>
        <v>4330586076.5988197</v>
      </c>
      <c r="CF509" s="5">
        <f>BB509*BD509*CE509</f>
        <v>0</v>
      </c>
      <c r="CG509" s="6">
        <f>'[1]Detailed Budget'!$AD$176</f>
        <v>20662817754.37001</v>
      </c>
      <c r="CH509" s="5">
        <f>BB509*BF509*CG509</f>
        <v>0</v>
      </c>
      <c r="CI509" s="5">
        <f>CF509+CH509</f>
        <v>0</v>
      </c>
      <c r="CJ509" s="5">
        <f>'[1]Detailed Budget'!$AD$178</f>
        <v>46025131033.061455</v>
      </c>
      <c r="CK509" s="5">
        <f>BB509*AG509*CJ509</f>
        <v>0</v>
      </c>
      <c r="CL509" s="5">
        <f>CI509+CK509</f>
        <v>0</v>
      </c>
      <c r="CM509" s="4">
        <f>'[1]Detailed Budget'!$AD$189</f>
        <v>77498869683.252869</v>
      </c>
      <c r="CN509" s="5">
        <f>BH509*BL509*CM509</f>
        <v>70153151.814655349</v>
      </c>
      <c r="CO509" s="3">
        <f>'[1]Detailed Budget'!$AD$191</f>
        <v>2684962805.4134097</v>
      </c>
      <c r="CP509" s="2">
        <f>BH509*AN509*CO509</f>
        <v>2430469.0387706812</v>
      </c>
      <c r="CQ509" s="2">
        <f>CN509+CP509</f>
        <v>72583620.853426024</v>
      </c>
      <c r="CR509" s="6">
        <f>'[1]Detailed Budget'!$AD$195</f>
        <v>18734176418</v>
      </c>
      <c r="CS509" s="5">
        <f>BN509*CR509</f>
        <v>17017557.54433018</v>
      </c>
      <c r="CW509" s="4"/>
      <c r="DH509" s="3">
        <f>'[1]Detailed Budget'!$AD$163</f>
        <v>4928560000</v>
      </c>
      <c r="DI509" s="2">
        <f>AP509*DH509</f>
        <v>5600000</v>
      </c>
    </row>
    <row r="510" spans="1:118" ht="43.5" x14ac:dyDescent="0.35">
      <c r="A510" s="23" t="s">
        <v>719</v>
      </c>
      <c r="B510" s="22" t="s">
        <v>718</v>
      </c>
      <c r="C510" s="21" t="s">
        <v>1</v>
      </c>
      <c r="D510" s="21"/>
      <c r="E510" s="21"/>
      <c r="F510" s="21"/>
      <c r="G510" s="21" t="s">
        <v>1</v>
      </c>
      <c r="H510" s="21" t="s">
        <v>1</v>
      </c>
      <c r="I510" s="21" t="s">
        <v>1</v>
      </c>
      <c r="J510" s="21"/>
      <c r="K510" s="21"/>
      <c r="L510" s="21"/>
      <c r="M510" s="21" t="s">
        <v>1</v>
      </c>
      <c r="N510" s="21"/>
      <c r="O510" s="21"/>
      <c r="P510" s="21"/>
      <c r="Q510" s="21"/>
      <c r="R510" s="21" t="s">
        <v>1</v>
      </c>
      <c r="S510" s="21"/>
      <c r="T510" s="21"/>
      <c r="U510" s="20">
        <f>COUNTA(C510:T510)</f>
        <v>6</v>
      </c>
      <c r="V510" s="19" t="s">
        <v>9</v>
      </c>
      <c r="W510" s="18">
        <v>163119</v>
      </c>
      <c r="X510" s="17">
        <v>2.77</v>
      </c>
      <c r="Y510" s="16">
        <f>1+X510/100</f>
        <v>1.0277000000000001</v>
      </c>
      <c r="Z510" s="6">
        <v>19</v>
      </c>
      <c r="AA510" s="16">
        <f>POWER(Y510,Z510)</f>
        <v>1.6805861263966091</v>
      </c>
      <c r="AB510" s="6">
        <f>W510*AA510</f>
        <v>274135.52835168847</v>
      </c>
      <c r="AC510" s="1">
        <v>11.4</v>
      </c>
      <c r="AD510" s="6">
        <f>AB510*AC510/100</f>
        <v>31251.450232092488</v>
      </c>
      <c r="AE510" s="6">
        <f>AD510*0.95</f>
        <v>29688.877720487861</v>
      </c>
      <c r="AF510" s="6">
        <f>AE510*BB510</f>
        <v>0</v>
      </c>
      <c r="AG510" s="15">
        <f>AE510/21628351</f>
        <v>1.372683369180011E-3</v>
      </c>
      <c r="AH510" s="6">
        <f>AB510*0.05</f>
        <v>13706.776417584424</v>
      </c>
      <c r="AI510" s="12">
        <f>AH510/12908475</f>
        <v>1.061843201275474E-3</v>
      </c>
      <c r="AJ510" s="6">
        <f>AD510+AH510</f>
        <v>44958.226649676915</v>
      </c>
      <c r="AK510" s="6">
        <f>AB510*0.04</f>
        <v>10965.421134067539</v>
      </c>
      <c r="AL510" s="6">
        <f>AB510*0.04</f>
        <v>10965.421134067539</v>
      </c>
      <c r="AM510" s="6">
        <f>AK510+AL510</f>
        <v>21930.842268135078</v>
      </c>
      <c r="AN510" s="14">
        <f>AM510/20653560</f>
        <v>1.061843201275474E-3</v>
      </c>
      <c r="AO510" s="6">
        <v>12</v>
      </c>
      <c r="AP510" s="13">
        <f>AO510/8801</f>
        <v>1.3634814225656176E-3</v>
      </c>
      <c r="AQ510" s="6">
        <v>12</v>
      </c>
      <c r="AR510" s="6"/>
      <c r="AS510" s="6"/>
      <c r="AT510" s="6"/>
      <c r="AU510" s="6">
        <v>0</v>
      </c>
      <c r="AV510" s="6"/>
      <c r="AW510" s="13">
        <f>AV510/34743979</f>
        <v>0</v>
      </c>
      <c r="AX510" s="6">
        <v>1</v>
      </c>
      <c r="AY510" s="6">
        <f>AJ510/784233*252788</f>
        <v>14491.739315125133</v>
      </c>
      <c r="AZ510" s="6">
        <f>AX510*AY510</f>
        <v>14491.739315125133</v>
      </c>
      <c r="BA510" s="12">
        <f>AZ510/12721596</f>
        <v>1.1391447515803153E-3</v>
      </c>
      <c r="BB510" s="11">
        <v>0</v>
      </c>
      <c r="BC510" s="6">
        <f>AD510*BB510*0.18*4</f>
        <v>0</v>
      </c>
      <c r="BD510" s="10">
        <f>BC510/11104067</f>
        <v>0</v>
      </c>
      <c r="BE510" s="6">
        <f>AD510*BB510*0.77*4</f>
        <v>0</v>
      </c>
      <c r="BF510" s="8">
        <f>BE510/47500730</f>
        <v>0</v>
      </c>
      <c r="BG510" s="27">
        <f>BC510+BE510</f>
        <v>0</v>
      </c>
      <c r="BH510" s="9">
        <v>1</v>
      </c>
      <c r="BI510" s="6">
        <f>AK510*0.85*0.75*12</f>
        <v>83885.47167561666</v>
      </c>
      <c r="BJ510" s="6">
        <f>AL510*0.85*0.75*2*12</f>
        <v>167770.94335123332</v>
      </c>
      <c r="BK510" s="6">
        <f>BI510+BJ510</f>
        <v>251656.41502684998</v>
      </c>
      <c r="BL510" s="8">
        <f>BK510/236999601</f>
        <v>1.0618432012754738E-3</v>
      </c>
      <c r="BM510" s="6">
        <f>AH510/239095*430420</f>
        <v>24675.006610998505</v>
      </c>
      <c r="BN510" s="8">
        <f>BM510/23157202</f>
        <v>1.0655435233927874E-3</v>
      </c>
      <c r="BT510" s="6">
        <f>'[1]Detailed Budget'!$AD$12</f>
        <v>194045122715</v>
      </c>
      <c r="BU510" s="6">
        <f>'[1]Detailed Budget'!$AD$24</f>
        <v>194045122715</v>
      </c>
      <c r="BV510" s="7">
        <f>AV510/34743979</f>
        <v>0</v>
      </c>
      <c r="BW510" s="4"/>
      <c r="BX510" s="5">
        <f>BT510*BV510</f>
        <v>0</v>
      </c>
      <c r="BY510" s="5">
        <f>BU510*BV510</f>
        <v>0</v>
      </c>
      <c r="CA510" s="6">
        <f>'[1]Detailed Budget'!$AD$96</f>
        <v>71050111380.677719</v>
      </c>
      <c r="CB510" s="5">
        <f>BA510*CA510</f>
        <v>80936361.478495851</v>
      </c>
      <c r="CE510" s="6">
        <f>'[1]Detailed Budget'!$AD$175</f>
        <v>4330586076.5988197</v>
      </c>
      <c r="CF510" s="5">
        <f>BB510*BD510*CE510</f>
        <v>0</v>
      </c>
      <c r="CG510" s="6">
        <f>'[1]Detailed Budget'!$AD$176</f>
        <v>20662817754.37001</v>
      </c>
      <c r="CH510" s="5">
        <f>BB510*BF510*CG510</f>
        <v>0</v>
      </c>
      <c r="CI510" s="5">
        <f>CF510+CH510</f>
        <v>0</v>
      </c>
      <c r="CJ510" s="5">
        <f>'[1]Detailed Budget'!$AD$178</f>
        <v>46025131033.061455</v>
      </c>
      <c r="CK510" s="5">
        <f>BB510*AG510*CJ510</f>
        <v>0</v>
      </c>
      <c r="CL510" s="5">
        <f>CI510+CK510</f>
        <v>0</v>
      </c>
      <c r="CM510" s="4">
        <f>'[1]Detailed Budget'!$AD$189</f>
        <v>77498869683.252869</v>
      </c>
      <c r="CN510" s="5">
        <f>BH510*BL510*CM510</f>
        <v>82291647.879695982</v>
      </c>
      <c r="CO510" s="3">
        <f>'[1]Detailed Budget'!$AD$191</f>
        <v>2684962805.4134097</v>
      </c>
      <c r="CP510" s="2">
        <f>BH510*AN510*CO510</f>
        <v>2851009.5006057522</v>
      </c>
      <c r="CQ510" s="2">
        <f>CN510+CP510</f>
        <v>85142657.380301729</v>
      </c>
      <c r="CR510" s="6">
        <f>'[1]Detailed Budget'!$AD$195</f>
        <v>18734176418</v>
      </c>
      <c r="CS510" s="5">
        <f>BN510*CR510</f>
        <v>19962080.34829779</v>
      </c>
      <c r="CW510" s="4"/>
      <c r="DH510" s="3">
        <f>'[1]Detailed Budget'!$AD$163</f>
        <v>4928560000</v>
      </c>
      <c r="DI510" s="2">
        <f>AP510*DH510</f>
        <v>6720000</v>
      </c>
    </row>
    <row r="511" spans="1:118" x14ac:dyDescent="0.35">
      <c r="A511" s="23"/>
      <c r="B511" s="22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0"/>
      <c r="V511" s="19"/>
      <c r="W511" s="18"/>
      <c r="X511" s="17"/>
      <c r="Y511" s="16"/>
      <c r="Z511" s="6"/>
      <c r="AA511" s="16"/>
      <c r="AB511" s="6"/>
      <c r="AD511" s="6"/>
      <c r="AE511" s="6"/>
      <c r="AF511" s="6">
        <f>AE511*BB511</f>
        <v>0</v>
      </c>
      <c r="AG511" s="15">
        <f>AE511/21628351</f>
        <v>0</v>
      </c>
      <c r="AH511" s="6"/>
      <c r="AI511" s="12"/>
      <c r="AJ511" s="6"/>
      <c r="AK511" s="6">
        <f>AB511*0.04</f>
        <v>0</v>
      </c>
      <c r="AL511" s="6">
        <f>AB511*0.04</f>
        <v>0</v>
      </c>
      <c r="AM511" s="6">
        <f>AK511+AL511</f>
        <v>0</v>
      </c>
      <c r="AN511" s="14">
        <f>AM511/20653560</f>
        <v>0</v>
      </c>
      <c r="AO511" s="6"/>
      <c r="AP511" s="13">
        <f>AO511/8801</f>
        <v>0</v>
      </c>
      <c r="AQ511" s="6"/>
      <c r="AR511" s="6"/>
      <c r="AS511" s="6"/>
      <c r="AT511" s="6"/>
      <c r="AU511" s="6"/>
      <c r="AV511" s="6"/>
      <c r="AW511" s="13">
        <f>AV511/34743979</f>
        <v>0</v>
      </c>
      <c r="AX511" s="6"/>
      <c r="AY511" s="6"/>
      <c r="AZ511" s="6"/>
      <c r="BA511" s="12">
        <f>AZ511/12721596</f>
        <v>0</v>
      </c>
      <c r="BB511" s="11"/>
      <c r="BC511" s="6"/>
      <c r="BD511" s="10"/>
      <c r="BE511" s="6"/>
      <c r="BF511" s="8"/>
      <c r="BG511" s="27"/>
      <c r="BH511" s="9"/>
      <c r="BI511" s="6">
        <f>AK511*0.85*0.75*12</f>
        <v>0</v>
      </c>
      <c r="BJ511" s="6">
        <f>AL511*0.85*0.75*2*12</f>
        <v>0</v>
      </c>
      <c r="BK511" s="6">
        <f>BI511+BJ511</f>
        <v>0</v>
      </c>
      <c r="BL511" s="8">
        <f>BK511/236999601</f>
        <v>0</v>
      </c>
      <c r="BM511" s="6"/>
      <c r="BN511" s="8">
        <f>BM511/23157202</f>
        <v>0</v>
      </c>
      <c r="BT511" s="6"/>
      <c r="BU511" s="6"/>
      <c r="BV511" s="7"/>
      <c r="BW511" s="4"/>
      <c r="BX511" s="5"/>
      <c r="BY511" s="5"/>
      <c r="CA511" s="6">
        <f>'[1]Detailed Budget'!$AD$96</f>
        <v>71050111380.677719</v>
      </c>
      <c r="CB511" s="5">
        <f>BA511*CA511</f>
        <v>0</v>
      </c>
      <c r="CE511" s="6"/>
      <c r="CF511" s="5"/>
      <c r="CG511" s="6"/>
      <c r="CH511" s="5"/>
      <c r="CI511" s="5"/>
      <c r="CJ511" s="5"/>
      <c r="CK511" s="5"/>
      <c r="CL511" s="5"/>
      <c r="CM511" s="4">
        <f>'[1]Detailed Budget'!$AD$189</f>
        <v>77498869683.252869</v>
      </c>
      <c r="CN511" s="5">
        <f>BH511*BL511*CM511</f>
        <v>0</v>
      </c>
      <c r="CO511" s="3">
        <f>'[1]Detailed Budget'!$AD$191</f>
        <v>2684962805.4134097</v>
      </c>
      <c r="CP511" s="2">
        <f>BH511*AN511*CO511</f>
        <v>0</v>
      </c>
      <c r="CQ511" s="2">
        <f>CN511+CP511</f>
        <v>0</v>
      </c>
      <c r="CR511" s="6"/>
      <c r="CS511" s="5"/>
      <c r="CW511" s="4"/>
      <c r="DH511" s="3">
        <f>'[1]Detailed Budget'!$AD$163</f>
        <v>4928560000</v>
      </c>
      <c r="DI511" s="2">
        <f>AP511*DH511</f>
        <v>0</v>
      </c>
    </row>
    <row r="512" spans="1:118" x14ac:dyDescent="0.35">
      <c r="A512" s="38">
        <v>4.2</v>
      </c>
      <c r="B512" s="37" t="s">
        <v>717</v>
      </c>
      <c r="C512" s="34">
        <f>COUNTA(C514:C534)</f>
        <v>21</v>
      </c>
      <c r="D512" s="34">
        <f>COUNTA(D514:D534)</f>
        <v>0</v>
      </c>
      <c r="E512" s="34">
        <f>COUNTA(E514:E534)</f>
        <v>0</v>
      </c>
      <c r="F512" s="34">
        <f>COUNTA(F514:F534)</f>
        <v>0</v>
      </c>
      <c r="G512" s="34">
        <f>COUNTA(G514:G534)</f>
        <v>0</v>
      </c>
      <c r="H512" s="34">
        <f>COUNTA(H514:H534)</f>
        <v>21</v>
      </c>
      <c r="I512" s="34">
        <f>COUNTA(I514:I534)</f>
        <v>21</v>
      </c>
      <c r="J512" s="34">
        <f>COUNTA(J514:J534)</f>
        <v>0</v>
      </c>
      <c r="K512" s="34">
        <f>COUNTA(K514:K534)</f>
        <v>0</v>
      </c>
      <c r="L512" s="34">
        <f>COUNTA(L514:L534)</f>
        <v>0</v>
      </c>
      <c r="M512" s="34">
        <f>COUNTA(M514:M534)</f>
        <v>13</v>
      </c>
      <c r="N512" s="34">
        <f>COUNTA(N514:N534)</f>
        <v>8</v>
      </c>
      <c r="O512" s="34">
        <f>COUNTA(O514:O534)</f>
        <v>0</v>
      </c>
      <c r="P512" s="34">
        <f>COUNTA(P514:P534)</f>
        <v>0</v>
      </c>
      <c r="Q512" s="34">
        <f>COUNTA(Q514:Q534)</f>
        <v>4</v>
      </c>
      <c r="R512" s="34">
        <f>COUNTA(R514:R534)</f>
        <v>17</v>
      </c>
      <c r="S512" s="34">
        <f>COUNTA(S514:S534)</f>
        <v>0</v>
      </c>
      <c r="T512" s="34">
        <f>COUNTA(T514:T534)</f>
        <v>0</v>
      </c>
      <c r="U512" s="33">
        <f>SUM(C512:T512)</f>
        <v>105</v>
      </c>
      <c r="V512" s="41"/>
      <c r="W512" s="25">
        <f>SUM(W514:W534)</f>
        <v>4177828</v>
      </c>
      <c r="X512" s="31">
        <v>2.8</v>
      </c>
      <c r="Y512" s="30">
        <f>1+X512/100</f>
        <v>1.028</v>
      </c>
      <c r="Z512" s="25">
        <v>19</v>
      </c>
      <c r="AA512" s="30">
        <f>POWER(Y512,Z512)</f>
        <v>1.6899318009047619</v>
      </c>
      <c r="AB512" s="25">
        <f>W512*AA512</f>
        <v>7060244.3959103394</v>
      </c>
      <c r="AC512" s="24">
        <v>11.3</v>
      </c>
      <c r="AD512" s="25">
        <f>AB512*AC512/100</f>
        <v>797807.61673786829</v>
      </c>
      <c r="AE512" s="25">
        <f>AD512*0.95</f>
        <v>757917.23590097483</v>
      </c>
      <c r="AF512" s="25">
        <f>SUM(AF514:AF534)</f>
        <v>0</v>
      </c>
      <c r="AG512" s="15">
        <f>AE512/21628351</f>
        <v>3.5042765669050534E-2</v>
      </c>
      <c r="AH512" s="25">
        <f>SUM(AH514:AH534)</f>
        <v>353012.21979551698</v>
      </c>
      <c r="AI512" s="12">
        <f>AH512/12908475</f>
        <v>2.734732180180207E-2</v>
      </c>
      <c r="AJ512" s="25">
        <f>SUM(AJ514:AJ534)</f>
        <v>1150819.8365333856</v>
      </c>
      <c r="AK512" s="6">
        <f>AB512*0.04</f>
        <v>282409.77583641361</v>
      </c>
      <c r="AL512" s="6">
        <f>AB512*0.04</f>
        <v>282409.77583641361</v>
      </c>
      <c r="AM512" s="6">
        <f>AK512+AL512</f>
        <v>564819.55167282722</v>
      </c>
      <c r="AN512" s="14">
        <f>AM512/20653560</f>
        <v>2.7347321801802073E-2</v>
      </c>
      <c r="AO512" s="25">
        <f>SUM(AO514:AO534)</f>
        <v>326</v>
      </c>
      <c r="AP512" s="13">
        <f>AO512/8801</f>
        <v>3.7041245313032607E-2</v>
      </c>
      <c r="AQ512" s="25">
        <f>SUM(AQ514:AQ534)</f>
        <v>326</v>
      </c>
      <c r="AR512" s="27"/>
      <c r="AS512" s="27"/>
      <c r="AT512" s="27"/>
      <c r="AU512" s="6"/>
      <c r="AV512" s="6"/>
      <c r="AW512" s="13">
        <f>AV512/34743979</f>
        <v>0</v>
      </c>
      <c r="AX512" s="6"/>
      <c r="AY512" s="25">
        <v>372885</v>
      </c>
      <c r="AZ512" s="25">
        <f>SUM(AZ514:AZ534)</f>
        <v>372884.94703407254</v>
      </c>
      <c r="BA512" s="12">
        <f>AZ512/12721596</f>
        <v>2.9311176603475896E-2</v>
      </c>
      <c r="BB512" s="11"/>
      <c r="BC512" s="6"/>
      <c r="BD512" s="10">
        <f>BC512/11104067</f>
        <v>0</v>
      </c>
      <c r="BE512" s="6"/>
      <c r="BF512" s="8">
        <f>BE512/47500730</f>
        <v>0</v>
      </c>
      <c r="BG512" s="24"/>
      <c r="BI512" s="6">
        <f>AK512*0.85*0.75*12</f>
        <v>2160434.7851485638</v>
      </c>
      <c r="BJ512" s="6">
        <f>AL512*0.85*0.75*2*12</f>
        <v>4320869.5702971276</v>
      </c>
      <c r="BK512" s="6">
        <f>BI512+BJ512</f>
        <v>6481304.3554456914</v>
      </c>
      <c r="BL512" s="8">
        <f>BK512/236999601</f>
        <v>2.734732180180207E-2</v>
      </c>
      <c r="BM512" s="25">
        <v>630100</v>
      </c>
      <c r="BN512" s="8">
        <f>BM512/23157202</f>
        <v>2.7209677576764239E-2</v>
      </c>
      <c r="BO512" s="24"/>
      <c r="BP512" s="24"/>
      <c r="BQ512" s="24"/>
      <c r="BR512" s="24"/>
      <c r="BS512" s="24"/>
      <c r="BT512" s="25">
        <f>'[1]Detailed Budget'!$AD$12</f>
        <v>194045122715</v>
      </c>
      <c r="BU512" s="25">
        <f>'[1]Detailed Budget'!$AD$24</f>
        <v>194045122715</v>
      </c>
      <c r="BV512" s="7">
        <f>AV512/34743979</f>
        <v>0</v>
      </c>
      <c r="BW512" s="4"/>
      <c r="BX512" s="5">
        <f>BT512*BV512</f>
        <v>0</v>
      </c>
      <c r="BY512" s="5">
        <f>BU512*BV512</f>
        <v>0</v>
      </c>
      <c r="BZ512" s="24"/>
      <c r="CA512" s="25">
        <f>'[1]Detailed Budget'!$AD$96</f>
        <v>71050111380.677719</v>
      </c>
      <c r="CB512" s="35">
        <f>BA512*CA512</f>
        <v>2082562362.3756771</v>
      </c>
      <c r="CC512" s="24"/>
      <c r="CD512" s="24"/>
      <c r="CE512" s="25">
        <f>'[1]Detailed Budget'!$AD$175</f>
        <v>4330586076.5988197</v>
      </c>
      <c r="CF512" s="25">
        <f>SUM(CF514:CF534)</f>
        <v>0</v>
      </c>
      <c r="CG512" s="26">
        <f>'[1]Detailed Budget'!$AD$176</f>
        <v>20662817754.37001</v>
      </c>
      <c r="CH512" s="25">
        <f>SUM(CH514:CH534)</f>
        <v>0</v>
      </c>
      <c r="CI512" s="25">
        <f>SUM(CI514:CI534)</f>
        <v>0</v>
      </c>
      <c r="CJ512" s="5">
        <f>'[1]Detailed Budget'!$AD$178</f>
        <v>46025131033.061455</v>
      </c>
      <c r="CK512" s="25">
        <f>SUM(CK514:CK534)</f>
        <v>0</v>
      </c>
      <c r="CL512" s="25">
        <f>SUM(CL514:CL534)</f>
        <v>0</v>
      </c>
      <c r="CM512" s="4">
        <f>'[1]Detailed Budget'!$AD$189</f>
        <v>77498869683.252869</v>
      </c>
      <c r="CN512" s="5">
        <f>BH512*BL512*CM512</f>
        <v>0</v>
      </c>
      <c r="CO512" s="3">
        <f>'[1]Detailed Budget'!$AD$191</f>
        <v>2684962805.4134097</v>
      </c>
      <c r="CP512" s="2">
        <f>BH512*AN512*CO512</f>
        <v>0</v>
      </c>
      <c r="CQ512" s="2">
        <f>CN512+CP512</f>
        <v>0</v>
      </c>
      <c r="CR512" s="25">
        <f>'[1]Detailed Budget'!$AD$195</f>
        <v>18734176418</v>
      </c>
      <c r="CS512" s="5">
        <f>BN512*CR512</f>
        <v>509750900</v>
      </c>
      <c r="CT512" s="24"/>
      <c r="CU512" s="24"/>
      <c r="CV512" s="24"/>
      <c r="CW512" s="4"/>
      <c r="CX512" s="24"/>
      <c r="CY512" s="24"/>
      <c r="CZ512" s="24"/>
      <c r="DA512" s="24"/>
      <c r="DB512" s="24"/>
      <c r="DC512" s="24"/>
      <c r="DD512" s="24"/>
      <c r="DE512" s="24"/>
      <c r="DF512" s="24"/>
      <c r="DG512" s="24"/>
      <c r="DH512" s="3">
        <f>'[1]Detailed Budget'!$AD$163</f>
        <v>4928560000</v>
      </c>
      <c r="DI512" s="2">
        <f>AP512*DH512</f>
        <v>182560000</v>
      </c>
      <c r="DJ512" s="24"/>
      <c r="DK512" s="24"/>
      <c r="DL512" s="24"/>
      <c r="DM512" s="24"/>
      <c r="DN512" s="24"/>
    </row>
    <row r="513" spans="1:118" x14ac:dyDescent="0.35">
      <c r="A513" s="23" t="s">
        <v>716</v>
      </c>
      <c r="B513" s="22" t="s">
        <v>72</v>
      </c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3"/>
      <c r="V513" s="41"/>
      <c r="W513" s="25"/>
      <c r="X513" s="31"/>
      <c r="Y513" s="30"/>
      <c r="Z513" s="25"/>
      <c r="AA513" s="30"/>
      <c r="AB513" s="25"/>
      <c r="AC513" s="24"/>
      <c r="AD513" s="25"/>
      <c r="AE513" s="6"/>
      <c r="AF513" s="6"/>
      <c r="AG513" s="15">
        <f>AE513/21628351</f>
        <v>0</v>
      </c>
      <c r="AH513" s="27"/>
      <c r="AI513" s="12"/>
      <c r="AJ513" s="6"/>
      <c r="AK513" s="6">
        <f>AB513*0.04</f>
        <v>0</v>
      </c>
      <c r="AL513" s="6">
        <f>AB513*0.04</f>
        <v>0</v>
      </c>
      <c r="AM513" s="6">
        <f>AK513+AL513</f>
        <v>0</v>
      </c>
      <c r="AN513" s="14">
        <f>AM513/20653560</f>
        <v>0</v>
      </c>
      <c r="AO513" s="25"/>
      <c r="AP513" s="13"/>
      <c r="AQ513" s="25"/>
      <c r="AR513" s="27"/>
      <c r="AS513" s="27"/>
      <c r="AT513" s="27"/>
      <c r="AU513" s="6"/>
      <c r="AV513" s="6"/>
      <c r="AW513" s="13">
        <f>AV513/34743979</f>
        <v>0</v>
      </c>
      <c r="AX513" s="6"/>
      <c r="AY513" s="25"/>
      <c r="AZ513" s="6"/>
      <c r="BA513" s="12">
        <f>AZ513/12721596</f>
        <v>0</v>
      </c>
      <c r="BB513" s="11"/>
      <c r="BC513" s="6"/>
      <c r="BD513" s="10">
        <f>BC513/11104067</f>
        <v>0</v>
      </c>
      <c r="BE513" s="6"/>
      <c r="BF513" s="8">
        <f>BE513/47500730</f>
        <v>0</v>
      </c>
      <c r="BG513" s="24"/>
      <c r="BI513" s="6">
        <f>AK513*0.85*0.75*12</f>
        <v>0</v>
      </c>
      <c r="BJ513" s="6">
        <f>AL513*0.85*0.75*2*12</f>
        <v>0</v>
      </c>
      <c r="BK513" s="6">
        <f>BI513+BJ513</f>
        <v>0</v>
      </c>
      <c r="BL513" s="8">
        <f>BK513/236999601</f>
        <v>0</v>
      </c>
      <c r="BM513" s="25"/>
      <c r="BN513" s="8">
        <f>BM513/23157202</f>
        <v>0</v>
      </c>
      <c r="BO513" s="24"/>
      <c r="BP513" s="24"/>
      <c r="BQ513" s="24"/>
      <c r="BR513" s="24"/>
      <c r="BS513" s="24"/>
      <c r="BT513" s="25"/>
      <c r="BU513" s="25">
        <f>'[1]Detailed Budget'!$AD$24</f>
        <v>194045122715</v>
      </c>
      <c r="BV513" s="7"/>
      <c r="BW513" s="4"/>
      <c r="BX513" s="5"/>
      <c r="BY513" s="5"/>
      <c r="BZ513" s="24"/>
      <c r="CA513" s="25">
        <f>'[1]Detailed Budget'!$AD$96</f>
        <v>71050111380.677719</v>
      </c>
      <c r="CB513" s="5"/>
      <c r="CC513" s="24"/>
      <c r="CD513" s="24"/>
      <c r="CE513" s="25"/>
      <c r="CF513" s="5"/>
      <c r="CG513" s="26"/>
      <c r="CH513" s="5"/>
      <c r="CI513" s="5"/>
      <c r="CJ513" s="5"/>
      <c r="CK513" s="5"/>
      <c r="CL513" s="5"/>
      <c r="CM513" s="4">
        <f>'[1]Detailed Budget'!$AD$189</f>
        <v>77498869683.252869</v>
      </c>
      <c r="CN513" s="5">
        <f>BH513*BL513*CM513</f>
        <v>0</v>
      </c>
      <c r="CO513" s="3">
        <f>'[1]Detailed Budget'!$AD$191</f>
        <v>2684962805.4134097</v>
      </c>
      <c r="CP513" s="2">
        <f>BH513*AN513*CO513</f>
        <v>0</v>
      </c>
      <c r="CQ513" s="2">
        <f>CN513+CP513</f>
        <v>0</v>
      </c>
      <c r="CR513" s="25"/>
      <c r="CS513" s="5"/>
      <c r="CT513" s="24"/>
      <c r="CU513" s="24"/>
      <c r="CV513" s="24"/>
      <c r="CW513" s="4"/>
      <c r="CX513" s="24"/>
      <c r="CY513" s="24"/>
      <c r="CZ513" s="24"/>
      <c r="DA513" s="24"/>
      <c r="DB513" s="24"/>
      <c r="DC513" s="24"/>
      <c r="DD513" s="24"/>
      <c r="DE513" s="24"/>
      <c r="DF513" s="24"/>
      <c r="DG513" s="24"/>
      <c r="DH513" s="3"/>
      <c r="DI513" s="2"/>
      <c r="DJ513" s="24"/>
      <c r="DK513" s="24"/>
      <c r="DL513" s="24"/>
      <c r="DM513" s="24"/>
      <c r="DN513" s="24"/>
    </row>
    <row r="514" spans="1:118" ht="29" x14ac:dyDescent="0.35">
      <c r="A514" s="23" t="s">
        <v>715</v>
      </c>
      <c r="B514" s="22" t="s">
        <v>714</v>
      </c>
      <c r="C514" s="21" t="s">
        <v>1</v>
      </c>
      <c r="D514" s="21"/>
      <c r="E514" s="21"/>
      <c r="F514" s="21"/>
      <c r="G514" s="21"/>
      <c r="H514" s="21" t="s">
        <v>1</v>
      </c>
      <c r="I514" s="21" t="s">
        <v>1</v>
      </c>
      <c r="J514" s="21"/>
      <c r="K514" s="21"/>
      <c r="L514" s="21"/>
      <c r="M514" s="21" t="s">
        <v>1</v>
      </c>
      <c r="N514" s="21"/>
      <c r="O514" s="21"/>
      <c r="P514" s="21"/>
      <c r="Q514" s="21"/>
      <c r="R514" s="21" t="s">
        <v>1</v>
      </c>
      <c r="S514" s="21"/>
      <c r="T514" s="21"/>
      <c r="U514" s="20">
        <f>COUNTA(C514:T514)</f>
        <v>5</v>
      </c>
      <c r="V514" s="19" t="s">
        <v>0</v>
      </c>
      <c r="W514" s="18">
        <v>369972</v>
      </c>
      <c r="X514" s="17">
        <v>2.8</v>
      </c>
      <c r="Y514" s="16">
        <f>1+X514/100</f>
        <v>1.028</v>
      </c>
      <c r="Z514" s="6">
        <v>19</v>
      </c>
      <c r="AA514" s="16">
        <f>POWER(Y514,Z514)</f>
        <v>1.6899318009047619</v>
      </c>
      <c r="AB514" s="6">
        <f>W514*AA514</f>
        <v>625227.44824433653</v>
      </c>
      <c r="AC514" s="1">
        <v>11.3</v>
      </c>
      <c r="AD514" s="6">
        <f>AB514*AC514/100</f>
        <v>70650.701651610027</v>
      </c>
      <c r="AE514" s="6">
        <f>AD514*0.95</f>
        <v>67118.166569029519</v>
      </c>
      <c r="AF514" s="6">
        <f>AE514*BB514</f>
        <v>0</v>
      </c>
      <c r="AG514" s="15">
        <f>AE514/21628351</f>
        <v>3.1032493678796649E-3</v>
      </c>
      <c r="AH514" s="6">
        <f>AB514*0.05</f>
        <v>31261.372412216828</v>
      </c>
      <c r="AI514" s="12">
        <f>AH514/12908475</f>
        <v>2.4217711551687421E-3</v>
      </c>
      <c r="AJ514" s="6">
        <f>AD514+AH514</f>
        <v>101912.07406382685</v>
      </c>
      <c r="AK514" s="6">
        <f>AB514*0.04</f>
        <v>25009.097929773463</v>
      </c>
      <c r="AL514" s="6">
        <f>AB514*0.04</f>
        <v>25009.097929773463</v>
      </c>
      <c r="AM514" s="6">
        <f>AK514+AL514</f>
        <v>50018.195859546926</v>
      </c>
      <c r="AN514" s="14">
        <f>AM514/20653560</f>
        <v>2.4217711551687421E-3</v>
      </c>
      <c r="AO514" s="6">
        <v>20</v>
      </c>
      <c r="AP514" s="13">
        <f>AO514/8801</f>
        <v>2.2724690376093627E-3</v>
      </c>
      <c r="AQ514" s="6">
        <v>20</v>
      </c>
      <c r="AR514" s="6"/>
      <c r="AS514" s="6"/>
      <c r="AT514" s="6"/>
      <c r="AU514" s="6">
        <v>0</v>
      </c>
      <c r="AV514" s="6"/>
      <c r="AW514" s="13">
        <f>AV514/34743979</f>
        <v>0</v>
      </c>
      <c r="AX514" s="6">
        <v>1</v>
      </c>
      <c r="AY514" s="6">
        <f>AJ514/1150820*372885</f>
        <v>33021.222899576016</v>
      </c>
      <c r="AZ514" s="6">
        <f>AX514*AY514</f>
        <v>33021.222899576016</v>
      </c>
      <c r="BA514" s="12">
        <f>AZ514/12721596</f>
        <v>2.5956824049102028E-3</v>
      </c>
      <c r="BB514" s="11">
        <v>0</v>
      </c>
      <c r="BC514" s="6">
        <f>AD514*BB514*0.18*4</f>
        <v>0</v>
      </c>
      <c r="BD514" s="10">
        <f>BC514/11104067</f>
        <v>0</v>
      </c>
      <c r="BE514" s="6">
        <f>AD514*BB514*0.77*4</f>
        <v>0</v>
      </c>
      <c r="BF514" s="8">
        <f>BE514/47500730</f>
        <v>0</v>
      </c>
      <c r="BG514" s="27">
        <f>BC514+BE514</f>
        <v>0</v>
      </c>
      <c r="BH514" s="9">
        <v>0</v>
      </c>
      <c r="BI514" s="6">
        <f>AK514*0.85*0.75*12</f>
        <v>191319.599162767</v>
      </c>
      <c r="BJ514" s="6">
        <f>AL514*0.85*0.75*2*12</f>
        <v>382639.198325534</v>
      </c>
      <c r="BK514" s="6">
        <f>BI514+BJ514</f>
        <v>573958.79748830106</v>
      </c>
      <c r="BL514" s="8">
        <f>BK514/236999601</f>
        <v>2.4217711551687425E-3</v>
      </c>
      <c r="BM514" s="6">
        <f>AH514/353012*630100</f>
        <v>55799.210103163132</v>
      </c>
      <c r="BN514" s="8">
        <f>BM514/23157202</f>
        <v>2.409583424766219E-3</v>
      </c>
      <c r="BT514" s="6">
        <f>'[1]Detailed Budget'!$AD$12</f>
        <v>194045122715</v>
      </c>
      <c r="BU514" s="6">
        <f>'[1]Detailed Budget'!$AD$24</f>
        <v>194045122715</v>
      </c>
      <c r="BV514" s="7">
        <f>AV514/34743979</f>
        <v>0</v>
      </c>
      <c r="BW514" s="4"/>
      <c r="BX514" s="5">
        <f>BT514*BV514</f>
        <v>0</v>
      </c>
      <c r="BY514" s="5">
        <f>BU514*BV514</f>
        <v>0</v>
      </c>
      <c r="CA514" s="6">
        <f>'[1]Detailed Budget'!$AD$96</f>
        <v>71050111380.677719</v>
      </c>
      <c r="CB514" s="5">
        <f>BA514*CA514</f>
        <v>184423523.97773531</v>
      </c>
      <c r="CE514" s="6">
        <f>'[1]Detailed Budget'!$AD$175</f>
        <v>4330586076.5988197</v>
      </c>
      <c r="CF514" s="5">
        <f>BB514*BD514*CE514</f>
        <v>0</v>
      </c>
      <c r="CG514" s="6">
        <f>'[1]Detailed Budget'!$AD$176</f>
        <v>20662817754.37001</v>
      </c>
      <c r="CH514" s="5">
        <f>BB514*BF514*CG514</f>
        <v>0</v>
      </c>
      <c r="CI514" s="5">
        <f>CF514+CH514</f>
        <v>0</v>
      </c>
      <c r="CJ514" s="5">
        <f>'[1]Detailed Budget'!$AD$178</f>
        <v>46025131033.061455</v>
      </c>
      <c r="CK514" s="5">
        <f>BB514*AG514*CJ514</f>
        <v>0</v>
      </c>
      <c r="CL514" s="5">
        <f>CI514+CK514</f>
        <v>0</v>
      </c>
      <c r="CM514" s="4">
        <f>'[1]Detailed Budget'!$AD$189</f>
        <v>77498869683.252869</v>
      </c>
      <c r="CN514" s="5">
        <f>BH514*BL514*CM514</f>
        <v>0</v>
      </c>
      <c r="CO514" s="3">
        <f>'[1]Detailed Budget'!$AD$191</f>
        <v>2684962805.4134097</v>
      </c>
      <c r="CP514" s="2">
        <f>BH514*AN514*CO514</f>
        <v>0</v>
      </c>
      <c r="CQ514" s="2">
        <f>CN514+CP514</f>
        <v>0</v>
      </c>
      <c r="CR514" s="6">
        <f>'[1]Detailed Budget'!$AD$195</f>
        <v>18734176418</v>
      </c>
      <c r="CS514" s="5">
        <f>BN514*CR514</f>
        <v>45141560.973458976</v>
      </c>
      <c r="CW514" s="4"/>
      <c r="DH514" s="3">
        <f>'[1]Detailed Budget'!$AD$163</f>
        <v>4928560000</v>
      </c>
      <c r="DI514" s="2">
        <f>AP514*DH514</f>
        <v>11200000</v>
      </c>
    </row>
    <row r="515" spans="1:118" ht="29" x14ac:dyDescent="0.35">
      <c r="A515" s="23" t="s">
        <v>713</v>
      </c>
      <c r="B515" s="22" t="s">
        <v>712</v>
      </c>
      <c r="C515" s="21" t="s">
        <v>1</v>
      </c>
      <c r="D515" s="21"/>
      <c r="E515" s="21"/>
      <c r="F515" s="21"/>
      <c r="G515" s="21"/>
      <c r="H515" s="21" t="s">
        <v>1</v>
      </c>
      <c r="I515" s="21" t="s">
        <v>1</v>
      </c>
      <c r="J515" s="21"/>
      <c r="K515" s="21"/>
      <c r="L515" s="21"/>
      <c r="M515" s="21" t="s">
        <v>1</v>
      </c>
      <c r="N515" s="21"/>
      <c r="O515" s="21"/>
      <c r="P515" s="21"/>
      <c r="Q515" s="21"/>
      <c r="R515" s="21" t="s">
        <v>1</v>
      </c>
      <c r="S515" s="21"/>
      <c r="T515" s="21"/>
      <c r="U515" s="20">
        <f>COUNTA(C515:T515)</f>
        <v>5</v>
      </c>
      <c r="V515" s="19" t="s">
        <v>0</v>
      </c>
      <c r="W515" s="18">
        <v>152149</v>
      </c>
      <c r="X515" s="17">
        <v>2.8</v>
      </c>
      <c r="Y515" s="16">
        <f>1+X515/100</f>
        <v>1.028</v>
      </c>
      <c r="Z515" s="6">
        <v>19</v>
      </c>
      <c r="AA515" s="16">
        <f>POWER(Y515,Z515)</f>
        <v>1.6899318009047619</v>
      </c>
      <c r="AB515" s="6">
        <f>W515*AA515</f>
        <v>257121.43357585862</v>
      </c>
      <c r="AC515" s="1">
        <v>11.3</v>
      </c>
      <c r="AD515" s="6">
        <f>AB515*AC515/100</f>
        <v>29054.721994072028</v>
      </c>
      <c r="AE515" s="6">
        <f>AD515*0.95</f>
        <v>27601.985894368427</v>
      </c>
      <c r="AF515" s="6">
        <f>AE515*BB515</f>
        <v>0</v>
      </c>
      <c r="AG515" s="15">
        <f>AE515/21628351</f>
        <v>1.276194652767029E-3</v>
      </c>
      <c r="AH515" s="6">
        <f>AB515*0.05</f>
        <v>12856.071678792932</v>
      </c>
      <c r="AI515" s="12">
        <f>AH515/12908475</f>
        <v>9.9594039410487553E-4</v>
      </c>
      <c r="AJ515" s="6">
        <f>AD515+AH515</f>
        <v>41910.793672864958</v>
      </c>
      <c r="AK515" s="6">
        <f>AB515*0.04</f>
        <v>10284.857343034346</v>
      </c>
      <c r="AL515" s="6">
        <f>AB515*0.04</f>
        <v>10284.857343034346</v>
      </c>
      <c r="AM515" s="6">
        <f>AK515+AL515</f>
        <v>20569.714686068692</v>
      </c>
      <c r="AN515" s="14">
        <f>AM515/20653560</f>
        <v>9.9594039410487553E-4</v>
      </c>
      <c r="AO515" s="6">
        <v>15</v>
      </c>
      <c r="AP515" s="13">
        <f>AO515/8801</f>
        <v>1.7043517782070218E-3</v>
      </c>
      <c r="AQ515" s="6">
        <v>15</v>
      </c>
      <c r="AR515" s="6"/>
      <c r="AS515" s="6"/>
      <c r="AT515" s="6"/>
      <c r="AU515" s="6">
        <v>0</v>
      </c>
      <c r="AV515" s="6"/>
      <c r="AW515" s="13">
        <f>AV515/34743979</f>
        <v>0</v>
      </c>
      <c r="AX515" s="6">
        <v>1</v>
      </c>
      <c r="AY515" s="6">
        <f>AJ515/1150820*372885</f>
        <v>13579.800749644817</v>
      </c>
      <c r="AZ515" s="6">
        <f>AX515*AY515</f>
        <v>13579.800749644817</v>
      </c>
      <c r="BA515" s="12">
        <f>AZ515/12721596</f>
        <v>1.0674604624800865E-3</v>
      </c>
      <c r="BB515" s="11">
        <v>0</v>
      </c>
      <c r="BC515" s="6">
        <f>AD515*BB515*0.18*4</f>
        <v>0</v>
      </c>
      <c r="BD515" s="10">
        <f>BC515/11104067</f>
        <v>0</v>
      </c>
      <c r="BE515" s="6">
        <f>AD515*BB515*0.77*4</f>
        <v>0</v>
      </c>
      <c r="BF515" s="8">
        <f>BE515/47500730</f>
        <v>0</v>
      </c>
      <c r="BG515" s="27">
        <f>BC515+BE515</f>
        <v>0</v>
      </c>
      <c r="BH515" s="9">
        <v>0</v>
      </c>
      <c r="BI515" s="6">
        <f>AK515*0.85*0.75*12</f>
        <v>78679.15867421274</v>
      </c>
      <c r="BJ515" s="6">
        <f>AL515*0.85*0.75*2*12</f>
        <v>157358.31734842548</v>
      </c>
      <c r="BK515" s="6">
        <f>BI515+BJ515</f>
        <v>236037.47602263821</v>
      </c>
      <c r="BL515" s="8">
        <f>BK515/236999601</f>
        <v>9.9594039410487532E-4</v>
      </c>
      <c r="BM515" s="6">
        <f>AH515/353012*630100</f>
        <v>22947.125777048448</v>
      </c>
      <c r="BN515" s="8">
        <f>BM515/23157202</f>
        <v>9.9092825536731288E-4</v>
      </c>
      <c r="BT515" s="6">
        <f>'[1]Detailed Budget'!$AD$12</f>
        <v>194045122715</v>
      </c>
      <c r="BU515" s="6">
        <f>'[1]Detailed Budget'!$AD$24</f>
        <v>194045122715</v>
      </c>
      <c r="BV515" s="7">
        <f>AV515/34743979</f>
        <v>0</v>
      </c>
      <c r="BW515" s="4"/>
      <c r="BX515" s="5">
        <f>BT515*BV515</f>
        <v>0</v>
      </c>
      <c r="BY515" s="5">
        <f>BU515*BV515</f>
        <v>0</v>
      </c>
      <c r="CA515" s="6">
        <f>'[1]Detailed Budget'!$AD$96</f>
        <v>71050111380.677719</v>
      </c>
      <c r="CB515" s="5">
        <f>BA515*CA515</f>
        <v>75843184.753679886</v>
      </c>
      <c r="CE515" s="6">
        <f>'[1]Detailed Budget'!$AD$175</f>
        <v>4330586076.5988197</v>
      </c>
      <c r="CF515" s="5">
        <f>BB515*BD515*CE515</f>
        <v>0</v>
      </c>
      <c r="CG515" s="6">
        <f>'[1]Detailed Budget'!$AD$176</f>
        <v>20662817754.37001</v>
      </c>
      <c r="CH515" s="5">
        <f>BB515*BF515*CG515</f>
        <v>0</v>
      </c>
      <c r="CI515" s="5">
        <f>CF515+CH515</f>
        <v>0</v>
      </c>
      <c r="CJ515" s="5">
        <f>'[1]Detailed Budget'!$AD$178</f>
        <v>46025131033.061455</v>
      </c>
      <c r="CK515" s="5">
        <f>BB515*AG515*CJ515</f>
        <v>0</v>
      </c>
      <c r="CL515" s="5">
        <f>CI515+CK515</f>
        <v>0</v>
      </c>
      <c r="CM515" s="4">
        <f>'[1]Detailed Budget'!$AD$189</f>
        <v>77498869683.252869</v>
      </c>
      <c r="CN515" s="5">
        <f>BH515*BL515*CM515</f>
        <v>0</v>
      </c>
      <c r="CO515" s="3">
        <f>'[1]Detailed Budget'!$AD$191</f>
        <v>2684962805.4134097</v>
      </c>
      <c r="CP515" s="2">
        <f>BH515*AN515*CO515</f>
        <v>0</v>
      </c>
      <c r="CQ515" s="2">
        <f>CN515+CP515</f>
        <v>0</v>
      </c>
      <c r="CR515" s="6">
        <f>'[1]Detailed Budget'!$AD$195</f>
        <v>18734176418</v>
      </c>
      <c r="CS515" s="5">
        <f>BN515*CR515</f>
        <v>18564224.753632195</v>
      </c>
      <c r="CW515" s="4"/>
      <c r="DH515" s="3">
        <f>'[1]Detailed Budget'!$AD$163</f>
        <v>4928560000</v>
      </c>
      <c r="DI515" s="2">
        <f>AP515*DH515</f>
        <v>8400000</v>
      </c>
    </row>
    <row r="516" spans="1:118" ht="29" x14ac:dyDescent="0.35">
      <c r="A516" s="23" t="s">
        <v>711</v>
      </c>
      <c r="B516" s="22" t="s">
        <v>710</v>
      </c>
      <c r="C516" s="21" t="s">
        <v>1</v>
      </c>
      <c r="D516" s="21"/>
      <c r="E516" s="21"/>
      <c r="F516" s="21"/>
      <c r="G516" s="21"/>
      <c r="H516" s="21" t="s">
        <v>1</v>
      </c>
      <c r="I516" s="21" t="s">
        <v>1</v>
      </c>
      <c r="J516" s="21"/>
      <c r="K516" s="21"/>
      <c r="L516" s="21"/>
      <c r="M516" s="21" t="s">
        <v>1</v>
      </c>
      <c r="N516" s="21"/>
      <c r="O516" s="21"/>
      <c r="P516" s="21"/>
      <c r="Q516" s="21"/>
      <c r="R516" s="21" t="s">
        <v>1</v>
      </c>
      <c r="S516" s="21"/>
      <c r="T516" s="21"/>
      <c r="U516" s="20">
        <f>COUNTA(C516:T516)</f>
        <v>5</v>
      </c>
      <c r="V516" s="19" t="s">
        <v>0</v>
      </c>
      <c r="W516" s="18">
        <v>167303</v>
      </c>
      <c r="X516" s="17">
        <v>2.8</v>
      </c>
      <c r="Y516" s="16">
        <f>1+X516/100</f>
        <v>1.028</v>
      </c>
      <c r="Z516" s="6">
        <v>19</v>
      </c>
      <c r="AA516" s="16">
        <f>POWER(Y516,Z516)</f>
        <v>1.6899318009047619</v>
      </c>
      <c r="AB516" s="6">
        <f>W516*AA516</f>
        <v>282730.66008676938</v>
      </c>
      <c r="AC516" s="1">
        <v>11.3</v>
      </c>
      <c r="AD516" s="6">
        <f>AB516*AC516/100</f>
        <v>31948.564589804941</v>
      </c>
      <c r="AE516" s="6">
        <f>AD516*0.95</f>
        <v>30351.136360314693</v>
      </c>
      <c r="AF516" s="6">
        <f>AE516*BB516</f>
        <v>0</v>
      </c>
      <c r="AG516" s="15">
        <f>AE516/21628351</f>
        <v>1.4033033013156986E-3</v>
      </c>
      <c r="AH516" s="6">
        <f>AB516*0.05</f>
        <v>14136.533004338469</v>
      </c>
      <c r="AI516" s="12">
        <f>AH516/12908475</f>
        <v>1.0951357929064795E-3</v>
      </c>
      <c r="AJ516" s="6">
        <f>AD516+AH516</f>
        <v>46085.097594143408</v>
      </c>
      <c r="AK516" s="6">
        <f>AB516*0.04</f>
        <v>11309.226403470775</v>
      </c>
      <c r="AL516" s="6">
        <f>AB516*0.04</f>
        <v>11309.226403470775</v>
      </c>
      <c r="AM516" s="6">
        <f>AK516+AL516</f>
        <v>22618.45280694155</v>
      </c>
      <c r="AN516" s="14">
        <f>AM516/20653560</f>
        <v>1.0951357929064795E-3</v>
      </c>
      <c r="AO516" s="6">
        <v>10</v>
      </c>
      <c r="AP516" s="13">
        <f>AO516/8801</f>
        <v>1.1362345188046814E-3</v>
      </c>
      <c r="AQ516" s="6">
        <v>10</v>
      </c>
      <c r="AR516" s="6"/>
      <c r="AS516" s="6"/>
      <c r="AT516" s="6"/>
      <c r="AU516" s="6">
        <v>0</v>
      </c>
      <c r="AV516" s="6"/>
      <c r="AW516" s="13">
        <f>AV516/34743979</f>
        <v>0</v>
      </c>
      <c r="AX516" s="6">
        <v>1</v>
      </c>
      <c r="AY516" s="6">
        <f>AJ516/1150820*372885</f>
        <v>14932.345298476013</v>
      </c>
      <c r="AZ516" s="6">
        <f>AX516*AY516</f>
        <v>14932.345298476013</v>
      </c>
      <c r="BA516" s="12">
        <f>AZ516/12721596</f>
        <v>1.1737792411011963E-3</v>
      </c>
      <c r="BB516" s="11">
        <v>0</v>
      </c>
      <c r="BC516" s="6">
        <f>AD516*BB516*0.18*4</f>
        <v>0</v>
      </c>
      <c r="BD516" s="10">
        <f>BC516/11104067</f>
        <v>0</v>
      </c>
      <c r="BE516" s="6">
        <f>AD516*BB516*0.77*4</f>
        <v>0</v>
      </c>
      <c r="BF516" s="8">
        <f>BE516/47500730</f>
        <v>0</v>
      </c>
      <c r="BG516" s="27">
        <f>BC516+BE516</f>
        <v>0</v>
      </c>
      <c r="BH516" s="9">
        <v>0</v>
      </c>
      <c r="BI516" s="6">
        <f>AK516*0.85*0.75*12</f>
        <v>86515.581986551435</v>
      </c>
      <c r="BJ516" s="6">
        <f>AL516*0.85*0.75*2*12</f>
        <v>173031.16397310287</v>
      </c>
      <c r="BK516" s="6">
        <f>BI516+BJ516</f>
        <v>259546.7459596543</v>
      </c>
      <c r="BL516" s="8">
        <f>BK516/236999601</f>
        <v>1.0951357929064797E-3</v>
      </c>
      <c r="BM516" s="6">
        <f>AH516/353012*630100</f>
        <v>25232.653411310857</v>
      </c>
      <c r="BN516" s="8">
        <f>BM516/23157202</f>
        <v>1.0896244464815247E-3</v>
      </c>
      <c r="BT516" s="6">
        <f>'[1]Detailed Budget'!$AD$12</f>
        <v>194045122715</v>
      </c>
      <c r="BU516" s="6">
        <f>'[1]Detailed Budget'!$AD$24</f>
        <v>194045122715</v>
      </c>
      <c r="BV516" s="7">
        <f>AV516/34743979</f>
        <v>0</v>
      </c>
      <c r="BW516" s="4"/>
      <c r="BX516" s="5">
        <f>BT516*BV516</f>
        <v>0</v>
      </c>
      <c r="BY516" s="5">
        <f>BU516*BV516</f>
        <v>0</v>
      </c>
      <c r="CA516" s="6">
        <f>'[1]Detailed Budget'!$AD$96</f>
        <v>71050111380.677719</v>
      </c>
      <c r="CB516" s="5">
        <f>BA516*CA516</f>
        <v>83397145.816567361</v>
      </c>
      <c r="CE516" s="6">
        <f>'[1]Detailed Budget'!$AD$175</f>
        <v>4330586076.5988197</v>
      </c>
      <c r="CF516" s="5">
        <f>BB516*BD516*CE516</f>
        <v>0</v>
      </c>
      <c r="CG516" s="6">
        <f>'[1]Detailed Budget'!$AD$176</f>
        <v>20662817754.37001</v>
      </c>
      <c r="CH516" s="5">
        <f>BB516*BF516*CG516</f>
        <v>0</v>
      </c>
      <c r="CI516" s="5">
        <f>CF516+CH516</f>
        <v>0</v>
      </c>
      <c r="CJ516" s="5">
        <f>'[1]Detailed Budget'!$AD$178</f>
        <v>46025131033.061455</v>
      </c>
      <c r="CK516" s="5">
        <f>BB516*AG516*CJ516</f>
        <v>0</v>
      </c>
      <c r="CL516" s="5">
        <f>CI516+CK516</f>
        <v>0</v>
      </c>
      <c r="CM516" s="4">
        <f>'[1]Detailed Budget'!$AD$189</f>
        <v>77498869683.252869</v>
      </c>
      <c r="CN516" s="5">
        <f>BH516*BL516*CM516</f>
        <v>0</v>
      </c>
      <c r="CO516" s="3">
        <f>'[1]Detailed Budget'!$AD$191</f>
        <v>2684962805.4134097</v>
      </c>
      <c r="CP516" s="2">
        <f>BH516*AN516*CO516</f>
        <v>0</v>
      </c>
      <c r="CQ516" s="2">
        <f>CN516+CP516</f>
        <v>0</v>
      </c>
      <c r="CR516" s="6">
        <f>'[1]Detailed Budget'!$AD$195</f>
        <v>18734176418</v>
      </c>
      <c r="CS516" s="5">
        <f>BN516*CR516</f>
        <v>20413216.609750483</v>
      </c>
      <c r="CW516" s="4"/>
      <c r="DH516" s="3">
        <f>'[1]Detailed Budget'!$AD$163</f>
        <v>4928560000</v>
      </c>
      <c r="DI516" s="2">
        <f>AP516*DH516</f>
        <v>5600000</v>
      </c>
    </row>
    <row r="517" spans="1:118" ht="29" x14ac:dyDescent="0.35">
      <c r="A517" s="23" t="s">
        <v>709</v>
      </c>
      <c r="B517" s="22" t="s">
        <v>708</v>
      </c>
      <c r="C517" s="21" t="s">
        <v>1</v>
      </c>
      <c r="D517" s="21"/>
      <c r="E517" s="21"/>
      <c r="F517" s="21"/>
      <c r="G517" s="21"/>
      <c r="H517" s="21" t="s">
        <v>1</v>
      </c>
      <c r="I517" s="21" t="s">
        <v>1</v>
      </c>
      <c r="J517" s="21"/>
      <c r="K517" s="21"/>
      <c r="L517" s="21"/>
      <c r="M517" s="21" t="s">
        <v>1</v>
      </c>
      <c r="N517" s="21"/>
      <c r="O517" s="21"/>
      <c r="P517" s="21"/>
      <c r="Q517" s="21"/>
      <c r="R517" s="21" t="s">
        <v>1</v>
      </c>
      <c r="S517" s="21"/>
      <c r="T517" s="21"/>
      <c r="U517" s="20">
        <f>COUNTA(C517:T517)</f>
        <v>5</v>
      </c>
      <c r="V517" s="19" t="s">
        <v>0</v>
      </c>
      <c r="W517" s="18">
        <v>284215</v>
      </c>
      <c r="X517" s="17">
        <v>2.8</v>
      </c>
      <c r="Y517" s="16">
        <f>1+X517/100</f>
        <v>1.028</v>
      </c>
      <c r="Z517" s="6">
        <v>19</v>
      </c>
      <c r="AA517" s="16">
        <f>POWER(Y517,Z517)</f>
        <v>1.6899318009047619</v>
      </c>
      <c r="AB517" s="6">
        <f>W517*AA517</f>
        <v>480303.96679414692</v>
      </c>
      <c r="AC517" s="1">
        <v>11.3</v>
      </c>
      <c r="AD517" s="6">
        <f>AB517*AC517/100</f>
        <v>54274.348247738599</v>
      </c>
      <c r="AE517" s="6">
        <f>AD517*0.95</f>
        <v>51560.630835351665</v>
      </c>
      <c r="AF517" s="6">
        <f>AE517*BB517</f>
        <v>0</v>
      </c>
      <c r="AG517" s="15">
        <f>AE517/21628351</f>
        <v>2.3839372144160071E-3</v>
      </c>
      <c r="AH517" s="6">
        <f>AB517*0.05</f>
        <v>24015.198339707349</v>
      </c>
      <c r="AI517" s="12">
        <f>AH517/12908475</f>
        <v>1.8604210287975419E-3</v>
      </c>
      <c r="AJ517" s="6">
        <f>AD517+AH517</f>
        <v>78289.546587445948</v>
      </c>
      <c r="AK517" s="6">
        <f>AB517*0.04</f>
        <v>19212.158671765876</v>
      </c>
      <c r="AL517" s="6">
        <f>AB517*0.04</f>
        <v>19212.158671765876</v>
      </c>
      <c r="AM517" s="6">
        <f>AK517+AL517</f>
        <v>38424.317343531751</v>
      </c>
      <c r="AN517" s="14">
        <f>AM517/20653560</f>
        <v>1.8604210287975415E-3</v>
      </c>
      <c r="AO517" s="6">
        <v>19</v>
      </c>
      <c r="AP517" s="13">
        <f>AO517/8801</f>
        <v>2.1588455857288946E-3</v>
      </c>
      <c r="AQ517" s="6">
        <v>19</v>
      </c>
      <c r="AR517" s="6"/>
      <c r="AS517" s="6"/>
      <c r="AT517" s="6"/>
      <c r="AU517" s="6">
        <v>0</v>
      </c>
      <c r="AV517" s="6"/>
      <c r="AW517" s="13">
        <f>AV517/34743979</f>
        <v>0</v>
      </c>
      <c r="AX517" s="6">
        <v>1</v>
      </c>
      <c r="AY517" s="6">
        <f>AJ517/1150820*372885</f>
        <v>25367.127421542707</v>
      </c>
      <c r="AZ517" s="6">
        <f>AX517*AY517</f>
        <v>25367.127421542707</v>
      </c>
      <c r="BA517" s="12">
        <f>AZ517/12721596</f>
        <v>1.9940208305265082E-3</v>
      </c>
      <c r="BB517" s="11">
        <v>0</v>
      </c>
      <c r="BC517" s="6">
        <f>AD517*BB517*0.18*4</f>
        <v>0</v>
      </c>
      <c r="BD517" s="10">
        <f>BC517/11104067</f>
        <v>0</v>
      </c>
      <c r="BE517" s="6">
        <f>AD517*BB517*0.77*4</f>
        <v>0</v>
      </c>
      <c r="BF517" s="8">
        <f>BE517/47500730</f>
        <v>0</v>
      </c>
      <c r="BG517" s="27">
        <f>BC517+BE517</f>
        <v>0</v>
      </c>
      <c r="BH517" s="9">
        <v>0</v>
      </c>
      <c r="BI517" s="6">
        <f>AK517*0.85*0.75*12</f>
        <v>146973.01383900893</v>
      </c>
      <c r="BJ517" s="6">
        <f>AL517*0.85*0.75*2*12</f>
        <v>293946.02767801785</v>
      </c>
      <c r="BK517" s="6">
        <f>BI517+BJ517</f>
        <v>440919.04151702678</v>
      </c>
      <c r="BL517" s="8">
        <f>BK517/236999601</f>
        <v>1.8604210287975413E-3</v>
      </c>
      <c r="BM517" s="6">
        <f>AH517/353012*630100</f>
        <v>42865.331699346207</v>
      </c>
      <c r="BN517" s="8">
        <f>BM517/23157202</f>
        <v>1.8510583316303155E-3</v>
      </c>
      <c r="BT517" s="6">
        <f>'[1]Detailed Budget'!$AD$12</f>
        <v>194045122715</v>
      </c>
      <c r="BU517" s="6">
        <f>'[1]Detailed Budget'!$AD$24</f>
        <v>194045122715</v>
      </c>
      <c r="BV517" s="7">
        <f>AV517/34743979</f>
        <v>0</v>
      </c>
      <c r="BW517" s="4"/>
      <c r="BX517" s="5">
        <f>BT517*BV517</f>
        <v>0</v>
      </c>
      <c r="BY517" s="5">
        <f>BU517*BV517</f>
        <v>0</v>
      </c>
      <c r="CA517" s="6">
        <f>'[1]Detailed Budget'!$AD$96</f>
        <v>71050111380.677719</v>
      </c>
      <c r="CB517" s="5">
        <f>BA517*CA517</f>
        <v>141675402.1042999</v>
      </c>
      <c r="CE517" s="6">
        <f>'[1]Detailed Budget'!$AD$175</f>
        <v>4330586076.5988197</v>
      </c>
      <c r="CF517" s="5">
        <f>BB517*BD517*CE517</f>
        <v>0</v>
      </c>
      <c r="CG517" s="6">
        <f>'[1]Detailed Budget'!$AD$176</f>
        <v>20662817754.37001</v>
      </c>
      <c r="CH517" s="5">
        <f>BB517*BF517*CG517</f>
        <v>0</v>
      </c>
      <c r="CI517" s="5">
        <f>CF517+CH517</f>
        <v>0</v>
      </c>
      <c r="CJ517" s="5">
        <f>'[1]Detailed Budget'!$AD$178</f>
        <v>46025131033.061455</v>
      </c>
      <c r="CK517" s="5">
        <f>BB517*AG517*CJ517</f>
        <v>0</v>
      </c>
      <c r="CL517" s="5">
        <f>CI517+CK517</f>
        <v>0</v>
      </c>
      <c r="CM517" s="4">
        <f>'[1]Detailed Budget'!$AD$189</f>
        <v>77498869683.252869</v>
      </c>
      <c r="CN517" s="5">
        <f>BH517*BL517*CM517</f>
        <v>0</v>
      </c>
      <c r="CO517" s="3">
        <f>'[1]Detailed Budget'!$AD$191</f>
        <v>2684962805.4134097</v>
      </c>
      <c r="CP517" s="2">
        <f>BH517*AN517*CO517</f>
        <v>0</v>
      </c>
      <c r="CQ517" s="2">
        <f>CN517+CP517</f>
        <v>0</v>
      </c>
      <c r="CR517" s="6">
        <f>'[1]Detailed Budget'!$AD$195</f>
        <v>18734176418</v>
      </c>
      <c r="CS517" s="5">
        <f>BN517*CR517</f>
        <v>34678053.34477108</v>
      </c>
      <c r="CW517" s="4"/>
      <c r="DH517" s="3">
        <f>'[1]Detailed Budget'!$AD$163</f>
        <v>4928560000</v>
      </c>
      <c r="DI517" s="2">
        <f>AP517*DH517</f>
        <v>10640000</v>
      </c>
    </row>
    <row r="518" spans="1:118" ht="29" x14ac:dyDescent="0.35">
      <c r="A518" s="23" t="s">
        <v>707</v>
      </c>
      <c r="B518" s="22" t="s">
        <v>706</v>
      </c>
      <c r="C518" s="21" t="s">
        <v>1</v>
      </c>
      <c r="D518" s="21"/>
      <c r="E518" s="21"/>
      <c r="F518" s="21"/>
      <c r="G518" s="21"/>
      <c r="H518" s="21" t="s">
        <v>1</v>
      </c>
      <c r="I518" s="21" t="s">
        <v>1</v>
      </c>
      <c r="J518" s="21"/>
      <c r="K518" s="21"/>
      <c r="L518" s="21"/>
      <c r="M518" s="21" t="s">
        <v>1</v>
      </c>
      <c r="N518" s="21"/>
      <c r="O518" s="21"/>
      <c r="P518" s="21"/>
      <c r="Q518" s="21"/>
      <c r="R518" s="21" t="s">
        <v>1</v>
      </c>
      <c r="S518" s="21"/>
      <c r="T518" s="21"/>
      <c r="U518" s="20">
        <f>COUNTA(C518:T518)</f>
        <v>5</v>
      </c>
      <c r="V518" s="19" t="s">
        <v>0</v>
      </c>
      <c r="W518" s="18">
        <v>112192</v>
      </c>
      <c r="X518" s="17">
        <v>2.8</v>
      </c>
      <c r="Y518" s="16">
        <f>1+X518/100</f>
        <v>1.028</v>
      </c>
      <c r="Z518" s="6">
        <v>19</v>
      </c>
      <c r="AA518" s="16">
        <f>POWER(Y518,Z518)</f>
        <v>1.6899318009047619</v>
      </c>
      <c r="AB518" s="6">
        <f>W518*AA518</f>
        <v>189596.82860710705</v>
      </c>
      <c r="AC518" s="1">
        <v>11.3</v>
      </c>
      <c r="AD518" s="6">
        <f>AB518*AC518/100</f>
        <v>21424.441632603099</v>
      </c>
      <c r="AE518" s="6">
        <f>AD518*0.95</f>
        <v>20353.219550972943</v>
      </c>
      <c r="AF518" s="6">
        <f>AE518*BB518</f>
        <v>0</v>
      </c>
      <c r="AG518" s="15">
        <f>AE518/21628351</f>
        <v>9.4104351972894014E-4</v>
      </c>
      <c r="AH518" s="6">
        <f>AB518*0.05</f>
        <v>9479.8414303553527</v>
      </c>
      <c r="AI518" s="12">
        <f>AH518/12908475</f>
        <v>7.3438895224690393E-4</v>
      </c>
      <c r="AJ518" s="6">
        <f>AD518+AH518</f>
        <v>30904.28306295845</v>
      </c>
      <c r="AK518" s="6">
        <f>AB518*0.04</f>
        <v>7583.8731442842818</v>
      </c>
      <c r="AL518" s="6">
        <f>AB518*0.04</f>
        <v>7583.8731442842818</v>
      </c>
      <c r="AM518" s="6">
        <f>AK518+AL518</f>
        <v>15167.746288568564</v>
      </c>
      <c r="AN518" s="14">
        <f>AM518/20653560</f>
        <v>7.3438895224690382E-4</v>
      </c>
      <c r="AO518" s="6">
        <v>14</v>
      </c>
      <c r="AP518" s="13">
        <f>AO518/8801</f>
        <v>1.5907283263265539E-3</v>
      </c>
      <c r="AQ518" s="6">
        <v>14</v>
      </c>
      <c r="AR518" s="6"/>
      <c r="AS518" s="6"/>
      <c r="AT518" s="6"/>
      <c r="AU518" s="6">
        <v>0</v>
      </c>
      <c r="AV518" s="6"/>
      <c r="AW518" s="13">
        <f>AV518/34743979</f>
        <v>0</v>
      </c>
      <c r="AX518" s="6">
        <v>1</v>
      </c>
      <c r="AY518" s="6">
        <f>AJ518/1150820*372885</f>
        <v>10013.506534411343</v>
      </c>
      <c r="AZ518" s="6">
        <f>AX518*AY518</f>
        <v>10013.506534411343</v>
      </c>
      <c r="BA518" s="12">
        <f>AZ518/12721596</f>
        <v>7.8712659436845362E-4</v>
      </c>
      <c r="BB518" s="11">
        <v>0</v>
      </c>
      <c r="BC518" s="6">
        <f>AD518*BB518*0.18*4</f>
        <v>0</v>
      </c>
      <c r="BD518" s="10">
        <f>BC518/11104067</f>
        <v>0</v>
      </c>
      <c r="BE518" s="6">
        <f>AD518*BB518*0.77*4</f>
        <v>0</v>
      </c>
      <c r="BF518" s="8">
        <f>BE518/47500730</f>
        <v>0</v>
      </c>
      <c r="BG518" s="27">
        <f>BC518+BE518</f>
        <v>0</v>
      </c>
      <c r="BH518" s="9">
        <v>0</v>
      </c>
      <c r="BI518" s="6">
        <f>AK518*0.85*0.75*12</f>
        <v>58016.629553774765</v>
      </c>
      <c r="BJ518" s="6">
        <f>AL518*0.85*0.75*2*12</f>
        <v>116033.25910754953</v>
      </c>
      <c r="BK518" s="6">
        <f>BI518+BJ518</f>
        <v>174049.88866132428</v>
      </c>
      <c r="BL518" s="8">
        <f>BK518/236999601</f>
        <v>7.3438895224690393E-4</v>
      </c>
      <c r="BM518" s="6">
        <f>AH518/353012*630100</f>
        <v>16920.807466224684</v>
      </c>
      <c r="BN518" s="8">
        <f>BM518/23157202</f>
        <v>7.3069308918342912E-4</v>
      </c>
      <c r="BT518" s="6">
        <f>'[1]Detailed Budget'!$AD$12</f>
        <v>194045122715</v>
      </c>
      <c r="BU518" s="6">
        <f>'[1]Detailed Budget'!$AD$24</f>
        <v>194045122715</v>
      </c>
      <c r="BV518" s="7">
        <f>AV518/34743979</f>
        <v>0</v>
      </c>
      <c r="BW518" s="4"/>
      <c r="BX518" s="5">
        <f>BT518*BV518</f>
        <v>0</v>
      </c>
      <c r="BY518" s="5">
        <f>BU518*BV518</f>
        <v>0</v>
      </c>
      <c r="CA518" s="6">
        <f>'[1]Detailed Budget'!$AD$96</f>
        <v>71050111380.677719</v>
      </c>
      <c r="CB518" s="5">
        <f>BA518*CA518</f>
        <v>55925432.200572163</v>
      </c>
      <c r="CE518" s="6">
        <f>'[1]Detailed Budget'!$AD$175</f>
        <v>4330586076.5988197</v>
      </c>
      <c r="CF518" s="5">
        <f>BB518*BD518*CE518</f>
        <v>0</v>
      </c>
      <c r="CG518" s="6">
        <f>'[1]Detailed Budget'!$AD$176</f>
        <v>20662817754.37001</v>
      </c>
      <c r="CH518" s="5">
        <f>BB518*BF518*CG518</f>
        <v>0</v>
      </c>
      <c r="CI518" s="5">
        <f>CF518+CH518</f>
        <v>0</v>
      </c>
      <c r="CJ518" s="5">
        <f>'[1]Detailed Budget'!$AD$178</f>
        <v>46025131033.061455</v>
      </c>
      <c r="CK518" s="5">
        <f>BB518*AG518*CJ518</f>
        <v>0</v>
      </c>
      <c r="CL518" s="5">
        <f>CI518+CK518</f>
        <v>0</v>
      </c>
      <c r="CM518" s="4">
        <f>'[1]Detailed Budget'!$AD$189</f>
        <v>77498869683.252869</v>
      </c>
      <c r="CN518" s="5">
        <f>BH518*BL518*CM518</f>
        <v>0</v>
      </c>
      <c r="CO518" s="3">
        <f>'[1]Detailed Budget'!$AD$191</f>
        <v>2684962805.4134097</v>
      </c>
      <c r="CP518" s="2">
        <f>BH518*AN518*CO518</f>
        <v>0</v>
      </c>
      <c r="CQ518" s="2">
        <f>CN518+CP518</f>
        <v>0</v>
      </c>
      <c r="CR518" s="6">
        <f>'[1]Detailed Budget'!$AD$195</f>
        <v>18734176418</v>
      </c>
      <c r="CS518" s="5">
        <f>BN518*CR518</f>
        <v>13688933.240175769</v>
      </c>
      <c r="CW518" s="4"/>
      <c r="DH518" s="3">
        <f>'[1]Detailed Budget'!$AD$163</f>
        <v>4928560000</v>
      </c>
      <c r="DI518" s="2">
        <f>AP518*DH518</f>
        <v>7840000.0000000009</v>
      </c>
    </row>
    <row r="519" spans="1:118" ht="29" x14ac:dyDescent="0.35">
      <c r="A519" s="23" t="s">
        <v>705</v>
      </c>
      <c r="B519" s="22" t="s">
        <v>704</v>
      </c>
      <c r="C519" s="21" t="s">
        <v>1</v>
      </c>
      <c r="D519" s="21"/>
      <c r="E519" s="21"/>
      <c r="F519" s="21"/>
      <c r="G519" s="21"/>
      <c r="H519" s="21" t="s">
        <v>1</v>
      </c>
      <c r="I519" s="21" t="s">
        <v>1</v>
      </c>
      <c r="J519" s="21"/>
      <c r="K519" s="21"/>
      <c r="L519" s="21"/>
      <c r="M519" s="21" t="s">
        <v>1</v>
      </c>
      <c r="N519" s="21"/>
      <c r="O519" s="21"/>
      <c r="P519" s="21"/>
      <c r="Q519" s="21"/>
      <c r="R519" s="21" t="s">
        <v>1</v>
      </c>
      <c r="S519" s="21"/>
      <c r="T519" s="21"/>
      <c r="U519" s="20">
        <f>COUNTA(C519:T519)</f>
        <v>5</v>
      </c>
      <c r="V519" s="19" t="s">
        <v>0</v>
      </c>
      <c r="W519" s="18">
        <v>189654</v>
      </c>
      <c r="X519" s="17">
        <v>2.8</v>
      </c>
      <c r="Y519" s="16">
        <f>1+X519/100</f>
        <v>1.028</v>
      </c>
      <c r="Z519" s="6">
        <v>19</v>
      </c>
      <c r="AA519" s="16">
        <f>POWER(Y519,Z519)</f>
        <v>1.6899318009047619</v>
      </c>
      <c r="AB519" s="6">
        <f>W519*AA519</f>
        <v>320502.32576879172</v>
      </c>
      <c r="AC519" s="1">
        <v>11.3</v>
      </c>
      <c r="AD519" s="6">
        <f>AB519*AC519/100</f>
        <v>36216.762811873465</v>
      </c>
      <c r="AE519" s="6">
        <f>AD519*0.95</f>
        <v>34405.92467127979</v>
      </c>
      <c r="AF519" s="6">
        <f>AE519*BB519</f>
        <v>0</v>
      </c>
      <c r="AG519" s="15">
        <f>AE519/21628351</f>
        <v>1.5907789119604999E-3</v>
      </c>
      <c r="AH519" s="6">
        <f>AB519*0.05</f>
        <v>16025.116288439587</v>
      </c>
      <c r="AI519" s="12">
        <f>AH519/12908475</f>
        <v>1.2414414784426191E-3</v>
      </c>
      <c r="AJ519" s="6">
        <f>AD519+AH519</f>
        <v>52241.879100313054</v>
      </c>
      <c r="AK519" s="6">
        <f>AB519*0.04</f>
        <v>12820.093030751668</v>
      </c>
      <c r="AL519" s="6">
        <f>AB519*0.04</f>
        <v>12820.093030751668</v>
      </c>
      <c r="AM519" s="6">
        <f>AK519+AL519</f>
        <v>25640.186061503337</v>
      </c>
      <c r="AN519" s="14">
        <f>AM519/20653560</f>
        <v>1.2414414784426189E-3</v>
      </c>
      <c r="AO519" s="6">
        <v>20</v>
      </c>
      <c r="AP519" s="13">
        <f>AO519/8801</f>
        <v>2.2724690376093627E-3</v>
      </c>
      <c r="AQ519" s="6">
        <v>20</v>
      </c>
      <c r="AR519" s="6"/>
      <c r="AS519" s="6"/>
      <c r="AT519" s="6"/>
      <c r="AU519" s="6">
        <v>0</v>
      </c>
      <c r="AV519" s="6"/>
      <c r="AW519" s="13">
        <f>AV519/34743979</f>
        <v>0</v>
      </c>
      <c r="AX519" s="6">
        <v>1</v>
      </c>
      <c r="AY519" s="6">
        <f>AJ519/1150820*372885</f>
        <v>16927.245866703943</v>
      </c>
      <c r="AZ519" s="6">
        <f>AX519*AY519</f>
        <v>16927.245866703943</v>
      </c>
      <c r="BA519" s="12">
        <f>AZ519/12721596</f>
        <v>1.3305913712952323E-3</v>
      </c>
      <c r="BB519" s="11">
        <v>0</v>
      </c>
      <c r="BC519" s="6">
        <f>AD519*BB519*0.18*4</f>
        <v>0</v>
      </c>
      <c r="BD519" s="10">
        <f>BC519/11104067</f>
        <v>0</v>
      </c>
      <c r="BE519" s="6">
        <f>AD519*BB519*0.77*4</f>
        <v>0</v>
      </c>
      <c r="BF519" s="8">
        <f>BE519/47500730</f>
        <v>0</v>
      </c>
      <c r="BG519" s="27">
        <f>BC519+BE519</f>
        <v>0</v>
      </c>
      <c r="BH519" s="9">
        <v>0</v>
      </c>
      <c r="BI519" s="6">
        <f>AK519*0.85*0.75*12</f>
        <v>98073.711685250266</v>
      </c>
      <c r="BJ519" s="6">
        <f>AL519*0.85*0.75*2*12</f>
        <v>196147.42337050053</v>
      </c>
      <c r="BK519" s="6">
        <f>BI519+BJ519</f>
        <v>294221.13505575078</v>
      </c>
      <c r="BL519" s="8">
        <f>BK519/236999601</f>
        <v>1.2414414784426189E-3</v>
      </c>
      <c r="BM519" s="6">
        <f>AH519/353012*630100</f>
        <v>28603.633228745151</v>
      </c>
      <c r="BN519" s="8">
        <f>BM519/23157202</f>
        <v>1.2351938385624114E-3</v>
      </c>
      <c r="BT519" s="6">
        <f>'[1]Detailed Budget'!$AD$12</f>
        <v>194045122715</v>
      </c>
      <c r="BU519" s="6">
        <f>'[1]Detailed Budget'!$AD$24</f>
        <v>194045122715</v>
      </c>
      <c r="BV519" s="7">
        <f>AV519/34743979</f>
        <v>0</v>
      </c>
      <c r="BW519" s="4"/>
      <c r="BX519" s="5">
        <f>BT519*BV519</f>
        <v>0</v>
      </c>
      <c r="BY519" s="5">
        <f>BU519*BV519</f>
        <v>0</v>
      </c>
      <c r="CA519" s="6">
        <f>'[1]Detailed Budget'!$AD$96</f>
        <v>71050111380.677719</v>
      </c>
      <c r="CB519" s="5">
        <f>BA519*CA519</f>
        <v>94538665.13269496</v>
      </c>
      <c r="CE519" s="6">
        <f>'[1]Detailed Budget'!$AD$175</f>
        <v>4330586076.5988197</v>
      </c>
      <c r="CF519" s="5">
        <f>BB519*BD519*CE519</f>
        <v>0</v>
      </c>
      <c r="CG519" s="6">
        <f>'[1]Detailed Budget'!$AD$176</f>
        <v>20662817754.37001</v>
      </c>
      <c r="CH519" s="5">
        <f>BB519*BF519*CG519</f>
        <v>0</v>
      </c>
      <c r="CI519" s="5">
        <f>CF519+CH519</f>
        <v>0</v>
      </c>
      <c r="CJ519" s="5">
        <f>'[1]Detailed Budget'!$AD$178</f>
        <v>46025131033.061455</v>
      </c>
      <c r="CK519" s="5">
        <f>BB519*AG519*CJ519</f>
        <v>0</v>
      </c>
      <c r="CL519" s="5">
        <f>CI519+CK519</f>
        <v>0</v>
      </c>
      <c r="CM519" s="4">
        <f>'[1]Detailed Budget'!$AD$189</f>
        <v>77498869683.252869</v>
      </c>
      <c r="CN519" s="5">
        <f>BH519*BL519*CM519</f>
        <v>0</v>
      </c>
      <c r="CO519" s="3">
        <f>'[1]Detailed Budget'!$AD$191</f>
        <v>2684962805.4134097</v>
      </c>
      <c r="CP519" s="2">
        <f>BH519*AN519*CO519</f>
        <v>0</v>
      </c>
      <c r="CQ519" s="2">
        <f>CN519+CP519</f>
        <v>0</v>
      </c>
      <c r="CR519" s="6">
        <f>'[1]Detailed Budget'!$AD$195</f>
        <v>18734176418</v>
      </c>
      <c r="CS519" s="5">
        <f>BN519*CR519</f>
        <v>23140339.282054827</v>
      </c>
      <c r="CW519" s="4"/>
      <c r="DH519" s="3">
        <f>'[1]Detailed Budget'!$AD$163</f>
        <v>4928560000</v>
      </c>
      <c r="DI519" s="2">
        <f>AP519*DH519</f>
        <v>11200000</v>
      </c>
    </row>
    <row r="520" spans="1:118" ht="29" x14ac:dyDescent="0.35">
      <c r="A520" s="23" t="s">
        <v>703</v>
      </c>
      <c r="B520" s="22" t="s">
        <v>702</v>
      </c>
      <c r="C520" s="21" t="s">
        <v>1</v>
      </c>
      <c r="D520" s="21"/>
      <c r="E520" s="21"/>
      <c r="F520" s="21"/>
      <c r="G520" s="21"/>
      <c r="H520" s="21" t="s">
        <v>1</v>
      </c>
      <c r="I520" s="21" t="s">
        <v>1</v>
      </c>
      <c r="J520" s="21"/>
      <c r="K520" s="21"/>
      <c r="L520" s="21"/>
      <c r="M520" s="21" t="s">
        <v>1</v>
      </c>
      <c r="N520" s="21"/>
      <c r="O520" s="21"/>
      <c r="P520" s="21"/>
      <c r="Q520" s="21"/>
      <c r="R520" s="21" t="s">
        <v>1</v>
      </c>
      <c r="S520" s="21"/>
      <c r="T520" s="21"/>
      <c r="U520" s="20">
        <f>COUNTA(C520:T520)</f>
        <v>5</v>
      </c>
      <c r="V520" s="19" t="s">
        <v>0</v>
      </c>
      <c r="W520" s="18">
        <v>158152</v>
      </c>
      <c r="X520" s="17">
        <v>2.8</v>
      </c>
      <c r="Y520" s="16">
        <f>1+X520/100</f>
        <v>1.028</v>
      </c>
      <c r="Z520" s="6">
        <v>19</v>
      </c>
      <c r="AA520" s="16">
        <f>POWER(Y520,Z520)</f>
        <v>1.6899318009047619</v>
      </c>
      <c r="AB520" s="6">
        <f>W520*AA520</f>
        <v>267266.09417668992</v>
      </c>
      <c r="AC520" s="1">
        <v>11.3</v>
      </c>
      <c r="AD520" s="6">
        <f>AB520*AC520/100</f>
        <v>30201.068641965961</v>
      </c>
      <c r="AE520" s="6">
        <f>AD520*0.95</f>
        <v>28691.015209867663</v>
      </c>
      <c r="AF520" s="6">
        <f>AE520*BB520</f>
        <v>0</v>
      </c>
      <c r="AG520" s="15">
        <f>AE520/21628351</f>
        <v>1.3265465873874371E-3</v>
      </c>
      <c r="AH520" s="6">
        <f>AB520*0.05</f>
        <v>13363.304708834497</v>
      </c>
      <c r="AI520" s="12">
        <f>AH520/12908475</f>
        <v>1.0352349684090876E-3</v>
      </c>
      <c r="AJ520" s="6">
        <f>AD520+AH520</f>
        <v>43564.373350800459</v>
      </c>
      <c r="AK520" s="6">
        <f>AB520*0.04</f>
        <v>10690.643767067597</v>
      </c>
      <c r="AL520" s="6">
        <f>AB520*0.04</f>
        <v>10690.643767067597</v>
      </c>
      <c r="AM520" s="6">
        <f>AK520+AL520</f>
        <v>21381.287534135194</v>
      </c>
      <c r="AN520" s="14">
        <f>AM520/20653560</f>
        <v>1.0352349684090876E-3</v>
      </c>
      <c r="AO520" s="6">
        <v>11</v>
      </c>
      <c r="AP520" s="13">
        <f>AO520/8801</f>
        <v>1.2498579706851495E-3</v>
      </c>
      <c r="AQ520" s="6">
        <v>11</v>
      </c>
      <c r="AR520" s="6"/>
      <c r="AS520" s="6"/>
      <c r="AT520" s="6"/>
      <c r="AU520" s="6">
        <v>0</v>
      </c>
      <c r="AV520" s="6"/>
      <c r="AW520" s="13">
        <f>AV520/34743979</f>
        <v>0</v>
      </c>
      <c r="AX520" s="6">
        <v>1</v>
      </c>
      <c r="AY520" s="6">
        <f>AJ520/1150820*372885</f>
        <v>14115.588325640178</v>
      </c>
      <c r="AZ520" s="6">
        <f>AX520*AY520</f>
        <v>14115.588325640178</v>
      </c>
      <c r="BA520" s="12">
        <f>AZ520/12721596</f>
        <v>1.109576842845833E-3</v>
      </c>
      <c r="BB520" s="11">
        <v>0</v>
      </c>
      <c r="BC520" s="6">
        <f>AD520*BB520*0.18*4</f>
        <v>0</v>
      </c>
      <c r="BD520" s="10">
        <f>BC520/11104067</f>
        <v>0</v>
      </c>
      <c r="BE520" s="6">
        <f>AD520*BB520*0.77*4</f>
        <v>0</v>
      </c>
      <c r="BF520" s="8">
        <f>BE520/47500730</f>
        <v>0</v>
      </c>
      <c r="BG520" s="27">
        <f>BC520+BE520</f>
        <v>0</v>
      </c>
      <c r="BH520" s="9">
        <v>0</v>
      </c>
      <c r="BI520" s="6">
        <f>AK520*0.85*0.75*12</f>
        <v>81783.424818067113</v>
      </c>
      <c r="BJ520" s="6">
        <f>AL520*0.85*0.75*2*12</f>
        <v>163566.84963613423</v>
      </c>
      <c r="BK520" s="6">
        <f>BI520+BJ520</f>
        <v>245350.27445420134</v>
      </c>
      <c r="BL520" s="8">
        <f>BK520/236999601</f>
        <v>1.0352349684090874E-3</v>
      </c>
      <c r="BM520" s="6">
        <f>AH520/353012*630100</f>
        <v>23852.498773516527</v>
      </c>
      <c r="BN520" s="8">
        <f>BM520/23157202</f>
        <v>1.030025077015631E-3</v>
      </c>
      <c r="BT520" s="6">
        <f>'[1]Detailed Budget'!$AD$12</f>
        <v>194045122715</v>
      </c>
      <c r="BU520" s="6">
        <f>'[1]Detailed Budget'!$AD$24</f>
        <v>194045122715</v>
      </c>
      <c r="BV520" s="7">
        <f>AV520/34743979</f>
        <v>0</v>
      </c>
      <c r="BW520" s="4"/>
      <c r="BX520" s="5">
        <f>BT520*BV520</f>
        <v>0</v>
      </c>
      <c r="BY520" s="5">
        <f>BU520*BV520</f>
        <v>0</v>
      </c>
      <c r="CA520" s="6">
        <f>'[1]Detailed Budget'!$AD$96</f>
        <v>71050111380.677719</v>
      </c>
      <c r="CB520" s="5">
        <f>BA520*CA520</f>
        <v>78835558.26961717</v>
      </c>
      <c r="CE520" s="6">
        <f>'[1]Detailed Budget'!$AD$175</f>
        <v>4330586076.5988197</v>
      </c>
      <c r="CF520" s="5">
        <f>BB520*BD520*CE520</f>
        <v>0</v>
      </c>
      <c r="CG520" s="6">
        <f>'[1]Detailed Budget'!$AD$176</f>
        <v>20662817754.37001</v>
      </c>
      <c r="CH520" s="5">
        <f>BB520*BF520*CG520</f>
        <v>0</v>
      </c>
      <c r="CI520" s="5">
        <f>CF520+CH520</f>
        <v>0</v>
      </c>
      <c r="CJ520" s="5">
        <f>'[1]Detailed Budget'!$AD$178</f>
        <v>46025131033.061455</v>
      </c>
      <c r="CK520" s="5">
        <f>BB520*AG520*CJ520</f>
        <v>0</v>
      </c>
      <c r="CL520" s="5">
        <f>CI520+CK520</f>
        <v>0</v>
      </c>
      <c r="CM520" s="4">
        <f>'[1]Detailed Budget'!$AD$189</f>
        <v>77498869683.252869</v>
      </c>
      <c r="CN520" s="5">
        <f>BH520*BL520*CM520</f>
        <v>0</v>
      </c>
      <c r="CO520" s="3">
        <f>'[1]Detailed Budget'!$AD$191</f>
        <v>2684962805.4134097</v>
      </c>
      <c r="CP520" s="2">
        <f>BH520*AN520*CO520</f>
        <v>0</v>
      </c>
      <c r="CQ520" s="2">
        <f>CN520+CP520</f>
        <v>0</v>
      </c>
      <c r="CR520" s="6">
        <f>'[1]Detailed Budget'!$AD$195</f>
        <v>18734176418</v>
      </c>
      <c r="CS520" s="5">
        <f>BN520*CR520</f>
        <v>19296671.507774867</v>
      </c>
      <c r="CW520" s="4"/>
      <c r="DH520" s="3">
        <f>'[1]Detailed Budget'!$AD$163</f>
        <v>4928560000</v>
      </c>
      <c r="DI520" s="2">
        <f>AP520*DH520</f>
        <v>6160000</v>
      </c>
    </row>
    <row r="521" spans="1:118" ht="29" x14ac:dyDescent="0.35">
      <c r="A521" s="23" t="s">
        <v>701</v>
      </c>
      <c r="B521" s="22" t="s">
        <v>700</v>
      </c>
      <c r="C521" s="21" t="s">
        <v>1</v>
      </c>
      <c r="D521" s="21"/>
      <c r="E521" s="21"/>
      <c r="F521" s="21"/>
      <c r="G521" s="21"/>
      <c r="H521" s="21" t="s">
        <v>1</v>
      </c>
      <c r="I521" s="21" t="s">
        <v>1</v>
      </c>
      <c r="J521" s="21"/>
      <c r="K521" s="21"/>
      <c r="L521" s="21"/>
      <c r="M521" s="21" t="s">
        <v>1</v>
      </c>
      <c r="N521" s="21"/>
      <c r="O521" s="21"/>
      <c r="P521" s="21"/>
      <c r="Q521" s="21"/>
      <c r="R521" s="21" t="s">
        <v>1</v>
      </c>
      <c r="S521" s="21"/>
      <c r="T521" s="21"/>
      <c r="U521" s="20">
        <f>COUNTA(C521:T521)</f>
        <v>5</v>
      </c>
      <c r="V521" s="19" t="s">
        <v>0</v>
      </c>
      <c r="W521" s="18">
        <v>96517</v>
      </c>
      <c r="X521" s="17">
        <v>2.8</v>
      </c>
      <c r="Y521" s="16">
        <f>1+X521/100</f>
        <v>1.028</v>
      </c>
      <c r="Z521" s="6">
        <v>19</v>
      </c>
      <c r="AA521" s="16">
        <f>POWER(Y521,Z521)</f>
        <v>1.6899318009047619</v>
      </c>
      <c r="AB521" s="6">
        <f>W521*AA521</f>
        <v>163107.14762792492</v>
      </c>
      <c r="AC521" s="1">
        <v>11.3</v>
      </c>
      <c r="AD521" s="6">
        <f>AB521*AC521/100</f>
        <v>18431.107681955516</v>
      </c>
      <c r="AE521" s="6">
        <f>AD521*0.95</f>
        <v>17509.552297857739</v>
      </c>
      <c r="AF521" s="6">
        <f>AE521*BB521</f>
        <v>0</v>
      </c>
      <c r="AG521" s="15">
        <f>AE521/21628351</f>
        <v>8.0956482987804934E-4</v>
      </c>
      <c r="AH521" s="6">
        <f>AB521*0.05</f>
        <v>8155.3573813962466</v>
      </c>
      <c r="AI521" s="12">
        <f>AH521/12908475</f>
        <v>6.3178317976339158E-4</v>
      </c>
      <c r="AJ521" s="6">
        <f>AD521+AH521</f>
        <v>26586.465063351763</v>
      </c>
      <c r="AK521" s="6">
        <f>AB521*0.04</f>
        <v>6524.2859051169971</v>
      </c>
      <c r="AL521" s="6">
        <f>AB521*0.04</f>
        <v>6524.2859051169971</v>
      </c>
      <c r="AM521" s="6">
        <f>AK521+AL521</f>
        <v>13048.571810233994</v>
      </c>
      <c r="AN521" s="14">
        <f>AM521/20653560</f>
        <v>6.3178317976339158E-4</v>
      </c>
      <c r="AO521" s="6">
        <v>14</v>
      </c>
      <c r="AP521" s="13">
        <f>AO521/8801</f>
        <v>1.5907283263265539E-3</v>
      </c>
      <c r="AQ521" s="6">
        <v>14</v>
      </c>
      <c r="AR521" s="6"/>
      <c r="AS521" s="6"/>
      <c r="AT521" s="6"/>
      <c r="AU521" s="6">
        <v>0</v>
      </c>
      <c r="AV521" s="6"/>
      <c r="AW521" s="13">
        <f>AV521/34743979</f>
        <v>0</v>
      </c>
      <c r="AX521" s="6">
        <v>1</v>
      </c>
      <c r="AY521" s="6">
        <f>AJ521/1150820*372885</f>
        <v>8614.4610148832326</v>
      </c>
      <c r="AZ521" s="6">
        <f>AX521*AY521</f>
        <v>8614.4610148832326</v>
      </c>
      <c r="BA521" s="12">
        <f>AZ521/12721596</f>
        <v>6.7715253769127961E-4</v>
      </c>
      <c r="BB521" s="11">
        <v>0</v>
      </c>
      <c r="BC521" s="6">
        <f>AD521*BB521*0.18*4</f>
        <v>0</v>
      </c>
      <c r="BD521" s="10">
        <f>BC521/11104067</f>
        <v>0</v>
      </c>
      <c r="BE521" s="6">
        <f>AD521*BB521*0.77*4</f>
        <v>0</v>
      </c>
      <c r="BF521" s="8">
        <f>BE521/47500730</f>
        <v>0</v>
      </c>
      <c r="BG521" s="27">
        <f>BC521+BE521</f>
        <v>0</v>
      </c>
      <c r="BH521" s="9">
        <v>0</v>
      </c>
      <c r="BI521" s="6">
        <f>AK521*0.85*0.75*12</f>
        <v>49910.787174145029</v>
      </c>
      <c r="BJ521" s="6">
        <f>AL521*0.85*0.75*2*12</f>
        <v>99821.574348290058</v>
      </c>
      <c r="BK521" s="6">
        <f>BI521+BJ521</f>
        <v>149732.36152243509</v>
      </c>
      <c r="BL521" s="8">
        <f>BK521/236999601</f>
        <v>6.3178317976339169E-4</v>
      </c>
      <c r="BM521" s="6">
        <f>AH521/353012*630100</f>
        <v>14556.70256540224</v>
      </c>
      <c r="BN521" s="8">
        <f>BM521/23157202</f>
        <v>6.2860368732812544E-4</v>
      </c>
      <c r="BT521" s="6">
        <f>'[1]Detailed Budget'!$AD$12</f>
        <v>194045122715</v>
      </c>
      <c r="BU521" s="6">
        <f>'[1]Detailed Budget'!$AD$24</f>
        <v>194045122715</v>
      </c>
      <c r="BV521" s="7">
        <f>AV521/34743979</f>
        <v>0</v>
      </c>
      <c r="BW521" s="4"/>
      <c r="BX521" s="5">
        <f>BT521*BV521</f>
        <v>0</v>
      </c>
      <c r="BY521" s="5">
        <f>BU521*BV521</f>
        <v>0</v>
      </c>
      <c r="CA521" s="6">
        <f>'[1]Detailed Budget'!$AD$96</f>
        <v>71050111380.677719</v>
      </c>
      <c r="CB521" s="5">
        <f>BA521*CA521</f>
        <v>48111763.224673986</v>
      </c>
      <c r="CE521" s="6">
        <f>'[1]Detailed Budget'!$AD$175</f>
        <v>4330586076.5988197</v>
      </c>
      <c r="CF521" s="5">
        <f>BB521*BD521*CE521</f>
        <v>0</v>
      </c>
      <c r="CG521" s="6">
        <f>'[1]Detailed Budget'!$AD$176</f>
        <v>20662817754.37001</v>
      </c>
      <c r="CH521" s="5">
        <f>BB521*BF521*CG521</f>
        <v>0</v>
      </c>
      <c r="CI521" s="5">
        <f>CF521+CH521</f>
        <v>0</v>
      </c>
      <c r="CJ521" s="5">
        <f>'[1]Detailed Budget'!$AD$178</f>
        <v>46025131033.061455</v>
      </c>
      <c r="CK521" s="5">
        <f>BB521*AG521*CJ521</f>
        <v>0</v>
      </c>
      <c r="CL521" s="5">
        <f>CI521+CK521</f>
        <v>0</v>
      </c>
      <c r="CM521" s="4">
        <f>'[1]Detailed Budget'!$AD$189</f>
        <v>77498869683.252869</v>
      </c>
      <c r="CN521" s="5">
        <f>BH521*BL521*CM521</f>
        <v>0</v>
      </c>
      <c r="CO521" s="3">
        <f>'[1]Detailed Budget'!$AD$191</f>
        <v>2684962805.4134097</v>
      </c>
      <c r="CP521" s="2">
        <f>BH521*AN521*CO521</f>
        <v>0</v>
      </c>
      <c r="CQ521" s="2">
        <f>CN521+CP521</f>
        <v>0</v>
      </c>
      <c r="CR521" s="6">
        <f>'[1]Detailed Budget'!$AD$195</f>
        <v>18734176418</v>
      </c>
      <c r="CS521" s="5">
        <f>BN521*CR521</f>
        <v>11776372.375410413</v>
      </c>
      <c r="CW521" s="4"/>
      <c r="DH521" s="3">
        <f>'[1]Detailed Budget'!$AD$163</f>
        <v>4928560000</v>
      </c>
      <c r="DI521" s="2">
        <f>AP521*DH521</f>
        <v>7840000.0000000009</v>
      </c>
    </row>
    <row r="522" spans="1:118" ht="29" x14ac:dyDescent="0.35">
      <c r="A522" s="23" t="s">
        <v>699</v>
      </c>
      <c r="B522" s="22" t="s">
        <v>698</v>
      </c>
      <c r="C522" s="21" t="s">
        <v>1</v>
      </c>
      <c r="D522" s="21"/>
      <c r="E522" s="21"/>
      <c r="F522" s="21"/>
      <c r="G522" s="21"/>
      <c r="H522" s="21" t="s">
        <v>1</v>
      </c>
      <c r="I522" s="21" t="s">
        <v>1</v>
      </c>
      <c r="J522" s="21"/>
      <c r="K522" s="21"/>
      <c r="L522" s="21"/>
      <c r="M522" s="21"/>
      <c r="N522" s="21" t="s">
        <v>1</v>
      </c>
      <c r="O522" s="21"/>
      <c r="P522" s="21"/>
      <c r="Q522" s="21"/>
      <c r="R522" s="21" t="s">
        <v>1</v>
      </c>
      <c r="S522" s="21"/>
      <c r="T522" s="21"/>
      <c r="U522" s="20">
        <f>COUNTA(C522:T522)</f>
        <v>5</v>
      </c>
      <c r="V522" s="19" t="s">
        <v>0</v>
      </c>
      <c r="W522" s="18">
        <v>158429</v>
      </c>
      <c r="X522" s="17">
        <v>2.8</v>
      </c>
      <c r="Y522" s="16">
        <f>1+X522/100</f>
        <v>1.028</v>
      </c>
      <c r="Z522" s="6">
        <v>19</v>
      </c>
      <c r="AA522" s="16">
        <f>POWER(Y522,Z522)</f>
        <v>1.6899318009047619</v>
      </c>
      <c r="AB522" s="6">
        <f>W522*AA522</f>
        <v>267734.20528554055</v>
      </c>
      <c r="AC522" s="1">
        <v>11.3</v>
      </c>
      <c r="AD522" s="6">
        <f>AB522*AC522/100</f>
        <v>30253.965197266083</v>
      </c>
      <c r="AE522" s="6">
        <f>AD522*0.95</f>
        <v>28741.266937402779</v>
      </c>
      <c r="AF522" s="6">
        <f>AE522*BB522</f>
        <v>0</v>
      </c>
      <c r="AG522" s="15">
        <f>AE522/21628351</f>
        <v>1.3288700066594434E-3</v>
      </c>
      <c r="AH522" s="6">
        <f>AB522*0.05</f>
        <v>13386.710264277028</v>
      </c>
      <c r="AI522" s="12">
        <f>AH522/12908475</f>
        <v>1.0370481613263401E-3</v>
      </c>
      <c r="AJ522" s="6">
        <f>AD522+AH522</f>
        <v>43640.675461543113</v>
      </c>
      <c r="AK522" s="6">
        <f>AB522*0.04</f>
        <v>10709.368211421623</v>
      </c>
      <c r="AL522" s="6">
        <f>AB522*0.04</f>
        <v>10709.368211421623</v>
      </c>
      <c r="AM522" s="6">
        <f>AK522+AL522</f>
        <v>21418.736422843245</v>
      </c>
      <c r="AN522" s="14">
        <f>AM522/20653560</f>
        <v>1.0370481613263401E-3</v>
      </c>
      <c r="AO522" s="6">
        <v>12</v>
      </c>
      <c r="AP522" s="13">
        <f>AO522/8801</f>
        <v>1.3634814225656176E-3</v>
      </c>
      <c r="AQ522" s="6">
        <v>12</v>
      </c>
      <c r="AR522" s="6"/>
      <c r="AS522" s="6"/>
      <c r="AT522" s="6"/>
      <c r="AU522" s="6">
        <v>0</v>
      </c>
      <c r="AV522" s="6"/>
      <c r="AW522" s="13">
        <f>AV522/34743979</f>
        <v>0</v>
      </c>
      <c r="AX522" s="6">
        <v>1</v>
      </c>
      <c r="AY522" s="6">
        <f>AJ522/1150820*372885</f>
        <v>14140.311490482878</v>
      </c>
      <c r="AZ522" s="6">
        <f>AX522*AY522</f>
        <v>14140.311490482878</v>
      </c>
      <c r="BA522" s="12">
        <f>AZ522/12721596</f>
        <v>1.1115202440387887E-3</v>
      </c>
      <c r="BB522" s="11">
        <v>0</v>
      </c>
      <c r="BC522" s="6">
        <f>AD522*BB522*0.18*4</f>
        <v>0</v>
      </c>
      <c r="BD522" s="10">
        <f>BC522/11104067</f>
        <v>0</v>
      </c>
      <c r="BE522" s="6">
        <f>AD522*BB522*0.77*4</f>
        <v>0</v>
      </c>
      <c r="BF522" s="8">
        <f>BE522/47500730</f>
        <v>0</v>
      </c>
      <c r="BG522" s="27">
        <f>BC522+BE522</f>
        <v>0</v>
      </c>
      <c r="BH522" s="9">
        <v>0</v>
      </c>
      <c r="BI522" s="6">
        <f>AK522*0.85*0.75*12</f>
        <v>81926.666817375415</v>
      </c>
      <c r="BJ522" s="6">
        <f>AL522*0.85*0.75*2*12</f>
        <v>163853.33363475083</v>
      </c>
      <c r="BK522" s="6">
        <f>BI522+BJ522</f>
        <v>245780.00045212626</v>
      </c>
      <c r="BL522" s="8">
        <f>BK522/236999601</f>
        <v>1.0370481613263401E-3</v>
      </c>
      <c r="BM522" s="6">
        <f>AH522/353012*630100</f>
        <v>23894.275938271094</v>
      </c>
      <c r="BN522" s="8">
        <f>BM522/23157202</f>
        <v>1.0318291449144458E-3</v>
      </c>
      <c r="BT522" s="6">
        <f>'[1]Detailed Budget'!$AD$12</f>
        <v>194045122715</v>
      </c>
      <c r="BU522" s="6">
        <f>'[1]Detailed Budget'!$AD$24</f>
        <v>194045122715</v>
      </c>
      <c r="BV522" s="7">
        <f>AV522/34743979</f>
        <v>0</v>
      </c>
      <c r="BW522" s="4"/>
      <c r="BX522" s="5">
        <f>BT522*BV522</f>
        <v>0</v>
      </c>
      <c r="BY522" s="5">
        <f>BU522*BV522</f>
        <v>0</v>
      </c>
      <c r="CA522" s="6">
        <f>'[1]Detailed Budget'!$AD$96</f>
        <v>71050111380.677719</v>
      </c>
      <c r="CB522" s="5">
        <f>BA522*CA522</f>
        <v>78973637.140834019</v>
      </c>
      <c r="CE522" s="6">
        <f>'[1]Detailed Budget'!$AD$175</f>
        <v>4330586076.5988197</v>
      </c>
      <c r="CF522" s="5">
        <f>BB522*BD522*CE522</f>
        <v>0</v>
      </c>
      <c r="CG522" s="6">
        <f>'[1]Detailed Budget'!$AD$176</f>
        <v>20662817754.37001</v>
      </c>
      <c r="CH522" s="5">
        <f>BB522*BF522*CG522</f>
        <v>0</v>
      </c>
      <c r="CI522" s="5">
        <f>CF522+CH522</f>
        <v>0</v>
      </c>
      <c r="CJ522" s="5">
        <f>'[1]Detailed Budget'!$AD$178</f>
        <v>46025131033.061455</v>
      </c>
      <c r="CK522" s="5">
        <f>BB522*AG522*CJ522</f>
        <v>0</v>
      </c>
      <c r="CL522" s="5">
        <f>CI522+CK522</f>
        <v>0</v>
      </c>
      <c r="CM522" s="4">
        <f>'[1]Detailed Budget'!$AD$189</f>
        <v>77498869683.252869</v>
      </c>
      <c r="CN522" s="5">
        <f>BH522*BL522*CM522</f>
        <v>0</v>
      </c>
      <c r="CO522" s="3">
        <f>'[1]Detailed Budget'!$AD$191</f>
        <v>2684962805.4134097</v>
      </c>
      <c r="CP522" s="2">
        <f>BH522*AN522*CO522</f>
        <v>0</v>
      </c>
      <c r="CQ522" s="2">
        <f>CN522+CP522</f>
        <v>0</v>
      </c>
      <c r="CR522" s="6">
        <f>'[1]Detailed Budget'!$AD$195</f>
        <v>18734176418</v>
      </c>
      <c r="CS522" s="5">
        <f>BN522*CR522</f>
        <v>19330469.234061316</v>
      </c>
      <c r="CW522" s="4"/>
      <c r="DH522" s="3">
        <f>'[1]Detailed Budget'!$AD$163</f>
        <v>4928560000</v>
      </c>
      <c r="DI522" s="2">
        <f>AP522*DH522</f>
        <v>6720000</v>
      </c>
    </row>
    <row r="523" spans="1:118" ht="43.5" x14ac:dyDescent="0.35">
      <c r="A523" s="23" t="s">
        <v>697</v>
      </c>
      <c r="B523" s="22" t="s">
        <v>696</v>
      </c>
      <c r="C523" s="21" t="s">
        <v>1</v>
      </c>
      <c r="D523" s="21"/>
      <c r="E523" s="21"/>
      <c r="F523" s="21"/>
      <c r="G523" s="21"/>
      <c r="H523" s="21" t="s">
        <v>1</v>
      </c>
      <c r="I523" s="21" t="s">
        <v>1</v>
      </c>
      <c r="J523" s="21"/>
      <c r="K523" s="21"/>
      <c r="L523" s="21"/>
      <c r="M523" s="21"/>
      <c r="N523" s="21" t="s">
        <v>1</v>
      </c>
      <c r="O523" s="21"/>
      <c r="P523" s="21"/>
      <c r="Q523" s="21" t="s">
        <v>1</v>
      </c>
      <c r="R523" s="21"/>
      <c r="S523" s="21"/>
      <c r="T523" s="21"/>
      <c r="U523" s="20">
        <f>COUNTA(C523:T523)</f>
        <v>5</v>
      </c>
      <c r="V523" s="19" t="s">
        <v>217</v>
      </c>
      <c r="W523" s="18">
        <v>431005</v>
      </c>
      <c r="X523" s="17">
        <v>2.8</v>
      </c>
      <c r="Y523" s="16">
        <f>1+X523/100</f>
        <v>1.028</v>
      </c>
      <c r="Z523" s="6">
        <v>19</v>
      </c>
      <c r="AA523" s="16">
        <f>POWER(Y523,Z523)</f>
        <v>1.6899318009047619</v>
      </c>
      <c r="AB523" s="6">
        <f>W523*AA523</f>
        <v>728369.05584895692</v>
      </c>
      <c r="AC523" s="1">
        <v>11.3</v>
      </c>
      <c r="AD523" s="6">
        <f>AB523*AC523/100</f>
        <v>82305.703310932135</v>
      </c>
      <c r="AE523" s="6">
        <f>AD523*0.95</f>
        <v>78190.418145385527</v>
      </c>
      <c r="AF523" s="6">
        <f>AE523*BB523</f>
        <v>0</v>
      </c>
      <c r="AG523" s="15">
        <f>AE523/21628351</f>
        <v>3.6151816726751628E-3</v>
      </c>
      <c r="AH523" s="6">
        <f>AB523*0.05</f>
        <v>36418.452792447846</v>
      </c>
      <c r="AI523" s="12">
        <f>AH523/12908475</f>
        <v>2.8212823584852467E-3</v>
      </c>
      <c r="AJ523" s="6">
        <f>AD523+AH523</f>
        <v>118724.15610337998</v>
      </c>
      <c r="AK523" s="6">
        <f>AB523*0.04</f>
        <v>29134.762233958278</v>
      </c>
      <c r="AL523" s="6">
        <f>AB523*0.04</f>
        <v>29134.762233958278</v>
      </c>
      <c r="AM523" s="6">
        <f>AK523+AL523</f>
        <v>58269.524467916555</v>
      </c>
      <c r="AN523" s="14">
        <f>AM523/20653560</f>
        <v>2.8212823584852467E-3</v>
      </c>
      <c r="AO523" s="6">
        <v>12</v>
      </c>
      <c r="AP523" s="13">
        <f>AO523/8801</f>
        <v>1.3634814225656176E-3</v>
      </c>
      <c r="AQ523" s="6">
        <v>12</v>
      </c>
      <c r="AR523" s="6"/>
      <c r="AS523" s="6"/>
      <c r="AT523" s="6"/>
      <c r="AU523" s="6">
        <v>0</v>
      </c>
      <c r="AV523" s="6"/>
      <c r="AW523" s="13">
        <f>AV523/34743979</f>
        <v>0</v>
      </c>
      <c r="AX523" s="6">
        <v>1</v>
      </c>
      <c r="AY523" s="6">
        <f>AJ523/1150820*372885</f>
        <v>38468.619722118878</v>
      </c>
      <c r="AZ523" s="6">
        <f>AX523*AY523</f>
        <v>38468.619722118878</v>
      </c>
      <c r="BA523" s="12">
        <f>AZ523/12721596</f>
        <v>3.0238831450172506E-3</v>
      </c>
      <c r="BB523" s="11">
        <v>0</v>
      </c>
      <c r="BC523" s="6">
        <f>AD523*BB523*0.18*4</f>
        <v>0</v>
      </c>
      <c r="BD523" s="10">
        <f>BC523/11104067</f>
        <v>0</v>
      </c>
      <c r="BE523" s="6">
        <f>AD523*BB523*0.77*4</f>
        <v>0</v>
      </c>
      <c r="BF523" s="8">
        <f>BE523/47500730</f>
        <v>0</v>
      </c>
      <c r="BG523" s="27">
        <f>BC523+BE523</f>
        <v>0</v>
      </c>
      <c r="BH523" s="9">
        <v>0</v>
      </c>
      <c r="BI523" s="6">
        <f>AK523*0.85*0.75*12</f>
        <v>222880.93108978082</v>
      </c>
      <c r="BJ523" s="6">
        <f>AL523*0.85*0.75*2*12</f>
        <v>445761.86217956163</v>
      </c>
      <c r="BK523" s="6">
        <f>BI523+BJ523</f>
        <v>668642.79326934251</v>
      </c>
      <c r="BL523" s="8">
        <f>BK523/236999601</f>
        <v>2.8212823584852472E-3</v>
      </c>
      <c r="BM523" s="6">
        <f>AH523/353012*630100</f>
        <v>65004.212617478697</v>
      </c>
      <c r="BN523" s="8">
        <f>BM523/23157202</f>
        <v>2.8070840603920412E-3</v>
      </c>
      <c r="BT523" s="6">
        <f>'[1]Detailed Budget'!$AD$12</f>
        <v>194045122715</v>
      </c>
      <c r="BU523" s="6">
        <f>'[1]Detailed Budget'!$AD$24</f>
        <v>194045122715</v>
      </c>
      <c r="BV523" s="7">
        <f>AV523/34743979</f>
        <v>0</v>
      </c>
      <c r="BW523" s="4"/>
      <c r="BX523" s="5">
        <f>BT523*BV523</f>
        <v>0</v>
      </c>
      <c r="BY523" s="5">
        <f>BU523*BV523</f>
        <v>0</v>
      </c>
      <c r="CA523" s="6">
        <f>'[1]Detailed Budget'!$AD$96</f>
        <v>71050111380.677719</v>
      </c>
      <c r="CB523" s="5">
        <f>BA523*CA523</f>
        <v>214847234.25562969</v>
      </c>
      <c r="CE523" s="6">
        <f>'[1]Detailed Budget'!$AD$175</f>
        <v>4330586076.5988197</v>
      </c>
      <c r="CF523" s="5">
        <f>BB523*BD523*CE523</f>
        <v>0</v>
      </c>
      <c r="CG523" s="6">
        <f>'[1]Detailed Budget'!$AD$176</f>
        <v>20662817754.37001</v>
      </c>
      <c r="CH523" s="5">
        <f>BB523*BF523*CG523</f>
        <v>0</v>
      </c>
      <c r="CI523" s="5">
        <f>CF523+CH523</f>
        <v>0</v>
      </c>
      <c r="CJ523" s="5">
        <f>'[1]Detailed Budget'!$AD$178</f>
        <v>46025131033.061455</v>
      </c>
      <c r="CK523" s="5">
        <f>BB523*AG523*CJ523</f>
        <v>0</v>
      </c>
      <c r="CL523" s="5">
        <f>CI523+CK523</f>
        <v>0</v>
      </c>
      <c r="CM523" s="4">
        <f>'[1]Detailed Budget'!$AD$189</f>
        <v>77498869683.252869</v>
      </c>
      <c r="CN523" s="5">
        <f>BH523*BL523*CM523</f>
        <v>0</v>
      </c>
      <c r="CO523" s="3">
        <f>'[1]Detailed Budget'!$AD$191</f>
        <v>2684962805.4134097</v>
      </c>
      <c r="CP523" s="2">
        <f>BH523*AN523*CO523</f>
        <v>0</v>
      </c>
      <c r="CQ523" s="2">
        <f>CN523+CP523</f>
        <v>0</v>
      </c>
      <c r="CR523" s="6">
        <f>'[1]Detailed Budget'!$AD$195</f>
        <v>18734176418</v>
      </c>
      <c r="CS523" s="5">
        <f>BN523*CR523</f>
        <v>52588408.007540271</v>
      </c>
      <c r="CW523" s="4"/>
      <c r="DH523" s="3">
        <f>'[1]Detailed Budget'!$AD$163</f>
        <v>4928560000</v>
      </c>
      <c r="DI523" s="2">
        <f>AP523*DH523</f>
        <v>6720000</v>
      </c>
    </row>
    <row r="524" spans="1:118" ht="43.5" x14ac:dyDescent="0.35">
      <c r="A524" s="23" t="s">
        <v>695</v>
      </c>
      <c r="B524" s="22" t="s">
        <v>694</v>
      </c>
      <c r="C524" s="21" t="s">
        <v>1</v>
      </c>
      <c r="D524" s="21"/>
      <c r="E524" s="21"/>
      <c r="F524" s="21"/>
      <c r="G524" s="21"/>
      <c r="H524" s="21" t="s">
        <v>1</v>
      </c>
      <c r="I524" s="21" t="s">
        <v>1</v>
      </c>
      <c r="J524" s="21"/>
      <c r="K524" s="21"/>
      <c r="L524" s="21"/>
      <c r="M524" s="21"/>
      <c r="N524" s="21" t="s">
        <v>1</v>
      </c>
      <c r="O524" s="21"/>
      <c r="P524" s="21"/>
      <c r="Q524" s="21" t="s">
        <v>1</v>
      </c>
      <c r="R524" s="21"/>
      <c r="S524" s="21"/>
      <c r="T524" s="21"/>
      <c r="U524" s="20">
        <f>COUNTA(C524:T524)</f>
        <v>5</v>
      </c>
      <c r="V524" s="19" t="s">
        <v>217</v>
      </c>
      <c r="W524" s="18">
        <v>206816</v>
      </c>
      <c r="X524" s="17">
        <v>2.8</v>
      </c>
      <c r="Y524" s="16">
        <f>1+X524/100</f>
        <v>1.028</v>
      </c>
      <c r="Z524" s="6">
        <v>19</v>
      </c>
      <c r="AA524" s="16">
        <f>POWER(Y524,Z524)</f>
        <v>1.6899318009047619</v>
      </c>
      <c r="AB524" s="6">
        <f>W524*AA524</f>
        <v>349504.93533591926</v>
      </c>
      <c r="AC524" s="1">
        <v>11.3</v>
      </c>
      <c r="AD524" s="6">
        <f>AB524*AC524/100</f>
        <v>39494.057692958879</v>
      </c>
      <c r="AE524" s="6">
        <f>AD524*0.95</f>
        <v>37519.354808310934</v>
      </c>
      <c r="AF524" s="6">
        <f>AE524*BB524</f>
        <v>0</v>
      </c>
      <c r="AG524" s="15">
        <f>AE524/21628351</f>
        <v>1.7347302532824131E-3</v>
      </c>
      <c r="AH524" s="6">
        <f>AB524*0.05</f>
        <v>17475.246766795965</v>
      </c>
      <c r="AI524" s="12">
        <f>AH524/12908475</f>
        <v>1.3537808894386026E-3</v>
      </c>
      <c r="AJ524" s="6">
        <f>AD524+AH524</f>
        <v>56969.304459754843</v>
      </c>
      <c r="AK524" s="6">
        <f>AB524*0.04</f>
        <v>13980.19741343677</v>
      </c>
      <c r="AL524" s="6">
        <f>AB524*0.04</f>
        <v>13980.19741343677</v>
      </c>
      <c r="AM524" s="6">
        <f>AK524+AL524</f>
        <v>27960.39482687354</v>
      </c>
      <c r="AN524" s="14">
        <f>AM524/20653560</f>
        <v>1.3537808894386024E-3</v>
      </c>
      <c r="AO524" s="6">
        <v>12</v>
      </c>
      <c r="AP524" s="13">
        <f>AO524/8801</f>
        <v>1.3634814225656176E-3</v>
      </c>
      <c r="AQ524" s="6">
        <v>12</v>
      </c>
      <c r="AR524" s="6"/>
      <c r="AS524" s="6"/>
      <c r="AT524" s="6"/>
      <c r="AU524" s="6">
        <v>0</v>
      </c>
      <c r="AV524" s="6"/>
      <c r="AW524" s="13">
        <f>AV524/34743979</f>
        <v>0</v>
      </c>
      <c r="AX524" s="6">
        <v>1</v>
      </c>
      <c r="AY524" s="6">
        <f>AJ524/1150820*372885</f>
        <v>18459.011047319029</v>
      </c>
      <c r="AZ524" s="6">
        <f>AX524*AY524</f>
        <v>18459.011047319029</v>
      </c>
      <c r="BA524" s="12">
        <f>AZ524/12721596</f>
        <v>1.4509980545930738E-3</v>
      </c>
      <c r="BB524" s="11">
        <v>0</v>
      </c>
      <c r="BC524" s="6">
        <f>AD524*BB524*0.18*4</f>
        <v>0</v>
      </c>
      <c r="BD524" s="10">
        <f>BC524/11104067</f>
        <v>0</v>
      </c>
      <c r="BE524" s="6">
        <f>AD524*BB524*0.77*4</f>
        <v>0</v>
      </c>
      <c r="BF524" s="8">
        <f>BE524/47500730</f>
        <v>0</v>
      </c>
      <c r="BG524" s="27">
        <f>BC524+BE524</f>
        <v>0</v>
      </c>
      <c r="BH524" s="9">
        <v>0</v>
      </c>
      <c r="BI524" s="6">
        <f>AK524*0.85*0.75*12</f>
        <v>106948.5102127913</v>
      </c>
      <c r="BJ524" s="6">
        <f>AL524*0.85*0.75*2*12</f>
        <v>213897.0204255826</v>
      </c>
      <c r="BK524" s="6">
        <f>BI524+BJ524</f>
        <v>320845.53063837392</v>
      </c>
      <c r="BL524" s="8">
        <f>BK524/236999601</f>
        <v>1.3537808894386026E-3</v>
      </c>
      <c r="BM524" s="6">
        <f>AH524/353012*630100</f>
        <v>31192.007602455826</v>
      </c>
      <c r="BN524" s="8">
        <f>BM524/23157202</f>
        <v>1.3469678937229042E-3</v>
      </c>
      <c r="BT524" s="6">
        <f>'[1]Detailed Budget'!$AD$12</f>
        <v>194045122715</v>
      </c>
      <c r="BU524" s="6">
        <f>'[1]Detailed Budget'!$AD$24</f>
        <v>194045122715</v>
      </c>
      <c r="BV524" s="7">
        <f>AV524/34743979</f>
        <v>0</v>
      </c>
      <c r="BW524" s="4"/>
      <c r="BX524" s="5">
        <f>BT524*BV524</f>
        <v>0</v>
      </c>
      <c r="BY524" s="5">
        <f>BU524*BV524</f>
        <v>0</v>
      </c>
      <c r="CA524" s="6">
        <f>'[1]Detailed Budget'!$AD$96</f>
        <v>71050111380.677719</v>
      </c>
      <c r="CB524" s="5">
        <f>BA524*CA524</f>
        <v>103093573.39198458</v>
      </c>
      <c r="CE524" s="6">
        <f>'[1]Detailed Budget'!$AD$175</f>
        <v>4330586076.5988197</v>
      </c>
      <c r="CF524" s="5">
        <f>BB524*BD524*CE524</f>
        <v>0</v>
      </c>
      <c r="CG524" s="6">
        <f>'[1]Detailed Budget'!$AD$176</f>
        <v>20662817754.37001</v>
      </c>
      <c r="CH524" s="5">
        <f>BB524*BF524*CG524</f>
        <v>0</v>
      </c>
      <c r="CI524" s="5">
        <f>CF524+CH524</f>
        <v>0</v>
      </c>
      <c r="CJ524" s="5">
        <f>'[1]Detailed Budget'!$AD$178</f>
        <v>46025131033.061455</v>
      </c>
      <c r="CK524" s="5">
        <f>BB524*AG524*CJ524</f>
        <v>0</v>
      </c>
      <c r="CL524" s="5">
        <f>CI524+CK524</f>
        <v>0</v>
      </c>
      <c r="CM524" s="4">
        <f>'[1]Detailed Budget'!$AD$189</f>
        <v>77498869683.252869</v>
      </c>
      <c r="CN524" s="5">
        <f>BH524*BL524*CM524</f>
        <v>0</v>
      </c>
      <c r="CO524" s="3">
        <f>'[1]Detailed Budget'!$AD$191</f>
        <v>2684962805.4134097</v>
      </c>
      <c r="CP524" s="2">
        <f>BH524*AN524*CO524</f>
        <v>0</v>
      </c>
      <c r="CQ524" s="2">
        <f>CN524+CP524</f>
        <v>0</v>
      </c>
      <c r="CR524" s="6">
        <f>'[1]Detailed Budget'!$AD$195</f>
        <v>18734176418</v>
      </c>
      <c r="CS524" s="5">
        <f>BN524*CR524</f>
        <v>25234334.150386762</v>
      </c>
      <c r="CW524" s="4"/>
      <c r="DH524" s="3">
        <f>'[1]Detailed Budget'!$AD$163</f>
        <v>4928560000</v>
      </c>
      <c r="DI524" s="2">
        <f>AP524*DH524</f>
        <v>6720000</v>
      </c>
    </row>
    <row r="525" spans="1:118" ht="29" x14ac:dyDescent="0.35">
      <c r="A525" s="23" t="s">
        <v>693</v>
      </c>
      <c r="B525" s="22" t="s">
        <v>692</v>
      </c>
      <c r="C525" s="21" t="s">
        <v>1</v>
      </c>
      <c r="D525" s="21"/>
      <c r="E525" s="21"/>
      <c r="F525" s="21"/>
      <c r="G525" s="21"/>
      <c r="H525" s="21" t="s">
        <v>1</v>
      </c>
      <c r="I525" s="21" t="s">
        <v>1</v>
      </c>
      <c r="J525" s="21"/>
      <c r="K525" s="21"/>
      <c r="L525" s="21"/>
      <c r="M525" s="21" t="s">
        <v>1</v>
      </c>
      <c r="N525" s="21"/>
      <c r="O525" s="21"/>
      <c r="P525" s="21"/>
      <c r="Q525" s="21"/>
      <c r="R525" s="21" t="s">
        <v>1</v>
      </c>
      <c r="S525" s="21"/>
      <c r="T525" s="21"/>
      <c r="U525" s="20">
        <f>COUNTA(C525:T525)</f>
        <v>5</v>
      </c>
      <c r="V525" s="19" t="s">
        <v>0</v>
      </c>
      <c r="W525" s="18">
        <v>302277</v>
      </c>
      <c r="X525" s="17">
        <v>2.8</v>
      </c>
      <c r="Y525" s="16">
        <f>1+X525/100</f>
        <v>1.028</v>
      </c>
      <c r="Z525" s="6">
        <v>19</v>
      </c>
      <c r="AA525" s="16">
        <f>POWER(Y525,Z525)</f>
        <v>1.6899318009047619</v>
      </c>
      <c r="AB525" s="6">
        <f>W525*AA525</f>
        <v>510827.5149820887</v>
      </c>
      <c r="AC525" s="1">
        <v>11.3</v>
      </c>
      <c r="AD525" s="6">
        <f>AB525*AC525/100</f>
        <v>57723.509192976031</v>
      </c>
      <c r="AE525" s="6">
        <f>AD525*0.95</f>
        <v>54837.333733327228</v>
      </c>
      <c r="AF525" s="6">
        <f>AE525*BB525</f>
        <v>0</v>
      </c>
      <c r="AG525" s="15">
        <f>AE525/21628351</f>
        <v>2.5354375714231395E-3</v>
      </c>
      <c r="AH525" s="6">
        <f>AB525*0.05</f>
        <v>25541.375749104438</v>
      </c>
      <c r="AI525" s="12">
        <f>AH525/12908475</f>
        <v>1.9786516803188942E-3</v>
      </c>
      <c r="AJ525" s="6">
        <f>AD525+AH525</f>
        <v>83264.884942080476</v>
      </c>
      <c r="AK525" s="6">
        <f>AB525*0.04</f>
        <v>20433.100599283549</v>
      </c>
      <c r="AL525" s="6">
        <f>AB525*0.04</f>
        <v>20433.100599283549</v>
      </c>
      <c r="AM525" s="6">
        <f>AK525+AL525</f>
        <v>40866.201198567098</v>
      </c>
      <c r="AN525" s="14">
        <f>AM525/20653560</f>
        <v>1.9786516803188942E-3</v>
      </c>
      <c r="AO525" s="6">
        <v>20</v>
      </c>
      <c r="AP525" s="13">
        <f>AO525/8801</f>
        <v>2.2724690376093627E-3</v>
      </c>
      <c r="AQ525" s="6">
        <v>20</v>
      </c>
      <c r="AR525" s="6"/>
      <c r="AS525" s="6"/>
      <c r="AT525" s="6"/>
      <c r="AU525" s="6">
        <v>0</v>
      </c>
      <c r="AV525" s="6"/>
      <c r="AW525" s="13">
        <f>AV525/34743979</f>
        <v>0</v>
      </c>
      <c r="AX525" s="6">
        <v>1</v>
      </c>
      <c r="AY525" s="6">
        <f>AJ525/1150820*372885</f>
        <v>26979.220574570892</v>
      </c>
      <c r="AZ525" s="6">
        <f>AX525*AY525</f>
        <v>26979.220574570892</v>
      </c>
      <c r="BA525" s="12">
        <f>AZ525/12721596</f>
        <v>2.1207418137292595E-3</v>
      </c>
      <c r="BB525" s="11">
        <v>0</v>
      </c>
      <c r="BC525" s="6">
        <f>AD525*BB525*0.18*4</f>
        <v>0</v>
      </c>
      <c r="BD525" s="10">
        <f>BC525/11104067</f>
        <v>0</v>
      </c>
      <c r="BE525" s="6">
        <f>AD525*BB525*0.77*4</f>
        <v>0</v>
      </c>
      <c r="BF525" s="8">
        <f>BE525/47500730</f>
        <v>0</v>
      </c>
      <c r="BG525" s="27">
        <f>BC525+BE525</f>
        <v>0</v>
      </c>
      <c r="BH525" s="9">
        <v>0</v>
      </c>
      <c r="BI525" s="6">
        <f>AK525*0.85*0.75*12</f>
        <v>156313.21958451916</v>
      </c>
      <c r="BJ525" s="6">
        <f>AL525*0.85*0.75*2*12</f>
        <v>312626.43916903832</v>
      </c>
      <c r="BK525" s="6">
        <f>BI525+BJ525</f>
        <v>468939.65875355748</v>
      </c>
      <c r="BL525" s="8">
        <f>BK525/236999601</f>
        <v>1.9786516803188942E-3</v>
      </c>
      <c r="BM525" s="6">
        <f>AH525/353012*630100</f>
        <v>45589.444153486867</v>
      </c>
      <c r="BN525" s="8">
        <f>BM525/23157202</f>
        <v>1.9686939792418301E-3</v>
      </c>
      <c r="BT525" s="6">
        <f>'[1]Detailed Budget'!$AD$12</f>
        <v>194045122715</v>
      </c>
      <c r="BU525" s="6">
        <f>'[1]Detailed Budget'!$AD$24</f>
        <v>194045122715</v>
      </c>
      <c r="BV525" s="7">
        <f>AV525/34743979</f>
        <v>0</v>
      </c>
      <c r="BW525" s="4"/>
      <c r="BX525" s="5">
        <f>BT525*BV525</f>
        <v>0</v>
      </c>
      <c r="BY525" s="5">
        <f>BU525*BV525</f>
        <v>0</v>
      </c>
      <c r="CA525" s="6">
        <f>'[1]Detailed Budget'!$AD$96</f>
        <v>71050111380.677719</v>
      </c>
      <c r="CB525" s="5">
        <f>BA525*CA525</f>
        <v>150678942.07512438</v>
      </c>
      <c r="CE525" s="6">
        <f>'[1]Detailed Budget'!$AD$175</f>
        <v>4330586076.5988197</v>
      </c>
      <c r="CF525" s="5">
        <f>BB525*BD525*CE525</f>
        <v>0</v>
      </c>
      <c r="CG525" s="6">
        <f>'[1]Detailed Budget'!$AD$176</f>
        <v>20662817754.37001</v>
      </c>
      <c r="CH525" s="5">
        <f>BB525*BF525*CG525</f>
        <v>0</v>
      </c>
      <c r="CI525" s="5">
        <f>CF525+CH525</f>
        <v>0</v>
      </c>
      <c r="CJ525" s="5">
        <f>'[1]Detailed Budget'!$AD$178</f>
        <v>46025131033.061455</v>
      </c>
      <c r="CK525" s="5">
        <f>BB525*AG525*CJ525</f>
        <v>0</v>
      </c>
      <c r="CL525" s="5">
        <f>CI525+CK525</f>
        <v>0</v>
      </c>
      <c r="CM525" s="4">
        <f>'[1]Detailed Budget'!$AD$189</f>
        <v>77498869683.252869</v>
      </c>
      <c r="CN525" s="5">
        <f>BH525*BL525*CM525</f>
        <v>0</v>
      </c>
      <c r="CO525" s="3">
        <f>'[1]Detailed Budget'!$AD$191</f>
        <v>2684962805.4134097</v>
      </c>
      <c r="CP525" s="2">
        <f>BH525*AN525*CO525</f>
        <v>0</v>
      </c>
      <c r="CQ525" s="2">
        <f>CN525+CP525</f>
        <v>0</v>
      </c>
      <c r="CR525" s="6">
        <f>'[1]Detailed Budget'!$AD$195</f>
        <v>18734176418</v>
      </c>
      <c r="CS525" s="5">
        <f>BN525*CR525</f>
        <v>36881860.320170872</v>
      </c>
      <c r="CW525" s="4"/>
      <c r="DH525" s="3">
        <f>'[1]Detailed Budget'!$AD$163</f>
        <v>4928560000</v>
      </c>
      <c r="DI525" s="2">
        <f>AP525*DH525</f>
        <v>11200000</v>
      </c>
    </row>
    <row r="526" spans="1:118" ht="29" x14ac:dyDescent="0.35">
      <c r="A526" s="23" t="s">
        <v>691</v>
      </c>
      <c r="B526" s="22" t="s">
        <v>690</v>
      </c>
      <c r="C526" s="21" t="s">
        <v>1</v>
      </c>
      <c r="D526" s="21"/>
      <c r="E526" s="21"/>
      <c r="F526" s="21"/>
      <c r="G526" s="21"/>
      <c r="H526" s="21" t="s">
        <v>1</v>
      </c>
      <c r="I526" s="21" t="s">
        <v>1</v>
      </c>
      <c r="J526" s="21"/>
      <c r="K526" s="21"/>
      <c r="L526" s="21"/>
      <c r="M526" s="21" t="s">
        <v>1</v>
      </c>
      <c r="N526" s="21"/>
      <c r="O526" s="21"/>
      <c r="P526" s="21"/>
      <c r="Q526" s="21"/>
      <c r="R526" s="21" t="s">
        <v>1</v>
      </c>
      <c r="S526" s="21"/>
      <c r="T526" s="21"/>
      <c r="U526" s="20">
        <f>COUNTA(C526:T526)</f>
        <v>5</v>
      </c>
      <c r="V526" s="19" t="s">
        <v>0</v>
      </c>
      <c r="W526" s="18">
        <v>148394</v>
      </c>
      <c r="X526" s="17">
        <v>2.8</v>
      </c>
      <c r="Y526" s="16">
        <f>1+X526/100</f>
        <v>1.028</v>
      </c>
      <c r="Z526" s="6">
        <v>19</v>
      </c>
      <c r="AA526" s="16">
        <f>POWER(Y526,Z526)</f>
        <v>1.6899318009047619</v>
      </c>
      <c r="AB526" s="6">
        <f>W526*AA526</f>
        <v>250775.73966346125</v>
      </c>
      <c r="AC526" s="1">
        <v>11.3</v>
      </c>
      <c r="AD526" s="6">
        <f>AB526*AC526/100</f>
        <v>28337.658581971122</v>
      </c>
      <c r="AE526" s="6">
        <f>AD526*0.95</f>
        <v>26920.775652872566</v>
      </c>
      <c r="AF526" s="6">
        <f>AE526*BB526</f>
        <v>0</v>
      </c>
      <c r="AG526" s="15">
        <f>AE526/21628351</f>
        <v>1.2446984817692558E-3</v>
      </c>
      <c r="AH526" s="6">
        <f>AB526*0.05</f>
        <v>12538.786983173064</v>
      </c>
      <c r="AI526" s="12">
        <f>AH526/12908475</f>
        <v>9.7136082946847437E-4</v>
      </c>
      <c r="AJ526" s="6">
        <f>AD526+AH526</f>
        <v>40876.445565144182</v>
      </c>
      <c r="AK526" s="6">
        <f>AB526*0.04</f>
        <v>10031.029586538451</v>
      </c>
      <c r="AL526" s="6">
        <f>AB526*0.04</f>
        <v>10031.029586538451</v>
      </c>
      <c r="AM526" s="6">
        <f>AK526+AL526</f>
        <v>20062.059173076901</v>
      </c>
      <c r="AN526" s="14">
        <f>AM526/20653560</f>
        <v>9.7136082946847426E-4</v>
      </c>
      <c r="AO526" s="6">
        <v>18</v>
      </c>
      <c r="AP526" s="13">
        <f>AO526/8801</f>
        <v>2.0452221338484265E-3</v>
      </c>
      <c r="AQ526" s="6">
        <v>18</v>
      </c>
      <c r="AR526" s="6"/>
      <c r="AS526" s="6"/>
      <c r="AT526" s="6"/>
      <c r="AU526" s="6">
        <v>0</v>
      </c>
      <c r="AV526" s="6"/>
      <c r="AW526" s="13">
        <f>AV526/34743979</f>
        <v>0</v>
      </c>
      <c r="AX526" s="6">
        <v>1</v>
      </c>
      <c r="AY526" s="6">
        <f>AJ526/1150820*372885</f>
        <v>13244.654598076841</v>
      </c>
      <c r="AZ526" s="6">
        <f>AX526*AY526</f>
        <v>13244.654598076841</v>
      </c>
      <c r="BA526" s="12">
        <f>AZ526/12721596</f>
        <v>1.0411158000990474E-3</v>
      </c>
      <c r="BB526" s="11">
        <v>0</v>
      </c>
      <c r="BC526" s="6">
        <f>AD526*BB526*0.18*4</f>
        <v>0</v>
      </c>
      <c r="BD526" s="10">
        <f>BC526/11104067</f>
        <v>0</v>
      </c>
      <c r="BE526" s="6">
        <f>AD526*BB526*0.77*4</f>
        <v>0</v>
      </c>
      <c r="BF526" s="8">
        <f>BE526/47500730</f>
        <v>0</v>
      </c>
      <c r="BG526" s="27">
        <f>BC526+BE526</f>
        <v>0</v>
      </c>
      <c r="BH526" s="9">
        <v>0</v>
      </c>
      <c r="BI526" s="6">
        <f>AK526*0.85*0.75*12</f>
        <v>76737.376337019145</v>
      </c>
      <c r="BJ526" s="6">
        <f>AL526*0.85*0.75*2*12</f>
        <v>153474.75267403829</v>
      </c>
      <c r="BK526" s="6">
        <f>BI526+BJ526</f>
        <v>230212.12901105743</v>
      </c>
      <c r="BL526" s="8">
        <f>BK526/236999601</f>
        <v>9.7136082946847426E-4</v>
      </c>
      <c r="BM526" s="6">
        <f>AH526/353012*630100</f>
        <v>22380.796341476627</v>
      </c>
      <c r="BN526" s="8">
        <f>BM526/23157202</f>
        <v>9.6647238908554786E-4</v>
      </c>
      <c r="BT526" s="6">
        <f>'[1]Detailed Budget'!$AD$12</f>
        <v>194045122715</v>
      </c>
      <c r="BU526" s="6">
        <f>'[1]Detailed Budget'!$AD$24</f>
        <v>194045122715</v>
      </c>
      <c r="BV526" s="7">
        <f>AV526/34743979</f>
        <v>0</v>
      </c>
      <c r="BW526" s="4"/>
      <c r="BX526" s="5">
        <f>BT526*BV526</f>
        <v>0</v>
      </c>
      <c r="BY526" s="5">
        <f>BU526*BV526</f>
        <v>0</v>
      </c>
      <c r="CA526" s="6">
        <f>'[1]Detailed Budget'!$AD$96</f>
        <v>71050111380.677719</v>
      </c>
      <c r="CB526" s="5">
        <f>BA526*CA526</f>
        <v>73971393.557220712</v>
      </c>
      <c r="CE526" s="6">
        <f>'[1]Detailed Budget'!$AD$175</f>
        <v>4330586076.5988197</v>
      </c>
      <c r="CF526" s="5">
        <f>BB526*BD526*CE526</f>
        <v>0</v>
      </c>
      <c r="CG526" s="6">
        <f>'[1]Detailed Budget'!$AD$176</f>
        <v>20662817754.37001</v>
      </c>
      <c r="CH526" s="5">
        <f>BB526*BF526*CG526</f>
        <v>0</v>
      </c>
      <c r="CI526" s="5">
        <f>CF526+CH526</f>
        <v>0</v>
      </c>
      <c r="CJ526" s="5">
        <f>'[1]Detailed Budget'!$AD$178</f>
        <v>46025131033.061455</v>
      </c>
      <c r="CK526" s="5">
        <f>BB526*AG526*CJ526</f>
        <v>0</v>
      </c>
      <c r="CL526" s="5">
        <f>CI526+CK526</f>
        <v>0</v>
      </c>
      <c r="CM526" s="4">
        <f>'[1]Detailed Budget'!$AD$189</f>
        <v>77498869683.252869</v>
      </c>
      <c r="CN526" s="5">
        <f>BH526*BL526*CM526</f>
        <v>0</v>
      </c>
      <c r="CO526" s="3">
        <f>'[1]Detailed Budget'!$AD$191</f>
        <v>2684962805.4134097</v>
      </c>
      <c r="CP526" s="2">
        <f>BH526*AN526*CO526</f>
        <v>0</v>
      </c>
      <c r="CQ526" s="2">
        <f>CN526+CP526</f>
        <v>0</v>
      </c>
      <c r="CR526" s="6">
        <f>'[1]Detailed Budget'!$AD$195</f>
        <v>18734176418</v>
      </c>
      <c r="CS526" s="5">
        <f>BN526*CR526</f>
        <v>18106064.240254592</v>
      </c>
      <c r="CW526" s="4"/>
      <c r="DH526" s="3">
        <f>'[1]Detailed Budget'!$AD$163</f>
        <v>4928560000</v>
      </c>
      <c r="DI526" s="2">
        <f>AP526*DH526</f>
        <v>10080000</v>
      </c>
    </row>
    <row r="527" spans="1:118" ht="29" x14ac:dyDescent="0.35">
      <c r="A527" s="23" t="s">
        <v>689</v>
      </c>
      <c r="B527" s="22" t="s">
        <v>688</v>
      </c>
      <c r="C527" s="21" t="s">
        <v>1</v>
      </c>
      <c r="D527" s="21"/>
      <c r="E527" s="21"/>
      <c r="F527" s="21"/>
      <c r="G527" s="21"/>
      <c r="H527" s="21" t="s">
        <v>1</v>
      </c>
      <c r="I527" s="21" t="s">
        <v>1</v>
      </c>
      <c r="J527" s="21"/>
      <c r="K527" s="21"/>
      <c r="L527" s="21"/>
      <c r="M527" s="21"/>
      <c r="N527" s="21" t="s">
        <v>1</v>
      </c>
      <c r="O527" s="21"/>
      <c r="P527" s="21"/>
      <c r="Q527" s="21"/>
      <c r="R527" s="21" t="s">
        <v>1</v>
      </c>
      <c r="S527" s="21"/>
      <c r="T527" s="21"/>
      <c r="U527" s="20">
        <f>COUNTA(C527:T527)</f>
        <v>5</v>
      </c>
      <c r="V527" s="19" t="s">
        <v>0</v>
      </c>
      <c r="W527" s="18">
        <v>155443</v>
      </c>
      <c r="X527" s="17">
        <v>2.8</v>
      </c>
      <c r="Y527" s="16">
        <f>1+X527/100</f>
        <v>1.028</v>
      </c>
      <c r="Z527" s="6">
        <v>19</v>
      </c>
      <c r="AA527" s="16">
        <f>POWER(Y527,Z527)</f>
        <v>1.6899318009047619</v>
      </c>
      <c r="AB527" s="6">
        <f>W527*AA527</f>
        <v>262688.06892803893</v>
      </c>
      <c r="AC527" s="1">
        <v>11.3</v>
      </c>
      <c r="AD527" s="6">
        <f>AB527*AC527/100</f>
        <v>29683.751788868401</v>
      </c>
      <c r="AE527" s="6">
        <f>AD527*0.95</f>
        <v>28199.564199424982</v>
      </c>
      <c r="AF527" s="6">
        <f>AE527*BB527</f>
        <v>0</v>
      </c>
      <c r="AG527" s="15">
        <f>AE527/21628351</f>
        <v>1.3038240501749292E-3</v>
      </c>
      <c r="AH527" s="6">
        <f>AB527*0.05</f>
        <v>13134.403446401948</v>
      </c>
      <c r="AI527" s="12">
        <f>AH527/12908475</f>
        <v>1.0175023344277266E-3</v>
      </c>
      <c r="AJ527" s="6">
        <f>AD527+AH527</f>
        <v>42818.155235270351</v>
      </c>
      <c r="AK527" s="6">
        <f>AB527*0.04</f>
        <v>10507.522757121558</v>
      </c>
      <c r="AL527" s="6">
        <f>AB527*0.04</f>
        <v>10507.522757121558</v>
      </c>
      <c r="AM527" s="6">
        <f>AK527+AL527</f>
        <v>21015.045514243116</v>
      </c>
      <c r="AN527" s="14">
        <f>AM527/20653560</f>
        <v>1.0175023344277266E-3</v>
      </c>
      <c r="AO527" s="6">
        <v>10</v>
      </c>
      <c r="AP527" s="13">
        <f>AO527/8801</f>
        <v>1.1362345188046814E-3</v>
      </c>
      <c r="AQ527" s="6">
        <v>10</v>
      </c>
      <c r="AR527" s="6"/>
      <c r="AS527" s="6"/>
      <c r="AT527" s="6"/>
      <c r="AU527" s="6">
        <v>0</v>
      </c>
      <c r="AV527" s="6"/>
      <c r="AW527" s="13">
        <f>AV527/34743979</f>
        <v>0</v>
      </c>
      <c r="AX527" s="6">
        <v>1</v>
      </c>
      <c r="AY527" s="6">
        <f>AJ527/1150820*372885</f>
        <v>13873.801128676756</v>
      </c>
      <c r="AZ527" s="6">
        <f>AX527*AY527</f>
        <v>13873.801128676756</v>
      </c>
      <c r="BA527" s="12">
        <f>AZ527/12721596</f>
        <v>1.0905708001320554E-3</v>
      </c>
      <c r="BB527" s="11">
        <v>0</v>
      </c>
      <c r="BC527" s="6">
        <f>AD527*BB527*0.18*4</f>
        <v>0</v>
      </c>
      <c r="BD527" s="10">
        <f>BC527/11104067</f>
        <v>0</v>
      </c>
      <c r="BE527" s="6">
        <f>AD527*BB527*0.77*4</f>
        <v>0</v>
      </c>
      <c r="BF527" s="8">
        <f>BE527/47500730</f>
        <v>0</v>
      </c>
      <c r="BG527" s="27">
        <f>BC527+BE527</f>
        <v>0</v>
      </c>
      <c r="BH527" s="9">
        <v>0</v>
      </c>
      <c r="BI527" s="6">
        <f>AK527*0.85*0.75*12</f>
        <v>80382.549091979919</v>
      </c>
      <c r="BJ527" s="6">
        <f>AL527*0.85*0.75*2*12</f>
        <v>160765.09818395984</v>
      </c>
      <c r="BK527" s="6">
        <f>BI527+BJ527</f>
        <v>241147.64727593976</v>
      </c>
      <c r="BL527" s="8">
        <f>BK527/236999601</f>
        <v>1.0175023344277266E-3</v>
      </c>
      <c r="BM527" s="6">
        <f>AH527/353012*630100</f>
        <v>23443.927151422238</v>
      </c>
      <c r="BN527" s="8">
        <f>BM527/23157202</f>
        <v>1.0123816837380544E-3</v>
      </c>
      <c r="BT527" s="6">
        <f>'[1]Detailed Budget'!$AD$12</f>
        <v>194045122715</v>
      </c>
      <c r="BU527" s="6">
        <f>'[1]Detailed Budget'!$AD$24</f>
        <v>194045122715</v>
      </c>
      <c r="BV527" s="7">
        <f>AV527/34743979</f>
        <v>0</v>
      </c>
      <c r="BW527" s="4"/>
      <c r="BX527" s="5">
        <f>BT527*BV527</f>
        <v>0</v>
      </c>
      <c r="BY527" s="5">
        <f>BU527*BV527</f>
        <v>0</v>
      </c>
      <c r="CA527" s="6">
        <f>'[1]Detailed Budget'!$AD$96</f>
        <v>71050111380.677719</v>
      </c>
      <c r="CB527" s="5">
        <f>BA527*CA527</f>
        <v>77485176.81789735</v>
      </c>
      <c r="CE527" s="6">
        <f>'[1]Detailed Budget'!$AD$175</f>
        <v>4330586076.5988197</v>
      </c>
      <c r="CF527" s="5">
        <f>BB527*BD527*CE527</f>
        <v>0</v>
      </c>
      <c r="CG527" s="6">
        <f>'[1]Detailed Budget'!$AD$176</f>
        <v>20662817754.37001</v>
      </c>
      <c r="CH527" s="5">
        <f>BB527*BF527*CG527</f>
        <v>0</v>
      </c>
      <c r="CI527" s="5">
        <f>CF527+CH527</f>
        <v>0</v>
      </c>
      <c r="CJ527" s="5">
        <f>'[1]Detailed Budget'!$AD$178</f>
        <v>46025131033.061455</v>
      </c>
      <c r="CK527" s="5">
        <f>BB527*AG527*CJ527</f>
        <v>0</v>
      </c>
      <c r="CL527" s="5">
        <f>CI527+CK527</f>
        <v>0</v>
      </c>
      <c r="CM527" s="4">
        <f>'[1]Detailed Budget'!$AD$189</f>
        <v>77498869683.252869</v>
      </c>
      <c r="CN527" s="5">
        <f>BH527*BL527*CM527</f>
        <v>0</v>
      </c>
      <c r="CO527" s="3">
        <f>'[1]Detailed Budget'!$AD$191</f>
        <v>2684962805.4134097</v>
      </c>
      <c r="CP527" s="2">
        <f>BH527*AN527*CO527</f>
        <v>0</v>
      </c>
      <c r="CQ527" s="2">
        <f>CN527+CP527</f>
        <v>0</v>
      </c>
      <c r="CR527" s="6">
        <f>'[1]Detailed Budget'!$AD$195</f>
        <v>18734176418</v>
      </c>
      <c r="CS527" s="5">
        <f>BN527*CR527</f>
        <v>18966137.065500591</v>
      </c>
      <c r="CW527" s="4"/>
      <c r="DH527" s="3">
        <f>'[1]Detailed Budget'!$AD$163</f>
        <v>4928560000</v>
      </c>
      <c r="DI527" s="2">
        <f>AP527*DH527</f>
        <v>5600000</v>
      </c>
    </row>
    <row r="528" spans="1:118" ht="29" x14ac:dyDescent="0.35">
      <c r="A528" s="23" t="s">
        <v>687</v>
      </c>
      <c r="B528" s="22" t="s">
        <v>686</v>
      </c>
      <c r="C528" s="21" t="s">
        <v>1</v>
      </c>
      <c r="D528" s="21"/>
      <c r="E528" s="21"/>
      <c r="F528" s="21"/>
      <c r="G528" s="21"/>
      <c r="H528" s="21" t="s">
        <v>1</v>
      </c>
      <c r="I528" s="21" t="s">
        <v>1</v>
      </c>
      <c r="J528" s="21"/>
      <c r="K528" s="21"/>
      <c r="L528" s="21"/>
      <c r="M528" s="21" t="s">
        <v>1</v>
      </c>
      <c r="N528" s="21"/>
      <c r="O528" s="21"/>
      <c r="P528" s="21"/>
      <c r="Q528" s="21"/>
      <c r="R528" s="21" t="s">
        <v>1</v>
      </c>
      <c r="S528" s="21"/>
      <c r="T528" s="21"/>
      <c r="U528" s="20">
        <f>COUNTA(C528:T528)</f>
        <v>5</v>
      </c>
      <c r="V528" s="19" t="s">
        <v>0</v>
      </c>
      <c r="W528" s="18">
        <v>233362</v>
      </c>
      <c r="X528" s="17">
        <v>2.8</v>
      </c>
      <c r="Y528" s="16">
        <f>1+X528/100</f>
        <v>1.028</v>
      </c>
      <c r="Z528" s="6">
        <v>19</v>
      </c>
      <c r="AA528" s="16">
        <f>POWER(Y528,Z528)</f>
        <v>1.6899318009047619</v>
      </c>
      <c r="AB528" s="6">
        <f>W528*AA528</f>
        <v>394365.86492273706</v>
      </c>
      <c r="AC528" s="1">
        <v>11.3</v>
      </c>
      <c r="AD528" s="6">
        <f>AB528*AC528/100</f>
        <v>44563.342736269289</v>
      </c>
      <c r="AE528" s="6">
        <f>AD528*0.95</f>
        <v>42335.175599455826</v>
      </c>
      <c r="AF528" s="6">
        <f>AE528*BB528</f>
        <v>0</v>
      </c>
      <c r="AG528" s="15">
        <f>AE528/21628351</f>
        <v>1.9573926648155391E-3</v>
      </c>
      <c r="AH528" s="6">
        <f>AB528*0.05</f>
        <v>19718.293246136855</v>
      </c>
      <c r="AI528" s="12">
        <f>AH528/12908475</f>
        <v>1.5275463016457679E-3</v>
      </c>
      <c r="AJ528" s="6">
        <f>AD528+AH528</f>
        <v>64281.635982406144</v>
      </c>
      <c r="AK528" s="6">
        <f>AB528*0.04</f>
        <v>15774.634596909484</v>
      </c>
      <c r="AL528" s="6">
        <f>AB528*0.04</f>
        <v>15774.634596909484</v>
      </c>
      <c r="AM528" s="6">
        <f>AK528+AL528</f>
        <v>31549.269193818967</v>
      </c>
      <c r="AN528" s="14">
        <f>AM528/20653560</f>
        <v>1.5275463016457679E-3</v>
      </c>
      <c r="AO528" s="6">
        <v>20</v>
      </c>
      <c r="AP528" s="13">
        <f>AO528/8801</f>
        <v>2.2724690376093627E-3</v>
      </c>
      <c r="AQ528" s="6">
        <v>20</v>
      </c>
      <c r="AR528" s="6"/>
      <c r="AS528" s="6"/>
      <c r="AT528" s="6"/>
      <c r="AU528" s="6">
        <v>0</v>
      </c>
      <c r="AV528" s="6"/>
      <c r="AW528" s="13">
        <f>AV528/34743979</f>
        <v>0</v>
      </c>
      <c r="AX528" s="6">
        <v>1</v>
      </c>
      <c r="AY528" s="6">
        <f>AJ528/1150820*372885</f>
        <v>20828.329220294672</v>
      </c>
      <c r="AZ528" s="6">
        <f>AX528*AY528</f>
        <v>20828.329220294672</v>
      </c>
      <c r="BA528" s="12">
        <f>AZ528/12721596</f>
        <v>1.6372418382327714E-3</v>
      </c>
      <c r="BB528" s="11">
        <v>0</v>
      </c>
      <c r="BC528" s="6">
        <f>AD528*BB528*0.18*4</f>
        <v>0</v>
      </c>
      <c r="BD528" s="10">
        <f>BC528/11104067</f>
        <v>0</v>
      </c>
      <c r="BE528" s="6">
        <f>AD528*BB528*0.77*4</f>
        <v>0</v>
      </c>
      <c r="BF528" s="8">
        <f>BE528/47500730</f>
        <v>0</v>
      </c>
      <c r="BG528" s="27">
        <f>BC528+BE528</f>
        <v>0</v>
      </c>
      <c r="BH528" s="9">
        <v>0</v>
      </c>
      <c r="BI528" s="6">
        <f>AK528*0.85*0.75*12</f>
        <v>120675.95466635755</v>
      </c>
      <c r="BJ528" s="6">
        <f>AL528*0.85*0.75*2*12</f>
        <v>241351.90933271509</v>
      </c>
      <c r="BK528" s="6">
        <f>BI528+BJ528</f>
        <v>362027.86399907264</v>
      </c>
      <c r="BL528" s="8">
        <f>BK528/236999601</f>
        <v>1.5275463016457679E-3</v>
      </c>
      <c r="BM528" s="6">
        <f>AH528/353012*630100</f>
        <v>35195.67769478327</v>
      </c>
      <c r="BN528" s="8">
        <f>BM528/23157202</f>
        <v>1.5198588195060557E-3</v>
      </c>
      <c r="BT528" s="6">
        <f>'[1]Detailed Budget'!$AD$12</f>
        <v>194045122715</v>
      </c>
      <c r="BU528" s="6">
        <f>'[1]Detailed Budget'!$AD$24</f>
        <v>194045122715</v>
      </c>
      <c r="BV528" s="7">
        <f>AV528/34743979</f>
        <v>0</v>
      </c>
      <c r="BW528" s="4"/>
      <c r="BX528" s="5">
        <f>BT528*BV528</f>
        <v>0</v>
      </c>
      <c r="BY528" s="5">
        <f>BU528*BV528</f>
        <v>0</v>
      </c>
      <c r="CA528" s="6">
        <f>'[1]Detailed Budget'!$AD$96</f>
        <v>71050111380.677719</v>
      </c>
      <c r="CB528" s="5">
        <f>BA528*CA528</f>
        <v>116326214.96354394</v>
      </c>
      <c r="CE528" s="6">
        <f>'[1]Detailed Budget'!$AD$175</f>
        <v>4330586076.5988197</v>
      </c>
      <c r="CF528" s="5">
        <f>BB528*BD528*CE528</f>
        <v>0</v>
      </c>
      <c r="CG528" s="6">
        <f>'[1]Detailed Budget'!$AD$176</f>
        <v>20662817754.37001</v>
      </c>
      <c r="CH528" s="5">
        <f>BB528*BF528*CG528</f>
        <v>0</v>
      </c>
      <c r="CI528" s="5">
        <f>CF528+CH528</f>
        <v>0</v>
      </c>
      <c r="CJ528" s="5">
        <f>'[1]Detailed Budget'!$AD$178</f>
        <v>46025131033.061455</v>
      </c>
      <c r="CK528" s="5">
        <f>BB528*AG528*CJ528</f>
        <v>0</v>
      </c>
      <c r="CL528" s="5">
        <f>CI528+CK528</f>
        <v>0</v>
      </c>
      <c r="CM528" s="4">
        <f>'[1]Detailed Budget'!$AD$189</f>
        <v>77498869683.252869</v>
      </c>
      <c r="CN528" s="5">
        <f>BH528*BL528*CM528</f>
        <v>0</v>
      </c>
      <c r="CO528" s="3">
        <f>'[1]Detailed Budget'!$AD$191</f>
        <v>2684962805.4134097</v>
      </c>
      <c r="CP528" s="2">
        <f>BH528*AN528*CO528</f>
        <v>0</v>
      </c>
      <c r="CQ528" s="2">
        <f>CN528+CP528</f>
        <v>0</v>
      </c>
      <c r="CR528" s="6">
        <f>'[1]Detailed Budget'!$AD$195</f>
        <v>18734176418</v>
      </c>
      <c r="CS528" s="5">
        <f>BN528*CR528</f>
        <v>28473303.255079668</v>
      </c>
      <c r="CW528" s="4"/>
      <c r="DH528" s="3">
        <f>'[1]Detailed Budget'!$AD$163</f>
        <v>4928560000</v>
      </c>
      <c r="DI528" s="2">
        <f>AP528*DH528</f>
        <v>11200000</v>
      </c>
    </row>
    <row r="529" spans="1:118" ht="29" x14ac:dyDescent="0.35">
      <c r="A529" s="23" t="s">
        <v>685</v>
      </c>
      <c r="B529" s="22" t="s">
        <v>684</v>
      </c>
      <c r="C529" s="21" t="s">
        <v>1</v>
      </c>
      <c r="D529" s="21"/>
      <c r="E529" s="21"/>
      <c r="F529" s="21"/>
      <c r="G529" s="21"/>
      <c r="H529" s="21" t="s">
        <v>1</v>
      </c>
      <c r="I529" s="21" t="s">
        <v>1</v>
      </c>
      <c r="J529" s="21"/>
      <c r="K529" s="21"/>
      <c r="L529" s="21"/>
      <c r="M529" s="21"/>
      <c r="N529" s="21" t="s">
        <v>1</v>
      </c>
      <c r="O529" s="21"/>
      <c r="P529" s="21"/>
      <c r="Q529" s="21"/>
      <c r="R529" s="21" t="s">
        <v>1</v>
      </c>
      <c r="S529" s="21"/>
      <c r="T529" s="21"/>
      <c r="U529" s="20">
        <f>COUNTA(C529:T529)</f>
        <v>5</v>
      </c>
      <c r="V529" s="19" t="s">
        <v>0</v>
      </c>
      <c r="W529" s="18">
        <v>223317</v>
      </c>
      <c r="X529" s="17">
        <v>2.8</v>
      </c>
      <c r="Y529" s="16">
        <f>1+X529/100</f>
        <v>1.028</v>
      </c>
      <c r="Z529" s="6">
        <v>19</v>
      </c>
      <c r="AA529" s="16">
        <f>POWER(Y529,Z529)</f>
        <v>1.6899318009047619</v>
      </c>
      <c r="AB529" s="6">
        <f>W529*AA529</f>
        <v>377390.4999826487</v>
      </c>
      <c r="AC529" s="1">
        <v>11.3</v>
      </c>
      <c r="AD529" s="6">
        <f>AB529*AC529/100</f>
        <v>42645.12649803931</v>
      </c>
      <c r="AE529" s="6">
        <f>AD529*0.95</f>
        <v>40512.870173137344</v>
      </c>
      <c r="AF529" s="6">
        <f>AE529*BB529</f>
        <v>0</v>
      </c>
      <c r="AG529" s="15">
        <f>AE529/21628351</f>
        <v>1.8731372619732935E-3</v>
      </c>
      <c r="AH529" s="6">
        <f>AB529*0.05</f>
        <v>18869.524999132434</v>
      </c>
      <c r="AI529" s="12">
        <f>AH529/12908475</f>
        <v>1.4617935115598423E-3</v>
      </c>
      <c r="AJ529" s="6">
        <f>AD529+AH529</f>
        <v>61514.651497171741</v>
      </c>
      <c r="AK529" s="6">
        <f>AB529*0.04</f>
        <v>15095.619999305949</v>
      </c>
      <c r="AL529" s="6">
        <f>AB529*0.04</f>
        <v>15095.619999305949</v>
      </c>
      <c r="AM529" s="6">
        <f>AK529+AL529</f>
        <v>30191.239998611898</v>
      </c>
      <c r="AN529" s="14">
        <f>AM529/20653560</f>
        <v>1.4617935115598423E-3</v>
      </c>
      <c r="AO529" s="6">
        <v>16</v>
      </c>
      <c r="AP529" s="13">
        <f>AO529/8801</f>
        <v>1.81797523008749E-3</v>
      </c>
      <c r="AQ529" s="6">
        <v>16</v>
      </c>
      <c r="AR529" s="6"/>
      <c r="AS529" s="6"/>
      <c r="AT529" s="6"/>
      <c r="AU529" s="6">
        <v>0</v>
      </c>
      <c r="AV529" s="6"/>
      <c r="AW529" s="13">
        <f>AV529/34743979</f>
        <v>0</v>
      </c>
      <c r="AX529" s="6">
        <v>1</v>
      </c>
      <c r="AY529" s="6">
        <f>AJ529/1150820*372885</f>
        <v>19931.779794861824</v>
      </c>
      <c r="AZ529" s="6">
        <f>AX529*AY529</f>
        <v>19931.779794861824</v>
      </c>
      <c r="BA529" s="12">
        <f>AZ529/12721596</f>
        <v>1.5667672354051979E-3</v>
      </c>
      <c r="BB529" s="11">
        <v>0</v>
      </c>
      <c r="BC529" s="6">
        <f>AD529*BB529*0.18*4</f>
        <v>0</v>
      </c>
      <c r="BD529" s="10">
        <f>BC529/11104067</f>
        <v>0</v>
      </c>
      <c r="BE529" s="6">
        <f>AD529*BB529*0.77*4</f>
        <v>0</v>
      </c>
      <c r="BF529" s="8">
        <f>BE529/47500730</f>
        <v>0</v>
      </c>
      <c r="BG529" s="27">
        <f>BC529+BE529</f>
        <v>0</v>
      </c>
      <c r="BH529" s="9">
        <v>0</v>
      </c>
      <c r="BI529" s="6">
        <f>AK529*0.85*0.75*12</f>
        <v>115481.49299469052</v>
      </c>
      <c r="BJ529" s="6">
        <f>AL529*0.85*0.75*2*12</f>
        <v>230962.98598938104</v>
      </c>
      <c r="BK529" s="6">
        <f>BI529+BJ529</f>
        <v>346444.47898407152</v>
      </c>
      <c r="BL529" s="8">
        <f>BK529/236999601</f>
        <v>1.4617935115598423E-3</v>
      </c>
      <c r="BM529" s="6">
        <f>AH529/353012*630100</f>
        <v>33680.68989709513</v>
      </c>
      <c r="BN529" s="8">
        <f>BM529/23157202</f>
        <v>1.454436934872146E-3</v>
      </c>
      <c r="BT529" s="6">
        <f>'[1]Detailed Budget'!$AD$12</f>
        <v>194045122715</v>
      </c>
      <c r="BU529" s="6">
        <f>'[1]Detailed Budget'!$AD$24</f>
        <v>194045122715</v>
      </c>
      <c r="BV529" s="7">
        <f>AV529/34743979</f>
        <v>0</v>
      </c>
      <c r="BW529" s="4"/>
      <c r="BX529" s="5">
        <f>BT529*BV529</f>
        <v>0</v>
      </c>
      <c r="BY529" s="5">
        <f>BU529*BV529</f>
        <v>0</v>
      </c>
      <c r="CA529" s="6">
        <f>'[1]Detailed Budget'!$AD$96</f>
        <v>71050111380.677719</v>
      </c>
      <c r="CB529" s="5">
        <f>BA529*CA529</f>
        <v>111318986.58313581</v>
      </c>
      <c r="CE529" s="6">
        <f>'[1]Detailed Budget'!$AD$175</f>
        <v>4330586076.5988197</v>
      </c>
      <c r="CF529" s="5">
        <f>BB529*BD529*CE529</f>
        <v>0</v>
      </c>
      <c r="CG529" s="6">
        <f>'[1]Detailed Budget'!$AD$176</f>
        <v>20662817754.37001</v>
      </c>
      <c r="CH529" s="5">
        <f>BB529*BF529*CG529</f>
        <v>0</v>
      </c>
      <c r="CI529" s="5">
        <f>CF529+CH529</f>
        <v>0</v>
      </c>
      <c r="CJ529" s="5">
        <f>'[1]Detailed Budget'!$AD$178</f>
        <v>46025131033.061455</v>
      </c>
      <c r="CK529" s="5">
        <f>BB529*AG529*CJ529</f>
        <v>0</v>
      </c>
      <c r="CL529" s="5">
        <f>CI529+CK529</f>
        <v>0</v>
      </c>
      <c r="CM529" s="4">
        <f>'[1]Detailed Budget'!$AD$189</f>
        <v>77498869683.252869</v>
      </c>
      <c r="CN529" s="5">
        <f>BH529*BL529*CM529</f>
        <v>0</v>
      </c>
      <c r="CO529" s="3">
        <f>'[1]Detailed Budget'!$AD$191</f>
        <v>2684962805.4134097</v>
      </c>
      <c r="CP529" s="2">
        <f>BH529*AN529*CO529</f>
        <v>0</v>
      </c>
      <c r="CQ529" s="2">
        <f>CN529+CP529</f>
        <v>0</v>
      </c>
      <c r="CR529" s="6">
        <f>'[1]Detailed Budget'!$AD$195</f>
        <v>18734176418</v>
      </c>
      <c r="CS529" s="5">
        <f>BN529*CR529</f>
        <v>27247678.126749959</v>
      </c>
      <c r="CW529" s="4"/>
      <c r="DH529" s="3">
        <f>'[1]Detailed Budget'!$AD$163</f>
        <v>4928560000</v>
      </c>
      <c r="DI529" s="2">
        <f>AP529*DH529</f>
        <v>8960000</v>
      </c>
    </row>
    <row r="530" spans="1:118" ht="43.5" x14ac:dyDescent="0.35">
      <c r="A530" s="23" t="s">
        <v>683</v>
      </c>
      <c r="B530" s="22" t="s">
        <v>682</v>
      </c>
      <c r="C530" s="21" t="s">
        <v>1</v>
      </c>
      <c r="D530" s="21"/>
      <c r="E530" s="21"/>
      <c r="F530" s="21"/>
      <c r="G530" s="21"/>
      <c r="H530" s="21" t="s">
        <v>1</v>
      </c>
      <c r="I530" s="21" t="s">
        <v>1</v>
      </c>
      <c r="J530" s="21"/>
      <c r="K530" s="21"/>
      <c r="L530" s="21"/>
      <c r="M530" s="21"/>
      <c r="N530" s="21" t="s">
        <v>1</v>
      </c>
      <c r="O530" s="21"/>
      <c r="P530" s="21"/>
      <c r="Q530" s="21" t="s">
        <v>1</v>
      </c>
      <c r="R530" s="21"/>
      <c r="S530" s="21"/>
      <c r="T530" s="21"/>
      <c r="U530" s="20">
        <f>COUNTA(C530:T530)</f>
        <v>5</v>
      </c>
      <c r="V530" s="19" t="s">
        <v>217</v>
      </c>
      <c r="W530" s="18">
        <v>125918</v>
      </c>
      <c r="X530" s="17">
        <v>2.8</v>
      </c>
      <c r="Y530" s="16">
        <f>1+X530/100</f>
        <v>1.028</v>
      </c>
      <c r="Z530" s="6">
        <v>19</v>
      </c>
      <c r="AA530" s="16">
        <f>POWER(Y530,Z530)</f>
        <v>1.6899318009047619</v>
      </c>
      <c r="AB530" s="6">
        <f>W530*AA530</f>
        <v>212792.83250632582</v>
      </c>
      <c r="AC530" s="1">
        <v>11.3</v>
      </c>
      <c r="AD530" s="6">
        <f>AB530*AC530/100</f>
        <v>24045.590073214822</v>
      </c>
      <c r="AE530" s="6">
        <f>AD530*0.95</f>
        <v>22843.31056955408</v>
      </c>
      <c r="AF530" s="6">
        <f>AE530*BB530</f>
        <v>0</v>
      </c>
      <c r="AG530" s="15">
        <f>AE530/21628351</f>
        <v>1.0561743967237298E-3</v>
      </c>
      <c r="AH530" s="6">
        <f>AB530*0.05</f>
        <v>10639.641625316292</v>
      </c>
      <c r="AI530" s="12">
        <f>AH530/12908475</f>
        <v>8.2423691608158917E-4</v>
      </c>
      <c r="AJ530" s="6">
        <f>AD530+AH530</f>
        <v>34685.231698531112</v>
      </c>
      <c r="AK530" s="6">
        <f>AB530*0.04</f>
        <v>8511.7133002530336</v>
      </c>
      <c r="AL530" s="6">
        <f>AB530*0.04</f>
        <v>8511.7133002530336</v>
      </c>
      <c r="AM530" s="6">
        <f>AK530+AL530</f>
        <v>17023.426600506067</v>
      </c>
      <c r="AN530" s="14">
        <f>AM530/20653560</f>
        <v>8.2423691608158917E-4</v>
      </c>
      <c r="AO530" s="6">
        <v>15</v>
      </c>
      <c r="AP530" s="13">
        <f>AO530/8801</f>
        <v>1.7043517782070218E-3</v>
      </c>
      <c r="AQ530" s="6">
        <v>15</v>
      </c>
      <c r="AR530" s="6"/>
      <c r="AS530" s="6"/>
      <c r="AT530" s="6"/>
      <c r="AU530" s="6">
        <v>0</v>
      </c>
      <c r="AV530" s="6"/>
      <c r="AW530" s="13">
        <f>AV530/34743979</f>
        <v>0</v>
      </c>
      <c r="AX530" s="6">
        <v>1</v>
      </c>
      <c r="AY530" s="6">
        <f>AJ530/1150820*372885</f>
        <v>11238.597367013759</v>
      </c>
      <c r="AZ530" s="6">
        <f>AX530*AY530</f>
        <v>11238.597367013759</v>
      </c>
      <c r="BA530" s="12">
        <f>AZ530/12721596</f>
        <v>8.8342668380710716E-4</v>
      </c>
      <c r="BB530" s="11">
        <v>0</v>
      </c>
      <c r="BC530" s="6">
        <f>AD530*BB530*0.18*4</f>
        <v>0</v>
      </c>
      <c r="BD530" s="10">
        <f>BC530/11104067</f>
        <v>0</v>
      </c>
      <c r="BE530" s="6">
        <f>AD530*BB530*0.77*4</f>
        <v>0</v>
      </c>
      <c r="BF530" s="8">
        <f>BE530/47500730</f>
        <v>0</v>
      </c>
      <c r="BG530" s="27">
        <f>BC530+BE530</f>
        <v>0</v>
      </c>
      <c r="BH530" s="9">
        <v>0</v>
      </c>
      <c r="BI530" s="6">
        <f>AK530*0.85*0.75*12</f>
        <v>65114.606746935708</v>
      </c>
      <c r="BJ530" s="6">
        <f>AL530*0.85*0.75*2*12</f>
        <v>130229.21349387142</v>
      </c>
      <c r="BK530" s="6">
        <f>BI530+BJ530</f>
        <v>195343.82024080714</v>
      </c>
      <c r="BL530" s="8">
        <f>BK530/236999601</f>
        <v>8.2423691608158928E-4</v>
      </c>
      <c r="BM530" s="6">
        <f>AH530/353012*630100</f>
        <v>18990.964012871504</v>
      </c>
      <c r="BN530" s="8">
        <f>BM530/23157202</f>
        <v>8.2008888694201935E-4</v>
      </c>
      <c r="BT530" s="6">
        <f>'[1]Detailed Budget'!$AD$12</f>
        <v>194045122715</v>
      </c>
      <c r="BU530" s="6">
        <f>'[1]Detailed Budget'!$AD$24</f>
        <v>194045122715</v>
      </c>
      <c r="BV530" s="7">
        <f>AV530/34743979</f>
        <v>0</v>
      </c>
      <c r="BW530" s="4"/>
      <c r="BX530" s="5">
        <f>BT530*BV530</f>
        <v>0</v>
      </c>
      <c r="BY530" s="5">
        <f>BU530*BV530</f>
        <v>0</v>
      </c>
      <c r="CA530" s="6">
        <f>'[1]Detailed Budget'!$AD$96</f>
        <v>71050111380.677719</v>
      </c>
      <c r="CB530" s="5">
        <f>BA530*CA530</f>
        <v>62767564.281157725</v>
      </c>
      <c r="CE530" s="6">
        <f>'[1]Detailed Budget'!$AD$175</f>
        <v>4330586076.5988197</v>
      </c>
      <c r="CF530" s="5">
        <f>BB530*BD530*CE530</f>
        <v>0</v>
      </c>
      <c r="CG530" s="6">
        <f>'[1]Detailed Budget'!$AD$176</f>
        <v>20662817754.37001</v>
      </c>
      <c r="CH530" s="5">
        <f>BB530*BF530*CG530</f>
        <v>0</v>
      </c>
      <c r="CI530" s="5">
        <f>CF530+CH530</f>
        <v>0</v>
      </c>
      <c r="CJ530" s="5">
        <f>'[1]Detailed Budget'!$AD$178</f>
        <v>46025131033.061455</v>
      </c>
      <c r="CK530" s="5">
        <f>BB530*AG530*CJ530</f>
        <v>0</v>
      </c>
      <c r="CL530" s="5">
        <f>CI530+CK530</f>
        <v>0</v>
      </c>
      <c r="CM530" s="4">
        <f>'[1]Detailed Budget'!$AD$189</f>
        <v>77498869683.252869</v>
      </c>
      <c r="CN530" s="5">
        <f>BH530*BL530*CM530</f>
        <v>0</v>
      </c>
      <c r="CO530" s="3">
        <f>'[1]Detailed Budget'!$AD$191</f>
        <v>2684962805.4134097</v>
      </c>
      <c r="CP530" s="2">
        <f>BH530*AN530*CO530</f>
        <v>0</v>
      </c>
      <c r="CQ530" s="2">
        <f>CN530+CP530</f>
        <v>0</v>
      </c>
      <c r="CR530" s="6">
        <f>'[1]Detailed Budget'!$AD$195</f>
        <v>18734176418</v>
      </c>
      <c r="CS530" s="5">
        <f>BN530*CR530</f>
        <v>15363689.886413047</v>
      </c>
      <c r="CW530" s="4"/>
      <c r="DH530" s="3">
        <f>'[1]Detailed Budget'!$AD$163</f>
        <v>4928560000</v>
      </c>
      <c r="DI530" s="2">
        <f>AP530*DH530</f>
        <v>8400000</v>
      </c>
    </row>
    <row r="531" spans="1:118" ht="43.5" x14ac:dyDescent="0.35">
      <c r="A531" s="23" t="s">
        <v>681</v>
      </c>
      <c r="B531" s="22" t="s">
        <v>680</v>
      </c>
      <c r="C531" s="21" t="s">
        <v>1</v>
      </c>
      <c r="D531" s="21"/>
      <c r="E531" s="21"/>
      <c r="F531" s="21"/>
      <c r="G531" s="21"/>
      <c r="H531" s="21" t="s">
        <v>1</v>
      </c>
      <c r="I531" s="21" t="s">
        <v>1</v>
      </c>
      <c r="J531" s="21"/>
      <c r="K531" s="21"/>
      <c r="L531" s="21"/>
      <c r="M531" s="21"/>
      <c r="N531" s="21" t="s">
        <v>1</v>
      </c>
      <c r="O531" s="21"/>
      <c r="P531" s="21"/>
      <c r="Q531" s="21" t="s">
        <v>1</v>
      </c>
      <c r="R531" s="21"/>
      <c r="S531" s="21"/>
      <c r="T531" s="21"/>
      <c r="U531" s="20">
        <f>COUNTA(C531:T531)</f>
        <v>5</v>
      </c>
      <c r="V531" s="19" t="s">
        <v>217</v>
      </c>
      <c r="W531" s="18">
        <v>137191</v>
      </c>
      <c r="X531" s="17">
        <v>2.8</v>
      </c>
      <c r="Y531" s="16">
        <f>1+X531/100</f>
        <v>1.028</v>
      </c>
      <c r="Z531" s="6">
        <v>19</v>
      </c>
      <c r="AA531" s="16">
        <f>POWER(Y531,Z531)</f>
        <v>1.6899318009047619</v>
      </c>
      <c r="AB531" s="6">
        <f>W531*AA531</f>
        <v>231843.43369792518</v>
      </c>
      <c r="AC531" s="1">
        <v>11.3</v>
      </c>
      <c r="AD531" s="6">
        <f>AB531*AC531/100</f>
        <v>26198.308007865548</v>
      </c>
      <c r="AE531" s="6">
        <f>AD531*0.95</f>
        <v>24888.392607472269</v>
      </c>
      <c r="AF531" s="6">
        <f>AE531*BB531</f>
        <v>0</v>
      </c>
      <c r="AG531" s="15">
        <f>AE531/21628351</f>
        <v>1.1507300120786957E-3</v>
      </c>
      <c r="AH531" s="6">
        <f>AB531*0.05</f>
        <v>11592.171684896261</v>
      </c>
      <c r="AI531" s="12">
        <f>AH531/12908475</f>
        <v>8.9802797657324049E-4</v>
      </c>
      <c r="AJ531" s="6">
        <f>AD531+AH531</f>
        <v>37790.479692761808</v>
      </c>
      <c r="AK531" s="6">
        <f>AB531*0.04</f>
        <v>9273.7373479170074</v>
      </c>
      <c r="AL531" s="6">
        <f>AB531*0.04</f>
        <v>9273.7373479170074</v>
      </c>
      <c r="AM531" s="6">
        <f>AK531+AL531</f>
        <v>18547.474695834015</v>
      </c>
      <c r="AN531" s="14">
        <f>AM531/20653560</f>
        <v>8.9802797657324038E-4</v>
      </c>
      <c r="AO531" s="6">
        <v>17</v>
      </c>
      <c r="AP531" s="13">
        <f>AO531/8801</f>
        <v>1.9315986819679581E-3</v>
      </c>
      <c r="AQ531" s="6">
        <v>17</v>
      </c>
      <c r="AR531" s="6"/>
      <c r="AS531" s="6"/>
      <c r="AT531" s="6"/>
      <c r="AU531" s="6">
        <v>0</v>
      </c>
      <c r="AV531" s="6"/>
      <c r="AW531" s="13">
        <f>AV531/34743979</f>
        <v>0</v>
      </c>
      <c r="AX531" s="6">
        <v>1</v>
      </c>
      <c r="AY531" s="6">
        <f>AJ531/1150820*372885</f>
        <v>12244.749848139143</v>
      </c>
      <c r="AZ531" s="6">
        <f>AX531*AY531</f>
        <v>12244.749848139143</v>
      </c>
      <c r="BA531" s="12">
        <f>AZ531/12721596</f>
        <v>9.6251679806049048E-4</v>
      </c>
      <c r="BB531" s="11">
        <v>0</v>
      </c>
      <c r="BC531" s="6">
        <f>AD531*BB531*0.18*4</f>
        <v>0</v>
      </c>
      <c r="BD531" s="10">
        <f>BC531/11104067</f>
        <v>0</v>
      </c>
      <c r="BE531" s="6">
        <f>AD531*BB531*0.77*4</f>
        <v>0</v>
      </c>
      <c r="BF531" s="8">
        <f>BE531/47500730</f>
        <v>0</v>
      </c>
      <c r="BG531" s="27">
        <f>BC531+BE531</f>
        <v>0</v>
      </c>
      <c r="BH531" s="9">
        <v>0</v>
      </c>
      <c r="BI531" s="6">
        <f>AK531*0.85*0.75*12</f>
        <v>70944.090711565106</v>
      </c>
      <c r="BJ531" s="6">
        <f>AL531*0.85*0.75*2*12</f>
        <v>141888.18142313021</v>
      </c>
      <c r="BK531" s="6">
        <f>BI531+BJ531</f>
        <v>212832.27213469532</v>
      </c>
      <c r="BL531" s="8">
        <f>BK531/236999601</f>
        <v>8.9802797657324038E-4</v>
      </c>
      <c r="BM531" s="6">
        <f>AH531/353012*630100</f>
        <v>20691.158880301897</v>
      </c>
      <c r="BN531" s="8">
        <f>BM531/23157202</f>
        <v>8.9350858883132322E-4</v>
      </c>
      <c r="BT531" s="6">
        <f>'[1]Detailed Budget'!$AD$12</f>
        <v>194045122715</v>
      </c>
      <c r="BU531" s="6">
        <f>'[1]Detailed Budget'!$AD$24</f>
        <v>194045122715</v>
      </c>
      <c r="BV531" s="7">
        <f>AV531/34743979</f>
        <v>0</v>
      </c>
      <c r="BW531" s="4"/>
      <c r="BX531" s="5">
        <f>BT531*BV531</f>
        <v>0</v>
      </c>
      <c r="BY531" s="5">
        <f>BU531*BV531</f>
        <v>0</v>
      </c>
      <c r="CA531" s="6">
        <f>'[1]Detailed Budget'!$AD$96</f>
        <v>71050111380.677719</v>
      </c>
      <c r="CB531" s="5">
        <f>BA531*CA531</f>
        <v>68386925.707971126</v>
      </c>
      <c r="CE531" s="6">
        <f>'[1]Detailed Budget'!$AD$175</f>
        <v>4330586076.5988197</v>
      </c>
      <c r="CF531" s="5">
        <f>BB531*BD531*CE531</f>
        <v>0</v>
      </c>
      <c r="CG531" s="6">
        <f>'[1]Detailed Budget'!$AD$176</f>
        <v>20662817754.37001</v>
      </c>
      <c r="CH531" s="5">
        <f>BB531*BF531*CG531</f>
        <v>0</v>
      </c>
      <c r="CI531" s="5">
        <f>CF531+CH531</f>
        <v>0</v>
      </c>
      <c r="CJ531" s="5">
        <f>'[1]Detailed Budget'!$AD$178</f>
        <v>46025131033.061455</v>
      </c>
      <c r="CK531" s="5">
        <f>BB531*AG531*CJ531</f>
        <v>0</v>
      </c>
      <c r="CL531" s="5">
        <f>CI531+CK531</f>
        <v>0</v>
      </c>
      <c r="CM531" s="4">
        <f>'[1]Detailed Budget'!$AD$189</f>
        <v>77498869683.252869</v>
      </c>
      <c r="CN531" s="5">
        <f>BH531*BL531*CM531</f>
        <v>0</v>
      </c>
      <c r="CO531" s="3">
        <f>'[1]Detailed Budget'!$AD$191</f>
        <v>2684962805.4134097</v>
      </c>
      <c r="CP531" s="2">
        <f>BH531*AN531*CO531</f>
        <v>0</v>
      </c>
      <c r="CQ531" s="2">
        <f>CN531+CP531</f>
        <v>0</v>
      </c>
      <c r="CR531" s="6">
        <f>'[1]Detailed Budget'!$AD$195</f>
        <v>18734176418</v>
      </c>
      <c r="CS531" s="5">
        <f>BN531*CR531</f>
        <v>16739147.534164233</v>
      </c>
      <c r="CW531" s="4"/>
      <c r="DH531" s="3">
        <f>'[1]Detailed Budget'!$AD$163</f>
        <v>4928560000</v>
      </c>
      <c r="DI531" s="2">
        <f>AP531*DH531</f>
        <v>9520000</v>
      </c>
    </row>
    <row r="532" spans="1:118" ht="29" x14ac:dyDescent="0.35">
      <c r="A532" s="23" t="s">
        <v>679</v>
      </c>
      <c r="B532" s="22" t="s">
        <v>678</v>
      </c>
      <c r="C532" s="21" t="s">
        <v>1</v>
      </c>
      <c r="D532" s="21"/>
      <c r="E532" s="21"/>
      <c r="F532" s="21"/>
      <c r="G532" s="21"/>
      <c r="H532" s="21" t="s">
        <v>1</v>
      </c>
      <c r="I532" s="21" t="s">
        <v>1</v>
      </c>
      <c r="J532" s="21"/>
      <c r="K532" s="21"/>
      <c r="L532" s="21"/>
      <c r="M532" s="21" t="s">
        <v>1</v>
      </c>
      <c r="N532" s="21"/>
      <c r="O532" s="21"/>
      <c r="P532" s="21"/>
      <c r="Q532" s="21"/>
      <c r="R532" s="21" t="s">
        <v>1</v>
      </c>
      <c r="S532" s="21"/>
      <c r="T532" s="21"/>
      <c r="U532" s="20">
        <f>COUNTA(C532:T532)</f>
        <v>5</v>
      </c>
      <c r="V532" s="19" t="s">
        <v>0</v>
      </c>
      <c r="W532" s="18">
        <v>172773</v>
      </c>
      <c r="X532" s="17">
        <v>2.8</v>
      </c>
      <c r="Y532" s="16">
        <f>1+X532/100</f>
        <v>1.028</v>
      </c>
      <c r="Z532" s="6">
        <v>19</v>
      </c>
      <c r="AA532" s="16">
        <f>POWER(Y532,Z532)</f>
        <v>1.6899318009047619</v>
      </c>
      <c r="AB532" s="6">
        <f>W532*AA532</f>
        <v>291974.58703771845</v>
      </c>
      <c r="AC532" s="1">
        <v>11.3</v>
      </c>
      <c r="AD532" s="6">
        <f>AB532*AC532/100</f>
        <v>32993.12833526219</v>
      </c>
      <c r="AE532" s="6">
        <f>AD532*0.95</f>
        <v>31343.471918499079</v>
      </c>
      <c r="AF532" s="6">
        <f>AE532*BB532</f>
        <v>0</v>
      </c>
      <c r="AG532" s="15">
        <f>AE532/21628351</f>
        <v>1.4491845410914165E-3</v>
      </c>
      <c r="AH532" s="6">
        <f>AB532*0.05</f>
        <v>14598.729351885922</v>
      </c>
      <c r="AI532" s="12">
        <f>AH532/12908475</f>
        <v>1.1309414436551121E-3</v>
      </c>
      <c r="AJ532" s="6">
        <f>AD532+AH532</f>
        <v>47591.857687148113</v>
      </c>
      <c r="AK532" s="6">
        <f>AB532*0.04</f>
        <v>11678.983481508738</v>
      </c>
      <c r="AL532" s="6">
        <f>AB532*0.04</f>
        <v>11678.983481508738</v>
      </c>
      <c r="AM532" s="6">
        <f>AK532+AL532</f>
        <v>23357.966963017476</v>
      </c>
      <c r="AN532" s="14">
        <f>AM532/20653560</f>
        <v>1.1309414436551121E-3</v>
      </c>
      <c r="AO532" s="6">
        <v>18</v>
      </c>
      <c r="AP532" s="13">
        <f>AO532/8801</f>
        <v>2.0452221338484265E-3</v>
      </c>
      <c r="AQ532" s="6">
        <v>18</v>
      </c>
      <c r="AR532" s="6"/>
      <c r="AS532" s="6"/>
      <c r="AT532" s="6"/>
      <c r="AU532" s="6">
        <v>0</v>
      </c>
      <c r="AV532" s="6"/>
      <c r="AW532" s="13">
        <f>AV532/34743979</f>
        <v>0</v>
      </c>
      <c r="AX532" s="6">
        <v>1</v>
      </c>
      <c r="AY532" s="6">
        <f>AJ532/1150820*372885</f>
        <v>15420.560864142284</v>
      </c>
      <c r="AZ532" s="6">
        <f>AX532*AY532</f>
        <v>15420.560864142284</v>
      </c>
      <c r="BA532" s="12">
        <f>AZ532/12721596</f>
        <v>1.2121561527454797E-3</v>
      </c>
      <c r="BB532" s="11">
        <v>0</v>
      </c>
      <c r="BC532" s="6">
        <f>AD532*BB532*0.18*4</f>
        <v>0</v>
      </c>
      <c r="BD532" s="10">
        <f>BC532/11104067</f>
        <v>0</v>
      </c>
      <c r="BE532" s="6">
        <f>AD532*BB532*0.77*4</f>
        <v>0</v>
      </c>
      <c r="BF532" s="8">
        <f>BE532/47500730</f>
        <v>0</v>
      </c>
      <c r="BG532" s="27">
        <f>BC532+BE532</f>
        <v>0</v>
      </c>
      <c r="BH532" s="9">
        <v>0</v>
      </c>
      <c r="BI532" s="6">
        <f>AK532*0.85*0.75*12</f>
        <v>89344.223633541842</v>
      </c>
      <c r="BJ532" s="6">
        <f>AL532*0.85*0.75*2*12</f>
        <v>178688.44726708368</v>
      </c>
      <c r="BK532" s="6">
        <f>BI532+BJ532</f>
        <v>268032.67090062553</v>
      </c>
      <c r="BL532" s="8">
        <f>BK532/236999601</f>
        <v>1.1309414436551121E-3</v>
      </c>
      <c r="BM532" s="6">
        <f>AH532/353012*630100</f>
        <v>26057.639300146511</v>
      </c>
      <c r="BN532" s="8">
        <f>BM532/23157202</f>
        <v>1.1252499028227378E-3</v>
      </c>
      <c r="BT532" s="6">
        <f>'[1]Detailed Budget'!$AD$12</f>
        <v>194045122715</v>
      </c>
      <c r="BU532" s="6">
        <f>'[1]Detailed Budget'!$AD$24</f>
        <v>194045122715</v>
      </c>
      <c r="BV532" s="7">
        <f>AV532/34743979</f>
        <v>0</v>
      </c>
      <c r="BW532" s="4"/>
      <c r="BX532" s="5">
        <f>BT532*BV532</f>
        <v>0</v>
      </c>
      <c r="BY532" s="5">
        <f>BU532*BV532</f>
        <v>0</v>
      </c>
      <c r="CA532" s="6">
        <f>'[1]Detailed Budget'!$AD$96</f>
        <v>71050111380.677719</v>
      </c>
      <c r="CB532" s="5">
        <f>BA532*CA532</f>
        <v>86123829.663340122</v>
      </c>
      <c r="CE532" s="6">
        <f>'[1]Detailed Budget'!$AD$175</f>
        <v>4330586076.5988197</v>
      </c>
      <c r="CF532" s="5">
        <f>BB532*BD532*CE532</f>
        <v>0</v>
      </c>
      <c r="CG532" s="6">
        <f>'[1]Detailed Budget'!$AD$176</f>
        <v>20662817754.37001</v>
      </c>
      <c r="CH532" s="5">
        <f>BB532*BF532*CG532</f>
        <v>0</v>
      </c>
      <c r="CI532" s="5">
        <f>CF532+CH532</f>
        <v>0</v>
      </c>
      <c r="CJ532" s="5">
        <f>'[1]Detailed Budget'!$AD$178</f>
        <v>46025131033.061455</v>
      </c>
      <c r="CK532" s="5">
        <f>BB532*AG532*CJ532</f>
        <v>0</v>
      </c>
      <c r="CL532" s="5">
        <f>CI532+CK532</f>
        <v>0</v>
      </c>
      <c r="CM532" s="4">
        <f>'[1]Detailed Budget'!$AD$189</f>
        <v>77498869683.252869</v>
      </c>
      <c r="CN532" s="5">
        <f>BH532*BL532*CM532</f>
        <v>0</v>
      </c>
      <c r="CO532" s="3">
        <f>'[1]Detailed Budget'!$AD$191</f>
        <v>2684962805.4134097</v>
      </c>
      <c r="CP532" s="2">
        <f>BH532*AN532*CO532</f>
        <v>0</v>
      </c>
      <c r="CQ532" s="2">
        <f>CN532+CP532</f>
        <v>0</v>
      </c>
      <c r="CR532" s="6">
        <f>'[1]Detailed Budget'!$AD$195</f>
        <v>18734176418</v>
      </c>
      <c r="CS532" s="5">
        <f>BN532*CR532</f>
        <v>21080630.193818528</v>
      </c>
      <c r="CW532" s="4"/>
      <c r="DH532" s="3">
        <f>'[1]Detailed Budget'!$AD$163</f>
        <v>4928560000</v>
      </c>
      <c r="DI532" s="2">
        <f>AP532*DH532</f>
        <v>10080000</v>
      </c>
    </row>
    <row r="533" spans="1:118" ht="29" x14ac:dyDescent="0.35">
      <c r="A533" s="23" t="s">
        <v>677</v>
      </c>
      <c r="B533" s="22" t="s">
        <v>676</v>
      </c>
      <c r="C533" s="21" t="s">
        <v>1</v>
      </c>
      <c r="D533" s="21"/>
      <c r="E533" s="21"/>
      <c r="F533" s="21"/>
      <c r="G533" s="21"/>
      <c r="H533" s="21" t="s">
        <v>1</v>
      </c>
      <c r="I533" s="21" t="s">
        <v>1</v>
      </c>
      <c r="J533" s="21"/>
      <c r="K533" s="21"/>
      <c r="L533" s="21"/>
      <c r="M533" s="21" t="s">
        <v>1</v>
      </c>
      <c r="N533" s="21"/>
      <c r="O533" s="21"/>
      <c r="P533" s="21"/>
      <c r="Q533" s="21"/>
      <c r="R533" s="21" t="s">
        <v>1</v>
      </c>
      <c r="S533" s="21"/>
      <c r="T533" s="21"/>
      <c r="U533" s="20">
        <f>COUNTA(C533:T533)</f>
        <v>5</v>
      </c>
      <c r="V533" s="19" t="s">
        <v>0</v>
      </c>
      <c r="W533" s="18">
        <v>184548</v>
      </c>
      <c r="X533" s="17">
        <v>2.8</v>
      </c>
      <c r="Y533" s="16">
        <f>1+X533/100</f>
        <v>1.028</v>
      </c>
      <c r="Z533" s="6">
        <v>19</v>
      </c>
      <c r="AA533" s="16">
        <f>POWER(Y533,Z533)</f>
        <v>1.6899318009047619</v>
      </c>
      <c r="AB533" s="6">
        <f>W533*AA533</f>
        <v>311873.533993372</v>
      </c>
      <c r="AC533" s="1">
        <v>11.3</v>
      </c>
      <c r="AD533" s="6">
        <f>AB533*AC533/100</f>
        <v>35241.709341251037</v>
      </c>
      <c r="AE533" s="6">
        <f>AD533*0.95</f>
        <v>33479.623874188481</v>
      </c>
      <c r="AF533" s="6">
        <f>AE533*BB533</f>
        <v>0</v>
      </c>
      <c r="AG533" s="15">
        <f>AE533/21628351</f>
        <v>1.5479508296396929E-3</v>
      </c>
      <c r="AH533" s="6">
        <f>AB533*0.05</f>
        <v>15593.6766996686</v>
      </c>
      <c r="AI533" s="12">
        <f>AH533/12908475</f>
        <v>1.2080185071953581E-3</v>
      </c>
      <c r="AJ533" s="6">
        <f>AD533+AH533</f>
        <v>50835.386040919635</v>
      </c>
      <c r="AK533" s="6">
        <f>AB533*0.04</f>
        <v>12474.941359734879</v>
      </c>
      <c r="AL533" s="6">
        <f>AB533*0.04</f>
        <v>12474.941359734879</v>
      </c>
      <c r="AM533" s="6">
        <f>AK533+AL533</f>
        <v>24949.882719469759</v>
      </c>
      <c r="AN533" s="14">
        <f>AM533/20653560</f>
        <v>1.2080185071953581E-3</v>
      </c>
      <c r="AO533" s="6">
        <v>18</v>
      </c>
      <c r="AP533" s="13">
        <f>AO533/8801</f>
        <v>2.0452221338484265E-3</v>
      </c>
      <c r="AQ533" s="6">
        <v>18</v>
      </c>
      <c r="AR533" s="6"/>
      <c r="AS533" s="6"/>
      <c r="AT533" s="6"/>
      <c r="AU533" s="6">
        <v>0</v>
      </c>
      <c r="AV533" s="6"/>
      <c r="AW533" s="13">
        <f>AV533/34743979</f>
        <v>0</v>
      </c>
      <c r="AX533" s="6">
        <v>1</v>
      </c>
      <c r="AY533" s="6">
        <f>AJ533/1150820*372885</f>
        <v>16471.51850321364</v>
      </c>
      <c r="AZ533" s="6">
        <f>AX533*AY533</f>
        <v>16471.51850321364</v>
      </c>
      <c r="BA533" s="12">
        <f>AZ533/12721596</f>
        <v>1.2947682431680458E-3</v>
      </c>
      <c r="BB533" s="11">
        <v>0</v>
      </c>
      <c r="BC533" s="6">
        <f>AD533*BB533*0.18*4</f>
        <v>0</v>
      </c>
      <c r="BD533" s="10">
        <f>BC533/11104067</f>
        <v>0</v>
      </c>
      <c r="BE533" s="6">
        <f>AD533*BB533*0.77*4</f>
        <v>0</v>
      </c>
      <c r="BF533" s="8">
        <f>BE533/47500730</f>
        <v>0</v>
      </c>
      <c r="BG533" s="27">
        <f>BC533+BE533</f>
        <v>0</v>
      </c>
      <c r="BH533" s="9">
        <v>0</v>
      </c>
      <c r="BI533" s="6">
        <f>AK533*0.85*0.75*12</f>
        <v>95433.301401971839</v>
      </c>
      <c r="BJ533" s="6">
        <f>AL533*0.85*0.75*2*12</f>
        <v>190866.60280394368</v>
      </c>
      <c r="BK533" s="6">
        <f>BI533+BJ533</f>
        <v>286299.90420591552</v>
      </c>
      <c r="BL533" s="8">
        <f>BK533/236999601</f>
        <v>1.2080185071953581E-3</v>
      </c>
      <c r="BM533" s="6">
        <f>AH533/353012*630100</f>
        <v>27833.545852438969</v>
      </c>
      <c r="BN533" s="8">
        <f>BM533/23157202</f>
        <v>1.201939070723612E-3</v>
      </c>
      <c r="BT533" s="6">
        <f>'[1]Detailed Budget'!$AD$12</f>
        <v>194045122715</v>
      </c>
      <c r="BU533" s="6">
        <f>'[1]Detailed Budget'!$AD$24</f>
        <v>194045122715</v>
      </c>
      <c r="BV533" s="7">
        <f>AV533/34743979</f>
        <v>0</v>
      </c>
      <c r="BW533" s="4"/>
      <c r="BX533" s="5">
        <f>BT533*BV533</f>
        <v>0</v>
      </c>
      <c r="BY533" s="5">
        <f>BU533*BV533</f>
        <v>0</v>
      </c>
      <c r="CA533" s="6">
        <f>'[1]Detailed Budget'!$AD$96</f>
        <v>71050111380.677719</v>
      </c>
      <c r="CB533" s="5">
        <f>BA533*CA533</f>
        <v>91993427.889254063</v>
      </c>
      <c r="CE533" s="6">
        <f>'[1]Detailed Budget'!$AD$175</f>
        <v>4330586076.5988197</v>
      </c>
      <c r="CF533" s="5">
        <f>BB533*BD533*CE533</f>
        <v>0</v>
      </c>
      <c r="CG533" s="6">
        <f>'[1]Detailed Budget'!$AD$176</f>
        <v>20662817754.37001</v>
      </c>
      <c r="CH533" s="5">
        <f>BB533*BF533*CG533</f>
        <v>0</v>
      </c>
      <c r="CI533" s="5">
        <f>CF533+CH533</f>
        <v>0</v>
      </c>
      <c r="CJ533" s="5">
        <f>'[1]Detailed Budget'!$AD$178</f>
        <v>46025131033.061455</v>
      </c>
      <c r="CK533" s="5">
        <f>BB533*AG533*CJ533</f>
        <v>0</v>
      </c>
      <c r="CL533" s="5">
        <f>CI533+CK533</f>
        <v>0</v>
      </c>
      <c r="CM533" s="4">
        <f>'[1]Detailed Budget'!$AD$189</f>
        <v>77498869683.252869</v>
      </c>
      <c r="CN533" s="5">
        <f>BH533*BL533*CM533</f>
        <v>0</v>
      </c>
      <c r="CO533" s="3">
        <f>'[1]Detailed Budget'!$AD$191</f>
        <v>2684962805.4134097</v>
      </c>
      <c r="CP533" s="2">
        <f>BH533*AN533*CO533</f>
        <v>0</v>
      </c>
      <c r="CQ533" s="2">
        <f>CN533+CP533</f>
        <v>0</v>
      </c>
      <c r="CR533" s="6">
        <f>'[1]Detailed Budget'!$AD$195</f>
        <v>18734176418</v>
      </c>
      <c r="CS533" s="5">
        <f>BN533*CR533</f>
        <v>22517338.594623126</v>
      </c>
      <c r="CW533" s="4"/>
      <c r="DH533" s="3">
        <f>'[1]Detailed Budget'!$AD$163</f>
        <v>4928560000</v>
      </c>
      <c r="DI533" s="2">
        <f>AP533*DH533</f>
        <v>10080000</v>
      </c>
    </row>
    <row r="534" spans="1:118" ht="29" x14ac:dyDescent="0.35">
      <c r="A534" s="23" t="s">
        <v>675</v>
      </c>
      <c r="B534" s="22" t="s">
        <v>674</v>
      </c>
      <c r="C534" s="21" t="s">
        <v>1</v>
      </c>
      <c r="D534" s="21"/>
      <c r="E534" s="21"/>
      <c r="F534" s="21"/>
      <c r="G534" s="21"/>
      <c r="H534" s="21" t="s">
        <v>1</v>
      </c>
      <c r="I534" s="21" t="s">
        <v>1</v>
      </c>
      <c r="J534" s="21"/>
      <c r="K534" s="21"/>
      <c r="L534" s="21"/>
      <c r="M534" s="21"/>
      <c r="N534" s="21" t="s">
        <v>1</v>
      </c>
      <c r="O534" s="21"/>
      <c r="P534" s="21"/>
      <c r="Q534" s="21"/>
      <c r="R534" s="21" t="s">
        <v>1</v>
      </c>
      <c r="S534" s="21"/>
      <c r="T534" s="21"/>
      <c r="U534" s="20">
        <f>COUNTA(C534:T534)</f>
        <v>5</v>
      </c>
      <c r="V534" s="19" t="s">
        <v>0</v>
      </c>
      <c r="W534" s="18">
        <v>168201</v>
      </c>
      <c r="X534" s="17">
        <v>2.8</v>
      </c>
      <c r="Y534" s="16">
        <f>1+X534/100</f>
        <v>1.028</v>
      </c>
      <c r="Z534" s="6">
        <v>19</v>
      </c>
      <c r="AA534" s="16">
        <f>POWER(Y534,Z534)</f>
        <v>1.6899318009047619</v>
      </c>
      <c r="AB534" s="6">
        <f>W534*AA534</f>
        <v>284248.21884398186</v>
      </c>
      <c r="AC534" s="1">
        <v>11.3</v>
      </c>
      <c r="AD534" s="6">
        <f>AB534*AC534/100</f>
        <v>32120.048729369952</v>
      </c>
      <c r="AE534" s="6">
        <f>AD534*0.95</f>
        <v>30514.046292901454</v>
      </c>
      <c r="AF534" s="6">
        <f>AE534*BB534</f>
        <v>0</v>
      </c>
      <c r="AG534" s="15">
        <f>AE534/21628351</f>
        <v>1.4108355414105057E-3</v>
      </c>
      <c r="AH534" s="6">
        <f>AB534*0.05</f>
        <v>14212.410942199094</v>
      </c>
      <c r="AI534" s="12">
        <f>AH534/12908475</f>
        <v>1.101013941786237E-3</v>
      </c>
      <c r="AJ534" s="6">
        <f>AD534+AH534</f>
        <v>46332.459671569042</v>
      </c>
      <c r="AK534" s="6">
        <f>AB534*0.04</f>
        <v>11369.928753759274</v>
      </c>
      <c r="AL534" s="6">
        <f>AB534*0.04</f>
        <v>11369.928753759274</v>
      </c>
      <c r="AM534" s="6">
        <f>AK534+AL534</f>
        <v>22739.857507518547</v>
      </c>
      <c r="AN534" s="14">
        <f>AM534/20653560</f>
        <v>1.1010139417862367E-3</v>
      </c>
      <c r="AO534" s="6">
        <v>15</v>
      </c>
      <c r="AP534" s="13">
        <f>AO534/8801</f>
        <v>1.7043517782070218E-3</v>
      </c>
      <c r="AQ534" s="6">
        <v>15</v>
      </c>
      <c r="AR534" s="6"/>
      <c r="AS534" s="6"/>
      <c r="AT534" s="6"/>
      <c r="AU534" s="6">
        <v>0</v>
      </c>
      <c r="AV534" s="6"/>
      <c r="AW534" s="13">
        <f>AV534/34743979</f>
        <v>0</v>
      </c>
      <c r="AX534" s="6">
        <v>1</v>
      </c>
      <c r="AY534" s="6">
        <f>AJ534/1150820*372885</f>
        <v>15012.494764283747</v>
      </c>
      <c r="AZ534" s="6">
        <f>AX534*AY534</f>
        <v>15012.494764283747</v>
      </c>
      <c r="BA534" s="12">
        <f>AZ534/12721596</f>
        <v>1.1800795092285392E-3</v>
      </c>
      <c r="BB534" s="11">
        <v>0</v>
      </c>
      <c r="BC534" s="6">
        <f>AD534*BB534*0.18*4</f>
        <v>0</v>
      </c>
      <c r="BD534" s="10">
        <f>BC534/11104067</f>
        <v>0</v>
      </c>
      <c r="BE534" s="6">
        <f>AD534*BB534*0.77*4</f>
        <v>0</v>
      </c>
      <c r="BF534" s="8">
        <f>BE534/47500730</f>
        <v>0</v>
      </c>
      <c r="BG534" s="27">
        <f>BC534+BE534</f>
        <v>0</v>
      </c>
      <c r="BH534" s="9">
        <v>0</v>
      </c>
      <c r="BI534" s="6">
        <f>AK534*0.85*0.75*12</f>
        <v>86979.954966258432</v>
      </c>
      <c r="BJ534" s="6">
        <f>AL534*0.85*0.75*2*12</f>
        <v>173959.90993251686</v>
      </c>
      <c r="BK534" s="6">
        <f>BI534+BJ534</f>
        <v>260939.8648987753</v>
      </c>
      <c r="BL534" s="8">
        <f>BK534/236999601</f>
        <v>1.1010139417862365E-3</v>
      </c>
      <c r="BM534" s="6">
        <f>AH534/353012*630100</f>
        <v>25368.089851562123</v>
      </c>
      <c r="BN534" s="8">
        <f>BM534/23157202</f>
        <v>1.0954730131715448E-3</v>
      </c>
      <c r="BT534" s="6">
        <f>'[1]Detailed Budget'!$AD$12</f>
        <v>194045122715</v>
      </c>
      <c r="BU534" s="6">
        <f>'[1]Detailed Budget'!$AD$24</f>
        <v>194045122715</v>
      </c>
      <c r="BV534" s="7">
        <f>AV534/34743979</f>
        <v>0</v>
      </c>
      <c r="BW534" s="4"/>
      <c r="BX534" s="5">
        <f>BT534*BV534</f>
        <v>0</v>
      </c>
      <c r="BY534" s="5">
        <f>BU534*BV534</f>
        <v>0</v>
      </c>
      <c r="CA534" s="6">
        <f>'[1]Detailed Budget'!$AD$96</f>
        <v>71050111380.677719</v>
      </c>
      <c r="CB534" s="5">
        <f>BA534*CA534</f>
        <v>83844780.568743214</v>
      </c>
      <c r="CE534" s="6">
        <f>'[1]Detailed Budget'!$AD$175</f>
        <v>4330586076.5988197</v>
      </c>
      <c r="CF534" s="5">
        <f>BB534*BD534*CE534</f>
        <v>0</v>
      </c>
      <c r="CG534" s="6">
        <f>'[1]Detailed Budget'!$AD$176</f>
        <v>20662817754.37001</v>
      </c>
      <c r="CH534" s="5">
        <f>BB534*BF534*CG534</f>
        <v>0</v>
      </c>
      <c r="CI534" s="5">
        <f>CF534+CH534</f>
        <v>0</v>
      </c>
      <c r="CJ534" s="5">
        <f>'[1]Detailed Budget'!$AD$178</f>
        <v>46025131033.061455</v>
      </c>
      <c r="CK534" s="5">
        <f>BB534*AG534*CJ534</f>
        <v>0</v>
      </c>
      <c r="CL534" s="5">
        <f>CI534+CK534</f>
        <v>0</v>
      </c>
      <c r="CM534" s="4">
        <f>'[1]Detailed Budget'!$AD$189</f>
        <v>77498869683.252869</v>
      </c>
      <c r="CN534" s="5">
        <f>BH534*BL534*CM534</f>
        <v>0</v>
      </c>
      <c r="CO534" s="3">
        <f>'[1]Detailed Budget'!$AD$191</f>
        <v>2684962805.4134097</v>
      </c>
      <c r="CP534" s="2">
        <f>BH534*AN534*CO534</f>
        <v>0</v>
      </c>
      <c r="CQ534" s="2">
        <f>CN534+CP534</f>
        <v>0</v>
      </c>
      <c r="CR534" s="6">
        <f>'[1]Detailed Budget'!$AD$195</f>
        <v>18734176418</v>
      </c>
      <c r="CS534" s="5">
        <f>BN534*CR534</f>
        <v>20522784.689913757</v>
      </c>
      <c r="CW534" s="4"/>
      <c r="DH534" s="3">
        <f>'[1]Detailed Budget'!$AD$163</f>
        <v>4928560000</v>
      </c>
      <c r="DI534" s="2">
        <f>AP534*DH534</f>
        <v>8400000</v>
      </c>
    </row>
    <row r="535" spans="1:118" x14ac:dyDescent="0.35">
      <c r="A535" s="23"/>
      <c r="B535" s="22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0"/>
      <c r="V535" s="19"/>
      <c r="W535" s="18"/>
      <c r="X535" s="17"/>
      <c r="Y535" s="16"/>
      <c r="Z535" s="6"/>
      <c r="AA535" s="16"/>
      <c r="AB535" s="6"/>
      <c r="AD535" s="6"/>
      <c r="AE535" s="6"/>
      <c r="AF535" s="6">
        <f>AE535*BB535</f>
        <v>0</v>
      </c>
      <c r="AG535" s="15">
        <f>AE535/21628351</f>
        <v>0</v>
      </c>
      <c r="AH535" s="6"/>
      <c r="AI535" s="12"/>
      <c r="AJ535" s="6"/>
      <c r="AK535" s="6">
        <f>AB535*0.04</f>
        <v>0</v>
      </c>
      <c r="AL535" s="6">
        <f>AB535*0.04</f>
        <v>0</v>
      </c>
      <c r="AM535" s="6">
        <f>AK535+AL535</f>
        <v>0</v>
      </c>
      <c r="AN535" s="14">
        <f>AM535/20653560</f>
        <v>0</v>
      </c>
      <c r="AO535" s="6"/>
      <c r="AP535" s="13">
        <f>AO535/8801</f>
        <v>0</v>
      </c>
      <c r="AQ535" s="6"/>
      <c r="AR535" s="6"/>
      <c r="AS535" s="6"/>
      <c r="AT535" s="6"/>
      <c r="AU535" s="6"/>
      <c r="AV535" s="6"/>
      <c r="AW535" s="13">
        <f>AV535/34743979</f>
        <v>0</v>
      </c>
      <c r="AX535" s="6"/>
      <c r="AY535" s="6"/>
      <c r="AZ535" s="6"/>
      <c r="BA535" s="12">
        <f>AZ535/12721596</f>
        <v>0</v>
      </c>
      <c r="BB535" s="11"/>
      <c r="BC535" s="6"/>
      <c r="BD535" s="10"/>
      <c r="BE535" s="6"/>
      <c r="BF535" s="8"/>
      <c r="BG535" s="27"/>
      <c r="BH535" s="9"/>
      <c r="BI535" s="6">
        <f>AK535*0.85*0.75*12</f>
        <v>0</v>
      </c>
      <c r="BJ535" s="6">
        <f>AL535*0.85*0.75*2*12</f>
        <v>0</v>
      </c>
      <c r="BK535" s="6">
        <f>BI535+BJ535</f>
        <v>0</v>
      </c>
      <c r="BL535" s="8">
        <f>BK535/236999601</f>
        <v>0</v>
      </c>
      <c r="BM535" s="6"/>
      <c r="BN535" s="8">
        <f>BM535/23157202</f>
        <v>0</v>
      </c>
      <c r="BT535" s="6"/>
      <c r="BU535" s="6"/>
      <c r="BV535" s="7"/>
      <c r="BW535" s="4"/>
      <c r="BX535" s="5"/>
      <c r="BY535" s="5"/>
      <c r="CA535" s="6">
        <f>'[1]Detailed Budget'!$AD$96</f>
        <v>71050111380.677719</v>
      </c>
      <c r="CB535" s="5">
        <f>BA535*CA535</f>
        <v>0</v>
      </c>
      <c r="CE535" s="6"/>
      <c r="CF535" s="5"/>
      <c r="CG535" s="6"/>
      <c r="CH535" s="5"/>
      <c r="CI535" s="5"/>
      <c r="CJ535" s="5"/>
      <c r="CK535" s="5"/>
      <c r="CL535" s="5"/>
      <c r="CM535" s="4">
        <f>'[1]Detailed Budget'!$AD$189</f>
        <v>77498869683.252869</v>
      </c>
      <c r="CN535" s="5">
        <f>BH535*BL535*CM535</f>
        <v>0</v>
      </c>
      <c r="CO535" s="3">
        <f>'[1]Detailed Budget'!$AD$191</f>
        <v>2684962805.4134097</v>
      </c>
      <c r="CP535" s="2">
        <f>BH535*AN535*CO535</f>
        <v>0</v>
      </c>
      <c r="CQ535" s="2">
        <f>CN535+CP535</f>
        <v>0</v>
      </c>
      <c r="CR535" s="6"/>
      <c r="CS535" s="5"/>
      <c r="CW535" s="4"/>
      <c r="DH535" s="3">
        <f>'[1]Detailed Budget'!$AD$163</f>
        <v>4928560000</v>
      </c>
      <c r="DI535" s="2">
        <f>AP535*DH535</f>
        <v>0</v>
      </c>
    </row>
    <row r="536" spans="1:118" x14ac:dyDescent="0.35">
      <c r="A536" s="38">
        <v>4.3</v>
      </c>
      <c r="B536" s="37" t="s">
        <v>665</v>
      </c>
      <c r="C536" s="34">
        <f>COUNTA(C538:C550)</f>
        <v>13</v>
      </c>
      <c r="D536" s="34">
        <f>COUNTA(D538:D550)</f>
        <v>0</v>
      </c>
      <c r="E536" s="34">
        <f>COUNTA(E538:E550)</f>
        <v>0</v>
      </c>
      <c r="F536" s="34">
        <f>COUNTA(F538:F550)</f>
        <v>0</v>
      </c>
      <c r="G536" s="34">
        <f>COUNTA(G538:G550)</f>
        <v>13</v>
      </c>
      <c r="H536" s="34">
        <f>COUNTA(H538:H550)</f>
        <v>13</v>
      </c>
      <c r="I536" s="34">
        <f>COUNTA(I538:I550)</f>
        <v>13</v>
      </c>
      <c r="J536" s="34">
        <f>COUNTA(J538:J550)</f>
        <v>0</v>
      </c>
      <c r="K536" s="34">
        <f>COUNTA(K538:K550)</f>
        <v>13</v>
      </c>
      <c r="L536" s="34">
        <f>COUNTA(L538:L550)</f>
        <v>0</v>
      </c>
      <c r="M536" s="34">
        <f>COUNTA(M538:M550)</f>
        <v>0</v>
      </c>
      <c r="N536" s="34">
        <f>COUNTA(N538:N550)</f>
        <v>0</v>
      </c>
      <c r="O536" s="34">
        <f>COUNTA(O538:O550)</f>
        <v>0</v>
      </c>
      <c r="P536" s="34">
        <f>COUNTA(P538:P550)</f>
        <v>0</v>
      </c>
      <c r="Q536" s="34">
        <f>COUNTA(Q538:Q550)</f>
        <v>0</v>
      </c>
      <c r="R536" s="34">
        <f>COUNTA(R538:R550)</f>
        <v>13</v>
      </c>
      <c r="S536" s="34">
        <f>COUNTA(S538:S550)</f>
        <v>0</v>
      </c>
      <c r="T536" s="34">
        <f>COUNTA(T538:T550)</f>
        <v>0</v>
      </c>
      <c r="U536" s="33">
        <f>SUM(C536:T536)</f>
        <v>78</v>
      </c>
      <c r="V536" s="32"/>
      <c r="W536" s="25">
        <f>SUM(W538:W550)</f>
        <v>2176947</v>
      </c>
      <c r="X536" s="31">
        <v>2.82</v>
      </c>
      <c r="Y536" s="30">
        <f>1+X536/100</f>
        <v>1.0282</v>
      </c>
      <c r="Z536" s="25">
        <v>19</v>
      </c>
      <c r="AA536" s="30">
        <f>POWER(Y536,Z536)</f>
        <v>1.6961895806156848</v>
      </c>
      <c r="AB536" s="25">
        <f>W536*AA536</f>
        <v>3692514.818952573</v>
      </c>
      <c r="AC536" s="24">
        <v>14.9</v>
      </c>
      <c r="AD536" s="25">
        <f>AB536*AC536/100</f>
        <v>550184.70802393334</v>
      </c>
      <c r="AE536" s="25">
        <f>AD536*0.95</f>
        <v>522675.47262273665</v>
      </c>
      <c r="AF536" s="25">
        <f>SUM(AF538:AF550)</f>
        <v>0</v>
      </c>
      <c r="AG536" s="15">
        <f>AE536/21628351</f>
        <v>2.4166219265756166E-2</v>
      </c>
      <c r="AH536" s="25">
        <f>SUM(AH538:AH550)</f>
        <v>184625.74094762863</v>
      </c>
      <c r="AI536" s="12">
        <f>AH536/12908475</f>
        <v>1.4302676415891778E-2</v>
      </c>
      <c r="AJ536" s="25">
        <f>SUM(AJ538:AJ550)</f>
        <v>734810.44897156209</v>
      </c>
      <c r="AK536" s="6">
        <f>AB536*0.04</f>
        <v>147700.59275810292</v>
      </c>
      <c r="AL536" s="6">
        <f>AB536*0.04</f>
        <v>147700.59275810292</v>
      </c>
      <c r="AM536" s="6">
        <f>AK536+AL536</f>
        <v>295401.18551620585</v>
      </c>
      <c r="AN536" s="14">
        <f>AM536/20653560</f>
        <v>1.4302676415891781E-2</v>
      </c>
      <c r="AO536" s="25">
        <f>SUM(AO538:AO550)</f>
        <v>171</v>
      </c>
      <c r="AP536" s="13">
        <f>AO536/8801</f>
        <v>1.9429610271560049E-2</v>
      </c>
      <c r="AQ536" s="25">
        <f>SUM(AQ538:AQ550)</f>
        <v>171</v>
      </c>
      <c r="AR536" s="25"/>
      <c r="AS536" s="25"/>
      <c r="AT536" s="25"/>
      <c r="AU536" s="6"/>
      <c r="AV536" s="6"/>
      <c r="AW536" s="13">
        <f>AV536/34743979</f>
        <v>0</v>
      </c>
      <c r="AX536" s="6"/>
      <c r="AY536" s="25">
        <v>203632</v>
      </c>
      <c r="AZ536" s="25">
        <f>SUM(AZ538:AZ550)</f>
        <v>203632.124419887</v>
      </c>
      <c r="BA536" s="12">
        <f>AZ536/12721596</f>
        <v>1.6006806411702351E-2</v>
      </c>
      <c r="BB536" s="11"/>
      <c r="BC536" s="25">
        <f>AD536*BB536*0.18</f>
        <v>0</v>
      </c>
      <c r="BD536" s="51">
        <f>BC536/11104067</f>
        <v>0</v>
      </c>
      <c r="BE536" s="25">
        <f>AD536*BB536*0.77</f>
        <v>0</v>
      </c>
      <c r="BF536" s="50">
        <f>BE536/47500730</f>
        <v>0</v>
      </c>
      <c r="BG536" s="24">
        <v>0</v>
      </c>
      <c r="BI536" s="6">
        <f>AK536*0.85*0.75*12</f>
        <v>1129909.5345994872</v>
      </c>
      <c r="BJ536" s="6">
        <f>AL536*0.85*0.75*2*12</f>
        <v>2259819.0691989744</v>
      </c>
      <c r="BK536" s="6">
        <f>BI536+BJ536</f>
        <v>3389728.6037984616</v>
      </c>
      <c r="BL536" s="8">
        <f>BK536/236999601</f>
        <v>1.4302676415891778E-2</v>
      </c>
      <c r="BM536" s="25">
        <v>293942</v>
      </c>
      <c r="BN536" s="8">
        <f>BM536/23157202</f>
        <v>1.2693329703648998E-2</v>
      </c>
      <c r="BO536" s="24"/>
      <c r="BP536" s="24"/>
      <c r="BQ536" s="24"/>
      <c r="BR536" s="24"/>
      <c r="BS536" s="24"/>
      <c r="BT536" s="25">
        <f>'[1]Detailed Budget'!$AD$12</f>
        <v>194045122715</v>
      </c>
      <c r="BU536" s="25">
        <f>'[1]Detailed Budget'!$AD$24</f>
        <v>194045122715</v>
      </c>
      <c r="BV536" s="7">
        <f>AV536/34743979</f>
        <v>0</v>
      </c>
      <c r="BW536" s="4"/>
      <c r="BX536" s="5">
        <f>BT536*BV536</f>
        <v>0</v>
      </c>
      <c r="BY536" s="5">
        <f>BU536*BV536</f>
        <v>0</v>
      </c>
      <c r="BZ536" s="24"/>
      <c r="CA536" s="25">
        <f>'[1]Detailed Budget'!$AD$96</f>
        <v>71050111380.677719</v>
      </c>
      <c r="CB536" s="35">
        <f>BA536*CA536</f>
        <v>1137285378.4003983</v>
      </c>
      <c r="CC536" s="24"/>
      <c r="CD536" s="24"/>
      <c r="CE536" s="25">
        <f>'[1]Detailed Budget'!$AD$175</f>
        <v>4330586076.5988197</v>
      </c>
      <c r="CF536" s="35">
        <f>SUM(CF538:CF550)</f>
        <v>0</v>
      </c>
      <c r="CG536" s="36">
        <f>'[1]Detailed Budget'!$AD$176</f>
        <v>20662817754.37001</v>
      </c>
      <c r="CH536" s="35">
        <f>SUM(CH538:CH550)</f>
        <v>0</v>
      </c>
      <c r="CI536" s="35">
        <f>SUM(CI538:CI550)</f>
        <v>0</v>
      </c>
      <c r="CJ536" s="5">
        <f>'[1]Detailed Budget'!$AD$178</f>
        <v>46025131033.061455</v>
      </c>
      <c r="CK536" s="35">
        <f>SUM(CK538:CK550)</f>
        <v>0</v>
      </c>
      <c r="CL536" s="35">
        <f>SUM(CL538:CL550)</f>
        <v>0</v>
      </c>
      <c r="CM536" s="4">
        <f>'[1]Detailed Budget'!$AD$189</f>
        <v>77498869683.252869</v>
      </c>
      <c r="CN536" s="5">
        <f>BH536*BL536*CM536</f>
        <v>0</v>
      </c>
      <c r="CO536" s="3">
        <f>'[1]Detailed Budget'!$AD$191</f>
        <v>2684962805.4134097</v>
      </c>
      <c r="CP536" s="2">
        <f>BH536*AN536*CO536</f>
        <v>0</v>
      </c>
      <c r="CQ536" s="2">
        <f>CN536+CP536</f>
        <v>0</v>
      </c>
      <c r="CR536" s="25">
        <f>'[1]Detailed Budget'!$AD$195</f>
        <v>18734176418</v>
      </c>
      <c r="CS536" s="5">
        <f>BN536*CR536</f>
        <v>237799078</v>
      </c>
      <c r="CT536" s="24"/>
      <c r="CU536" s="24"/>
      <c r="CV536" s="24"/>
      <c r="CW536" s="4"/>
      <c r="CX536" s="24"/>
      <c r="CY536" s="24"/>
      <c r="CZ536" s="24"/>
      <c r="DA536" s="24"/>
      <c r="DB536" s="24"/>
      <c r="DC536" s="24"/>
      <c r="DD536" s="24"/>
      <c r="DE536" s="24"/>
      <c r="DF536" s="24"/>
      <c r="DG536" s="24"/>
      <c r="DH536" s="3">
        <f>'[1]Detailed Budget'!$AD$163</f>
        <v>4928560000</v>
      </c>
      <c r="DI536" s="2">
        <f>AP536*DH536</f>
        <v>95760000</v>
      </c>
      <c r="DJ536" s="24"/>
      <c r="DK536" s="24"/>
      <c r="DL536" s="24"/>
      <c r="DM536" s="24"/>
      <c r="DN536" s="24"/>
    </row>
    <row r="537" spans="1:118" x14ac:dyDescent="0.35">
      <c r="A537" s="23" t="s">
        <v>673</v>
      </c>
      <c r="B537" s="22" t="s">
        <v>72</v>
      </c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3"/>
      <c r="V537" s="32"/>
      <c r="W537" s="25"/>
      <c r="X537" s="31"/>
      <c r="Y537" s="30"/>
      <c r="Z537" s="25"/>
      <c r="AA537" s="30"/>
      <c r="AB537" s="25"/>
      <c r="AC537" s="24"/>
      <c r="AD537" s="25"/>
      <c r="AE537" s="6"/>
      <c r="AF537" s="6"/>
      <c r="AG537" s="15">
        <f>AE537/21628351</f>
        <v>0</v>
      </c>
      <c r="AH537" s="25"/>
      <c r="AI537" s="12"/>
      <c r="AJ537" s="6"/>
      <c r="AK537" s="6">
        <f>AB537*0.04</f>
        <v>0</v>
      </c>
      <c r="AL537" s="6">
        <f>AB537*0.04</f>
        <v>0</v>
      </c>
      <c r="AM537" s="6">
        <f>AK537+AL537</f>
        <v>0</v>
      </c>
      <c r="AN537" s="14">
        <f>AM537/20653560</f>
        <v>0</v>
      </c>
      <c r="AO537" s="25"/>
      <c r="AP537" s="13"/>
      <c r="AQ537" s="25"/>
      <c r="AR537" s="25"/>
      <c r="AS537" s="25"/>
      <c r="AT537" s="25"/>
      <c r="AU537" s="6"/>
      <c r="AV537" s="6"/>
      <c r="AW537" s="13">
        <f>AV537/34743979</f>
        <v>0</v>
      </c>
      <c r="AX537" s="6"/>
      <c r="AY537" s="25"/>
      <c r="AZ537" s="6"/>
      <c r="BA537" s="12">
        <f>AZ537/12721596</f>
        <v>0</v>
      </c>
      <c r="BB537" s="11"/>
      <c r="BC537" s="6"/>
      <c r="BD537" s="10">
        <f>BC537/11104067</f>
        <v>0</v>
      </c>
      <c r="BE537" s="6"/>
      <c r="BF537" s="8">
        <f>BE537/47500730</f>
        <v>0</v>
      </c>
      <c r="BG537" s="24"/>
      <c r="BI537" s="6">
        <f>AK537*0.85*0.75*12</f>
        <v>0</v>
      </c>
      <c r="BJ537" s="6">
        <f>AL537*0.85*0.75*2*12</f>
        <v>0</v>
      </c>
      <c r="BK537" s="6">
        <f>BI537+BJ537</f>
        <v>0</v>
      </c>
      <c r="BL537" s="8">
        <f>BK537/236999601</f>
        <v>0</v>
      </c>
      <c r="BM537" s="25"/>
      <c r="BN537" s="8">
        <f>BM537/23157202</f>
        <v>0</v>
      </c>
      <c r="BO537" s="24"/>
      <c r="BP537" s="24"/>
      <c r="BQ537" s="24"/>
      <c r="BR537" s="24"/>
      <c r="BS537" s="24"/>
      <c r="BT537" s="25"/>
      <c r="BU537" s="25">
        <f>'[1]Detailed Budget'!$AD$24</f>
        <v>194045122715</v>
      </c>
      <c r="BV537" s="7"/>
      <c r="BW537" s="4"/>
      <c r="BX537" s="5"/>
      <c r="BY537" s="5"/>
      <c r="BZ537" s="24"/>
      <c r="CA537" s="25">
        <f>'[1]Detailed Budget'!$AD$96</f>
        <v>71050111380.677719</v>
      </c>
      <c r="CB537" s="5"/>
      <c r="CC537" s="24"/>
      <c r="CD537" s="24"/>
      <c r="CE537" s="25"/>
      <c r="CF537" s="5"/>
      <c r="CG537" s="26"/>
      <c r="CH537" s="5"/>
      <c r="CI537" s="5"/>
      <c r="CJ537" s="5"/>
      <c r="CK537" s="5"/>
      <c r="CL537" s="5"/>
      <c r="CM537" s="4">
        <f>'[1]Detailed Budget'!$AD$189</f>
        <v>77498869683.252869</v>
      </c>
      <c r="CN537" s="5">
        <f>BH537*BL537*CM537</f>
        <v>0</v>
      </c>
      <c r="CO537" s="3">
        <f>'[1]Detailed Budget'!$AD$191</f>
        <v>2684962805.4134097</v>
      </c>
      <c r="CP537" s="2">
        <f>BH537*AN537*CO537</f>
        <v>0</v>
      </c>
      <c r="CQ537" s="2">
        <f>CN537+CP537</f>
        <v>0</v>
      </c>
      <c r="CR537" s="25"/>
      <c r="CS537" s="5"/>
      <c r="CT537" s="24"/>
      <c r="CU537" s="24"/>
      <c r="CV537" s="24"/>
      <c r="CW537" s="4"/>
      <c r="CX537" s="24"/>
      <c r="CY537" s="24"/>
      <c r="CZ537" s="24"/>
      <c r="DA537" s="24"/>
      <c r="DB537" s="24"/>
      <c r="DC537" s="24"/>
      <c r="DD537" s="24"/>
      <c r="DE537" s="24"/>
      <c r="DF537" s="24"/>
      <c r="DG537" s="24"/>
      <c r="DH537" s="3"/>
      <c r="DI537" s="2"/>
      <c r="DJ537" s="24"/>
      <c r="DK537" s="24"/>
      <c r="DL537" s="24"/>
      <c r="DM537" s="24"/>
      <c r="DN537" s="24"/>
    </row>
    <row r="538" spans="1:118" ht="43.5" x14ac:dyDescent="0.35">
      <c r="A538" s="23" t="s">
        <v>672</v>
      </c>
      <c r="B538" s="22" t="s">
        <v>671</v>
      </c>
      <c r="C538" s="21" t="s">
        <v>1</v>
      </c>
      <c r="D538" s="21"/>
      <c r="E538" s="21"/>
      <c r="F538" s="21"/>
      <c r="G538" s="21" t="s">
        <v>1</v>
      </c>
      <c r="H538" s="21" t="s">
        <v>1</v>
      </c>
      <c r="I538" s="21" t="s">
        <v>1</v>
      </c>
      <c r="J538" s="21"/>
      <c r="K538" s="21" t="s">
        <v>1</v>
      </c>
      <c r="L538" s="21"/>
      <c r="M538" s="21"/>
      <c r="N538" s="21"/>
      <c r="O538" s="21"/>
      <c r="P538" s="21"/>
      <c r="Q538" s="21"/>
      <c r="R538" s="21" t="s">
        <v>1</v>
      </c>
      <c r="S538" s="21"/>
      <c r="T538" s="21"/>
      <c r="U538" s="20">
        <f>COUNTA(C538:T538)</f>
        <v>6</v>
      </c>
      <c r="V538" s="19" t="s">
        <v>9</v>
      </c>
      <c r="W538" s="18">
        <v>149683</v>
      </c>
      <c r="X538" s="17">
        <v>2.82</v>
      </c>
      <c r="Y538" s="16">
        <f>1+X538/100</f>
        <v>1.0282</v>
      </c>
      <c r="Z538" s="6">
        <v>19</v>
      </c>
      <c r="AA538" s="16">
        <f>POWER(Y538,Z538)</f>
        <v>1.6961895806156848</v>
      </c>
      <c r="AB538" s="6">
        <f>W538*AA538</f>
        <v>253890.74499529754</v>
      </c>
      <c r="AC538" s="1">
        <v>14.9</v>
      </c>
      <c r="AD538" s="6">
        <f>AB538*AC538/100</f>
        <v>37829.721004299332</v>
      </c>
      <c r="AE538" s="6">
        <f>AD538*0.95</f>
        <v>35938.234954084364</v>
      </c>
      <c r="AF538" s="6">
        <f>AE538*BB538</f>
        <v>0</v>
      </c>
      <c r="AG538" s="15">
        <f>AE538/21628351</f>
        <v>1.6616262124691968E-3</v>
      </c>
      <c r="AH538" s="6">
        <f>AB538*0.05</f>
        <v>12694.537249764879</v>
      </c>
      <c r="AI538" s="12">
        <f>AH538/12908475</f>
        <v>9.8342656663663814E-4</v>
      </c>
      <c r="AJ538" s="6">
        <f>AD538+AH538</f>
        <v>50524.258254064211</v>
      </c>
      <c r="AK538" s="6">
        <f>AB538*0.04</f>
        <v>10155.629799811903</v>
      </c>
      <c r="AL538" s="6">
        <f>AB538*0.04</f>
        <v>10155.629799811903</v>
      </c>
      <c r="AM538" s="6">
        <f>AK538+AL538</f>
        <v>20311.259599623805</v>
      </c>
      <c r="AN538" s="14">
        <f>AM538/20653560</f>
        <v>9.8342656663663814E-4</v>
      </c>
      <c r="AO538" s="6">
        <v>14</v>
      </c>
      <c r="AP538" s="13">
        <f>AO538/8801</f>
        <v>1.5907283263265539E-3</v>
      </c>
      <c r="AQ538" s="6">
        <v>14</v>
      </c>
      <c r="AR538" s="6"/>
      <c r="AS538" s="6"/>
      <c r="AT538" s="6"/>
      <c r="AU538" s="6">
        <v>0</v>
      </c>
      <c r="AV538" s="6"/>
      <c r="AW538" s="13">
        <f>AV538/34743979</f>
        <v>0</v>
      </c>
      <c r="AX538" s="6">
        <v>1</v>
      </c>
      <c r="AY538" s="6">
        <f>AJ538/734810*203632</f>
        <v>14001.38233936882</v>
      </c>
      <c r="AZ538" s="6">
        <f>AX538*AY538</f>
        <v>14001.38233936882</v>
      </c>
      <c r="BA538" s="12">
        <f>AZ538/12721596</f>
        <v>1.1005995112066771E-3</v>
      </c>
      <c r="BB538" s="11">
        <v>0</v>
      </c>
      <c r="BC538" s="6">
        <f>AD538*BB538*0.18*4</f>
        <v>0</v>
      </c>
      <c r="BD538" s="10">
        <f>BC538/11104067</f>
        <v>0</v>
      </c>
      <c r="BE538" s="6">
        <f>AD538*BB538*0.77*4</f>
        <v>0</v>
      </c>
      <c r="BF538" s="8">
        <f>BE538/47500730</f>
        <v>0</v>
      </c>
      <c r="BG538" s="27">
        <f>BC538+BE538</f>
        <v>0</v>
      </c>
      <c r="BH538" s="9">
        <v>1</v>
      </c>
      <c r="BI538" s="6">
        <f>AK538*0.85*0.75*12</f>
        <v>77690.567968561052</v>
      </c>
      <c r="BJ538" s="6">
        <f>AL538*0.85*0.75*2*12</f>
        <v>155381.1359371221</v>
      </c>
      <c r="BK538" s="6">
        <f>BI538+BJ538</f>
        <v>233071.70390568316</v>
      </c>
      <c r="BL538" s="8">
        <f>BK538/236999601</f>
        <v>9.8342656663663814E-4</v>
      </c>
      <c r="BM538" s="6">
        <f>AH538/184626*293942</f>
        <v>20210.900243033961</v>
      </c>
      <c r="BN538" s="8">
        <f>BM538/23157202</f>
        <v>8.7276952729582616E-4</v>
      </c>
      <c r="BT538" s="6">
        <f>'[1]Detailed Budget'!$AD$12</f>
        <v>194045122715</v>
      </c>
      <c r="BU538" s="6">
        <f>'[1]Detailed Budget'!$AD$24</f>
        <v>194045122715</v>
      </c>
      <c r="BV538" s="7">
        <f>AV538/34743979</f>
        <v>0</v>
      </c>
      <c r="BW538" s="4"/>
      <c r="BX538" s="5">
        <f>BT538*BV538</f>
        <v>0</v>
      </c>
      <c r="BY538" s="5">
        <f>BU538*BV538</f>
        <v>0</v>
      </c>
      <c r="CA538" s="6">
        <f>'[1]Detailed Budget'!$AD$96</f>
        <v>71050111380.677719</v>
      </c>
      <c r="CB538" s="5">
        <f>BA538*CA538</f>
        <v>78197717.856753856</v>
      </c>
      <c r="CE538" s="6">
        <f>'[1]Detailed Budget'!$AD$175</f>
        <v>4330586076.5988197</v>
      </c>
      <c r="CF538" s="5">
        <f>BB538*BD538*CE538</f>
        <v>0</v>
      </c>
      <c r="CG538" s="6">
        <f>'[1]Detailed Budget'!$AD$176</f>
        <v>20662817754.37001</v>
      </c>
      <c r="CH538" s="5">
        <f>BB538*BF538*CG538</f>
        <v>0</v>
      </c>
      <c r="CI538" s="5">
        <f>CF538+CH538</f>
        <v>0</v>
      </c>
      <c r="CJ538" s="5">
        <f>'[1]Detailed Budget'!$AD$178</f>
        <v>46025131033.061455</v>
      </c>
      <c r="CK538" s="5">
        <f>BB538*AG538*CJ538</f>
        <v>0</v>
      </c>
      <c r="CL538" s="5">
        <f>CI538+CK538</f>
        <v>0</v>
      </c>
      <c r="CM538" s="4">
        <f>'[1]Detailed Budget'!$AD$189</f>
        <v>77498869683.252869</v>
      </c>
      <c r="CN538" s="5">
        <f>BH538*BL538*CM538</f>
        <v>76214447.330821618</v>
      </c>
      <c r="CO538" s="3">
        <f>'[1]Detailed Budget'!$AD$191</f>
        <v>2684962805.4134097</v>
      </c>
      <c r="CP538" s="2">
        <f>BH538*AN538*CO538</f>
        <v>2640463.7532747854</v>
      </c>
      <c r="CQ538" s="2">
        <f>CN538+CP538</f>
        <v>78854911.084096402</v>
      </c>
      <c r="CR538" s="6">
        <f>'[1]Detailed Budget'!$AD$195</f>
        <v>18734176418</v>
      </c>
      <c r="CS538" s="5">
        <f>BN538*CR538</f>
        <v>16350618.296614474</v>
      </c>
      <c r="CW538" s="4"/>
      <c r="DH538" s="3">
        <f>'[1]Detailed Budget'!$AD$163</f>
        <v>4928560000</v>
      </c>
      <c r="DI538" s="2">
        <f>AP538*DH538</f>
        <v>7840000.0000000009</v>
      </c>
    </row>
    <row r="539" spans="1:118" ht="43.5" x14ac:dyDescent="0.35">
      <c r="A539" s="23" t="s">
        <v>670</v>
      </c>
      <c r="B539" s="22" t="s">
        <v>669</v>
      </c>
      <c r="C539" s="21" t="s">
        <v>1</v>
      </c>
      <c r="D539" s="21"/>
      <c r="E539" s="21"/>
      <c r="F539" s="21"/>
      <c r="G539" s="21" t="s">
        <v>1</v>
      </c>
      <c r="H539" s="21" t="s">
        <v>1</v>
      </c>
      <c r="I539" s="21" t="s">
        <v>1</v>
      </c>
      <c r="J539" s="21"/>
      <c r="K539" s="21" t="s">
        <v>1</v>
      </c>
      <c r="L539" s="21"/>
      <c r="M539" s="21"/>
      <c r="N539" s="21"/>
      <c r="O539" s="21"/>
      <c r="P539" s="21"/>
      <c r="Q539" s="21"/>
      <c r="R539" s="21" t="s">
        <v>1</v>
      </c>
      <c r="S539" s="21"/>
      <c r="T539" s="21"/>
      <c r="U539" s="20">
        <f>COUNTA(C539:T539)</f>
        <v>6</v>
      </c>
      <c r="V539" s="19" t="s">
        <v>9</v>
      </c>
      <c r="W539" s="18">
        <v>156649</v>
      </c>
      <c r="X539" s="17">
        <v>2.82</v>
      </c>
      <c r="Y539" s="16">
        <f>1+X539/100</f>
        <v>1.0282</v>
      </c>
      <c r="Z539" s="6">
        <v>19</v>
      </c>
      <c r="AA539" s="16">
        <f>POWER(Y539,Z539)</f>
        <v>1.6961895806156848</v>
      </c>
      <c r="AB539" s="6">
        <f>W539*AA539</f>
        <v>265706.40161386639</v>
      </c>
      <c r="AC539" s="1">
        <v>14.9</v>
      </c>
      <c r="AD539" s="6">
        <f>AB539*AC539/100</f>
        <v>39590.253840466088</v>
      </c>
      <c r="AE539" s="6">
        <f>AD539*0.95</f>
        <v>37610.741148442779</v>
      </c>
      <c r="AF539" s="6">
        <f>AE539*BB539</f>
        <v>0</v>
      </c>
      <c r="AG539" s="15">
        <f>AE539/21628351</f>
        <v>1.7389555564565591E-3</v>
      </c>
      <c r="AH539" s="6">
        <f>AB539*0.05</f>
        <v>13285.32008069332</v>
      </c>
      <c r="AI539" s="12">
        <f>AH539/12908475</f>
        <v>1.0291936174252434E-3</v>
      </c>
      <c r="AJ539" s="6">
        <f>AD539+AH539</f>
        <v>52875.573921159405</v>
      </c>
      <c r="AK539" s="6">
        <f>AB539*0.04</f>
        <v>10628.256064554656</v>
      </c>
      <c r="AL539" s="6">
        <f>AB539*0.04</f>
        <v>10628.256064554656</v>
      </c>
      <c r="AM539" s="6">
        <f>AK539+AL539</f>
        <v>21256.512129109313</v>
      </c>
      <c r="AN539" s="14">
        <f>AM539/20653560</f>
        <v>1.0291936174252436E-3</v>
      </c>
      <c r="AO539" s="6">
        <v>12</v>
      </c>
      <c r="AP539" s="13">
        <f>AO539/8801</f>
        <v>1.3634814225656176E-3</v>
      </c>
      <c r="AQ539" s="6">
        <v>12</v>
      </c>
      <c r="AR539" s="6"/>
      <c r="AS539" s="6"/>
      <c r="AT539" s="6"/>
      <c r="AU539" s="6">
        <v>0</v>
      </c>
      <c r="AV539" s="6"/>
      <c r="AW539" s="13">
        <f>AV539/34743979</f>
        <v>0</v>
      </c>
      <c r="AX539" s="6">
        <v>1</v>
      </c>
      <c r="AY539" s="6">
        <f>AJ539/734810*203632</f>
        <v>14652.983585843322</v>
      </c>
      <c r="AZ539" s="6">
        <f>AX539*AY539</f>
        <v>14652.983585843322</v>
      </c>
      <c r="BA539" s="12">
        <f>AZ539/12721596</f>
        <v>1.151819597623075E-3</v>
      </c>
      <c r="BB539" s="11">
        <v>0</v>
      </c>
      <c r="BC539" s="6">
        <f>AD539*BB539*0.18*4</f>
        <v>0</v>
      </c>
      <c r="BD539" s="10">
        <f>BC539/11104067</f>
        <v>0</v>
      </c>
      <c r="BE539" s="6">
        <f>AD539*BB539*0.77*4</f>
        <v>0</v>
      </c>
      <c r="BF539" s="8">
        <f>BE539/47500730</f>
        <v>0</v>
      </c>
      <c r="BG539" s="27">
        <f>BC539+BE539</f>
        <v>0</v>
      </c>
      <c r="BH539" s="9">
        <v>1</v>
      </c>
      <c r="BI539" s="6">
        <f>AK539*0.85*0.75*12</f>
        <v>81306.158893843109</v>
      </c>
      <c r="BJ539" s="6">
        <f>AL539*0.85*0.75*2*12</f>
        <v>162612.31778768622</v>
      </c>
      <c r="BK539" s="6">
        <f>BI539+BJ539</f>
        <v>243918.47668152931</v>
      </c>
      <c r="BL539" s="8">
        <f>BK539/236999601</f>
        <v>1.0291936174252434E-3</v>
      </c>
      <c r="BM539" s="6">
        <f>AH539/184626*293942</f>
        <v>21151.482213551484</v>
      </c>
      <c r="BN539" s="8">
        <f>BM539/23157202</f>
        <v>9.1338678194159576E-4</v>
      </c>
      <c r="BT539" s="6">
        <f>'[1]Detailed Budget'!$AD$12</f>
        <v>194045122715</v>
      </c>
      <c r="BU539" s="6">
        <f>'[1]Detailed Budget'!$AD$24</f>
        <v>194045122715</v>
      </c>
      <c r="BV539" s="7">
        <f>AV539/34743979</f>
        <v>0</v>
      </c>
      <c r="BW539" s="4"/>
      <c r="BX539" s="5">
        <f>BT539*BV539</f>
        <v>0</v>
      </c>
      <c r="BY539" s="5">
        <f>BU539*BV539</f>
        <v>0</v>
      </c>
      <c r="CA539" s="6">
        <f>'[1]Detailed Budget'!$AD$96</f>
        <v>71050111380.677719</v>
      </c>
      <c r="CB539" s="5">
        <f>BA539*CA539</f>
        <v>81836910.701566875</v>
      </c>
      <c r="CE539" s="6">
        <f>'[1]Detailed Budget'!$AD$175</f>
        <v>4330586076.5988197</v>
      </c>
      <c r="CF539" s="5">
        <f>BB539*BD539*CE539</f>
        <v>0</v>
      </c>
      <c r="CG539" s="6">
        <f>'[1]Detailed Budget'!$AD$176</f>
        <v>20662817754.37001</v>
      </c>
      <c r="CH539" s="5">
        <f>BB539*BF539*CG539</f>
        <v>0</v>
      </c>
      <c r="CI539" s="5">
        <f>CF539+CH539</f>
        <v>0</v>
      </c>
      <c r="CJ539" s="5">
        <f>'[1]Detailed Budget'!$AD$178</f>
        <v>46025131033.061455</v>
      </c>
      <c r="CK539" s="5">
        <f>BB539*AG539*CJ539</f>
        <v>0</v>
      </c>
      <c r="CL539" s="5">
        <f>CI539+CK539</f>
        <v>0</v>
      </c>
      <c r="CM539" s="4">
        <f>'[1]Detailed Budget'!$AD$189</f>
        <v>77498869683.252869</v>
      </c>
      <c r="CN539" s="5">
        <f>BH539*BL539*CM539</f>
        <v>79761342.035674542</v>
      </c>
      <c r="CO539" s="3">
        <f>'[1]Detailed Budget'!$AD$191</f>
        <v>2684962805.4134097</v>
      </c>
      <c r="CP539" s="2">
        <f>BH539*AN539*CO539</f>
        <v>2763346.5823556576</v>
      </c>
      <c r="CQ539" s="2">
        <f>CN539+CP539</f>
        <v>82524688.618030205</v>
      </c>
      <c r="CR539" s="6">
        <f>'[1]Detailed Budget'!$AD$195</f>
        <v>18734176418</v>
      </c>
      <c r="CS539" s="5">
        <f>BN539*CR539</f>
        <v>17111549.110763151</v>
      </c>
      <c r="CW539" s="4"/>
      <c r="DH539" s="3">
        <f>'[1]Detailed Budget'!$AD$163</f>
        <v>4928560000</v>
      </c>
      <c r="DI539" s="2">
        <f>AP539*DH539</f>
        <v>6720000</v>
      </c>
    </row>
    <row r="540" spans="1:118" ht="43.5" x14ac:dyDescent="0.35">
      <c r="A540" s="23" t="s">
        <v>668</v>
      </c>
      <c r="B540" s="22" t="s">
        <v>667</v>
      </c>
      <c r="C540" s="21" t="s">
        <v>1</v>
      </c>
      <c r="D540" s="21"/>
      <c r="E540" s="21"/>
      <c r="F540" s="21"/>
      <c r="G540" s="21" t="s">
        <v>1</v>
      </c>
      <c r="H540" s="21" t="s">
        <v>1</v>
      </c>
      <c r="I540" s="21" t="s">
        <v>1</v>
      </c>
      <c r="J540" s="21"/>
      <c r="K540" s="21" t="s">
        <v>1</v>
      </c>
      <c r="L540" s="21"/>
      <c r="M540" s="21"/>
      <c r="N540" s="21"/>
      <c r="O540" s="21"/>
      <c r="P540" s="21"/>
      <c r="Q540" s="21"/>
      <c r="R540" s="21" t="s">
        <v>1</v>
      </c>
      <c r="S540" s="21"/>
      <c r="T540" s="21"/>
      <c r="U540" s="20">
        <f>COUNTA(C540:T540)</f>
        <v>6</v>
      </c>
      <c r="V540" s="19" t="s">
        <v>9</v>
      </c>
      <c r="W540" s="18">
        <v>157542</v>
      </c>
      <c r="X540" s="17">
        <v>2.82</v>
      </c>
      <c r="Y540" s="16">
        <f>1+X540/100</f>
        <v>1.0282</v>
      </c>
      <c r="Z540" s="6">
        <v>19</v>
      </c>
      <c r="AA540" s="16">
        <f>POWER(Y540,Z540)</f>
        <v>1.6961895806156848</v>
      </c>
      <c r="AB540" s="6">
        <f>W540*AA540</f>
        <v>267221.09890935622</v>
      </c>
      <c r="AC540" s="1">
        <v>14.9</v>
      </c>
      <c r="AD540" s="6">
        <f>AB540*AC540/100</f>
        <v>39815.943737494083</v>
      </c>
      <c r="AE540" s="6">
        <f>AD540*0.95</f>
        <v>37825.146550619378</v>
      </c>
      <c r="AF540" s="6">
        <f>AE540*BB540</f>
        <v>0</v>
      </c>
      <c r="AG540" s="15">
        <f>AE540/21628351</f>
        <v>1.7488687209958531E-3</v>
      </c>
      <c r="AH540" s="6">
        <f>AB540*0.05</f>
        <v>13361.054945467811</v>
      </c>
      <c r="AI540" s="12">
        <f>AH540/12908475</f>
        <v>1.035060682649795E-3</v>
      </c>
      <c r="AJ540" s="6">
        <f>AD540+AH540</f>
        <v>53176.998682961894</v>
      </c>
      <c r="AK540" s="6">
        <f>AB540*0.04</f>
        <v>10688.843956374249</v>
      </c>
      <c r="AL540" s="6">
        <f>AB540*0.04</f>
        <v>10688.843956374249</v>
      </c>
      <c r="AM540" s="6">
        <f>AK540+AL540</f>
        <v>21377.687912748497</v>
      </c>
      <c r="AN540" s="14">
        <f>AM540/20653560</f>
        <v>1.035060682649795E-3</v>
      </c>
      <c r="AO540" s="6">
        <v>11</v>
      </c>
      <c r="AP540" s="13">
        <f>AO540/8801</f>
        <v>1.2498579706851495E-3</v>
      </c>
      <c r="AQ540" s="6">
        <v>11</v>
      </c>
      <c r="AR540" s="6"/>
      <c r="AS540" s="6"/>
      <c r="AT540" s="6"/>
      <c r="AU540" s="6">
        <v>0</v>
      </c>
      <c r="AV540" s="6"/>
      <c r="AW540" s="13">
        <f>AV540/34743979</f>
        <v>0</v>
      </c>
      <c r="AX540" s="6">
        <v>1</v>
      </c>
      <c r="AY540" s="6">
        <f>AJ540/734810*203632</f>
        <v>14736.515011783857</v>
      </c>
      <c r="AZ540" s="6">
        <f>AX540*AY540</f>
        <v>14736.515011783857</v>
      </c>
      <c r="BA540" s="12">
        <f>AZ540/12721596</f>
        <v>1.1583857097634492E-3</v>
      </c>
      <c r="BB540" s="11">
        <v>0</v>
      </c>
      <c r="BC540" s="6">
        <f>AD540*BB540*0.18*4</f>
        <v>0</v>
      </c>
      <c r="BD540" s="10">
        <f>BC540/11104067</f>
        <v>0</v>
      </c>
      <c r="BE540" s="6">
        <f>AD540*BB540*0.77*4</f>
        <v>0</v>
      </c>
      <c r="BF540" s="8">
        <f>BE540/47500730</f>
        <v>0</v>
      </c>
      <c r="BG540" s="27">
        <f>BC540+BE540</f>
        <v>0</v>
      </c>
      <c r="BH540" s="9">
        <v>1</v>
      </c>
      <c r="BI540" s="6">
        <f>AK540*0.85*0.75*12</f>
        <v>81769.656266263002</v>
      </c>
      <c r="BJ540" s="6">
        <f>AL540*0.85*0.75*2*12</f>
        <v>163539.312532526</v>
      </c>
      <c r="BK540" s="6">
        <f>BI540+BJ540</f>
        <v>245308.96879878902</v>
      </c>
      <c r="BL540" s="8">
        <f>BK540/236999601</f>
        <v>1.035060682649795E-3</v>
      </c>
      <c r="BM540" s="6">
        <f>AH540/184626*293942</f>
        <v>21272.059259154721</v>
      </c>
      <c r="BN540" s="8">
        <f>BM540/23157202</f>
        <v>9.1859367375880395E-4</v>
      </c>
      <c r="BT540" s="6">
        <f>'[1]Detailed Budget'!$AD$12</f>
        <v>194045122715</v>
      </c>
      <c r="BU540" s="6">
        <f>'[1]Detailed Budget'!$AD$24</f>
        <v>194045122715</v>
      </c>
      <c r="BV540" s="7">
        <f>AV540/34743979</f>
        <v>0</v>
      </c>
      <c r="BW540" s="4"/>
      <c r="BX540" s="5">
        <f>BT540*BV540</f>
        <v>0</v>
      </c>
      <c r="BY540" s="5">
        <f>BU540*BV540</f>
        <v>0</v>
      </c>
      <c r="CA540" s="6">
        <f>'[1]Detailed Budget'!$AD$96</f>
        <v>71050111380.677719</v>
      </c>
      <c r="CB540" s="5">
        <f>BA540*CA540</f>
        <v>82303433.700478479</v>
      </c>
      <c r="CE540" s="6">
        <f>'[1]Detailed Budget'!$AD$175</f>
        <v>4330586076.5988197</v>
      </c>
      <c r="CF540" s="5">
        <f>BB540*BD540*CE540</f>
        <v>0</v>
      </c>
      <c r="CG540" s="6">
        <f>'[1]Detailed Budget'!$AD$176</f>
        <v>20662817754.37001</v>
      </c>
      <c r="CH540" s="5">
        <f>BB540*BF540*CG540</f>
        <v>0</v>
      </c>
      <c r="CI540" s="5">
        <f>CF540+CH540</f>
        <v>0</v>
      </c>
      <c r="CJ540" s="5">
        <f>'[1]Detailed Budget'!$AD$178</f>
        <v>46025131033.061455</v>
      </c>
      <c r="CK540" s="5">
        <f>BB540*AG540*CJ540</f>
        <v>0</v>
      </c>
      <c r="CL540" s="5">
        <f>CI540+CK540</f>
        <v>0</v>
      </c>
      <c r="CM540" s="4">
        <f>'[1]Detailed Budget'!$AD$189</f>
        <v>77498869683.252869</v>
      </c>
      <c r="CN540" s="5">
        <f>BH540*BL540*CM540</f>
        <v>80216032.958935216</v>
      </c>
      <c r="CO540" s="3">
        <f>'[1]Detailed Budget'!$AD$191</f>
        <v>2684962805.4134097</v>
      </c>
      <c r="CP540" s="2">
        <f>BH540*AN540*CO540</f>
        <v>2779099.4342605122</v>
      </c>
      <c r="CQ540" s="2">
        <f>CN540+CP540</f>
        <v>82995132.393195733</v>
      </c>
      <c r="CR540" s="6">
        <f>'[1]Detailed Budget'!$AD$195</f>
        <v>18734176418</v>
      </c>
      <c r="CS540" s="5">
        <f>BN540*CR540</f>
        <v>17209095.94065617</v>
      </c>
      <c r="CW540" s="4"/>
      <c r="DH540" s="3">
        <f>'[1]Detailed Budget'!$AD$163</f>
        <v>4928560000</v>
      </c>
      <c r="DI540" s="2">
        <f>AP540*DH540</f>
        <v>6160000</v>
      </c>
    </row>
    <row r="541" spans="1:118" ht="43.5" x14ac:dyDescent="0.35">
      <c r="A541" s="23" t="s">
        <v>666</v>
      </c>
      <c r="B541" s="22" t="s">
        <v>665</v>
      </c>
      <c r="C541" s="21" t="s">
        <v>1</v>
      </c>
      <c r="D541" s="21"/>
      <c r="E541" s="21"/>
      <c r="F541" s="21"/>
      <c r="G541" s="21" t="s">
        <v>1</v>
      </c>
      <c r="H541" s="21" t="s">
        <v>1</v>
      </c>
      <c r="I541" s="21" t="s">
        <v>1</v>
      </c>
      <c r="J541" s="21"/>
      <c r="K541" s="21" t="s">
        <v>1</v>
      </c>
      <c r="L541" s="21"/>
      <c r="M541" s="21"/>
      <c r="N541" s="21"/>
      <c r="O541" s="21"/>
      <c r="P541" s="21"/>
      <c r="Q541" s="21"/>
      <c r="R541" s="21" t="s">
        <v>1</v>
      </c>
      <c r="S541" s="21"/>
      <c r="T541" s="21"/>
      <c r="U541" s="20">
        <f>COUNTA(C541:T541)</f>
        <v>6</v>
      </c>
      <c r="V541" s="19" t="s">
        <v>9</v>
      </c>
      <c r="W541" s="18">
        <v>127226</v>
      </c>
      <c r="X541" s="17">
        <v>2.82</v>
      </c>
      <c r="Y541" s="16">
        <f>1+X541/100</f>
        <v>1.0282</v>
      </c>
      <c r="Z541" s="6">
        <v>19</v>
      </c>
      <c r="AA541" s="16">
        <f>POWER(Y541,Z541)</f>
        <v>1.6961895806156848</v>
      </c>
      <c r="AB541" s="6">
        <f>W541*AA541</f>
        <v>215799.41558341112</v>
      </c>
      <c r="AC541" s="1">
        <v>14.9</v>
      </c>
      <c r="AD541" s="6">
        <f>AB541*AC541/100</f>
        <v>32154.112921928256</v>
      </c>
      <c r="AE541" s="6">
        <f>AD541*0.95</f>
        <v>30546.40727583184</v>
      </c>
      <c r="AF541" s="6">
        <f>AE541*BB541</f>
        <v>0</v>
      </c>
      <c r="AG541" s="15">
        <f>AE541/21628351</f>
        <v>1.4123317711938299E-3</v>
      </c>
      <c r="AH541" s="6">
        <f>AB541*0.05</f>
        <v>10789.970779170557</v>
      </c>
      <c r="AI541" s="12">
        <f>AH541/12908475</f>
        <v>8.3588268785976321E-4</v>
      </c>
      <c r="AJ541" s="6">
        <f>AD541+AH541</f>
        <v>42944.083701098811</v>
      </c>
      <c r="AK541" s="6">
        <f>AB541*0.04</f>
        <v>8631.9766233364444</v>
      </c>
      <c r="AL541" s="6">
        <f>AB541*0.04</f>
        <v>8631.9766233364444</v>
      </c>
      <c r="AM541" s="6">
        <f>AK541+AL541</f>
        <v>17263.953246672889</v>
      </c>
      <c r="AN541" s="14">
        <f>AM541/20653560</f>
        <v>8.358826878597631E-4</v>
      </c>
      <c r="AO541" s="6">
        <v>13</v>
      </c>
      <c r="AP541" s="13">
        <f>AO541/8801</f>
        <v>1.4771048744460858E-3</v>
      </c>
      <c r="AQ541" s="6">
        <v>13</v>
      </c>
      <c r="AR541" s="6"/>
      <c r="AS541" s="6"/>
      <c r="AT541" s="6"/>
      <c r="AU541" s="6">
        <v>0</v>
      </c>
      <c r="AV541" s="6"/>
      <c r="AW541" s="13">
        <f>AV541/34743979</f>
        <v>0</v>
      </c>
      <c r="AX541" s="6">
        <v>1</v>
      </c>
      <c r="AY541" s="6">
        <f>AJ541/734810*203632</f>
        <v>11900.749380414192</v>
      </c>
      <c r="AZ541" s="6">
        <f>AX541*AY541</f>
        <v>11900.749380414192</v>
      </c>
      <c r="BA541" s="12">
        <f>AZ541/12721596</f>
        <v>9.3547612897109701E-4</v>
      </c>
      <c r="BB541" s="11">
        <v>0</v>
      </c>
      <c r="BC541" s="6">
        <f>AD541*BB541*0.18*4</f>
        <v>0</v>
      </c>
      <c r="BD541" s="10">
        <f>BC541/11104067</f>
        <v>0</v>
      </c>
      <c r="BE541" s="6">
        <f>AD541*BB541*0.77*4</f>
        <v>0</v>
      </c>
      <c r="BF541" s="8">
        <f>BE541/47500730</f>
        <v>0</v>
      </c>
      <c r="BG541" s="27">
        <f>BC541+BE541</f>
        <v>0</v>
      </c>
      <c r="BH541" s="9">
        <v>1</v>
      </c>
      <c r="BI541" s="6">
        <f>AK541*0.85*0.75*12</f>
        <v>66034.621168523794</v>
      </c>
      <c r="BJ541" s="6">
        <f>AL541*0.85*0.75*2*12</f>
        <v>132069.24233704759</v>
      </c>
      <c r="BK541" s="6">
        <f>BI541+BJ541</f>
        <v>198103.86350557138</v>
      </c>
      <c r="BL541" s="8">
        <f>BK541/236999601</f>
        <v>8.35882687859763E-4</v>
      </c>
      <c r="BM541" s="6">
        <f>AH541/184626*293942</f>
        <v>17178.650844252443</v>
      </c>
      <c r="BN541" s="8">
        <f>BM541/23157202</f>
        <v>7.4182756812556387E-4</v>
      </c>
      <c r="BT541" s="6">
        <f>'[1]Detailed Budget'!$AD$12</f>
        <v>194045122715</v>
      </c>
      <c r="BU541" s="6">
        <f>'[1]Detailed Budget'!$AD$24</f>
        <v>194045122715</v>
      </c>
      <c r="BV541" s="7">
        <f>AV541/34743979</f>
        <v>0</v>
      </c>
      <c r="BW541" s="4"/>
      <c r="BX541" s="5">
        <f>BT541*BV541</f>
        <v>0</v>
      </c>
      <c r="BY541" s="5">
        <f>BU541*BV541</f>
        <v>0</v>
      </c>
      <c r="CA541" s="6">
        <f>'[1]Detailed Budget'!$AD$96</f>
        <v>71050111380.677719</v>
      </c>
      <c r="CB541" s="5">
        <f>BA541*CA541</f>
        <v>66465683.157361679</v>
      </c>
      <c r="CE541" s="6">
        <f>'[1]Detailed Budget'!$AD$175</f>
        <v>4330586076.5988197</v>
      </c>
      <c r="CF541" s="5">
        <f>BB541*BD541*CE541</f>
        <v>0</v>
      </c>
      <c r="CG541" s="6">
        <f>'[1]Detailed Budget'!$AD$176</f>
        <v>20662817754.37001</v>
      </c>
      <c r="CH541" s="5">
        <f>BB541*BF541*CG541</f>
        <v>0</v>
      </c>
      <c r="CI541" s="5">
        <f>CF541+CH541</f>
        <v>0</v>
      </c>
      <c r="CJ541" s="5">
        <f>'[1]Detailed Budget'!$AD$178</f>
        <v>46025131033.061455</v>
      </c>
      <c r="CK541" s="5">
        <f>BB541*AG541*CJ541</f>
        <v>0</v>
      </c>
      <c r="CL541" s="5">
        <f>CI541+CK541</f>
        <v>0</v>
      </c>
      <c r="CM541" s="4">
        <f>'[1]Detailed Budget'!$AD$189</f>
        <v>77498869683.252869</v>
      </c>
      <c r="CN541" s="5">
        <f>BH541*BL541*CM541</f>
        <v>64779963.496930905</v>
      </c>
      <c r="CO541" s="3">
        <f>'[1]Detailed Budget'!$AD$191</f>
        <v>2684962805.4134097</v>
      </c>
      <c r="CP541" s="2">
        <f>BH541*AN541*CO541</f>
        <v>2244313.9265924511</v>
      </c>
      <c r="CQ541" s="2">
        <f>CN541+CP541</f>
        <v>67024277.423523359</v>
      </c>
      <c r="CR541" s="6">
        <f>'[1]Detailed Budget'!$AD$195</f>
        <v>18734176418</v>
      </c>
      <c r="CS541" s="5">
        <f>BN541*CR541</f>
        <v>13897528.533000227</v>
      </c>
      <c r="CW541" s="4"/>
      <c r="DH541" s="3">
        <f>'[1]Detailed Budget'!$AD$163</f>
        <v>4928560000</v>
      </c>
      <c r="DI541" s="2">
        <f>AP541*DH541</f>
        <v>7280000.0000000009</v>
      </c>
    </row>
    <row r="542" spans="1:118" ht="43.5" x14ac:dyDescent="0.35">
      <c r="A542" s="23" t="s">
        <v>664</v>
      </c>
      <c r="B542" s="22" t="s">
        <v>663</v>
      </c>
      <c r="C542" s="21" t="s">
        <v>1</v>
      </c>
      <c r="D542" s="21"/>
      <c r="E542" s="21"/>
      <c r="F542" s="21"/>
      <c r="G542" s="21" t="s">
        <v>1</v>
      </c>
      <c r="H542" s="21" t="s">
        <v>1</v>
      </c>
      <c r="I542" s="21" t="s">
        <v>1</v>
      </c>
      <c r="J542" s="21"/>
      <c r="K542" s="21" t="s">
        <v>1</v>
      </c>
      <c r="L542" s="21"/>
      <c r="M542" s="21"/>
      <c r="N542" s="21"/>
      <c r="O542" s="21"/>
      <c r="P542" s="21"/>
      <c r="Q542" s="21"/>
      <c r="R542" s="21" t="s">
        <v>1</v>
      </c>
      <c r="S542" s="21"/>
      <c r="T542" s="21"/>
      <c r="U542" s="20">
        <f>COUNTA(C542:T542)</f>
        <v>6</v>
      </c>
      <c r="V542" s="19" t="s">
        <v>9</v>
      </c>
      <c r="W542" s="18">
        <v>146149</v>
      </c>
      <c r="X542" s="17">
        <v>2.82</v>
      </c>
      <c r="Y542" s="16">
        <f>1+X542/100</f>
        <v>1.0282</v>
      </c>
      <c r="Z542" s="6">
        <v>19</v>
      </c>
      <c r="AA542" s="16">
        <f>POWER(Y542,Z542)</f>
        <v>1.6961895806156848</v>
      </c>
      <c r="AB542" s="6">
        <f>W542*AA542</f>
        <v>247896.41101740173</v>
      </c>
      <c r="AC542" s="1">
        <v>14.9</v>
      </c>
      <c r="AD542" s="6">
        <f>AB542*AC542/100</f>
        <v>36936.565241592856</v>
      </c>
      <c r="AE542" s="6">
        <f>AD542*0.95</f>
        <v>35089.736979513211</v>
      </c>
      <c r="AF542" s="6">
        <f>AE542*BB542</f>
        <v>0</v>
      </c>
      <c r="AG542" s="15">
        <f>AE542/21628351</f>
        <v>1.6223953911009309E-3</v>
      </c>
      <c r="AH542" s="6">
        <f>AB542*0.05</f>
        <v>12394.820550870087</v>
      </c>
      <c r="AI542" s="12">
        <f>AH542/12908475</f>
        <v>9.6020796808841372E-4</v>
      </c>
      <c r="AJ542" s="6">
        <f>AD542+AH542</f>
        <v>49331.385792462941</v>
      </c>
      <c r="AK542" s="6">
        <f>AB542*0.04</f>
        <v>9915.8564406960686</v>
      </c>
      <c r="AL542" s="6">
        <f>AB542*0.04</f>
        <v>9915.8564406960686</v>
      </c>
      <c r="AM542" s="6">
        <f>AK542+AL542</f>
        <v>19831.712881392137</v>
      </c>
      <c r="AN542" s="14">
        <f>AM542/20653560</f>
        <v>9.6020796808841372E-4</v>
      </c>
      <c r="AO542" s="6">
        <v>11</v>
      </c>
      <c r="AP542" s="13">
        <f>AO542/8801</f>
        <v>1.2498579706851495E-3</v>
      </c>
      <c r="AQ542" s="6">
        <v>11</v>
      </c>
      <c r="AR542" s="6"/>
      <c r="AS542" s="6"/>
      <c r="AT542" s="6"/>
      <c r="AU542" s="6">
        <v>0</v>
      </c>
      <c r="AV542" s="6"/>
      <c r="AW542" s="13">
        <f>AV542/34743979</f>
        <v>0</v>
      </c>
      <c r="AX542" s="6">
        <v>1</v>
      </c>
      <c r="AY542" s="6">
        <f>AJ542/734810*203632</f>
        <v>13670.811164370129</v>
      </c>
      <c r="AZ542" s="6">
        <f>AX542*AY542</f>
        <v>13670.811164370129</v>
      </c>
      <c r="BA542" s="12">
        <f>AZ542/12721596</f>
        <v>1.0746144716724324E-3</v>
      </c>
      <c r="BB542" s="11">
        <v>0</v>
      </c>
      <c r="BC542" s="6">
        <f>AD542*BB542*0.18*4</f>
        <v>0</v>
      </c>
      <c r="BD542" s="10">
        <f>BC542/11104067</f>
        <v>0</v>
      </c>
      <c r="BE542" s="6">
        <f>AD542*BB542*0.77*4</f>
        <v>0</v>
      </c>
      <c r="BF542" s="8">
        <f>BE542/47500730</f>
        <v>0</v>
      </c>
      <c r="BG542" s="27">
        <f>BC542+BE542</f>
        <v>0</v>
      </c>
      <c r="BH542" s="9">
        <v>1</v>
      </c>
      <c r="BI542" s="6">
        <f>AK542*0.85*0.75*12</f>
        <v>75856.301771324914</v>
      </c>
      <c r="BJ542" s="6">
        <f>AL542*0.85*0.75*2*12</f>
        <v>151712.60354264983</v>
      </c>
      <c r="BK542" s="6">
        <f>BI542+BJ542</f>
        <v>227568.90531397474</v>
      </c>
      <c r="BL542" s="8">
        <f>BK542/236999601</f>
        <v>9.602079680884135E-4</v>
      </c>
      <c r="BM542" s="6">
        <f>AH542/184626*293942</f>
        <v>19733.722998731788</v>
      </c>
      <c r="BN542" s="8">
        <f>BM542/23157202</f>
        <v>8.521635298915554E-4</v>
      </c>
      <c r="BT542" s="6">
        <f>'[1]Detailed Budget'!$AD$12</f>
        <v>194045122715</v>
      </c>
      <c r="BU542" s="6">
        <f>'[1]Detailed Budget'!$AD$24</f>
        <v>194045122715</v>
      </c>
      <c r="BV542" s="7">
        <f>AV542/34743979</f>
        <v>0</v>
      </c>
      <c r="BW542" s="4"/>
      <c r="BX542" s="5">
        <f>BT542*BV542</f>
        <v>0</v>
      </c>
      <c r="BY542" s="5">
        <f>BU542*BV542</f>
        <v>0</v>
      </c>
      <c r="CA542" s="6">
        <f>'[1]Detailed Budget'!$AD$96</f>
        <v>71050111380.677719</v>
      </c>
      <c r="CB542" s="5">
        <f>BA542*CA542</f>
        <v>76351477.903614461</v>
      </c>
      <c r="CE542" s="6">
        <f>'[1]Detailed Budget'!$AD$175</f>
        <v>4330586076.5988197</v>
      </c>
      <c r="CF542" s="5">
        <f>BB542*BD542*CE542</f>
        <v>0</v>
      </c>
      <c r="CG542" s="6">
        <f>'[1]Detailed Budget'!$AD$176</f>
        <v>20662817754.37001</v>
      </c>
      <c r="CH542" s="5">
        <f>BB542*BF542*CG542</f>
        <v>0</v>
      </c>
      <c r="CI542" s="5">
        <f>CF542+CH542</f>
        <v>0</v>
      </c>
      <c r="CJ542" s="5">
        <f>'[1]Detailed Budget'!$AD$178</f>
        <v>46025131033.061455</v>
      </c>
      <c r="CK542" s="5">
        <f>BB542*AG542*CJ542</f>
        <v>0</v>
      </c>
      <c r="CL542" s="5">
        <f>CI542+CK542</f>
        <v>0</v>
      </c>
      <c r="CM542" s="4">
        <f>'[1]Detailed Budget'!$AD$189</f>
        <v>77498869683.252869</v>
      </c>
      <c r="CN542" s="5">
        <f>BH542*BL542*CM542</f>
        <v>74415032.18770498</v>
      </c>
      <c r="CO542" s="3">
        <f>'[1]Detailed Budget'!$AD$191</f>
        <v>2684962805.4134097</v>
      </c>
      <c r="CP542" s="2">
        <f>BH542*AN542*CO542</f>
        <v>2578122.6797789773</v>
      </c>
      <c r="CQ542" s="2">
        <f>CN542+CP542</f>
        <v>76993154.867483959</v>
      </c>
      <c r="CR542" s="6">
        <f>'[1]Detailed Budget'!$AD$195</f>
        <v>18734176418</v>
      </c>
      <c r="CS542" s="5">
        <f>BN542*CR542</f>
        <v>15964581.905974016</v>
      </c>
      <c r="CW542" s="4"/>
      <c r="DH542" s="3">
        <f>'[1]Detailed Budget'!$AD$163</f>
        <v>4928560000</v>
      </c>
      <c r="DI542" s="2">
        <f>AP542*DH542</f>
        <v>6160000</v>
      </c>
    </row>
    <row r="543" spans="1:118" ht="43.5" x14ac:dyDescent="0.35">
      <c r="A543" s="23" t="s">
        <v>662</v>
      </c>
      <c r="B543" s="22" t="s">
        <v>661</v>
      </c>
      <c r="C543" s="21" t="s">
        <v>1</v>
      </c>
      <c r="D543" s="21"/>
      <c r="E543" s="21"/>
      <c r="F543" s="21"/>
      <c r="G543" s="21" t="s">
        <v>1</v>
      </c>
      <c r="H543" s="21" t="s">
        <v>1</v>
      </c>
      <c r="I543" s="21" t="s">
        <v>1</v>
      </c>
      <c r="J543" s="21"/>
      <c r="K543" s="21" t="s">
        <v>1</v>
      </c>
      <c r="L543" s="21"/>
      <c r="M543" s="21"/>
      <c r="N543" s="21"/>
      <c r="O543" s="21"/>
      <c r="P543" s="21"/>
      <c r="Q543" s="21"/>
      <c r="R543" s="21" t="s">
        <v>1</v>
      </c>
      <c r="S543" s="21"/>
      <c r="T543" s="21"/>
      <c r="U543" s="20">
        <f>COUNTA(C543:T543)</f>
        <v>6</v>
      </c>
      <c r="V543" s="19" t="s">
        <v>9</v>
      </c>
      <c r="W543" s="18">
        <v>133625</v>
      </c>
      <c r="X543" s="17">
        <v>2.82</v>
      </c>
      <c r="Y543" s="16">
        <f>1+X543/100</f>
        <v>1.0282</v>
      </c>
      <c r="Z543" s="6">
        <v>19</v>
      </c>
      <c r="AA543" s="16">
        <f>POWER(Y543,Z543)</f>
        <v>1.6961895806156848</v>
      </c>
      <c r="AB543" s="6">
        <f>W543*AA543</f>
        <v>226653.33270977088</v>
      </c>
      <c r="AC543" s="1">
        <v>14.9</v>
      </c>
      <c r="AD543" s="6">
        <f>AB543*AC543/100</f>
        <v>33771.346573755865</v>
      </c>
      <c r="AE543" s="6">
        <f>AD543*0.95</f>
        <v>32082.779245068072</v>
      </c>
      <c r="AF543" s="6">
        <f>AE543*BB543</f>
        <v>0</v>
      </c>
      <c r="AG543" s="15">
        <f>AE543/21628351</f>
        <v>1.483366866251989E-3</v>
      </c>
      <c r="AH543" s="6">
        <f>AB543*0.05</f>
        <v>11332.666635488546</v>
      </c>
      <c r="AI543" s="12">
        <f>AH543/12908475</f>
        <v>8.7792451358417983E-4</v>
      </c>
      <c r="AJ543" s="6">
        <f>AD543+AH543</f>
        <v>45104.013209244411</v>
      </c>
      <c r="AK543" s="6">
        <f>AB543*0.04</f>
        <v>9066.1333083908357</v>
      </c>
      <c r="AL543" s="6">
        <f>AB543*0.04</f>
        <v>9066.1333083908357</v>
      </c>
      <c r="AM543" s="6">
        <f>AK543+AL543</f>
        <v>18132.266616781671</v>
      </c>
      <c r="AN543" s="14">
        <f>AM543/20653560</f>
        <v>8.7792451358417972E-4</v>
      </c>
      <c r="AO543" s="6">
        <v>11</v>
      </c>
      <c r="AP543" s="13">
        <f>AO543/8801</f>
        <v>1.2498579706851495E-3</v>
      </c>
      <c r="AQ543" s="6">
        <v>11</v>
      </c>
      <c r="AR543" s="6"/>
      <c r="AS543" s="6"/>
      <c r="AT543" s="6"/>
      <c r="AU543" s="6">
        <v>0</v>
      </c>
      <c r="AV543" s="6"/>
      <c r="AW543" s="13">
        <f>AV543/34743979</f>
        <v>0</v>
      </c>
      <c r="AX543" s="6">
        <v>1</v>
      </c>
      <c r="AY543" s="6">
        <f>AJ543/734810*203632</f>
        <v>12499.313316129146</v>
      </c>
      <c r="AZ543" s="6">
        <f>AX543*AY543</f>
        <v>12499.313316129146</v>
      </c>
      <c r="BA543" s="12">
        <f>AZ543/12721596</f>
        <v>9.8252713858616053E-4</v>
      </c>
      <c r="BB543" s="11">
        <v>0</v>
      </c>
      <c r="BC543" s="6">
        <f>AD543*BB543*0.18*4</f>
        <v>0</v>
      </c>
      <c r="BD543" s="10">
        <f>BC543/11104067</f>
        <v>0</v>
      </c>
      <c r="BE543" s="6">
        <f>AD543*BB543*0.77*4</f>
        <v>0</v>
      </c>
      <c r="BF543" s="8">
        <f>BE543/47500730</f>
        <v>0</v>
      </c>
      <c r="BG543" s="27">
        <f>BC543+BE543</f>
        <v>0</v>
      </c>
      <c r="BH543" s="9">
        <v>1</v>
      </c>
      <c r="BI543" s="6">
        <f>AK543*0.85*0.75*12</f>
        <v>69355.919809189887</v>
      </c>
      <c r="BJ543" s="6">
        <f>AL543*0.85*0.75*2*12</f>
        <v>138711.83961837977</v>
      </c>
      <c r="BK543" s="6">
        <f>BI543+BJ543</f>
        <v>208067.75942756966</v>
      </c>
      <c r="BL543" s="8">
        <f>BK543/236999601</f>
        <v>8.7792451358417972E-4</v>
      </c>
      <c r="BM543" s="6">
        <f>AH543/184626*293942</f>
        <v>18042.673817169703</v>
      </c>
      <c r="BN543" s="8">
        <f>BM543/23157202</f>
        <v>7.7913876716063121E-4</v>
      </c>
      <c r="BT543" s="6">
        <f>'[1]Detailed Budget'!$AD$12</f>
        <v>194045122715</v>
      </c>
      <c r="BU543" s="6">
        <f>'[1]Detailed Budget'!$AD$24</f>
        <v>194045122715</v>
      </c>
      <c r="BV543" s="7">
        <f>AV543/34743979</f>
        <v>0</v>
      </c>
      <c r="BW543" s="4"/>
      <c r="BX543" s="5">
        <f>BT543*BV543</f>
        <v>0</v>
      </c>
      <c r="BY543" s="5">
        <f>BU543*BV543</f>
        <v>0</v>
      </c>
      <c r="CA543" s="6">
        <f>'[1]Detailed Budget'!$AD$96</f>
        <v>71050111380.677719</v>
      </c>
      <c r="CB543" s="5">
        <f>BA543*CA543</f>
        <v>69808662.631085277</v>
      </c>
      <c r="CE543" s="6">
        <f>'[1]Detailed Budget'!$AD$175</f>
        <v>4330586076.5988197</v>
      </c>
      <c r="CF543" s="5">
        <f>BB543*BD543*CE543</f>
        <v>0</v>
      </c>
      <c r="CG543" s="6">
        <f>'[1]Detailed Budget'!$AD$176</f>
        <v>20662817754.37001</v>
      </c>
      <c r="CH543" s="5">
        <f>BB543*BF543*CG543</f>
        <v>0</v>
      </c>
      <c r="CI543" s="5">
        <f>CF543+CH543</f>
        <v>0</v>
      </c>
      <c r="CJ543" s="5">
        <f>'[1]Detailed Budget'!$AD$178</f>
        <v>46025131033.061455</v>
      </c>
      <c r="CK543" s="5">
        <f>BB543*AG543*CJ543</f>
        <v>0</v>
      </c>
      <c r="CL543" s="5">
        <f>CI543+CK543</f>
        <v>0</v>
      </c>
      <c r="CM543" s="4">
        <f>'[1]Detailed Budget'!$AD$189</f>
        <v>77498869683.252869</v>
      </c>
      <c r="CN543" s="5">
        <f>BH543*BL543*CM543</f>
        <v>68038157.469993502</v>
      </c>
      <c r="CO543" s="3">
        <f>'[1]Detailed Budget'!$AD$191</f>
        <v>2684962805.4134097</v>
      </c>
      <c r="CP543" s="2">
        <f>BH543*AN543*CO543</f>
        <v>2357194.6649341821</v>
      </c>
      <c r="CQ543" s="2">
        <f>CN543+CP543</f>
        <v>70395352.13492769</v>
      </c>
      <c r="CR543" s="6">
        <f>'[1]Detailed Budget'!$AD$195</f>
        <v>18734176418</v>
      </c>
      <c r="CS543" s="5">
        <f>BN543*CR543</f>
        <v>14596523.118090291</v>
      </c>
      <c r="CW543" s="4"/>
      <c r="DH543" s="3">
        <f>'[1]Detailed Budget'!$AD$163</f>
        <v>4928560000</v>
      </c>
      <c r="DI543" s="2">
        <f>AP543*DH543</f>
        <v>6160000</v>
      </c>
    </row>
    <row r="544" spans="1:118" ht="43.5" x14ac:dyDescent="0.35">
      <c r="A544" s="23" t="s">
        <v>660</v>
      </c>
      <c r="B544" s="22" t="s">
        <v>659</v>
      </c>
      <c r="C544" s="21" t="s">
        <v>1</v>
      </c>
      <c r="D544" s="21"/>
      <c r="E544" s="21"/>
      <c r="F544" s="21"/>
      <c r="G544" s="21" t="s">
        <v>1</v>
      </c>
      <c r="H544" s="21" t="s">
        <v>1</v>
      </c>
      <c r="I544" s="21" t="s">
        <v>1</v>
      </c>
      <c r="J544" s="21"/>
      <c r="K544" s="21" t="s">
        <v>1</v>
      </c>
      <c r="L544" s="21"/>
      <c r="M544" s="21"/>
      <c r="N544" s="21"/>
      <c r="O544" s="21"/>
      <c r="P544" s="21"/>
      <c r="Q544" s="21"/>
      <c r="R544" s="21" t="s">
        <v>1</v>
      </c>
      <c r="S544" s="21"/>
      <c r="T544" s="21"/>
      <c r="U544" s="20">
        <f>COUNTA(C544:T544)</f>
        <v>6</v>
      </c>
      <c r="V544" s="19" t="s">
        <v>9</v>
      </c>
      <c r="W544" s="18">
        <v>214969</v>
      </c>
      <c r="X544" s="17">
        <v>2.82</v>
      </c>
      <c r="Y544" s="16">
        <f>1+X544/100</f>
        <v>1.0282</v>
      </c>
      <c r="Z544" s="6">
        <v>19</v>
      </c>
      <c r="AA544" s="16">
        <f>POWER(Y544,Z544)</f>
        <v>1.6961895806156848</v>
      </c>
      <c r="AB544" s="6">
        <f>W544*AA544</f>
        <v>364628.17795537313</v>
      </c>
      <c r="AC544" s="1">
        <v>14.9</v>
      </c>
      <c r="AD544" s="6">
        <f>AB544*AC544/100</f>
        <v>54329.598515350597</v>
      </c>
      <c r="AE544" s="6">
        <f>AD544*0.95</f>
        <v>51613.118589583064</v>
      </c>
      <c r="AF544" s="6">
        <f>AE544*BB544</f>
        <v>0</v>
      </c>
      <c r="AG544" s="15">
        <f>AE544/21628351</f>
        <v>2.3863640177461086E-3</v>
      </c>
      <c r="AH544" s="6">
        <f>AB544*0.05</f>
        <v>18231.408897768659</v>
      </c>
      <c r="AI544" s="12">
        <f>AH544/12908475</f>
        <v>1.4123596240275215E-3</v>
      </c>
      <c r="AJ544" s="6">
        <f>AD544+AH544</f>
        <v>72561.007413119252</v>
      </c>
      <c r="AK544" s="6">
        <f>AB544*0.04</f>
        <v>14585.127118214925</v>
      </c>
      <c r="AL544" s="6">
        <f>AB544*0.04</f>
        <v>14585.127118214925</v>
      </c>
      <c r="AM544" s="6">
        <f>AK544+AL544</f>
        <v>29170.25423642985</v>
      </c>
      <c r="AN544" s="14">
        <f>AM544/20653560</f>
        <v>1.4123596240275212E-3</v>
      </c>
      <c r="AO544" s="6">
        <v>20</v>
      </c>
      <c r="AP544" s="13">
        <f>AO544/8801</f>
        <v>2.2724690376093627E-3</v>
      </c>
      <c r="AQ544" s="6">
        <v>20</v>
      </c>
      <c r="AR544" s="6"/>
      <c r="AS544" s="6"/>
      <c r="AT544" s="6"/>
      <c r="AU544" s="6">
        <v>0</v>
      </c>
      <c r="AV544" s="6"/>
      <c r="AW544" s="13">
        <f>AV544/34743979</f>
        <v>0</v>
      </c>
      <c r="AX544" s="6">
        <v>1</v>
      </c>
      <c r="AY544" s="6">
        <f>AJ544/734810*203632</f>
        <v>20108.249835397313</v>
      </c>
      <c r="AZ544" s="6">
        <f>AX544*AY544</f>
        <v>20108.249835397313</v>
      </c>
      <c r="BA544" s="12">
        <f>AZ544/12721596</f>
        <v>1.5806389257603617E-3</v>
      </c>
      <c r="BB544" s="11">
        <v>0</v>
      </c>
      <c r="BC544" s="6">
        <f>AD544*BB544*0.18*4</f>
        <v>0</v>
      </c>
      <c r="BD544" s="10">
        <f>BC544/11104067</f>
        <v>0</v>
      </c>
      <c r="BE544" s="6">
        <f>AD544*BB544*0.77*4</f>
        <v>0</v>
      </c>
      <c r="BF544" s="8">
        <f>BE544/47500730</f>
        <v>0</v>
      </c>
      <c r="BG544" s="27">
        <f>BC544+BE544</f>
        <v>0</v>
      </c>
      <c r="BH544" s="9">
        <v>1</v>
      </c>
      <c r="BI544" s="6">
        <f>AK544*0.85*0.75*12</f>
        <v>111576.22245434418</v>
      </c>
      <c r="BJ544" s="6">
        <f>AL544*0.85*0.75*2*12</f>
        <v>223152.44490868837</v>
      </c>
      <c r="BK544" s="6">
        <f>BI544+BJ544</f>
        <v>334728.66736303258</v>
      </c>
      <c r="BL544" s="8">
        <f>BK544/236999601</f>
        <v>1.4123596240275215E-3</v>
      </c>
      <c r="BM544" s="6">
        <f>AH544/184626*293942</f>
        <v>29026.121966721454</v>
      </c>
      <c r="BN544" s="8">
        <f>BM544/23157202</f>
        <v>1.2534382161852478E-3</v>
      </c>
      <c r="BT544" s="6">
        <f>'[1]Detailed Budget'!$AD$12</f>
        <v>194045122715</v>
      </c>
      <c r="BU544" s="6">
        <f>'[1]Detailed Budget'!$AD$24</f>
        <v>194045122715</v>
      </c>
      <c r="BV544" s="7">
        <f>AV544/34743979</f>
        <v>0</v>
      </c>
      <c r="BW544" s="4"/>
      <c r="BX544" s="5">
        <f>BT544*BV544</f>
        <v>0</v>
      </c>
      <c r="BY544" s="5">
        <f>BU544*BV544</f>
        <v>0</v>
      </c>
      <c r="CA544" s="6">
        <f>'[1]Detailed Budget'!$AD$96</f>
        <v>71050111380.677719</v>
      </c>
      <c r="CB544" s="5">
        <f>BA544*CA544</f>
        <v>112304571.72790848</v>
      </c>
      <c r="CE544" s="6">
        <f>'[1]Detailed Budget'!$AD$175</f>
        <v>4330586076.5988197</v>
      </c>
      <c r="CF544" s="5">
        <f>BB544*BD544*CE544</f>
        <v>0</v>
      </c>
      <c r="CG544" s="6">
        <f>'[1]Detailed Budget'!$AD$176</f>
        <v>20662817754.37001</v>
      </c>
      <c r="CH544" s="5">
        <f>BB544*BF544*CG544</f>
        <v>0</v>
      </c>
      <c r="CI544" s="5">
        <f>CF544+CH544</f>
        <v>0</v>
      </c>
      <c r="CJ544" s="5">
        <f>'[1]Detailed Budget'!$AD$178</f>
        <v>46025131033.061455</v>
      </c>
      <c r="CK544" s="5">
        <f>BB544*AG544*CJ544</f>
        <v>0</v>
      </c>
      <c r="CL544" s="5">
        <f>CI544+CK544</f>
        <v>0</v>
      </c>
      <c r="CM544" s="4">
        <f>'[1]Detailed Budget'!$AD$189</f>
        <v>77498869683.252869</v>
      </c>
      <c r="CN544" s="5">
        <f>BH544*BL544*CM544</f>
        <v>109456274.44839691</v>
      </c>
      <c r="CO544" s="3">
        <f>'[1]Detailed Budget'!$AD$191</f>
        <v>2684962805.4134097</v>
      </c>
      <c r="CP544" s="2">
        <f>BH544*AN544*CO544</f>
        <v>3792133.0583815621</v>
      </c>
      <c r="CQ544" s="2">
        <f>CN544+CP544</f>
        <v>113248407.50677846</v>
      </c>
      <c r="CR544" s="6">
        <f>'[1]Detailed Budget'!$AD$195</f>
        <v>18734176418</v>
      </c>
      <c r="CS544" s="5">
        <f>BN544*CR544</f>
        <v>23482132.671077654</v>
      </c>
      <c r="CW544" s="4"/>
      <c r="DH544" s="3">
        <f>'[1]Detailed Budget'!$AD$163</f>
        <v>4928560000</v>
      </c>
      <c r="DI544" s="2">
        <f>AP544*DH544</f>
        <v>11200000</v>
      </c>
    </row>
    <row r="545" spans="1:118" ht="43.5" x14ac:dyDescent="0.35">
      <c r="A545" s="23" t="s">
        <v>658</v>
      </c>
      <c r="B545" s="22" t="s">
        <v>657</v>
      </c>
      <c r="C545" s="21" t="s">
        <v>1</v>
      </c>
      <c r="D545" s="21"/>
      <c r="E545" s="21"/>
      <c r="F545" s="21"/>
      <c r="G545" s="21" t="s">
        <v>1</v>
      </c>
      <c r="H545" s="21" t="s">
        <v>1</v>
      </c>
      <c r="I545" s="21" t="s">
        <v>1</v>
      </c>
      <c r="J545" s="21"/>
      <c r="K545" s="21" t="s">
        <v>1</v>
      </c>
      <c r="L545" s="21"/>
      <c r="M545" s="21"/>
      <c r="N545" s="21"/>
      <c r="O545" s="21"/>
      <c r="P545" s="21"/>
      <c r="Q545" s="21"/>
      <c r="R545" s="21" t="s">
        <v>1</v>
      </c>
      <c r="S545" s="21"/>
      <c r="T545" s="21"/>
      <c r="U545" s="20">
        <f>COUNTA(C545:T545)</f>
        <v>6</v>
      </c>
      <c r="V545" s="19" t="s">
        <v>9</v>
      </c>
      <c r="W545" s="18">
        <v>152581</v>
      </c>
      <c r="X545" s="17">
        <v>2.82</v>
      </c>
      <c r="Y545" s="16">
        <f>1+X545/100</f>
        <v>1.0282</v>
      </c>
      <c r="Z545" s="6">
        <v>19</v>
      </c>
      <c r="AA545" s="16">
        <f>POWER(Y545,Z545)</f>
        <v>1.6961895806156848</v>
      </c>
      <c r="AB545" s="6">
        <f>W545*AA545</f>
        <v>258806.30239992181</v>
      </c>
      <c r="AC545" s="1">
        <v>14.9</v>
      </c>
      <c r="AD545" s="6">
        <f>AB545*AC545/100</f>
        <v>38562.139057588349</v>
      </c>
      <c r="AE545" s="6">
        <f>AD545*0.95</f>
        <v>36634.032104708931</v>
      </c>
      <c r="AF545" s="6">
        <f>AE545*BB545</f>
        <v>0</v>
      </c>
      <c r="AG545" s="15">
        <f>AE545/21628351</f>
        <v>1.6937968181073505E-3</v>
      </c>
      <c r="AH545" s="6">
        <f>AB545*0.05</f>
        <v>12940.315119996092</v>
      </c>
      <c r="AI545" s="12">
        <f>AH545/12908475</f>
        <v>1.0024666058536032E-3</v>
      </c>
      <c r="AJ545" s="6">
        <f>AD545+AH545</f>
        <v>51502.454177584441</v>
      </c>
      <c r="AK545" s="6">
        <f>AB545*0.04</f>
        <v>10352.252095996873</v>
      </c>
      <c r="AL545" s="6">
        <f>AB545*0.04</f>
        <v>10352.252095996873</v>
      </c>
      <c r="AM545" s="6">
        <f>AK545+AL545</f>
        <v>20704.504191993747</v>
      </c>
      <c r="AN545" s="14">
        <f>AM545/20653560</f>
        <v>1.0024666058536032E-3</v>
      </c>
      <c r="AO545" s="6">
        <v>16</v>
      </c>
      <c r="AP545" s="13">
        <f>AO545/8801</f>
        <v>1.81797523008749E-3</v>
      </c>
      <c r="AQ545" s="6">
        <v>16</v>
      </c>
      <c r="AR545" s="6"/>
      <c r="AS545" s="6"/>
      <c r="AT545" s="6"/>
      <c r="AU545" s="6">
        <v>0</v>
      </c>
      <c r="AV545" s="6"/>
      <c r="AW545" s="13">
        <f>AV545/34743979</f>
        <v>0</v>
      </c>
      <c r="AX545" s="6">
        <v>1</v>
      </c>
      <c r="AY545" s="6">
        <f>AJ545/734810*203632</f>
        <v>14272.461927695425</v>
      </c>
      <c r="AZ545" s="6">
        <f>AX545*AY545</f>
        <v>14272.461927695425</v>
      </c>
      <c r="BA545" s="12">
        <f>AZ545/12721596</f>
        <v>1.1219081259690549E-3</v>
      </c>
      <c r="BB545" s="11">
        <v>0</v>
      </c>
      <c r="BC545" s="6">
        <f>AD545*BB545*0.18*4</f>
        <v>0</v>
      </c>
      <c r="BD545" s="10">
        <f>BC545/11104067</f>
        <v>0</v>
      </c>
      <c r="BE545" s="6">
        <f>AD545*BB545*0.77*4</f>
        <v>0</v>
      </c>
      <c r="BF545" s="8">
        <f>BE545/47500730</f>
        <v>0</v>
      </c>
      <c r="BG545" s="27">
        <f>BC545+BE545</f>
        <v>0</v>
      </c>
      <c r="BH545" s="9">
        <v>1</v>
      </c>
      <c r="BI545" s="6">
        <f>AK545*0.85*0.75*12</f>
        <v>79194.728534376089</v>
      </c>
      <c r="BJ545" s="6">
        <f>AL545*0.85*0.75*2*12</f>
        <v>158389.45706875218</v>
      </c>
      <c r="BK545" s="6">
        <f>BI545+BJ545</f>
        <v>237584.18560312828</v>
      </c>
      <c r="BL545" s="8">
        <f>BK545/236999601</f>
        <v>1.0024666058536034E-3</v>
      </c>
      <c r="BM545" s="6">
        <f>AH545/184626*293942</f>
        <v>20602.201786324196</v>
      </c>
      <c r="BN545" s="8">
        <f>BM545/23157202</f>
        <v>8.8966714486163724E-4</v>
      </c>
      <c r="BT545" s="6">
        <f>'[1]Detailed Budget'!$AD$12</f>
        <v>194045122715</v>
      </c>
      <c r="BU545" s="6">
        <f>'[1]Detailed Budget'!$AD$24</f>
        <v>194045122715</v>
      </c>
      <c r="BV545" s="7">
        <f>AV545/34743979</f>
        <v>0</v>
      </c>
      <c r="BW545" s="4"/>
      <c r="BX545" s="5">
        <f>BT545*BV545</f>
        <v>0</v>
      </c>
      <c r="BY545" s="5">
        <f>BU545*BV545</f>
        <v>0</v>
      </c>
      <c r="CA545" s="6">
        <f>'[1]Detailed Budget'!$AD$96</f>
        <v>71050111380.677719</v>
      </c>
      <c r="CB545" s="5">
        <f>BA545*CA545</f>
        <v>79711697.30898875</v>
      </c>
      <c r="CE545" s="6">
        <f>'[1]Detailed Budget'!$AD$175</f>
        <v>4330586076.5988197</v>
      </c>
      <c r="CF545" s="5">
        <f>BB545*BD545*CE545</f>
        <v>0</v>
      </c>
      <c r="CG545" s="6">
        <f>'[1]Detailed Budget'!$AD$176</f>
        <v>20662817754.37001</v>
      </c>
      <c r="CH545" s="5">
        <f>BB545*BF545*CG545</f>
        <v>0</v>
      </c>
      <c r="CI545" s="5">
        <f>CF545+CH545</f>
        <v>0</v>
      </c>
      <c r="CJ545" s="5">
        <f>'[1]Detailed Budget'!$AD$178</f>
        <v>46025131033.061455</v>
      </c>
      <c r="CK545" s="5">
        <f>BB545*AG545*CJ545</f>
        <v>0</v>
      </c>
      <c r="CL545" s="5">
        <f>CI545+CK545</f>
        <v>0</v>
      </c>
      <c r="CM545" s="4">
        <f>'[1]Detailed Budget'!$AD$189</f>
        <v>77498869683.252869</v>
      </c>
      <c r="CN545" s="5">
        <f>BH545*BL545*CM545</f>
        <v>77690028.848861232</v>
      </c>
      <c r="CO545" s="3">
        <f>'[1]Detailed Budget'!$AD$191</f>
        <v>2684962805.4134097</v>
      </c>
      <c r="CP545" s="2">
        <f>BH545*AN545*CO545</f>
        <v>2691585.5503859492</v>
      </c>
      <c r="CQ545" s="2">
        <f>CN545+CP545</f>
        <v>80381614.399247184</v>
      </c>
      <c r="CR545" s="6">
        <f>'[1]Detailed Budget'!$AD$195</f>
        <v>18734176418</v>
      </c>
      <c r="CS545" s="5">
        <f>BN545*CR545</f>
        <v>16667181.245136274</v>
      </c>
      <c r="CW545" s="4"/>
      <c r="DH545" s="3">
        <f>'[1]Detailed Budget'!$AD$163</f>
        <v>4928560000</v>
      </c>
      <c r="DI545" s="2">
        <f>AP545*DH545</f>
        <v>8960000</v>
      </c>
    </row>
    <row r="546" spans="1:118" ht="43.5" x14ac:dyDescent="0.35">
      <c r="A546" s="23" t="s">
        <v>656</v>
      </c>
      <c r="B546" s="22" t="s">
        <v>655</v>
      </c>
      <c r="C546" s="21" t="s">
        <v>1</v>
      </c>
      <c r="D546" s="21"/>
      <c r="E546" s="21"/>
      <c r="F546" s="21"/>
      <c r="G546" s="21" t="s">
        <v>1</v>
      </c>
      <c r="H546" s="21" t="s">
        <v>1</v>
      </c>
      <c r="I546" s="21" t="s">
        <v>1</v>
      </c>
      <c r="J546" s="21"/>
      <c r="K546" s="21" t="s">
        <v>1</v>
      </c>
      <c r="L546" s="21"/>
      <c r="M546" s="21"/>
      <c r="N546" s="21"/>
      <c r="O546" s="21"/>
      <c r="P546" s="21"/>
      <c r="Q546" s="21"/>
      <c r="R546" s="21" t="s">
        <v>1</v>
      </c>
      <c r="S546" s="21"/>
      <c r="T546" s="21"/>
      <c r="U546" s="20">
        <f>COUNTA(C546:T546)</f>
        <v>6</v>
      </c>
      <c r="V546" s="19" t="s">
        <v>9</v>
      </c>
      <c r="W546" s="18">
        <v>121363</v>
      </c>
      <c r="X546" s="17">
        <v>2.82</v>
      </c>
      <c r="Y546" s="16">
        <f>1+X546/100</f>
        <v>1.0282</v>
      </c>
      <c r="Z546" s="6">
        <v>19</v>
      </c>
      <c r="AA546" s="16">
        <f>POWER(Y546,Z546)</f>
        <v>1.6961895806156848</v>
      </c>
      <c r="AB546" s="6">
        <f>W546*AA546</f>
        <v>205854.65607226136</v>
      </c>
      <c r="AC546" s="1">
        <v>14.9</v>
      </c>
      <c r="AD546" s="6">
        <f>AB546*AC546/100</f>
        <v>30672.343754766942</v>
      </c>
      <c r="AE546" s="6">
        <f>AD546*0.95</f>
        <v>29138.726567028592</v>
      </c>
      <c r="AF546" s="6">
        <f>AE546*BB546</f>
        <v>0</v>
      </c>
      <c r="AG546" s="15">
        <f>AE546/21628351</f>
        <v>1.3472467950528726E-3</v>
      </c>
      <c r="AH546" s="6">
        <f>AB546*0.05</f>
        <v>10292.732803613069</v>
      </c>
      <c r="AI546" s="12">
        <f>AH546/12908475</f>
        <v>7.9736241528244583E-4</v>
      </c>
      <c r="AJ546" s="6">
        <f>AD546+AH546</f>
        <v>40965.076558380009</v>
      </c>
      <c r="AK546" s="6">
        <f>AB546*0.04</f>
        <v>8234.1862428904551</v>
      </c>
      <c r="AL546" s="6">
        <f>AB546*0.04</f>
        <v>8234.1862428904551</v>
      </c>
      <c r="AM546" s="6">
        <f>AK546+AL546</f>
        <v>16468.37248578091</v>
      </c>
      <c r="AN546" s="14">
        <f>AM546/20653560</f>
        <v>7.9736241528244572E-4</v>
      </c>
      <c r="AO546" s="6">
        <v>11</v>
      </c>
      <c r="AP546" s="13">
        <f>AO546/8801</f>
        <v>1.2498579706851495E-3</v>
      </c>
      <c r="AQ546" s="6">
        <v>11</v>
      </c>
      <c r="AR546" s="6"/>
      <c r="AS546" s="6"/>
      <c r="AT546" s="6"/>
      <c r="AU546" s="6">
        <v>0</v>
      </c>
      <c r="AV546" s="6"/>
      <c r="AW546" s="13">
        <f>AV546/34743979</f>
        <v>0</v>
      </c>
      <c r="AX546" s="6">
        <v>1</v>
      </c>
      <c r="AY546" s="6">
        <f>AJ546/734810*203632</f>
        <v>11352.323008309682</v>
      </c>
      <c r="AZ546" s="6">
        <f>AX546*AY546</f>
        <v>11352.323008309682</v>
      </c>
      <c r="BA546" s="12">
        <f>AZ546/12721596</f>
        <v>8.9236625721408555E-4</v>
      </c>
      <c r="BB546" s="11">
        <v>0</v>
      </c>
      <c r="BC546" s="6">
        <f>AD546*BB546*0.18*4</f>
        <v>0</v>
      </c>
      <c r="BD546" s="10">
        <f>BC546/11104067</f>
        <v>0</v>
      </c>
      <c r="BE546" s="6">
        <f>AD546*BB546*0.77*4</f>
        <v>0</v>
      </c>
      <c r="BF546" s="8">
        <f>BE546/47500730</f>
        <v>0</v>
      </c>
      <c r="BG546" s="27">
        <f>BC546+BE546</f>
        <v>0</v>
      </c>
      <c r="BH546" s="9">
        <v>1</v>
      </c>
      <c r="BI546" s="6">
        <f>AK546*0.85*0.75*12</f>
        <v>62991.524758111977</v>
      </c>
      <c r="BJ546" s="6">
        <f>AL546*0.85*0.75*2*12</f>
        <v>125983.04951622395</v>
      </c>
      <c r="BK546" s="6">
        <f>BI546+BJ546</f>
        <v>188974.57427433593</v>
      </c>
      <c r="BL546" s="8">
        <f>BK546/236999601</f>
        <v>7.9736241528244572E-4</v>
      </c>
      <c r="BM546" s="6">
        <f>AH546/184626*293942</f>
        <v>16387.00110363455</v>
      </c>
      <c r="BN546" s="8">
        <f>BM546/23157202</f>
        <v>7.0764167033800327E-4</v>
      </c>
      <c r="BT546" s="6">
        <f>'[1]Detailed Budget'!$AD$12</f>
        <v>194045122715</v>
      </c>
      <c r="BU546" s="6">
        <f>'[1]Detailed Budget'!$AD$24</f>
        <v>194045122715</v>
      </c>
      <c r="BV546" s="7">
        <f>AV546/34743979</f>
        <v>0</v>
      </c>
      <c r="BW546" s="4"/>
      <c r="BX546" s="5">
        <f>BT546*BV546</f>
        <v>0</v>
      </c>
      <c r="BY546" s="5">
        <f>BU546*BV546</f>
        <v>0</v>
      </c>
      <c r="CA546" s="6">
        <f>'[1]Detailed Budget'!$AD$96</f>
        <v>71050111380.677719</v>
      </c>
      <c r="CB546" s="5">
        <f>BA546*CA546</f>
        <v>63402721.967419282</v>
      </c>
      <c r="CE546" s="6">
        <f>'[1]Detailed Budget'!$AD$175</f>
        <v>4330586076.5988197</v>
      </c>
      <c r="CF546" s="5">
        <f>BB546*BD546*CE546</f>
        <v>0</v>
      </c>
      <c r="CG546" s="6">
        <f>'[1]Detailed Budget'!$AD$176</f>
        <v>20662817754.37001</v>
      </c>
      <c r="CH546" s="5">
        <f>BB546*BF546*CG546</f>
        <v>0</v>
      </c>
      <c r="CI546" s="5">
        <f>CF546+CH546</f>
        <v>0</v>
      </c>
      <c r="CJ546" s="5">
        <f>'[1]Detailed Budget'!$AD$178</f>
        <v>46025131033.061455</v>
      </c>
      <c r="CK546" s="5">
        <f>BB546*AG546*CJ546</f>
        <v>0</v>
      </c>
      <c r="CL546" s="5">
        <f>CI546+CK546</f>
        <v>0</v>
      </c>
      <c r="CM546" s="4">
        <f>'[1]Detailed Budget'!$AD$189</f>
        <v>77498869683.252869</v>
      </c>
      <c r="CN546" s="5">
        <f>BH546*BL546*CM546</f>
        <v>61794685.912298016</v>
      </c>
      <c r="CO546" s="3">
        <f>'[1]Detailed Budget'!$AD$191</f>
        <v>2684962805.4134097</v>
      </c>
      <c r="CP546" s="2">
        <f>BH546*AN546*CO546</f>
        <v>2140888.4274679678</v>
      </c>
      <c r="CQ546" s="2">
        <f>CN546+CP546</f>
        <v>63935574.339765981</v>
      </c>
      <c r="CR546" s="6">
        <f>'[1]Detailed Budget'!$AD$195</f>
        <v>18734176418</v>
      </c>
      <c r="CS546" s="5">
        <f>BN546*CR546</f>
        <v>13257083.89284035</v>
      </c>
      <c r="CW546" s="4"/>
      <c r="DH546" s="3">
        <f>'[1]Detailed Budget'!$AD$163</f>
        <v>4928560000</v>
      </c>
      <c r="DI546" s="2">
        <f>AP546*DH546</f>
        <v>6160000</v>
      </c>
    </row>
    <row r="547" spans="1:118" ht="43.5" x14ac:dyDescent="0.35">
      <c r="A547" s="23" t="s">
        <v>654</v>
      </c>
      <c r="B547" s="22" t="s">
        <v>653</v>
      </c>
      <c r="C547" s="21" t="s">
        <v>1</v>
      </c>
      <c r="D547" s="21"/>
      <c r="E547" s="21"/>
      <c r="F547" s="21"/>
      <c r="G547" s="21" t="s">
        <v>1</v>
      </c>
      <c r="H547" s="21" t="s">
        <v>1</v>
      </c>
      <c r="I547" s="21" t="s">
        <v>1</v>
      </c>
      <c r="J547" s="21"/>
      <c r="K547" s="21" t="s">
        <v>1</v>
      </c>
      <c r="L547" s="21"/>
      <c r="M547" s="21"/>
      <c r="N547" s="21"/>
      <c r="O547" s="21"/>
      <c r="P547" s="21"/>
      <c r="Q547" s="21"/>
      <c r="R547" s="21" t="s">
        <v>1</v>
      </c>
      <c r="S547" s="21"/>
      <c r="T547" s="21"/>
      <c r="U547" s="20">
        <f>COUNTA(C547:T547)</f>
        <v>6</v>
      </c>
      <c r="V547" s="19" t="s">
        <v>9</v>
      </c>
      <c r="W547" s="18">
        <v>236679</v>
      </c>
      <c r="X547" s="17">
        <v>2.82</v>
      </c>
      <c r="Y547" s="16">
        <f>1+X547/100</f>
        <v>1.0282</v>
      </c>
      <c r="Z547" s="6">
        <v>19</v>
      </c>
      <c r="AA547" s="16">
        <f>POWER(Y547,Z547)</f>
        <v>1.6961895806156848</v>
      </c>
      <c r="AB547" s="6">
        <f>W547*AA547</f>
        <v>401452.45375053969</v>
      </c>
      <c r="AC547" s="1">
        <v>14.9</v>
      </c>
      <c r="AD547" s="6">
        <f>AB547*AC547/100</f>
        <v>59816.415608830415</v>
      </c>
      <c r="AE547" s="6">
        <f>AD547*0.95</f>
        <v>56825.594828388894</v>
      </c>
      <c r="AF547" s="6">
        <f>AE547*BB547</f>
        <v>0</v>
      </c>
      <c r="AG547" s="15">
        <f>AE547/21628351</f>
        <v>2.6273660358290328E-3</v>
      </c>
      <c r="AH547" s="6">
        <f>AB547*0.05</f>
        <v>20072.622687526986</v>
      </c>
      <c r="AI547" s="12">
        <f>AH547/12908475</f>
        <v>1.5549956666087192E-3</v>
      </c>
      <c r="AJ547" s="6">
        <f>AD547+AH547</f>
        <v>79889.038296357408</v>
      </c>
      <c r="AK547" s="6">
        <f>AB547*0.04</f>
        <v>16058.098150021588</v>
      </c>
      <c r="AL547" s="6">
        <f>AB547*0.04</f>
        <v>16058.098150021588</v>
      </c>
      <c r="AM547" s="6">
        <f>AK547+AL547</f>
        <v>32116.196300043175</v>
      </c>
      <c r="AN547" s="14">
        <f>AM547/20653560</f>
        <v>1.554995666608719E-3</v>
      </c>
      <c r="AO547" s="6">
        <v>14</v>
      </c>
      <c r="AP547" s="13">
        <f>AO547/8801</f>
        <v>1.5907283263265539E-3</v>
      </c>
      <c r="AQ547" s="6">
        <v>14</v>
      </c>
      <c r="AR547" s="6"/>
      <c r="AS547" s="6"/>
      <c r="AT547" s="6"/>
      <c r="AU547" s="6">
        <v>0</v>
      </c>
      <c r="AV547" s="6"/>
      <c r="AW547" s="13">
        <f>AV547/34743979</f>
        <v>0</v>
      </c>
      <c r="AX547" s="6">
        <v>1</v>
      </c>
      <c r="AY547" s="6">
        <f>AJ547/734810*203632</f>
        <v>22139.008242081425</v>
      </c>
      <c r="AZ547" s="6">
        <f>AX547*AY547</f>
        <v>22139.008242081425</v>
      </c>
      <c r="BA547" s="12">
        <f>AZ547/12721596</f>
        <v>1.7402697147497394E-3</v>
      </c>
      <c r="BB547" s="11">
        <v>0</v>
      </c>
      <c r="BC547" s="6">
        <f>AD547*BB547*0.18*4</f>
        <v>0</v>
      </c>
      <c r="BD547" s="10">
        <f>BC547/11104067</f>
        <v>0</v>
      </c>
      <c r="BE547" s="6">
        <f>AD547*BB547*0.77*4</f>
        <v>0</v>
      </c>
      <c r="BF547" s="8">
        <f>BE547/47500730</f>
        <v>0</v>
      </c>
      <c r="BG547" s="27">
        <f>BC547+BE547</f>
        <v>0</v>
      </c>
      <c r="BH547" s="9">
        <v>1</v>
      </c>
      <c r="BI547" s="6">
        <f>AK547*0.85*0.75*12</f>
        <v>122844.45084766514</v>
      </c>
      <c r="BJ547" s="6">
        <f>AL547*0.85*0.75*2*12</f>
        <v>245688.90169533028</v>
      </c>
      <c r="BK547" s="6">
        <f>BI547+BJ547</f>
        <v>368533.35254299542</v>
      </c>
      <c r="BL547" s="8">
        <f>BK547/236999601</f>
        <v>1.554995666608719E-3</v>
      </c>
      <c r="BM547" s="6">
        <f>AH547/184626*293942</f>
        <v>31957.507924220085</v>
      </c>
      <c r="BN547" s="8">
        <f>BM547/23157202</f>
        <v>1.380024578281093E-3</v>
      </c>
      <c r="BT547" s="6">
        <f>'[1]Detailed Budget'!$AD$12</f>
        <v>194045122715</v>
      </c>
      <c r="BU547" s="6">
        <f>'[1]Detailed Budget'!$AD$24</f>
        <v>194045122715</v>
      </c>
      <c r="BV547" s="7">
        <f>AV547/34743979</f>
        <v>0</v>
      </c>
      <c r="BW547" s="4"/>
      <c r="BX547" s="5">
        <f>BT547*BV547</f>
        <v>0</v>
      </c>
      <c r="BY547" s="5">
        <f>BU547*BV547</f>
        <v>0</v>
      </c>
      <c r="CA547" s="6">
        <f>'[1]Detailed Budget'!$AD$96</f>
        <v>71050111380.677719</v>
      </c>
      <c r="CB547" s="5">
        <f>BA547*CA547</f>
        <v>123646357.06538923</v>
      </c>
      <c r="CE547" s="6">
        <f>'[1]Detailed Budget'!$AD$175</f>
        <v>4330586076.5988197</v>
      </c>
      <c r="CF547" s="5">
        <f>BB547*BD547*CE547</f>
        <v>0</v>
      </c>
      <c r="CG547" s="6">
        <f>'[1]Detailed Budget'!$AD$176</f>
        <v>20662817754.37001</v>
      </c>
      <c r="CH547" s="5">
        <f>BB547*BF547*CG547</f>
        <v>0</v>
      </c>
      <c r="CI547" s="5">
        <f>CF547+CH547</f>
        <v>0</v>
      </c>
      <c r="CJ547" s="5">
        <f>'[1]Detailed Budget'!$AD$178</f>
        <v>46025131033.061455</v>
      </c>
      <c r="CK547" s="5">
        <f>BB547*AG547*CJ547</f>
        <v>0</v>
      </c>
      <c r="CL547" s="5">
        <f>CI547+CK547</f>
        <v>0</v>
      </c>
      <c r="CM547" s="4">
        <f>'[1]Detailed Budget'!$AD$189</f>
        <v>77498869683.252869</v>
      </c>
      <c r="CN547" s="5">
        <f>BH547*BL547*CM547</f>
        <v>120510406.52453203</v>
      </c>
      <c r="CO547" s="3">
        <f>'[1]Detailed Budget'!$AD$191</f>
        <v>2684962805.4134097</v>
      </c>
      <c r="CP547" s="2">
        <f>BH547*AN547*CO547</f>
        <v>4175105.5274234414</v>
      </c>
      <c r="CQ547" s="2">
        <f>CN547+CP547</f>
        <v>124685512.05195548</v>
      </c>
      <c r="CR547" s="6">
        <f>'[1]Detailed Budget'!$AD$195</f>
        <v>18734176418</v>
      </c>
      <c r="CS547" s="5">
        <f>BN547*CR547</f>
        <v>25853623.910694048</v>
      </c>
      <c r="CW547" s="4"/>
      <c r="DH547" s="3">
        <f>'[1]Detailed Budget'!$AD$163</f>
        <v>4928560000</v>
      </c>
      <c r="DI547" s="2">
        <f>AP547*DH547</f>
        <v>7840000.0000000009</v>
      </c>
    </row>
    <row r="548" spans="1:118" ht="43.5" x14ac:dyDescent="0.35">
      <c r="A548" s="23" t="s">
        <v>652</v>
      </c>
      <c r="B548" s="22" t="s">
        <v>651</v>
      </c>
      <c r="C548" s="21" t="s">
        <v>1</v>
      </c>
      <c r="D548" s="21"/>
      <c r="E548" s="21"/>
      <c r="F548" s="21"/>
      <c r="G548" s="21" t="s">
        <v>1</v>
      </c>
      <c r="H548" s="21" t="s">
        <v>1</v>
      </c>
      <c r="I548" s="21" t="s">
        <v>1</v>
      </c>
      <c r="J548" s="21"/>
      <c r="K548" s="21" t="s">
        <v>1</v>
      </c>
      <c r="L548" s="21"/>
      <c r="M548" s="21"/>
      <c r="N548" s="21"/>
      <c r="O548" s="21"/>
      <c r="P548" s="21"/>
      <c r="Q548" s="21"/>
      <c r="R548" s="21" t="s">
        <v>1</v>
      </c>
      <c r="S548" s="21"/>
      <c r="T548" s="21"/>
      <c r="U548" s="20">
        <f>COUNTA(C548:T548)</f>
        <v>6</v>
      </c>
      <c r="V548" s="19" t="s">
        <v>9</v>
      </c>
      <c r="W548" s="18">
        <v>148317</v>
      </c>
      <c r="X548" s="17">
        <v>2.82</v>
      </c>
      <c r="Y548" s="16">
        <f>1+X548/100</f>
        <v>1.0282</v>
      </c>
      <c r="Z548" s="6">
        <v>19</v>
      </c>
      <c r="AA548" s="16">
        <f>POWER(Y548,Z548)</f>
        <v>1.6961895806156848</v>
      </c>
      <c r="AB548" s="6">
        <f>W548*AA548</f>
        <v>251573.75002817652</v>
      </c>
      <c r="AC548" s="1">
        <v>14.9</v>
      </c>
      <c r="AD548" s="6">
        <f>AB548*AC548/100</f>
        <v>37484.488754198304</v>
      </c>
      <c r="AE548" s="6">
        <f>AD548*0.95</f>
        <v>35610.264316488385</v>
      </c>
      <c r="AF548" s="6">
        <f>AE548*BB548</f>
        <v>0</v>
      </c>
      <c r="AG548" s="15">
        <f>AE548/21628351</f>
        <v>1.6464622900048359E-3</v>
      </c>
      <c r="AH548" s="6">
        <f>AB548*0.05</f>
        <v>12578.687501408827</v>
      </c>
      <c r="AI548" s="12">
        <f>AH548/12908475</f>
        <v>9.7445186216100869E-4</v>
      </c>
      <c r="AJ548" s="6">
        <f>AD548+AH548</f>
        <v>50063.176255607133</v>
      </c>
      <c r="AK548" s="6">
        <f>AB548*0.04</f>
        <v>10062.950001127061</v>
      </c>
      <c r="AL548" s="6">
        <f>AB548*0.04</f>
        <v>10062.950001127061</v>
      </c>
      <c r="AM548" s="6">
        <f>AK548+AL548</f>
        <v>20125.900002254122</v>
      </c>
      <c r="AN548" s="14">
        <f>AM548/20653560</f>
        <v>9.7445186216100869E-4</v>
      </c>
      <c r="AO548" s="6">
        <v>11</v>
      </c>
      <c r="AP548" s="13">
        <f>AO548/8801</f>
        <v>1.2498579706851495E-3</v>
      </c>
      <c r="AQ548" s="6">
        <v>11</v>
      </c>
      <c r="AR548" s="6"/>
      <c r="AS548" s="6"/>
      <c r="AT548" s="6"/>
      <c r="AU548" s="6">
        <v>0</v>
      </c>
      <c r="AV548" s="6"/>
      <c r="AW548" s="13">
        <f>AV548/34743979</f>
        <v>0</v>
      </c>
      <c r="AX548" s="6">
        <v>1</v>
      </c>
      <c r="AY548" s="6">
        <f>AJ548/734810*203632</f>
        <v>13873.606384346691</v>
      </c>
      <c r="AZ548" s="6">
        <f>AX548*AY548</f>
        <v>13873.606384346691</v>
      </c>
      <c r="BA548" s="12">
        <f>AZ548/12721596</f>
        <v>1.0905554919639557E-3</v>
      </c>
      <c r="BB548" s="11">
        <v>0</v>
      </c>
      <c r="BC548" s="6">
        <f>AD548*BB548*0.18*4</f>
        <v>0</v>
      </c>
      <c r="BD548" s="10">
        <f>BC548/11104067</f>
        <v>0</v>
      </c>
      <c r="BE548" s="6">
        <f>AD548*BB548*0.77*4</f>
        <v>0</v>
      </c>
      <c r="BF548" s="8">
        <f>BE548/47500730</f>
        <v>0</v>
      </c>
      <c r="BG548" s="27">
        <f>BC548+BE548</f>
        <v>0</v>
      </c>
      <c r="BH548" s="9">
        <v>1</v>
      </c>
      <c r="BI548" s="6">
        <f>AK548*0.85*0.75*12</f>
        <v>76981.567508622014</v>
      </c>
      <c r="BJ548" s="6">
        <f>AL548*0.85*0.75*2*12</f>
        <v>153963.13501724403</v>
      </c>
      <c r="BK548" s="6">
        <f>BI548+BJ548</f>
        <v>230944.70252586604</v>
      </c>
      <c r="BL548" s="8">
        <f>BK548/236999601</f>
        <v>9.7445186216100859E-4</v>
      </c>
      <c r="BM548" s="6">
        <f>AH548/184626*293942</f>
        <v>20026.456520420274</v>
      </c>
      <c r="BN548" s="8">
        <f>BM548/23157202</f>
        <v>8.6480467374341137E-4</v>
      </c>
      <c r="BT548" s="6">
        <f>'[1]Detailed Budget'!$AD$12</f>
        <v>194045122715</v>
      </c>
      <c r="BU548" s="6">
        <f>'[1]Detailed Budget'!$AD$24</f>
        <v>194045122715</v>
      </c>
      <c r="BV548" s="7">
        <f>AV548/34743979</f>
        <v>0</v>
      </c>
      <c r="BW548" s="4"/>
      <c r="BX548" s="5">
        <f>BT548*BV548</f>
        <v>0</v>
      </c>
      <c r="BY548" s="5">
        <f>BU548*BV548</f>
        <v>0</v>
      </c>
      <c r="CA548" s="6">
        <f>'[1]Detailed Budget'!$AD$96</f>
        <v>71050111380.677719</v>
      </c>
      <c r="CB548" s="5">
        <f>BA548*CA548</f>
        <v>77484089.170848832</v>
      </c>
      <c r="CE548" s="6">
        <f>'[1]Detailed Budget'!$AD$175</f>
        <v>4330586076.5988197</v>
      </c>
      <c r="CF548" s="5">
        <f>BB548*BD548*CE548</f>
        <v>0</v>
      </c>
      <c r="CG548" s="6">
        <f>'[1]Detailed Budget'!$AD$176</f>
        <v>20662817754.37001</v>
      </c>
      <c r="CH548" s="5">
        <f>BB548*BF548*CG548</f>
        <v>0</v>
      </c>
      <c r="CI548" s="5">
        <f>CF548+CH548</f>
        <v>0</v>
      </c>
      <c r="CJ548" s="5">
        <f>'[1]Detailed Budget'!$AD$178</f>
        <v>46025131033.061455</v>
      </c>
      <c r="CK548" s="5">
        <f>BB548*AG548*CJ548</f>
        <v>0</v>
      </c>
      <c r="CL548" s="5">
        <f>CI548+CK548</f>
        <v>0</v>
      </c>
      <c r="CM548" s="4">
        <f>'[1]Detailed Budget'!$AD$189</f>
        <v>77498869683.252869</v>
      </c>
      <c r="CN548" s="5">
        <f>BH548*BL548*CM548</f>
        <v>75518917.878219098</v>
      </c>
      <c r="CO548" s="3">
        <f>'[1]Detailed Budget'!$AD$191</f>
        <v>2684962805.4134097</v>
      </c>
      <c r="CP548" s="2">
        <f>BH548*AN548*CO548</f>
        <v>2616367.005568143</v>
      </c>
      <c r="CQ548" s="2">
        <f>CN548+CP548</f>
        <v>78135284.883787245</v>
      </c>
      <c r="CR548" s="6">
        <f>'[1]Detailed Budget'!$AD$195</f>
        <v>18734176418</v>
      </c>
      <c r="CS548" s="5">
        <f>BN548*CR548</f>
        <v>16201403.32502</v>
      </c>
      <c r="CW548" s="4"/>
      <c r="DH548" s="3">
        <f>'[1]Detailed Budget'!$AD$163</f>
        <v>4928560000</v>
      </c>
      <c r="DI548" s="2">
        <f>AP548*DH548</f>
        <v>6160000</v>
      </c>
    </row>
    <row r="549" spans="1:118" ht="43.5" x14ac:dyDescent="0.35">
      <c r="A549" s="23" t="s">
        <v>650</v>
      </c>
      <c r="B549" s="22" t="s">
        <v>649</v>
      </c>
      <c r="C549" s="21" t="s">
        <v>1</v>
      </c>
      <c r="D549" s="21"/>
      <c r="E549" s="21"/>
      <c r="F549" s="21"/>
      <c r="G549" s="21" t="s">
        <v>1</v>
      </c>
      <c r="H549" s="21" t="s">
        <v>1</v>
      </c>
      <c r="I549" s="21" t="s">
        <v>1</v>
      </c>
      <c r="J549" s="21"/>
      <c r="K549" s="21" t="s">
        <v>1</v>
      </c>
      <c r="L549" s="21"/>
      <c r="M549" s="21"/>
      <c r="N549" s="21"/>
      <c r="O549" s="21"/>
      <c r="P549" s="21"/>
      <c r="Q549" s="21"/>
      <c r="R549" s="21" t="s">
        <v>1</v>
      </c>
      <c r="S549" s="21"/>
      <c r="T549" s="21"/>
      <c r="U549" s="20">
        <f>COUNTA(C549:T549)</f>
        <v>6</v>
      </c>
      <c r="V549" s="19" t="s">
        <v>9</v>
      </c>
      <c r="W549" s="18">
        <v>195555</v>
      </c>
      <c r="X549" s="17">
        <v>2.82</v>
      </c>
      <c r="Y549" s="16">
        <f>1+X549/100</f>
        <v>1.0282</v>
      </c>
      <c r="Z549" s="6">
        <v>19</v>
      </c>
      <c r="AA549" s="16">
        <f>POWER(Y549,Z549)</f>
        <v>1.6961895806156848</v>
      </c>
      <c r="AB549" s="6">
        <f>W549*AA549</f>
        <v>331698.35343730025</v>
      </c>
      <c r="AC549" s="1">
        <v>14.9</v>
      </c>
      <c r="AD549" s="6">
        <f>AB549*AC549/100</f>
        <v>49423.054662157738</v>
      </c>
      <c r="AE549" s="6">
        <f>AD549*0.95</f>
        <v>46951.901929049847</v>
      </c>
      <c r="AF549" s="6">
        <f>AE549*BB549</f>
        <v>0</v>
      </c>
      <c r="AG549" s="15">
        <f>AE549/21628351</f>
        <v>2.1708498224876156E-3</v>
      </c>
      <c r="AH549" s="6">
        <f>AB549*0.05</f>
        <v>16584.917671865012</v>
      </c>
      <c r="AI549" s="12">
        <f>AH549/12908475</f>
        <v>1.2848084434346437E-3</v>
      </c>
      <c r="AJ549" s="6">
        <f>AD549+AH549</f>
        <v>66007.97233402275</v>
      </c>
      <c r="AK549" s="6">
        <f>AB549*0.04</f>
        <v>13267.93413749201</v>
      </c>
      <c r="AL549" s="6">
        <f>AB549*0.04</f>
        <v>13267.93413749201</v>
      </c>
      <c r="AM549" s="6">
        <f>AK549+AL549</f>
        <v>26535.868274984019</v>
      </c>
      <c r="AN549" s="14">
        <f>AM549/20653560</f>
        <v>1.2848084434346437E-3</v>
      </c>
      <c r="AO549" s="6">
        <v>15</v>
      </c>
      <c r="AP549" s="13">
        <f>AO549/8801</f>
        <v>1.7043517782070218E-3</v>
      </c>
      <c r="AQ549" s="6">
        <v>15</v>
      </c>
      <c r="AR549" s="6"/>
      <c r="AS549" s="6"/>
      <c r="AT549" s="6"/>
      <c r="AU549" s="6">
        <v>0</v>
      </c>
      <c r="AV549" s="6"/>
      <c r="AW549" s="13">
        <f>AV549/34743979</f>
        <v>0</v>
      </c>
      <c r="AX549" s="6">
        <v>1</v>
      </c>
      <c r="AY549" s="6">
        <f>AJ549/734810*203632</f>
        <v>18292.259798208681</v>
      </c>
      <c r="AZ549" s="6">
        <f>AX549*AY549</f>
        <v>18292.259798208681</v>
      </c>
      <c r="BA549" s="12">
        <f>AZ549/12721596</f>
        <v>1.4378903243121917E-3</v>
      </c>
      <c r="BB549" s="11">
        <v>0</v>
      </c>
      <c r="BC549" s="6">
        <f>AD549*BB549*0.18*4</f>
        <v>0</v>
      </c>
      <c r="BD549" s="10">
        <f>BC549/11104067</f>
        <v>0</v>
      </c>
      <c r="BE549" s="6">
        <f>AD549*BB549*0.77*4</f>
        <v>0</v>
      </c>
      <c r="BF549" s="8">
        <f>BE549/47500730</f>
        <v>0</v>
      </c>
      <c r="BG549" s="27">
        <f>BC549+BE549</f>
        <v>0</v>
      </c>
      <c r="BH549" s="9">
        <v>1</v>
      </c>
      <c r="BI549" s="6">
        <f>AK549*0.85*0.75*12</f>
        <v>101499.69615181387</v>
      </c>
      <c r="BJ549" s="6">
        <f>AL549*0.85*0.75*2*12</f>
        <v>202999.39230362774</v>
      </c>
      <c r="BK549" s="6">
        <f>BI549+BJ549</f>
        <v>304499.08845544164</v>
      </c>
      <c r="BL549" s="8">
        <f>BK549/236999601</f>
        <v>1.2848084434346437E-3</v>
      </c>
      <c r="BM549" s="6">
        <f>AH549/184626*293942</f>
        <v>26404.752690863399</v>
      </c>
      <c r="BN549" s="8">
        <f>BM549/23157202</f>
        <v>1.1402393385376783E-3</v>
      </c>
      <c r="BT549" s="6">
        <f>'[1]Detailed Budget'!$AD$12</f>
        <v>194045122715</v>
      </c>
      <c r="BU549" s="6">
        <f>'[1]Detailed Budget'!$AD$24</f>
        <v>194045122715</v>
      </c>
      <c r="BV549" s="7">
        <f>AV549/34743979</f>
        <v>0</v>
      </c>
      <c r="BW549" s="4"/>
      <c r="BX549" s="5">
        <f>BT549*BV549</f>
        <v>0</v>
      </c>
      <c r="BY549" s="5">
        <f>BU549*BV549</f>
        <v>0</v>
      </c>
      <c r="CA549" s="6">
        <f>'[1]Detailed Budget'!$AD$96</f>
        <v>71050111380.677719</v>
      </c>
      <c r="CB549" s="5">
        <f>BA549*CA549</f>
        <v>102162267.69558004</v>
      </c>
      <c r="CE549" s="6">
        <f>'[1]Detailed Budget'!$AD$175</f>
        <v>4330586076.5988197</v>
      </c>
      <c r="CF549" s="5">
        <f>BB549*BD549*CE549</f>
        <v>0</v>
      </c>
      <c r="CG549" s="6">
        <f>'[1]Detailed Budget'!$AD$176</f>
        <v>20662817754.37001</v>
      </c>
      <c r="CH549" s="5">
        <f>BB549*BF549*CG549</f>
        <v>0</v>
      </c>
      <c r="CI549" s="5">
        <f>CF549+CH549</f>
        <v>0</v>
      </c>
      <c r="CJ549" s="5">
        <f>'[1]Detailed Budget'!$AD$178</f>
        <v>46025131033.061455</v>
      </c>
      <c r="CK549" s="5">
        <f>BB549*AG549*CJ549</f>
        <v>0</v>
      </c>
      <c r="CL549" s="5">
        <f>CI549+CK549</f>
        <v>0</v>
      </c>
      <c r="CM549" s="4">
        <f>'[1]Detailed Budget'!$AD$189</f>
        <v>77498869683.252869</v>
      </c>
      <c r="CN549" s="5">
        <f>BH549*BL549*CM549</f>
        <v>99571202.125684425</v>
      </c>
      <c r="CO549" s="3">
        <f>'[1]Detailed Budget'!$AD$191</f>
        <v>2684962805.4134097</v>
      </c>
      <c r="CP549" s="2">
        <f>BH549*AN549*CO549</f>
        <v>3449662.8827031171</v>
      </c>
      <c r="CQ549" s="2">
        <f>CN549+CP549</f>
        <v>103020865.00838754</v>
      </c>
      <c r="CR549" s="6">
        <f>'[1]Detailed Budget'!$AD$195</f>
        <v>18734176418</v>
      </c>
      <c r="CS549" s="5">
        <f>BN549*CR549</f>
        <v>21361444.926908489</v>
      </c>
      <c r="CW549" s="4"/>
      <c r="DH549" s="3">
        <f>'[1]Detailed Budget'!$AD$163</f>
        <v>4928560000</v>
      </c>
      <c r="DI549" s="2">
        <f>AP549*DH549</f>
        <v>8400000</v>
      </c>
    </row>
    <row r="550" spans="1:118" ht="43.5" x14ac:dyDescent="0.35">
      <c r="A550" s="23" t="s">
        <v>648</v>
      </c>
      <c r="B550" s="22" t="s">
        <v>647</v>
      </c>
      <c r="C550" s="21" t="s">
        <v>1</v>
      </c>
      <c r="D550" s="21"/>
      <c r="E550" s="21"/>
      <c r="F550" s="21"/>
      <c r="G550" s="21" t="s">
        <v>1</v>
      </c>
      <c r="H550" s="21" t="s">
        <v>1</v>
      </c>
      <c r="I550" s="21" t="s">
        <v>1</v>
      </c>
      <c r="J550" s="21"/>
      <c r="K550" s="21" t="s">
        <v>1</v>
      </c>
      <c r="L550" s="21"/>
      <c r="M550" s="21"/>
      <c r="N550" s="21"/>
      <c r="O550" s="21"/>
      <c r="P550" s="21"/>
      <c r="Q550" s="21"/>
      <c r="R550" s="21" t="s">
        <v>1</v>
      </c>
      <c r="S550" s="21"/>
      <c r="T550" s="21"/>
      <c r="U550" s="20">
        <f>COUNTA(C550:T550)</f>
        <v>6</v>
      </c>
      <c r="V550" s="19" t="s">
        <v>9</v>
      </c>
      <c r="W550" s="18">
        <v>236609</v>
      </c>
      <c r="X550" s="17">
        <v>2.82</v>
      </c>
      <c r="Y550" s="16">
        <f>1+X550/100</f>
        <v>1.0282</v>
      </c>
      <c r="Z550" s="6">
        <v>19</v>
      </c>
      <c r="AA550" s="16">
        <f>POWER(Y550,Z550)</f>
        <v>1.6961895806156848</v>
      </c>
      <c r="AB550" s="6">
        <f>W550*AA550</f>
        <v>401333.72047989658</v>
      </c>
      <c r="AC550" s="1">
        <v>14.9</v>
      </c>
      <c r="AD550" s="6">
        <f>AB550*AC550/100</f>
        <v>59798.724351504592</v>
      </c>
      <c r="AE550" s="6">
        <f>AD550*0.95</f>
        <v>56808.78813392936</v>
      </c>
      <c r="AF550" s="6">
        <f>AE550*BB550</f>
        <v>0</v>
      </c>
      <c r="AG550" s="15">
        <f>AE550/21628351</f>
        <v>2.626588968059995E-3</v>
      </c>
      <c r="AH550" s="6">
        <f>AB550*0.05</f>
        <v>20066.686023994829</v>
      </c>
      <c r="AI550" s="12">
        <f>AH550/12908475</f>
        <v>1.5545357622798069E-3</v>
      </c>
      <c r="AJ550" s="6">
        <f>AD550+AH550</f>
        <v>79865.410375499428</v>
      </c>
      <c r="AK550" s="6">
        <f>AB550*0.04</f>
        <v>16053.348819195864</v>
      </c>
      <c r="AL550" s="6">
        <f>AB550*0.04</f>
        <v>16053.348819195864</v>
      </c>
      <c r="AM550" s="6">
        <f>AK550+AL550</f>
        <v>32106.697638391728</v>
      </c>
      <c r="AN550" s="14">
        <f>AM550/20653560</f>
        <v>1.5545357622798069E-3</v>
      </c>
      <c r="AO550" s="6">
        <v>12</v>
      </c>
      <c r="AP550" s="13">
        <f>AO550/8801</f>
        <v>1.3634814225656176E-3</v>
      </c>
      <c r="AQ550" s="6">
        <v>12</v>
      </c>
      <c r="AR550" s="6"/>
      <c r="AS550" s="6"/>
      <c r="AT550" s="6"/>
      <c r="AU550" s="6">
        <v>0</v>
      </c>
      <c r="AV550" s="6"/>
      <c r="AW550" s="13">
        <f>AV550/34743979</f>
        <v>0</v>
      </c>
      <c r="AX550" s="6">
        <v>1</v>
      </c>
      <c r="AY550" s="6">
        <f>AJ550/734810*203632</f>
        <v>22132.460425938269</v>
      </c>
      <c r="AZ550" s="6">
        <f>AX550*AY550</f>
        <v>22132.460425938269</v>
      </c>
      <c r="BA550" s="12">
        <f>AZ550/12721596</f>
        <v>1.7397550139100684E-3</v>
      </c>
      <c r="BB550" s="11">
        <v>0</v>
      </c>
      <c r="BC550" s="6">
        <f>AD550*BB550*0.18*4</f>
        <v>0</v>
      </c>
      <c r="BD550" s="10">
        <f>BC550/11104067</f>
        <v>0</v>
      </c>
      <c r="BE550" s="6">
        <f>AD550*BB550*0.77*4</f>
        <v>0</v>
      </c>
      <c r="BF550" s="8">
        <f>BE550/47500730</f>
        <v>0</v>
      </c>
      <c r="BG550" s="27">
        <f>BC550+BE550</f>
        <v>0</v>
      </c>
      <c r="BH550" s="9">
        <v>1</v>
      </c>
      <c r="BI550" s="6">
        <f>AK550*0.85*0.75*12</f>
        <v>122808.11846684835</v>
      </c>
      <c r="BJ550" s="6">
        <f>AL550*0.85*0.75*2*12</f>
        <v>245616.23693369669</v>
      </c>
      <c r="BK550" s="6">
        <f>BI550+BJ550</f>
        <v>368424.35540054506</v>
      </c>
      <c r="BL550" s="8">
        <f>BK550/236999601</f>
        <v>1.5545357622798069E-3</v>
      </c>
      <c r="BM550" s="6">
        <f>AH550/184626*293942</f>
        <v>31948.056196121281</v>
      </c>
      <c r="BN550" s="8">
        <f>BM550/23157202</f>
        <v>1.3796164232674258E-3</v>
      </c>
      <c r="BT550" s="6">
        <f>'[1]Detailed Budget'!$AD$12</f>
        <v>194045122715</v>
      </c>
      <c r="BU550" s="6">
        <f>'[1]Detailed Budget'!$AD$24</f>
        <v>194045122715</v>
      </c>
      <c r="BV550" s="7">
        <f>AV550/34743979</f>
        <v>0</v>
      </c>
      <c r="BW550" s="4"/>
      <c r="BX550" s="5">
        <f>BT550*BV550</f>
        <v>0</v>
      </c>
      <c r="BY550" s="5">
        <f>BU550*BV550</f>
        <v>0</v>
      </c>
      <c r="CA550" s="6">
        <f>'[1]Detailed Budget'!$AD$96</f>
        <v>71050111380.677719</v>
      </c>
      <c r="CB550" s="5">
        <f>BA550*CA550</f>
        <v>123609787.51340286</v>
      </c>
      <c r="CE550" s="6">
        <f>'[1]Detailed Budget'!$AD$175</f>
        <v>4330586076.5988197</v>
      </c>
      <c r="CF550" s="5">
        <f>BB550*BD550*CE550</f>
        <v>0</v>
      </c>
      <c r="CG550" s="6">
        <f>'[1]Detailed Budget'!$AD$176</f>
        <v>20662817754.37001</v>
      </c>
      <c r="CH550" s="5">
        <f>BB550*BF550*CG550</f>
        <v>0</v>
      </c>
      <c r="CI550" s="5">
        <f>CF550+CH550</f>
        <v>0</v>
      </c>
      <c r="CJ550" s="5">
        <f>'[1]Detailed Budget'!$AD$178</f>
        <v>46025131033.061455</v>
      </c>
      <c r="CK550" s="5">
        <f>BB550*AG550*CJ550</f>
        <v>0</v>
      </c>
      <c r="CL550" s="5">
        <f>CI550+CK550</f>
        <v>0</v>
      </c>
      <c r="CM550" s="4">
        <f>'[1]Detailed Budget'!$AD$189</f>
        <v>77498869683.252869</v>
      </c>
      <c r="CN550" s="5">
        <f>BH550*BL550*CM550</f>
        <v>120474764.45887892</v>
      </c>
      <c r="CO550" s="3">
        <f>'[1]Detailed Budget'!$AD$191</f>
        <v>2684962805.4134097</v>
      </c>
      <c r="CP550" s="2">
        <f>BH550*AN550*CO550</f>
        <v>4173870.7014062637</v>
      </c>
      <c r="CQ550" s="2">
        <f>CN550+CP550</f>
        <v>124648635.16028519</v>
      </c>
      <c r="CR550" s="6">
        <f>'[1]Detailed Budget'!$AD$195</f>
        <v>18734176418</v>
      </c>
      <c r="CS550" s="5">
        <f>BN550*CR550</f>
        <v>25845977.462662116</v>
      </c>
      <c r="CW550" s="4"/>
      <c r="DH550" s="3">
        <f>'[1]Detailed Budget'!$AD$163</f>
        <v>4928560000</v>
      </c>
      <c r="DI550" s="2">
        <f>AP550*DH550</f>
        <v>6720000</v>
      </c>
    </row>
    <row r="551" spans="1:118" x14ac:dyDescent="0.35">
      <c r="A551" s="23"/>
      <c r="B551" s="22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0"/>
      <c r="V551" s="19"/>
      <c r="W551" s="18"/>
      <c r="X551" s="17"/>
      <c r="Y551" s="16"/>
      <c r="Z551" s="6"/>
      <c r="AA551" s="16"/>
      <c r="AB551" s="6"/>
      <c r="AD551" s="6"/>
      <c r="AE551" s="6"/>
      <c r="AF551" s="6">
        <f>AE551*BB551</f>
        <v>0</v>
      </c>
      <c r="AG551" s="15">
        <f>AE551/21628351</f>
        <v>0</v>
      </c>
      <c r="AH551" s="6"/>
      <c r="AI551" s="12"/>
      <c r="AJ551" s="6"/>
      <c r="AK551" s="6">
        <f>AB551*0.04</f>
        <v>0</v>
      </c>
      <c r="AL551" s="6">
        <f>AB551*0.04</f>
        <v>0</v>
      </c>
      <c r="AM551" s="6">
        <f>AK551+AL551</f>
        <v>0</v>
      </c>
      <c r="AN551" s="14">
        <f>AM551/20653560</f>
        <v>0</v>
      </c>
      <c r="AO551" s="6"/>
      <c r="AP551" s="13">
        <f>AO551/8801</f>
        <v>0</v>
      </c>
      <c r="AQ551" s="6"/>
      <c r="AR551" s="6"/>
      <c r="AS551" s="6"/>
      <c r="AT551" s="6"/>
      <c r="AU551" s="6"/>
      <c r="AV551" s="6"/>
      <c r="AW551" s="13">
        <f>AV551/34743979</f>
        <v>0</v>
      </c>
      <c r="AX551" s="6"/>
      <c r="AY551" s="6"/>
      <c r="AZ551" s="6"/>
      <c r="BA551" s="12">
        <f>AZ551/12721596</f>
        <v>0</v>
      </c>
      <c r="BB551" s="11"/>
      <c r="BC551" s="6"/>
      <c r="BD551" s="10"/>
      <c r="BE551" s="6"/>
      <c r="BF551" s="8"/>
      <c r="BG551" s="27"/>
      <c r="BH551" s="9"/>
      <c r="BI551" s="6">
        <f>AK551*0.85*0.75*12</f>
        <v>0</v>
      </c>
      <c r="BJ551" s="6">
        <f>AL551*0.85*0.75*2*12</f>
        <v>0</v>
      </c>
      <c r="BK551" s="6">
        <f>BI551+BJ551</f>
        <v>0</v>
      </c>
      <c r="BL551" s="8">
        <f>BK551/236999601</f>
        <v>0</v>
      </c>
      <c r="BM551" s="6"/>
      <c r="BN551" s="8">
        <f>BM551/23157202</f>
        <v>0</v>
      </c>
      <c r="BT551" s="6"/>
      <c r="BU551" s="6"/>
      <c r="BV551" s="7"/>
      <c r="BW551" s="4"/>
      <c r="BX551" s="5"/>
      <c r="BY551" s="5"/>
      <c r="CA551" s="6">
        <f>'[1]Detailed Budget'!$AD$96</f>
        <v>71050111380.677719</v>
      </c>
      <c r="CB551" s="5">
        <f>BA551*CA551</f>
        <v>0</v>
      </c>
      <c r="CE551" s="6"/>
      <c r="CF551" s="5"/>
      <c r="CG551" s="6"/>
      <c r="CH551" s="5"/>
      <c r="CI551" s="5"/>
      <c r="CJ551" s="5"/>
      <c r="CK551" s="5"/>
      <c r="CL551" s="5"/>
      <c r="CM551" s="4">
        <f>'[1]Detailed Budget'!$AD$189</f>
        <v>77498869683.252869</v>
      </c>
      <c r="CN551" s="5">
        <f>BH551*BL551*CM551</f>
        <v>0</v>
      </c>
      <c r="CO551" s="3">
        <f>'[1]Detailed Budget'!$AD$191</f>
        <v>2684962805.4134097</v>
      </c>
      <c r="CP551" s="2">
        <f>BH551*AN551*CO551</f>
        <v>0</v>
      </c>
      <c r="CQ551" s="2">
        <f>CN551+CP551</f>
        <v>0</v>
      </c>
      <c r="CR551" s="6"/>
      <c r="CS551" s="5"/>
      <c r="CW551" s="4"/>
      <c r="DH551" s="3">
        <f>'[1]Detailed Budget'!$AD$163</f>
        <v>4928560000</v>
      </c>
      <c r="DI551" s="2">
        <f>AP551*DH551</f>
        <v>0</v>
      </c>
    </row>
    <row r="552" spans="1:118" x14ac:dyDescent="0.35">
      <c r="A552" s="38">
        <v>4.4000000000000004</v>
      </c>
      <c r="B552" s="37" t="s">
        <v>646</v>
      </c>
      <c r="C552" s="34">
        <f>COUNTA(C554:C570)</f>
        <v>17</v>
      </c>
      <c r="D552" s="34">
        <f>COUNTA(D554:D570)</f>
        <v>0</v>
      </c>
      <c r="E552" s="34">
        <f>COUNTA(E554:E570)</f>
        <v>0</v>
      </c>
      <c r="F552" s="34">
        <f>COUNTA(F554:F570)</f>
        <v>0</v>
      </c>
      <c r="G552" s="34">
        <f>COUNTA(G554:G570)</f>
        <v>17</v>
      </c>
      <c r="H552" s="34">
        <f>COUNTA(H554:H570)</f>
        <v>17</v>
      </c>
      <c r="I552" s="34">
        <f>COUNTA(I554:I570)</f>
        <v>17</v>
      </c>
      <c r="J552" s="34">
        <f>COUNTA(J554:J570)</f>
        <v>0</v>
      </c>
      <c r="K552" s="34">
        <f>COUNTA(K554:K570)</f>
        <v>2</v>
      </c>
      <c r="L552" s="34">
        <f>COUNTA(L554:L570)</f>
        <v>0</v>
      </c>
      <c r="M552" s="34">
        <f>COUNTA(M554:M570)</f>
        <v>15</v>
      </c>
      <c r="N552" s="34">
        <f>COUNTA(N554:N570)</f>
        <v>0</v>
      </c>
      <c r="O552" s="34">
        <f>COUNTA(O554:O570)</f>
        <v>0</v>
      </c>
      <c r="P552" s="34">
        <f>COUNTA(P554:P570)</f>
        <v>0</v>
      </c>
      <c r="Q552" s="34">
        <f>COUNTA(Q554:Q570)</f>
        <v>4</v>
      </c>
      <c r="R552" s="34">
        <f>COUNTA(R554:R570)</f>
        <v>13</v>
      </c>
      <c r="S552" s="34">
        <f>COUNTA(S554:S570)</f>
        <v>0</v>
      </c>
      <c r="T552" s="34">
        <f>COUNTA(T554:T570)</f>
        <v>0</v>
      </c>
      <c r="U552" s="33">
        <f>SUM(C552:T552)</f>
        <v>102</v>
      </c>
      <c r="V552" s="32"/>
      <c r="W552" s="25">
        <f>SUM(W554:W570)</f>
        <v>3267837</v>
      </c>
      <c r="X552" s="31">
        <v>3</v>
      </c>
      <c r="Y552" s="30">
        <f>1+X552/100</f>
        <v>1.03</v>
      </c>
      <c r="Z552" s="25">
        <v>19</v>
      </c>
      <c r="AA552" s="30">
        <f>POWER(Y552,Z552)</f>
        <v>1.7535060530771003</v>
      </c>
      <c r="AB552" s="25">
        <f>W552*AA552</f>
        <v>5730171.959969312</v>
      </c>
      <c r="AC552" s="24">
        <v>11.8</v>
      </c>
      <c r="AD552" s="25">
        <f>AB552*AC552/100</f>
        <v>676160.29127637879</v>
      </c>
      <c r="AE552" s="25">
        <f>AD552*0.95</f>
        <v>642352.27671255986</v>
      </c>
      <c r="AF552" s="25">
        <f>SUM(AF554:AF570)</f>
        <v>0</v>
      </c>
      <c r="AG552" s="15">
        <f>AE552/21628351</f>
        <v>2.9699549295855235E-2</v>
      </c>
      <c r="AH552" s="25">
        <f>SUM(AH554:AH570)</f>
        <v>286508.59799846559</v>
      </c>
      <c r="AI552" s="12">
        <f>AH552/12908475</f>
        <v>2.2195386984013649E-2</v>
      </c>
      <c r="AJ552" s="25">
        <f>SUM(AJ554:AJ570)</f>
        <v>962668.88927484455</v>
      </c>
      <c r="AK552" s="6">
        <f>AB552*0.04</f>
        <v>229206.87839877247</v>
      </c>
      <c r="AL552" s="6">
        <f>AB552*0.04</f>
        <v>229206.87839877247</v>
      </c>
      <c r="AM552" s="6">
        <f>AK552+AL552</f>
        <v>458413.75679754495</v>
      </c>
      <c r="AN552" s="14">
        <f>AM552/20653560</f>
        <v>2.2195386984013649E-2</v>
      </c>
      <c r="AO552" s="25">
        <f>SUM(AO554:AO570)</f>
        <v>259</v>
      </c>
      <c r="AP552" s="13">
        <f>AO552/8801</f>
        <v>2.9428474037041245E-2</v>
      </c>
      <c r="AQ552" s="25">
        <f>SUM(AQ554:AQ570)</f>
        <v>259</v>
      </c>
      <c r="AR552" s="25"/>
      <c r="AS552" s="25"/>
      <c r="AT552" s="25"/>
      <c r="AU552" s="6"/>
      <c r="AV552" s="6"/>
      <c r="AW552" s="13">
        <f>AV552/34743979</f>
        <v>0</v>
      </c>
      <c r="AX552" s="6"/>
      <c r="AY552" s="25">
        <f>SUM(AY554:AY570)</f>
        <v>302325.96522678784</v>
      </c>
      <c r="AZ552" s="25">
        <f>SUM(AZ554:AZ570)</f>
        <v>302325.96522678784</v>
      </c>
      <c r="BA552" s="12">
        <f>AZ552/12721596</f>
        <v>2.3764782754206928E-2</v>
      </c>
      <c r="BB552" s="11"/>
      <c r="BC552" s="25">
        <f>AD552*BB552*0.18</f>
        <v>0</v>
      </c>
      <c r="BD552" s="51">
        <f>BC552/11104067</f>
        <v>0</v>
      </c>
      <c r="BE552" s="25">
        <f>AD552*BB552*0.77</f>
        <v>0</v>
      </c>
      <c r="BF552" s="50">
        <f>BE552/47500730</f>
        <v>0</v>
      </c>
      <c r="BG552" s="24">
        <v>0</v>
      </c>
      <c r="BI552" s="6">
        <f>AK552*0.85*0.75*12</f>
        <v>1753432.6197506096</v>
      </c>
      <c r="BJ552" s="6">
        <f>AL552*0.85*0.75*2*12</f>
        <v>3506865.2395012192</v>
      </c>
      <c r="BK552" s="6">
        <f>BI552+BJ552</f>
        <v>5260297.8592518289</v>
      </c>
      <c r="BL552" s="8">
        <f>BK552/236999601</f>
        <v>2.2195386984013653E-2</v>
      </c>
      <c r="BM552" s="25">
        <v>487298</v>
      </c>
      <c r="BN552" s="8">
        <f>BM552/23157202</f>
        <v>2.1043043110303222E-2</v>
      </c>
      <c r="BO552" s="24"/>
      <c r="BP552" s="24"/>
      <c r="BQ552" s="24"/>
      <c r="BR552" s="24"/>
      <c r="BS552" s="24"/>
      <c r="BT552" s="25">
        <f>'[1]Detailed Budget'!$AD$12</f>
        <v>194045122715</v>
      </c>
      <c r="BU552" s="25">
        <f>'[1]Detailed Budget'!$AD$24</f>
        <v>194045122715</v>
      </c>
      <c r="BV552" s="7">
        <f>AV552/34743979</f>
        <v>0</v>
      </c>
      <c r="BW552" s="4"/>
      <c r="BX552" s="5">
        <f>BT552*BV552</f>
        <v>0</v>
      </c>
      <c r="BY552" s="5">
        <f>BU552*BV552</f>
        <v>0</v>
      </c>
      <c r="BZ552" s="24"/>
      <c r="CA552" s="25">
        <f>'[1]Detailed Budget'!$AD$96</f>
        <v>71050111380.677719</v>
      </c>
      <c r="CB552" s="35">
        <f>BA552*CA552</f>
        <v>1688490461.6240113</v>
      </c>
      <c r="CC552" s="24"/>
      <c r="CD552" s="24"/>
      <c r="CE552" s="25">
        <f>'[1]Detailed Budget'!$AD$175</f>
        <v>4330586076.5988197</v>
      </c>
      <c r="CF552" s="35">
        <f>SUM(CF554:CF570)</f>
        <v>0</v>
      </c>
      <c r="CG552" s="36">
        <f>'[1]Detailed Budget'!$AD$176</f>
        <v>20662817754.37001</v>
      </c>
      <c r="CH552" s="35">
        <f>SUM(CH554:CH570)</f>
        <v>0</v>
      </c>
      <c r="CI552" s="35">
        <f>SUM(CI554:CI570)</f>
        <v>0</v>
      </c>
      <c r="CJ552" s="5">
        <f>'[1]Detailed Budget'!$AD$178</f>
        <v>46025131033.061455</v>
      </c>
      <c r="CK552" s="35">
        <f>SUM(CK554:CK570)</f>
        <v>0</v>
      </c>
      <c r="CL552" s="35">
        <f>SUM(CL554:CL570)</f>
        <v>0</v>
      </c>
      <c r="CM552" s="4">
        <f>'[1]Detailed Budget'!$AD$189</f>
        <v>77498869683.252869</v>
      </c>
      <c r="CN552" s="5">
        <f>BH552*BL552*CM552</f>
        <v>0</v>
      </c>
      <c r="CO552" s="3">
        <f>'[1]Detailed Budget'!$AD$191</f>
        <v>2684962805.4134097</v>
      </c>
      <c r="CP552" s="2">
        <f>BH552*AN552*CO552</f>
        <v>0</v>
      </c>
      <c r="CQ552" s="2">
        <f>CN552+CP552</f>
        <v>0</v>
      </c>
      <c r="CR552" s="25">
        <f>'[1]Detailed Budget'!$AD$195</f>
        <v>18734176418</v>
      </c>
      <c r="CS552" s="5">
        <f>BN552*CR552</f>
        <v>394224082</v>
      </c>
      <c r="CT552" s="24"/>
      <c r="CU552" s="24"/>
      <c r="CV552" s="24"/>
      <c r="CW552" s="4"/>
      <c r="CX552" s="24"/>
      <c r="CY552" s="24"/>
      <c r="CZ552" s="24"/>
      <c r="DA552" s="24"/>
      <c r="DB552" s="24"/>
      <c r="DC552" s="24"/>
      <c r="DD552" s="24"/>
      <c r="DE552" s="24"/>
      <c r="DF552" s="24"/>
      <c r="DG552" s="24"/>
      <c r="DH552" s="3">
        <f>'[1]Detailed Budget'!$AD$163</f>
        <v>4928560000</v>
      </c>
      <c r="DI552" s="2">
        <f>AP552*DH552</f>
        <v>145040000</v>
      </c>
      <c r="DJ552" s="24"/>
      <c r="DK552" s="24"/>
      <c r="DL552" s="24"/>
      <c r="DM552" s="24"/>
      <c r="DN552" s="24"/>
    </row>
    <row r="553" spans="1:118" x14ac:dyDescent="0.35">
      <c r="A553" s="23" t="s">
        <v>645</v>
      </c>
      <c r="B553" s="22" t="s">
        <v>72</v>
      </c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3"/>
      <c r="V553" s="32"/>
      <c r="W553" s="25"/>
      <c r="X553" s="31"/>
      <c r="Y553" s="30"/>
      <c r="Z553" s="25"/>
      <c r="AA553" s="30"/>
      <c r="AB553" s="25"/>
      <c r="AC553" s="24"/>
      <c r="AD553" s="25"/>
      <c r="AE553" s="6"/>
      <c r="AF553" s="6"/>
      <c r="AG553" s="15">
        <f>AE553/21628351</f>
        <v>0</v>
      </c>
      <c r="AH553" s="25"/>
      <c r="AI553" s="12"/>
      <c r="AJ553" s="6"/>
      <c r="AK553" s="6">
        <f>AB553*0.04</f>
        <v>0</v>
      </c>
      <c r="AL553" s="6">
        <f>AB553*0.04</f>
        <v>0</v>
      </c>
      <c r="AM553" s="6">
        <f>AK553+AL553</f>
        <v>0</v>
      </c>
      <c r="AN553" s="14">
        <f>AM553/20653560</f>
        <v>0</v>
      </c>
      <c r="AO553" s="25"/>
      <c r="AP553" s="13"/>
      <c r="AQ553" s="25"/>
      <c r="AR553" s="25"/>
      <c r="AS553" s="25"/>
      <c r="AT553" s="25"/>
      <c r="AU553" s="6"/>
      <c r="AV553" s="6"/>
      <c r="AW553" s="13">
        <f>AV553/34743979</f>
        <v>0</v>
      </c>
      <c r="AX553" s="6"/>
      <c r="AY553" s="25"/>
      <c r="AZ553" s="6"/>
      <c r="BA553" s="12">
        <f>AZ553/12721596</f>
        <v>0</v>
      </c>
      <c r="BB553" s="11"/>
      <c r="BC553" s="6"/>
      <c r="BD553" s="10">
        <f>BC553/11104067</f>
        <v>0</v>
      </c>
      <c r="BE553" s="6"/>
      <c r="BF553" s="8">
        <f>BE553/47500730</f>
        <v>0</v>
      </c>
      <c r="BG553" s="24"/>
      <c r="BI553" s="6">
        <f>AK553*0.85*0.75*12</f>
        <v>0</v>
      </c>
      <c r="BJ553" s="6">
        <f>AL553*0.85*0.75*2*12</f>
        <v>0</v>
      </c>
      <c r="BK553" s="6">
        <f>BI553+BJ553</f>
        <v>0</v>
      </c>
      <c r="BL553" s="8">
        <f>BK553/236999601</f>
        <v>0</v>
      </c>
      <c r="BM553" s="25"/>
      <c r="BN553" s="8">
        <f>BM553/23157202</f>
        <v>0</v>
      </c>
      <c r="BO553" s="24"/>
      <c r="BP553" s="24"/>
      <c r="BQ553" s="24"/>
      <c r="BR553" s="24"/>
      <c r="BS553" s="24"/>
      <c r="BT553" s="25"/>
      <c r="BU553" s="25">
        <f>'[1]Detailed Budget'!$AD$24</f>
        <v>194045122715</v>
      </c>
      <c r="BV553" s="7"/>
      <c r="BW553" s="4"/>
      <c r="BX553" s="5"/>
      <c r="BY553" s="5"/>
      <c r="BZ553" s="24"/>
      <c r="CA553" s="25">
        <f>'[1]Detailed Budget'!$AD$96</f>
        <v>71050111380.677719</v>
      </c>
      <c r="CB553" s="5"/>
      <c r="CC553" s="24"/>
      <c r="CD553" s="24"/>
      <c r="CE553" s="25"/>
      <c r="CF553" s="5"/>
      <c r="CG553" s="26"/>
      <c r="CH553" s="5"/>
      <c r="CI553" s="5"/>
      <c r="CJ553" s="5"/>
      <c r="CK553" s="5"/>
      <c r="CL553" s="5"/>
      <c r="CM553" s="4">
        <f>'[1]Detailed Budget'!$AD$189</f>
        <v>77498869683.252869</v>
      </c>
      <c r="CN553" s="5">
        <f>BH553*BL553*CM553</f>
        <v>0</v>
      </c>
      <c r="CO553" s="3">
        <f>'[1]Detailed Budget'!$AD$191</f>
        <v>2684962805.4134097</v>
      </c>
      <c r="CP553" s="2">
        <f>BH553*AN553*CO553</f>
        <v>0</v>
      </c>
      <c r="CQ553" s="2">
        <f>CN553+CP553</f>
        <v>0</v>
      </c>
      <c r="CR553" s="25"/>
      <c r="CS553" s="5"/>
      <c r="CT553" s="24"/>
      <c r="CU553" s="24"/>
      <c r="CV553" s="24"/>
      <c r="CW553" s="4"/>
      <c r="CX553" s="24"/>
      <c r="CY553" s="24"/>
      <c r="CZ553" s="24"/>
      <c r="DA553" s="24"/>
      <c r="DB553" s="24"/>
      <c r="DC553" s="24"/>
      <c r="DD553" s="24"/>
      <c r="DE553" s="24"/>
      <c r="DF553" s="24"/>
      <c r="DG553" s="24"/>
      <c r="DH553" s="3"/>
      <c r="DI553" s="2"/>
      <c r="DJ553" s="24"/>
      <c r="DK553" s="24"/>
      <c r="DL553" s="24"/>
      <c r="DM553" s="24"/>
      <c r="DN553" s="24"/>
    </row>
    <row r="554" spans="1:118" ht="43.5" x14ac:dyDescent="0.35">
      <c r="A554" s="23" t="s">
        <v>644</v>
      </c>
      <c r="B554" s="22" t="s">
        <v>643</v>
      </c>
      <c r="C554" s="21" t="s">
        <v>1</v>
      </c>
      <c r="D554" s="21"/>
      <c r="E554" s="21"/>
      <c r="F554" s="21"/>
      <c r="G554" s="21" t="s">
        <v>1</v>
      </c>
      <c r="H554" s="21" t="s">
        <v>1</v>
      </c>
      <c r="I554" s="21" t="s">
        <v>1</v>
      </c>
      <c r="J554" s="21"/>
      <c r="K554" s="21" t="s">
        <v>1</v>
      </c>
      <c r="L554" s="21"/>
      <c r="M554" s="21"/>
      <c r="N554" s="21"/>
      <c r="O554" s="21"/>
      <c r="P554" s="21"/>
      <c r="Q554" s="21"/>
      <c r="R554" s="21" t="s">
        <v>1</v>
      </c>
      <c r="S554" s="21"/>
      <c r="T554" s="21"/>
      <c r="U554" s="20">
        <f>COUNTA(C554:T554)</f>
        <v>6</v>
      </c>
      <c r="V554" s="19" t="s">
        <v>9</v>
      </c>
      <c r="W554" s="18">
        <v>136221</v>
      </c>
      <c r="X554" s="17">
        <v>3</v>
      </c>
      <c r="Y554" s="16">
        <f>1+X554/100</f>
        <v>1.03</v>
      </c>
      <c r="Z554" s="6">
        <v>19</v>
      </c>
      <c r="AA554" s="16">
        <f>POWER(Y554,Z554)</f>
        <v>1.7535060530771003</v>
      </c>
      <c r="AB554" s="6">
        <f>W554*AA554</f>
        <v>238864.34805621568</v>
      </c>
      <c r="AC554" s="1">
        <v>11.8</v>
      </c>
      <c r="AD554" s="6">
        <f>AB554*AC554/100</f>
        <v>28185.993070633453</v>
      </c>
      <c r="AE554" s="6">
        <f>AD554*0.95</f>
        <v>26776.693417101778</v>
      </c>
      <c r="AF554" s="6">
        <f>AE554*BB554</f>
        <v>0</v>
      </c>
      <c r="AG554" s="15">
        <f>AE554/21628351</f>
        <v>1.2380367517200817E-3</v>
      </c>
      <c r="AH554" s="6">
        <f>AB554*0.05</f>
        <v>11943.217402810784</v>
      </c>
      <c r="AI554" s="12">
        <f>AH554/12908475</f>
        <v>9.2522295645386333E-4</v>
      </c>
      <c r="AJ554" s="6">
        <f>AD554+AH554</f>
        <v>40129.21047344424</v>
      </c>
      <c r="AK554" s="6">
        <f>AB554*0.04</f>
        <v>9554.5739222486282</v>
      </c>
      <c r="AL554" s="6">
        <f>AB554*0.04</f>
        <v>9554.5739222486282</v>
      </c>
      <c r="AM554" s="6">
        <f>AK554+AL554</f>
        <v>19109.147844497256</v>
      </c>
      <c r="AN554" s="14">
        <f>AM554/20653560</f>
        <v>9.2522295645386344E-4</v>
      </c>
      <c r="AO554" s="6">
        <v>10</v>
      </c>
      <c r="AP554" s="13">
        <f>AO554/8801</f>
        <v>1.1362345188046814E-3</v>
      </c>
      <c r="AQ554" s="6">
        <v>10</v>
      </c>
      <c r="AR554" s="6"/>
      <c r="AS554" s="6"/>
      <c r="AT554" s="6"/>
      <c r="AU554" s="6">
        <v>0</v>
      </c>
      <c r="AV554" s="6"/>
      <c r="AW554" s="13">
        <f>AV554/34743979</f>
        <v>0</v>
      </c>
      <c r="AX554" s="6">
        <v>1</v>
      </c>
      <c r="AY554" s="6">
        <f>AJ554/962669*302326</f>
        <v>12602.570235038735</v>
      </c>
      <c r="AZ554" s="6">
        <f>AX554*AY554</f>
        <v>12602.570235038735</v>
      </c>
      <c r="BA554" s="12">
        <f>AZ554/12721596</f>
        <v>9.9064380247877184E-4</v>
      </c>
      <c r="BB554" s="11">
        <v>0</v>
      </c>
      <c r="BC554" s="6">
        <f>AD554*BB554*0.18*4</f>
        <v>0</v>
      </c>
      <c r="BD554" s="10">
        <f>BC554/11104067</f>
        <v>0</v>
      </c>
      <c r="BE554" s="6">
        <f>AD554*BB554*0.77*4</f>
        <v>0</v>
      </c>
      <c r="BF554" s="8">
        <f>BE554/47500730</f>
        <v>0</v>
      </c>
      <c r="BG554" s="27">
        <f>BC554+BE554</f>
        <v>0</v>
      </c>
      <c r="BH554" s="9">
        <v>1</v>
      </c>
      <c r="BI554" s="6">
        <f>AK554*0.85*0.75*12</f>
        <v>73092.490505202004</v>
      </c>
      <c r="BJ554" s="6">
        <f>AL554*0.85*0.75*2*12</f>
        <v>146184.98101040401</v>
      </c>
      <c r="BK554" s="6">
        <f>BI554+BJ554</f>
        <v>219277.47151560601</v>
      </c>
      <c r="BL554" s="8">
        <f>BK554/236999601</f>
        <v>9.2522295645386344E-4</v>
      </c>
      <c r="BM554" s="6">
        <f>AH554/286509*487298</f>
        <v>20313.169757162563</v>
      </c>
      <c r="BN554" s="8">
        <f>BM554/23157202</f>
        <v>8.7718584296853151E-4</v>
      </c>
      <c r="BT554" s="6">
        <f>'[1]Detailed Budget'!$AD$12</f>
        <v>194045122715</v>
      </c>
      <c r="BU554" s="6">
        <f>'[1]Detailed Budget'!$AD$24</f>
        <v>194045122715</v>
      </c>
      <c r="BV554" s="7">
        <f>AV554/34743979</f>
        <v>0</v>
      </c>
      <c r="BW554" s="4"/>
      <c r="BX554" s="5">
        <f>BT554*BV554</f>
        <v>0</v>
      </c>
      <c r="BY554" s="5">
        <f>BU554*BV554</f>
        <v>0</v>
      </c>
      <c r="CA554" s="6">
        <f>'[1]Detailed Budget'!$AD$96</f>
        <v>71050111380.677719</v>
      </c>
      <c r="CB554" s="5">
        <f>BA554*CA554</f>
        <v>70385352.504694834</v>
      </c>
      <c r="CE554" s="6">
        <f>'[1]Detailed Budget'!$AD$175</f>
        <v>4330586076.5988197</v>
      </c>
      <c r="CF554" s="5">
        <f>BB554*BD554*CE554</f>
        <v>0</v>
      </c>
      <c r="CG554" s="6">
        <f>'[1]Detailed Budget'!$AD$176</f>
        <v>20662817754.37001</v>
      </c>
      <c r="CH554" s="5">
        <f>BB554*BF554*CG554</f>
        <v>0</v>
      </c>
      <c r="CI554" s="5">
        <f>CF554+CH554</f>
        <v>0</v>
      </c>
      <c r="CJ554" s="5">
        <f>'[1]Detailed Budget'!$AD$178</f>
        <v>46025131033.061455</v>
      </c>
      <c r="CK554" s="5">
        <f>BB554*AG554*CJ554</f>
        <v>0</v>
      </c>
      <c r="CL554" s="5">
        <f>CI554+CK554</f>
        <v>0</v>
      </c>
      <c r="CM554" s="4">
        <f>'[1]Detailed Budget'!$AD$189</f>
        <v>77498869683.252869</v>
      </c>
      <c r="CN554" s="5">
        <f>BH554*BL554*CM554</f>
        <v>71703733.330171913</v>
      </c>
      <c r="CO554" s="3">
        <f>'[1]Detailed Budget'!$AD$191</f>
        <v>2684962805.4134097</v>
      </c>
      <c r="CP554" s="2">
        <f>BH554*AN554*CO554</f>
        <v>2484189.2247932544</v>
      </c>
      <c r="CQ554" s="2">
        <f>CN554+CP554</f>
        <v>74187922.554965168</v>
      </c>
      <c r="CR554" s="6">
        <f>'[1]Detailed Budget'!$AD$195</f>
        <v>18734176418</v>
      </c>
      <c r="CS554" s="5">
        <f>BN554*CR554</f>
        <v>16433354.333544513</v>
      </c>
      <c r="CW554" s="4"/>
      <c r="DH554" s="3">
        <f>'[1]Detailed Budget'!$AD$163</f>
        <v>4928560000</v>
      </c>
      <c r="DI554" s="2">
        <f>AP554*DH554</f>
        <v>5600000</v>
      </c>
    </row>
    <row r="555" spans="1:118" ht="43.5" x14ac:dyDescent="0.35">
      <c r="A555" s="23" t="s">
        <v>642</v>
      </c>
      <c r="B555" s="22" t="s">
        <v>641</v>
      </c>
      <c r="C555" s="21" t="s">
        <v>1</v>
      </c>
      <c r="D555" s="21"/>
      <c r="E555" s="21"/>
      <c r="F555" s="21"/>
      <c r="G555" s="21" t="s">
        <v>1</v>
      </c>
      <c r="H555" s="21" t="s">
        <v>1</v>
      </c>
      <c r="I555" s="21" t="s">
        <v>1</v>
      </c>
      <c r="J555" s="21"/>
      <c r="K555" s="21"/>
      <c r="L555" s="21"/>
      <c r="M555" s="21" t="s">
        <v>1</v>
      </c>
      <c r="N555" s="21"/>
      <c r="O555" s="21"/>
      <c r="P555" s="21"/>
      <c r="Q555" s="21"/>
      <c r="R555" s="21" t="s">
        <v>1</v>
      </c>
      <c r="S555" s="21"/>
      <c r="T555" s="21"/>
      <c r="U555" s="20">
        <f>COUNTA(C555:T555)</f>
        <v>6</v>
      </c>
      <c r="V555" s="19" t="s">
        <v>9</v>
      </c>
      <c r="W555" s="18">
        <v>197292</v>
      </c>
      <c r="X555" s="17">
        <v>3</v>
      </c>
      <c r="Y555" s="16">
        <f>1+X555/100</f>
        <v>1.03</v>
      </c>
      <c r="Z555" s="6">
        <v>19</v>
      </c>
      <c r="AA555" s="16">
        <f>POWER(Y555,Z555)</f>
        <v>1.7535060530771003</v>
      </c>
      <c r="AB555" s="6">
        <f>W555*AA555</f>
        <v>345952.71622368728</v>
      </c>
      <c r="AC555" s="1">
        <v>11.8</v>
      </c>
      <c r="AD555" s="6">
        <f>AB555*AC555/100</f>
        <v>40822.420514395104</v>
      </c>
      <c r="AE555" s="6">
        <f>AD555*0.95</f>
        <v>38781.299488675344</v>
      </c>
      <c r="AF555" s="6">
        <f>AE555*BB555</f>
        <v>0</v>
      </c>
      <c r="AG555" s="15">
        <f>AE555/21628351</f>
        <v>1.7930770352615113E-3</v>
      </c>
      <c r="AH555" s="6">
        <f>AB555*0.05</f>
        <v>17297.635811184366</v>
      </c>
      <c r="AI555" s="12">
        <f>AH555/12908475</f>
        <v>1.340021637814255E-3</v>
      </c>
      <c r="AJ555" s="6">
        <f>AD555+AH555</f>
        <v>58120.05632557947</v>
      </c>
      <c r="AK555" s="6">
        <f>AB555*0.04</f>
        <v>13838.108648947491</v>
      </c>
      <c r="AL555" s="6">
        <f>AB555*0.04</f>
        <v>13838.108648947491</v>
      </c>
      <c r="AM555" s="6">
        <f>AK555+AL555</f>
        <v>27676.217297894982</v>
      </c>
      <c r="AN555" s="14">
        <f>AM555/20653560</f>
        <v>1.3400216378142548E-3</v>
      </c>
      <c r="AO555" s="6">
        <v>11</v>
      </c>
      <c r="AP555" s="13">
        <f>AO555/8801</f>
        <v>1.2498579706851495E-3</v>
      </c>
      <c r="AQ555" s="6">
        <v>11</v>
      </c>
      <c r="AR555" s="6"/>
      <c r="AS555" s="6"/>
      <c r="AT555" s="6"/>
      <c r="AU555" s="6">
        <v>0</v>
      </c>
      <c r="AV555" s="6"/>
      <c r="AW555" s="13">
        <f>AV555/34743979</f>
        <v>0</v>
      </c>
      <c r="AX555" s="6">
        <v>1</v>
      </c>
      <c r="AY555" s="6">
        <f>AJ555/962669*302326</f>
        <v>18252.591647479185</v>
      </c>
      <c r="AZ555" s="6">
        <f>AX555*AY555</f>
        <v>18252.591647479185</v>
      </c>
      <c r="BA555" s="12">
        <f>AZ555/12721596</f>
        <v>1.4347721502458641E-3</v>
      </c>
      <c r="BB555" s="11">
        <v>0</v>
      </c>
      <c r="BC555" s="6">
        <f>AD555*BB555*0.18*4</f>
        <v>0</v>
      </c>
      <c r="BD555" s="10">
        <f>BC555/11104067</f>
        <v>0</v>
      </c>
      <c r="BE555" s="6">
        <f>AD555*BB555*0.77*4</f>
        <v>0</v>
      </c>
      <c r="BF555" s="8">
        <f>BE555/47500730</f>
        <v>0</v>
      </c>
      <c r="BG555" s="27">
        <f>BC555+BE555</f>
        <v>0</v>
      </c>
      <c r="BH555" s="9">
        <v>1</v>
      </c>
      <c r="BI555" s="6">
        <f>AK555*0.85*0.75*12</f>
        <v>105861.5311644483</v>
      </c>
      <c r="BJ555" s="6">
        <f>AL555*0.85*0.75*2*12</f>
        <v>211723.0623288966</v>
      </c>
      <c r="BK555" s="6">
        <f>BI555+BJ555</f>
        <v>317584.5934933449</v>
      </c>
      <c r="BL555" s="8">
        <f>BK555/236999601</f>
        <v>1.3400216378142548E-3</v>
      </c>
      <c r="BM555" s="6">
        <f>AH555/286509*487298</f>
        <v>29420.029861255731</v>
      </c>
      <c r="BN555" s="8">
        <f>BM555/23157202</f>
        <v>1.2704483841033873E-3</v>
      </c>
      <c r="BT555" s="6">
        <f>'[1]Detailed Budget'!$AD$12</f>
        <v>194045122715</v>
      </c>
      <c r="BU555" s="6">
        <f>'[1]Detailed Budget'!$AD$24</f>
        <v>194045122715</v>
      </c>
      <c r="BV555" s="7">
        <f>AV555/34743979</f>
        <v>0</v>
      </c>
      <c r="BW555" s="4"/>
      <c r="BX555" s="5">
        <f>BT555*BV555</f>
        <v>0</v>
      </c>
      <c r="BY555" s="5">
        <f>BU555*BV555</f>
        <v>0</v>
      </c>
      <c r="CA555" s="6">
        <f>'[1]Detailed Budget'!$AD$96</f>
        <v>71050111380.677719</v>
      </c>
      <c r="CB555" s="5">
        <f>BA555*CA555</f>
        <v>101940721.08086312</v>
      </c>
      <c r="CE555" s="6">
        <f>'[1]Detailed Budget'!$AD$175</f>
        <v>4330586076.5988197</v>
      </c>
      <c r="CF555" s="5">
        <f>BB555*BD555*CE555</f>
        <v>0</v>
      </c>
      <c r="CG555" s="6">
        <f>'[1]Detailed Budget'!$AD$176</f>
        <v>20662817754.37001</v>
      </c>
      <c r="CH555" s="5">
        <f>BB555*BF555*CG555</f>
        <v>0</v>
      </c>
      <c r="CI555" s="5">
        <f>CF555+CH555</f>
        <v>0</v>
      </c>
      <c r="CJ555" s="5">
        <f>'[1]Detailed Budget'!$AD$178</f>
        <v>46025131033.061455</v>
      </c>
      <c r="CK555" s="5">
        <f>BB555*AG555*CJ555</f>
        <v>0</v>
      </c>
      <c r="CL555" s="5">
        <f>CI555+CK555</f>
        <v>0</v>
      </c>
      <c r="CM555" s="4">
        <f>'[1]Detailed Budget'!$AD$189</f>
        <v>77498869683.252869</v>
      </c>
      <c r="CN555" s="5">
        <f>BH555*BL555*CM555</f>
        <v>103850162.28170601</v>
      </c>
      <c r="CO555" s="3">
        <f>'[1]Detailed Budget'!$AD$191</f>
        <v>2684962805.4134097</v>
      </c>
      <c r="CP555" s="2">
        <f>BH555*AN555*CO555</f>
        <v>3597908.2559804334</v>
      </c>
      <c r="CQ555" s="2">
        <f>CN555+CP555</f>
        <v>107448070.53768644</v>
      </c>
      <c r="CR555" s="6">
        <f>'[1]Detailed Budget'!$AD$195</f>
        <v>18734176418</v>
      </c>
      <c r="CS555" s="5">
        <f>BN555*CR555</f>
        <v>23800804.157755885</v>
      </c>
      <c r="CW555" s="4"/>
      <c r="DH555" s="3">
        <f>'[1]Detailed Budget'!$AD$163</f>
        <v>4928560000</v>
      </c>
      <c r="DI555" s="2">
        <f>AP555*DH555</f>
        <v>6160000</v>
      </c>
    </row>
    <row r="556" spans="1:118" ht="58" x14ac:dyDescent="0.35">
      <c r="A556" s="23" t="s">
        <v>640</v>
      </c>
      <c r="B556" s="22" t="s">
        <v>639</v>
      </c>
      <c r="C556" s="21" t="s">
        <v>1</v>
      </c>
      <c r="D556" s="21"/>
      <c r="E556" s="21"/>
      <c r="F556" s="21"/>
      <c r="G556" s="21" t="s">
        <v>1</v>
      </c>
      <c r="H556" s="21" t="s">
        <v>1</v>
      </c>
      <c r="I556" s="21" t="s">
        <v>1</v>
      </c>
      <c r="J556" s="21"/>
      <c r="K556" s="21"/>
      <c r="L556" s="21"/>
      <c r="M556" s="21" t="s">
        <v>1</v>
      </c>
      <c r="N556" s="21"/>
      <c r="O556" s="21"/>
      <c r="P556" s="21"/>
      <c r="Q556" s="21" t="s">
        <v>1</v>
      </c>
      <c r="R556" s="21"/>
      <c r="S556" s="21"/>
      <c r="T556" s="21"/>
      <c r="U556" s="20">
        <f>COUNTA(C556:T556)</f>
        <v>6</v>
      </c>
      <c r="V556" s="19" t="s">
        <v>26</v>
      </c>
      <c r="W556" s="18">
        <v>277119</v>
      </c>
      <c r="X556" s="17">
        <v>3</v>
      </c>
      <c r="Y556" s="16">
        <f>1+X556/100</f>
        <v>1.03</v>
      </c>
      <c r="Z556" s="6">
        <v>19</v>
      </c>
      <c r="AA556" s="16">
        <f>POWER(Y556,Z556)</f>
        <v>1.7535060530771003</v>
      </c>
      <c r="AB556" s="6">
        <f>W556*AA556</f>
        <v>485929.84392267297</v>
      </c>
      <c r="AC556" s="1">
        <v>11.8</v>
      </c>
      <c r="AD556" s="6">
        <f>AB556*AC556/100</f>
        <v>57339.721582875412</v>
      </c>
      <c r="AE556" s="6">
        <f>AD556*0.95</f>
        <v>54472.735503731637</v>
      </c>
      <c r="AF556" s="6">
        <f>AE556*BB556</f>
        <v>0</v>
      </c>
      <c r="AG556" s="15">
        <f>AE556/21628351</f>
        <v>2.5185801499028582E-3</v>
      </c>
      <c r="AH556" s="6">
        <f>AB556*0.05</f>
        <v>24296.492196133651</v>
      </c>
      <c r="AI556" s="12">
        <f>AH556/12908475</f>
        <v>1.8822124376530653E-3</v>
      </c>
      <c r="AJ556" s="6">
        <f>AD556+AH556</f>
        <v>81636.213779009064</v>
      </c>
      <c r="AK556" s="6">
        <f>AB556*0.04</f>
        <v>19437.19375690692</v>
      </c>
      <c r="AL556" s="6">
        <f>AB556*0.04</f>
        <v>19437.19375690692</v>
      </c>
      <c r="AM556" s="6">
        <f>AK556+AL556</f>
        <v>38874.387513813839</v>
      </c>
      <c r="AN556" s="14">
        <f>AM556/20653560</f>
        <v>1.8822124376530651E-3</v>
      </c>
      <c r="AO556" s="6">
        <v>12</v>
      </c>
      <c r="AP556" s="13">
        <f>AO556/8801</f>
        <v>1.3634814225656176E-3</v>
      </c>
      <c r="AQ556" s="6">
        <v>12</v>
      </c>
      <c r="AR556" s="6"/>
      <c r="AS556" s="6"/>
      <c r="AT556" s="6"/>
      <c r="AU556" s="6">
        <v>0</v>
      </c>
      <c r="AV556" s="6"/>
      <c r="AW556" s="13">
        <f>AV556/34743979</f>
        <v>0</v>
      </c>
      <c r="AX556" s="6">
        <v>1</v>
      </c>
      <c r="AY556" s="6">
        <f>AJ556/962669*302326</f>
        <v>25637.836023547756</v>
      </c>
      <c r="AZ556" s="6">
        <f>AX556*AY556</f>
        <v>25637.836023547756</v>
      </c>
      <c r="BA556" s="12">
        <f>AZ556/12721596</f>
        <v>2.0153002833565659E-3</v>
      </c>
      <c r="BB556" s="11">
        <v>0</v>
      </c>
      <c r="BC556" s="6">
        <f>AD556*BB556*0.18*4</f>
        <v>0</v>
      </c>
      <c r="BD556" s="10">
        <f>BC556/11104067</f>
        <v>0</v>
      </c>
      <c r="BE556" s="6">
        <f>AD556*BB556*0.77*4</f>
        <v>0</v>
      </c>
      <c r="BF556" s="8">
        <f>BE556/47500730</f>
        <v>0</v>
      </c>
      <c r="BG556" s="27">
        <f>BC556+BE556</f>
        <v>0</v>
      </c>
      <c r="BH556" s="9">
        <v>1</v>
      </c>
      <c r="BI556" s="6">
        <f>AK556*0.85*0.75*12</f>
        <v>148694.53224033793</v>
      </c>
      <c r="BJ556" s="6">
        <f>AL556*0.85*0.75*2*12</f>
        <v>297389.06448067585</v>
      </c>
      <c r="BK556" s="6">
        <f>BI556+BJ556</f>
        <v>446083.59672101378</v>
      </c>
      <c r="BL556" s="8">
        <f>BK556/236999601</f>
        <v>1.8822124376530649E-3</v>
      </c>
      <c r="BM556" s="6">
        <f>AH556/286509*487298</f>
        <v>41323.770123073045</v>
      </c>
      <c r="BN556" s="8">
        <f>BM556/23157202</f>
        <v>1.7844889085940972E-3</v>
      </c>
      <c r="BT556" s="6">
        <f>'[1]Detailed Budget'!$AD$12</f>
        <v>194045122715</v>
      </c>
      <c r="BU556" s="6">
        <f>'[1]Detailed Budget'!$AD$24</f>
        <v>194045122715</v>
      </c>
      <c r="BV556" s="7">
        <f>AV556/34743979</f>
        <v>0</v>
      </c>
      <c r="BW556" s="4"/>
      <c r="BX556" s="5">
        <f>BT556*BV556</f>
        <v>0</v>
      </c>
      <c r="BY556" s="5">
        <f>BU556*BV556</f>
        <v>0</v>
      </c>
      <c r="CA556" s="6">
        <f>'[1]Detailed Budget'!$AD$96</f>
        <v>71050111380.677719</v>
      </c>
      <c r="CB556" s="5">
        <f>BA556*CA556</f>
        <v>143187309.59799537</v>
      </c>
      <c r="CE556" s="6">
        <f>'[1]Detailed Budget'!$AD$175</f>
        <v>4330586076.5988197</v>
      </c>
      <c r="CF556" s="5">
        <f>BB556*BD556*CE556</f>
        <v>0</v>
      </c>
      <c r="CG556" s="6">
        <f>'[1]Detailed Budget'!$AD$176</f>
        <v>20662817754.37001</v>
      </c>
      <c r="CH556" s="5">
        <f>BB556*BF556*CG556</f>
        <v>0</v>
      </c>
      <c r="CI556" s="5">
        <f>CF556+CH556</f>
        <v>0</v>
      </c>
      <c r="CJ556" s="5">
        <f>'[1]Detailed Budget'!$AD$178</f>
        <v>46025131033.061455</v>
      </c>
      <c r="CK556" s="5">
        <f>BB556*AG556*CJ556</f>
        <v>0</v>
      </c>
      <c r="CL556" s="5">
        <f>CI556+CK556</f>
        <v>0</v>
      </c>
      <c r="CM556" s="4">
        <f>'[1]Detailed Budget'!$AD$189</f>
        <v>77498869683.252869</v>
      </c>
      <c r="CN556" s="5">
        <f>BH556*BL556*CM556</f>
        <v>145869336.42187259</v>
      </c>
      <c r="CO556" s="3">
        <f>'[1]Detailed Budget'!$AD$191</f>
        <v>2684962805.4134097</v>
      </c>
      <c r="CP556" s="2">
        <f>BH556*AN556*CO556</f>
        <v>5053670.3869849863</v>
      </c>
      <c r="CQ556" s="2">
        <f>CN556+CP556</f>
        <v>150923006.80885756</v>
      </c>
      <c r="CR556" s="6">
        <f>'[1]Detailed Budget'!$AD$195</f>
        <v>18734176418</v>
      </c>
      <c r="CS556" s="5">
        <f>BN556*CR556</f>
        <v>33430930.029566094</v>
      </c>
      <c r="CW556" s="4"/>
      <c r="DH556" s="3">
        <f>'[1]Detailed Budget'!$AD$163</f>
        <v>4928560000</v>
      </c>
      <c r="DI556" s="2">
        <f>AP556*DH556</f>
        <v>6720000</v>
      </c>
    </row>
    <row r="557" spans="1:118" ht="58" x14ac:dyDescent="0.35">
      <c r="A557" s="23" t="s">
        <v>638</v>
      </c>
      <c r="B557" s="22" t="s">
        <v>637</v>
      </c>
      <c r="C557" s="21" t="s">
        <v>1</v>
      </c>
      <c r="D557" s="21"/>
      <c r="E557" s="21"/>
      <c r="F557" s="21"/>
      <c r="G557" s="21" t="s">
        <v>1</v>
      </c>
      <c r="H557" s="21" t="s">
        <v>1</v>
      </c>
      <c r="I557" s="21" t="s">
        <v>1</v>
      </c>
      <c r="J557" s="21"/>
      <c r="K557" s="21"/>
      <c r="L557" s="21"/>
      <c r="M557" s="21" t="s">
        <v>1</v>
      </c>
      <c r="N557" s="21"/>
      <c r="O557" s="21"/>
      <c r="P557" s="21"/>
      <c r="Q557" s="21" t="s">
        <v>1</v>
      </c>
      <c r="R557" s="21"/>
      <c r="S557" s="21"/>
      <c r="T557" s="21"/>
      <c r="U557" s="20">
        <f>COUNTA(C557:T557)</f>
        <v>6</v>
      </c>
      <c r="V557" s="19" t="s">
        <v>26</v>
      </c>
      <c r="W557" s="18">
        <v>242140</v>
      </c>
      <c r="X557" s="17">
        <v>3</v>
      </c>
      <c r="Y557" s="16">
        <f>1+X557/100</f>
        <v>1.03</v>
      </c>
      <c r="Z557" s="6">
        <v>19</v>
      </c>
      <c r="AA557" s="16">
        <f>POWER(Y557,Z557)</f>
        <v>1.7535060530771003</v>
      </c>
      <c r="AB557" s="6">
        <f>W557*AA557</f>
        <v>424593.95569208905</v>
      </c>
      <c r="AC557" s="1">
        <v>11.8</v>
      </c>
      <c r="AD557" s="6">
        <f>AB557*AC557/100</f>
        <v>50102.086771666509</v>
      </c>
      <c r="AE557" s="6">
        <f>AD557*0.95</f>
        <v>47596.982433083183</v>
      </c>
      <c r="AF557" s="6">
        <f>AE557*BB557</f>
        <v>0</v>
      </c>
      <c r="AG557" s="15">
        <f>AE557/21628351</f>
        <v>2.2006755130376415E-3</v>
      </c>
      <c r="AH557" s="6">
        <f>AB557*0.05</f>
        <v>21229.697784604454</v>
      </c>
      <c r="AI557" s="12">
        <f>AH557/12908475</f>
        <v>1.6446325212392985E-3</v>
      </c>
      <c r="AJ557" s="6">
        <f>AD557+AH557</f>
        <v>71331.784556270955</v>
      </c>
      <c r="AK557" s="6">
        <f>AB557*0.04</f>
        <v>16983.758227683564</v>
      </c>
      <c r="AL557" s="6">
        <f>AB557*0.04</f>
        <v>16983.758227683564</v>
      </c>
      <c r="AM557" s="6">
        <f>AK557+AL557</f>
        <v>33967.516455367127</v>
      </c>
      <c r="AN557" s="14">
        <f>AM557/20653560</f>
        <v>1.6446325212392985E-3</v>
      </c>
      <c r="AO557" s="6">
        <v>13</v>
      </c>
      <c r="AP557" s="13">
        <f>AO557/8801</f>
        <v>1.4771048744460858E-3</v>
      </c>
      <c r="AQ557" s="6">
        <v>13</v>
      </c>
      <c r="AR557" s="6"/>
      <c r="AS557" s="6"/>
      <c r="AT557" s="6"/>
      <c r="AU557" s="6">
        <v>0</v>
      </c>
      <c r="AV557" s="6"/>
      <c r="AW557" s="13">
        <f>AV557/34743979</f>
        <v>0</v>
      </c>
      <c r="AX557" s="6">
        <v>1</v>
      </c>
      <c r="AY557" s="6">
        <f>AJ557/962669*302326</f>
        <v>22401.732161063846</v>
      </c>
      <c r="AZ557" s="6">
        <f>AX557*AY557</f>
        <v>22401.732161063846</v>
      </c>
      <c r="BA557" s="12">
        <f>AZ557/12721596</f>
        <v>1.7609215196791226E-3</v>
      </c>
      <c r="BB557" s="11">
        <v>0</v>
      </c>
      <c r="BC557" s="6">
        <f>AD557*BB557*0.18*4</f>
        <v>0</v>
      </c>
      <c r="BD557" s="10">
        <f>BC557/11104067</f>
        <v>0</v>
      </c>
      <c r="BE557" s="6">
        <f>AD557*BB557*0.77*4</f>
        <v>0</v>
      </c>
      <c r="BF557" s="8">
        <f>BE557/47500730</f>
        <v>0</v>
      </c>
      <c r="BG557" s="27">
        <f>BC557+BE557</f>
        <v>0</v>
      </c>
      <c r="BH557" s="9">
        <v>1</v>
      </c>
      <c r="BI557" s="6">
        <f>AK557*0.85*0.75*12</f>
        <v>129925.75044177927</v>
      </c>
      <c r="BJ557" s="6">
        <f>AL557*0.85*0.75*2*12</f>
        <v>259851.50088355853</v>
      </c>
      <c r="BK557" s="6">
        <f>BI557+BJ557</f>
        <v>389777.2513253378</v>
      </c>
      <c r="BL557" s="8">
        <f>BK557/236999601</f>
        <v>1.6446325212392987E-3</v>
      </c>
      <c r="BM557" s="6">
        <f>AH557/286509*487298</f>
        <v>36107.728800987687</v>
      </c>
      <c r="BN557" s="8">
        <f>BM557/23157202</f>
        <v>1.5592440227013473E-3</v>
      </c>
      <c r="BT557" s="6">
        <f>'[1]Detailed Budget'!$AD$12</f>
        <v>194045122715</v>
      </c>
      <c r="BU557" s="6">
        <f>'[1]Detailed Budget'!$AD$24</f>
        <v>194045122715</v>
      </c>
      <c r="BV557" s="7">
        <f>AV557/34743979</f>
        <v>0</v>
      </c>
      <c r="BW557" s="4"/>
      <c r="BX557" s="5">
        <f>BT557*BV557</f>
        <v>0</v>
      </c>
      <c r="BY557" s="5">
        <f>BU557*BV557</f>
        <v>0</v>
      </c>
      <c r="CA557" s="6">
        <f>'[1]Detailed Budget'!$AD$96</f>
        <v>71050111380.677719</v>
      </c>
      <c r="CB557" s="5">
        <f>BA557*CA557</f>
        <v>125113670.10583393</v>
      </c>
      <c r="CE557" s="6">
        <f>'[1]Detailed Budget'!$AD$175</f>
        <v>4330586076.5988197</v>
      </c>
      <c r="CF557" s="5">
        <f>BB557*BD557*CE557</f>
        <v>0</v>
      </c>
      <c r="CG557" s="6">
        <f>'[1]Detailed Budget'!$AD$176</f>
        <v>20662817754.37001</v>
      </c>
      <c r="CH557" s="5">
        <f>BB557*BF557*CG557</f>
        <v>0</v>
      </c>
      <c r="CI557" s="5">
        <f>CF557+CH557</f>
        <v>0</v>
      </c>
      <c r="CJ557" s="5">
        <f>'[1]Detailed Budget'!$AD$178</f>
        <v>46025131033.061455</v>
      </c>
      <c r="CK557" s="5">
        <f>BB557*AG557*CJ557</f>
        <v>0</v>
      </c>
      <c r="CL557" s="5">
        <f>CI557+CK557</f>
        <v>0</v>
      </c>
      <c r="CM557" s="4">
        <f>'[1]Detailed Budget'!$AD$189</f>
        <v>77498869683.252869</v>
      </c>
      <c r="CN557" s="5">
        <f>BH557*BL557*CM557</f>
        <v>127457161.44036402</v>
      </c>
      <c r="CO557" s="3">
        <f>'[1]Detailed Budget'!$AD$191</f>
        <v>2684962805.4134097</v>
      </c>
      <c r="CP557" s="2">
        <f>BH557*AN557*CO557</f>
        <v>4415777.1481007962</v>
      </c>
      <c r="CQ557" s="2">
        <f>CN557+CP557</f>
        <v>131872938.58846481</v>
      </c>
      <c r="CR557" s="6">
        <f>'[1]Detailed Budget'!$AD$195</f>
        <v>18734176418</v>
      </c>
      <c r="CS557" s="5">
        <f>BN557*CR557</f>
        <v>29211152.599999037</v>
      </c>
      <c r="CW557" s="4"/>
      <c r="DH557" s="3">
        <f>'[1]Detailed Budget'!$AD$163</f>
        <v>4928560000</v>
      </c>
      <c r="DI557" s="2">
        <f>AP557*DH557</f>
        <v>7280000.0000000009</v>
      </c>
    </row>
    <row r="558" spans="1:118" ht="58" x14ac:dyDescent="0.35">
      <c r="A558" s="23" t="s">
        <v>636</v>
      </c>
      <c r="B558" s="22" t="s">
        <v>635</v>
      </c>
      <c r="C558" s="21" t="s">
        <v>1</v>
      </c>
      <c r="D558" s="21"/>
      <c r="E558" s="21"/>
      <c r="F558" s="21"/>
      <c r="G558" s="21" t="s">
        <v>1</v>
      </c>
      <c r="H558" s="21" t="s">
        <v>1</v>
      </c>
      <c r="I558" s="21" t="s">
        <v>1</v>
      </c>
      <c r="J558" s="21"/>
      <c r="K558" s="21"/>
      <c r="L558" s="21"/>
      <c r="M558" s="21" t="s">
        <v>1</v>
      </c>
      <c r="N558" s="21"/>
      <c r="O558" s="21"/>
      <c r="P558" s="21"/>
      <c r="Q558" s="21" t="s">
        <v>1</v>
      </c>
      <c r="R558" s="21"/>
      <c r="S558" s="21"/>
      <c r="T558" s="21"/>
      <c r="U558" s="20">
        <f>COUNTA(C558:T558)</f>
        <v>6</v>
      </c>
      <c r="V558" s="19" t="s">
        <v>26</v>
      </c>
      <c r="W558" s="18">
        <v>198032</v>
      </c>
      <c r="X558" s="17">
        <v>3</v>
      </c>
      <c r="Y558" s="16">
        <f>1+X558/100</f>
        <v>1.03</v>
      </c>
      <c r="Z558" s="6">
        <v>19</v>
      </c>
      <c r="AA558" s="16">
        <f>POWER(Y558,Z558)</f>
        <v>1.7535060530771003</v>
      </c>
      <c r="AB558" s="6">
        <f>W558*AA558</f>
        <v>347250.31070296431</v>
      </c>
      <c r="AC558" s="1">
        <v>11.8</v>
      </c>
      <c r="AD558" s="6">
        <f>AB558*AC558/100</f>
        <v>40975.536662949788</v>
      </c>
      <c r="AE558" s="6">
        <f>AD558*0.95</f>
        <v>38926.759829802293</v>
      </c>
      <c r="AF558" s="6">
        <f>AE558*BB558</f>
        <v>0</v>
      </c>
      <c r="AG558" s="15">
        <f>AE558/21628351</f>
        <v>1.7998024828523587E-3</v>
      </c>
      <c r="AH558" s="6">
        <f>AB558*0.05</f>
        <v>17362.515535148217</v>
      </c>
      <c r="AI558" s="12">
        <f>AH558/12908475</f>
        <v>1.3450477717273509E-3</v>
      </c>
      <c r="AJ558" s="6">
        <f>AD558+AH558</f>
        <v>58338.052198098005</v>
      </c>
      <c r="AK558" s="6">
        <f>AB558*0.04</f>
        <v>13890.012428118573</v>
      </c>
      <c r="AL558" s="6">
        <f>AB558*0.04</f>
        <v>13890.012428118573</v>
      </c>
      <c r="AM558" s="6">
        <f>AK558+AL558</f>
        <v>27780.024856237145</v>
      </c>
      <c r="AN558" s="14">
        <f>AM558/20653560</f>
        <v>1.3450477717273509E-3</v>
      </c>
      <c r="AO558" s="6">
        <v>13</v>
      </c>
      <c r="AP558" s="13">
        <f>AO558/8801</f>
        <v>1.4771048744460858E-3</v>
      </c>
      <c r="AQ558" s="6">
        <v>13</v>
      </c>
      <c r="AR558" s="6"/>
      <c r="AS558" s="6"/>
      <c r="AT558" s="6"/>
      <c r="AU558" s="6">
        <v>0</v>
      </c>
      <c r="AV558" s="6"/>
      <c r="AW558" s="13">
        <f>AV558/34743979</f>
        <v>0</v>
      </c>
      <c r="AX558" s="6">
        <v>1</v>
      </c>
      <c r="AY558" s="6">
        <f>AJ558/962669*302326</f>
        <v>18321.053206078286</v>
      </c>
      <c r="AZ558" s="6">
        <f>AX558*AY558</f>
        <v>18321.053206078286</v>
      </c>
      <c r="BA558" s="12">
        <f>AZ558/12721596</f>
        <v>1.4401536730201372E-3</v>
      </c>
      <c r="BB558" s="11">
        <v>0</v>
      </c>
      <c r="BC558" s="6">
        <f>AD558*BB558*0.18*4</f>
        <v>0</v>
      </c>
      <c r="BD558" s="10">
        <f>BC558/11104067</f>
        <v>0</v>
      </c>
      <c r="BE558" s="6">
        <f>AD558*BB558*0.77*4</f>
        <v>0</v>
      </c>
      <c r="BF558" s="8">
        <f>BE558/47500730</f>
        <v>0</v>
      </c>
      <c r="BG558" s="27">
        <f>BC558+BE558</f>
        <v>0</v>
      </c>
      <c r="BH558" s="9">
        <v>1</v>
      </c>
      <c r="BI558" s="6">
        <f>AK558*0.85*0.75*12</f>
        <v>106258.59507510708</v>
      </c>
      <c r="BJ558" s="6">
        <f>AL558*0.85*0.75*2*12</f>
        <v>212517.19015021416</v>
      </c>
      <c r="BK558" s="6">
        <f>BI558+BJ558</f>
        <v>318775.78522532125</v>
      </c>
      <c r="BL558" s="8">
        <f>BK558/236999601</f>
        <v>1.3450477717273509E-3</v>
      </c>
      <c r="BM558" s="6">
        <f>AH558/286509*487298</f>
        <v>29530.378086715096</v>
      </c>
      <c r="BN558" s="8">
        <f>BM558/23157202</f>
        <v>1.2752135636557083E-3</v>
      </c>
      <c r="BT558" s="6">
        <f>'[1]Detailed Budget'!$AD$12</f>
        <v>194045122715</v>
      </c>
      <c r="BU558" s="6">
        <f>'[1]Detailed Budget'!$AD$24</f>
        <v>194045122715</v>
      </c>
      <c r="BV558" s="7">
        <f>AV558/34743979</f>
        <v>0</v>
      </c>
      <c r="BW558" s="4"/>
      <c r="BX558" s="5">
        <f>BT558*BV558</f>
        <v>0</v>
      </c>
      <c r="BY558" s="5">
        <f>BU558*BV558</f>
        <v>0</v>
      </c>
      <c r="CA558" s="6">
        <f>'[1]Detailed Budget'!$AD$96</f>
        <v>71050111380.677719</v>
      </c>
      <c r="CB558" s="5">
        <f>BA558*CA558</f>
        <v>102323078.87337287</v>
      </c>
      <c r="CE558" s="6">
        <f>'[1]Detailed Budget'!$AD$175</f>
        <v>4330586076.5988197</v>
      </c>
      <c r="CF558" s="5">
        <f>BB558*BD558*CE558</f>
        <v>0</v>
      </c>
      <c r="CG558" s="6">
        <f>'[1]Detailed Budget'!$AD$176</f>
        <v>20662817754.37001</v>
      </c>
      <c r="CH558" s="5">
        <f>BB558*BF558*CG558</f>
        <v>0</v>
      </c>
      <c r="CI558" s="5">
        <f>CF558+CH558</f>
        <v>0</v>
      </c>
      <c r="CJ558" s="5">
        <f>'[1]Detailed Budget'!$AD$178</f>
        <v>46025131033.061455</v>
      </c>
      <c r="CK558" s="5">
        <f>BB558*AG558*CJ558</f>
        <v>0</v>
      </c>
      <c r="CL558" s="5">
        <f>CI558+CK558</f>
        <v>0</v>
      </c>
      <c r="CM558" s="4">
        <f>'[1]Detailed Budget'!$AD$189</f>
        <v>77498869683.252869</v>
      </c>
      <c r="CN558" s="5">
        <f>BH558*BL558*CM558</f>
        <v>104239681.97884762</v>
      </c>
      <c r="CO558" s="3">
        <f>'[1]Detailed Budget'!$AD$191</f>
        <v>2684962805.4134097</v>
      </c>
      <c r="CP558" s="2">
        <f>BH558*AN558*CO558</f>
        <v>3611403.2385921236</v>
      </c>
      <c r="CQ558" s="2">
        <f>CN558+CP558</f>
        <v>107851085.21743974</v>
      </c>
      <c r="CR558" s="6">
        <f>'[1]Detailed Budget'!$AD$195</f>
        <v>18734176418</v>
      </c>
      <c r="CS558" s="5">
        <f>BN558*CR558</f>
        <v>23890075.872152515</v>
      </c>
      <c r="CW558" s="4"/>
      <c r="DH558" s="3">
        <f>'[1]Detailed Budget'!$AD$163</f>
        <v>4928560000</v>
      </c>
      <c r="DI558" s="2">
        <f>AP558*DH558</f>
        <v>7280000.0000000009</v>
      </c>
    </row>
    <row r="559" spans="1:118" ht="43.5" x14ac:dyDescent="0.35">
      <c r="A559" s="23" t="s">
        <v>634</v>
      </c>
      <c r="B559" s="22" t="s">
        <v>633</v>
      </c>
      <c r="C559" s="21" t="s">
        <v>1</v>
      </c>
      <c r="D559" s="21"/>
      <c r="E559" s="21"/>
      <c r="F559" s="21"/>
      <c r="G559" s="21" t="s">
        <v>1</v>
      </c>
      <c r="H559" s="21" t="s">
        <v>1</v>
      </c>
      <c r="I559" s="21" t="s">
        <v>1</v>
      </c>
      <c r="J559" s="21"/>
      <c r="K559" s="21"/>
      <c r="L559" s="21"/>
      <c r="M559" s="21" t="s">
        <v>1</v>
      </c>
      <c r="N559" s="21"/>
      <c r="O559" s="21"/>
      <c r="P559" s="21"/>
      <c r="Q559" s="21"/>
      <c r="R559" s="21" t="s">
        <v>1</v>
      </c>
      <c r="S559" s="21"/>
      <c r="T559" s="21"/>
      <c r="U559" s="20">
        <f>COUNTA(C559:T559)</f>
        <v>6</v>
      </c>
      <c r="V559" s="19" t="s">
        <v>9</v>
      </c>
      <c r="W559" s="18">
        <v>170603</v>
      </c>
      <c r="X559" s="17">
        <v>3</v>
      </c>
      <c r="Y559" s="16">
        <f>1+X559/100</f>
        <v>1.03</v>
      </c>
      <c r="Z559" s="6">
        <v>19</v>
      </c>
      <c r="AA559" s="16">
        <f>POWER(Y559,Z559)</f>
        <v>1.7535060530771003</v>
      </c>
      <c r="AB559" s="6">
        <f>W559*AA559</f>
        <v>299153.39317311253</v>
      </c>
      <c r="AC559" s="1">
        <v>11.8</v>
      </c>
      <c r="AD559" s="6">
        <f>AB559*AC559/100</f>
        <v>35300.100394427282</v>
      </c>
      <c r="AE559" s="6">
        <f>AD559*0.95</f>
        <v>33535.095374705917</v>
      </c>
      <c r="AF559" s="6">
        <f>AE559*BB559</f>
        <v>0</v>
      </c>
      <c r="AG559" s="15">
        <f>AE559/21628351</f>
        <v>1.5505155882991689E-3</v>
      </c>
      <c r="AH559" s="6">
        <f>AB559*0.05</f>
        <v>14957.669658655628</v>
      </c>
      <c r="AI559" s="12">
        <f>AH559/12908475</f>
        <v>1.1587480053728753E-3</v>
      </c>
      <c r="AJ559" s="6">
        <f>AD559+AH559</f>
        <v>50257.77005308291</v>
      </c>
      <c r="AK559" s="6">
        <f>AB559*0.04</f>
        <v>11966.135726924502</v>
      </c>
      <c r="AL559" s="6">
        <f>AB559*0.04</f>
        <v>11966.135726924502</v>
      </c>
      <c r="AM559" s="6">
        <f>AK559+AL559</f>
        <v>23932.271453849004</v>
      </c>
      <c r="AN559" s="14">
        <f>AM559/20653560</f>
        <v>1.1587480053728753E-3</v>
      </c>
      <c r="AO559" s="6">
        <v>19</v>
      </c>
      <c r="AP559" s="13">
        <f>AO559/8801</f>
        <v>2.1588455857288946E-3</v>
      </c>
      <c r="AQ559" s="6">
        <v>19</v>
      </c>
      <c r="AR559" s="6"/>
      <c r="AS559" s="6"/>
      <c r="AT559" s="6"/>
      <c r="AU559" s="6">
        <v>0</v>
      </c>
      <c r="AV559" s="6"/>
      <c r="AW559" s="13">
        <f>AV559/34743979</f>
        <v>0</v>
      </c>
      <c r="AX559" s="6">
        <v>1</v>
      </c>
      <c r="AY559" s="6">
        <f>AJ559/962669*302326</f>
        <v>15783.442272544709</v>
      </c>
      <c r="AZ559" s="6">
        <f>AX559*AY559</f>
        <v>15783.442272544709</v>
      </c>
      <c r="BA559" s="12">
        <f>AZ559/12721596</f>
        <v>1.2406809862964292E-3</v>
      </c>
      <c r="BB559" s="11">
        <v>0</v>
      </c>
      <c r="BC559" s="6">
        <f>AD559*BB559*0.18*4</f>
        <v>0</v>
      </c>
      <c r="BD559" s="10">
        <f>BC559/11104067</f>
        <v>0</v>
      </c>
      <c r="BE559" s="6">
        <f>AD559*BB559*0.77*4</f>
        <v>0</v>
      </c>
      <c r="BF559" s="8">
        <f>BE559/47500730</f>
        <v>0</v>
      </c>
      <c r="BG559" s="27">
        <f>BC559+BE559</f>
        <v>0</v>
      </c>
      <c r="BH559" s="9">
        <v>1</v>
      </c>
      <c r="BI559" s="6">
        <f>AK559*0.85*0.75*12</f>
        <v>91540.938310972444</v>
      </c>
      <c r="BJ559" s="6">
        <f>AL559*0.85*0.75*2*12</f>
        <v>183081.87662194489</v>
      </c>
      <c r="BK559" s="6">
        <f>BI559+BJ559</f>
        <v>274622.81493291736</v>
      </c>
      <c r="BL559" s="8">
        <f>BK559/236999601</f>
        <v>1.1587480053728756E-3</v>
      </c>
      <c r="BM559" s="6">
        <f>AH559/286509*487298</f>
        <v>25440.18690276246</v>
      </c>
      <c r="BN559" s="8">
        <f>BM559/23157202</f>
        <v>1.0985863880602872E-3</v>
      </c>
      <c r="BT559" s="6">
        <f>'[1]Detailed Budget'!$AD$12</f>
        <v>194045122715</v>
      </c>
      <c r="BU559" s="6">
        <f>'[1]Detailed Budget'!$AD$24</f>
        <v>194045122715</v>
      </c>
      <c r="BV559" s="7">
        <f>AV559/34743979</f>
        <v>0</v>
      </c>
      <c r="BW559" s="4"/>
      <c r="BX559" s="5">
        <f>BT559*BV559</f>
        <v>0</v>
      </c>
      <c r="BY559" s="5">
        <f>BU559*BV559</f>
        <v>0</v>
      </c>
      <c r="CA559" s="6">
        <f>'[1]Detailed Budget'!$AD$96</f>
        <v>71050111380.677719</v>
      </c>
      <c r="CB559" s="5">
        <f>BA559*CA559</f>
        <v>88150522.264250383</v>
      </c>
      <c r="CE559" s="6">
        <f>'[1]Detailed Budget'!$AD$175</f>
        <v>4330586076.5988197</v>
      </c>
      <c r="CF559" s="5">
        <f>BB559*BD559*CE559</f>
        <v>0</v>
      </c>
      <c r="CG559" s="6">
        <f>'[1]Detailed Budget'!$AD$176</f>
        <v>20662817754.37001</v>
      </c>
      <c r="CH559" s="5">
        <f>BB559*BF559*CG559</f>
        <v>0</v>
      </c>
      <c r="CI559" s="5">
        <f>CF559+CH559</f>
        <v>0</v>
      </c>
      <c r="CJ559" s="5">
        <f>'[1]Detailed Budget'!$AD$178</f>
        <v>46025131033.061455</v>
      </c>
      <c r="CK559" s="5">
        <f>BB559*AG559*CJ559</f>
        <v>0</v>
      </c>
      <c r="CL559" s="5">
        <f>CI559+CK559</f>
        <v>0</v>
      </c>
      <c r="CM559" s="4">
        <f>'[1]Detailed Budget'!$AD$189</f>
        <v>77498869683.252869</v>
      </c>
      <c r="CN559" s="5">
        <f>BH559*BL559*CM559</f>
        <v>89801660.664121673</v>
      </c>
      <c r="CO559" s="3">
        <f>'[1]Detailed Budget'!$AD$191</f>
        <v>2684962805.4134097</v>
      </c>
      <c r="CP559" s="2">
        <f>BH559*AN559*CO559</f>
        <v>3111195.295273148</v>
      </c>
      <c r="CQ559" s="2">
        <f>CN559+CP559</f>
        <v>92912855.959394827</v>
      </c>
      <c r="CR559" s="6">
        <f>'[1]Detailed Budget'!$AD$195</f>
        <v>18734176418</v>
      </c>
      <c r="CS559" s="5">
        <f>BN559*CR559</f>
        <v>20581111.204334829</v>
      </c>
      <c r="CW559" s="4"/>
      <c r="DH559" s="3">
        <f>'[1]Detailed Budget'!$AD$163</f>
        <v>4928560000</v>
      </c>
      <c r="DI559" s="2">
        <f>AP559*DH559</f>
        <v>10640000</v>
      </c>
    </row>
    <row r="560" spans="1:118" ht="43.5" x14ac:dyDescent="0.35">
      <c r="A560" s="23" t="s">
        <v>632</v>
      </c>
      <c r="B560" s="22" t="s">
        <v>631</v>
      </c>
      <c r="C560" s="21" t="s">
        <v>1</v>
      </c>
      <c r="D560" s="21"/>
      <c r="E560" s="21"/>
      <c r="F560" s="21"/>
      <c r="G560" s="21" t="s">
        <v>1</v>
      </c>
      <c r="H560" s="21" t="s">
        <v>1</v>
      </c>
      <c r="I560" s="21" t="s">
        <v>1</v>
      </c>
      <c r="J560" s="21"/>
      <c r="K560" s="21"/>
      <c r="L560" s="21"/>
      <c r="M560" s="21" t="s">
        <v>1</v>
      </c>
      <c r="N560" s="21"/>
      <c r="O560" s="21"/>
      <c r="P560" s="21"/>
      <c r="Q560" s="21"/>
      <c r="R560" s="21" t="s">
        <v>1</v>
      </c>
      <c r="S560" s="21"/>
      <c r="T560" s="21"/>
      <c r="U560" s="20">
        <f>COUNTA(C560:T560)</f>
        <v>6</v>
      </c>
      <c r="V560" s="19" t="s">
        <v>9</v>
      </c>
      <c r="W560" s="18">
        <v>208333</v>
      </c>
      <c r="X560" s="17">
        <v>3</v>
      </c>
      <c r="Y560" s="16">
        <f>1+X560/100</f>
        <v>1.03</v>
      </c>
      <c r="Z560" s="6">
        <v>19</v>
      </c>
      <c r="AA560" s="16">
        <f>POWER(Y560,Z560)</f>
        <v>1.7535060530771003</v>
      </c>
      <c r="AB560" s="6">
        <f>W560*AA560</f>
        <v>365313.17655571154</v>
      </c>
      <c r="AC560" s="1">
        <v>11.8</v>
      </c>
      <c r="AD560" s="6">
        <f>AB560*AC560/100</f>
        <v>43106.954833573967</v>
      </c>
      <c r="AE560" s="6">
        <f>AD560*0.95</f>
        <v>40951.607091895268</v>
      </c>
      <c r="AF560" s="6">
        <f>AE560*BB560</f>
        <v>0</v>
      </c>
      <c r="AG560" s="15">
        <f>AE560/21628351</f>
        <v>1.8934225310054968E-3</v>
      </c>
      <c r="AH560" s="6">
        <f>AB560*0.05</f>
        <v>18265.658827785577</v>
      </c>
      <c r="AI560" s="12">
        <f>AH560/12908475</f>
        <v>1.4150129142122194E-3</v>
      </c>
      <c r="AJ560" s="6">
        <f>AD560+AH560</f>
        <v>61372.613661359544</v>
      </c>
      <c r="AK560" s="6">
        <f>AB560*0.04</f>
        <v>14612.527062228462</v>
      </c>
      <c r="AL560" s="6">
        <f>AB560*0.04</f>
        <v>14612.527062228462</v>
      </c>
      <c r="AM560" s="6">
        <f>AK560+AL560</f>
        <v>29225.054124456925</v>
      </c>
      <c r="AN560" s="14">
        <f>AM560/20653560</f>
        <v>1.4150129142122194E-3</v>
      </c>
      <c r="AO560" s="6">
        <v>20</v>
      </c>
      <c r="AP560" s="13">
        <f>AO560/8801</f>
        <v>2.2724690376093627E-3</v>
      </c>
      <c r="AQ560" s="6">
        <v>20</v>
      </c>
      <c r="AR560" s="6"/>
      <c r="AS560" s="6"/>
      <c r="AT560" s="6"/>
      <c r="AU560" s="6">
        <v>0</v>
      </c>
      <c r="AV560" s="6"/>
      <c r="AW560" s="13">
        <f>AV560/34743979</f>
        <v>0</v>
      </c>
      <c r="AX560" s="6">
        <v>1</v>
      </c>
      <c r="AY560" s="6">
        <f>AJ560/962669*302326</f>
        <v>19274.056604901776</v>
      </c>
      <c r="AZ560" s="6">
        <f>AX560*AY560</f>
        <v>19274.056604901776</v>
      </c>
      <c r="BA560" s="12">
        <f>AZ560/12721596</f>
        <v>1.5150659245036374E-3</v>
      </c>
      <c r="BB560" s="11">
        <v>0</v>
      </c>
      <c r="BC560" s="6">
        <f>AD560*BB560*0.18*4</f>
        <v>0</v>
      </c>
      <c r="BD560" s="10">
        <f>BC560/11104067</f>
        <v>0</v>
      </c>
      <c r="BE560" s="6">
        <f>AD560*BB560*0.77*4</f>
        <v>0</v>
      </c>
      <c r="BF560" s="8">
        <f>BE560/47500730</f>
        <v>0</v>
      </c>
      <c r="BG560" s="27">
        <f>BC560+BE560</f>
        <v>0</v>
      </c>
      <c r="BH560" s="9">
        <v>1</v>
      </c>
      <c r="BI560" s="6">
        <f>AK560*0.85*0.75*12</f>
        <v>111785.83202604773</v>
      </c>
      <c r="BJ560" s="6">
        <f>AL560*0.85*0.75*2*12</f>
        <v>223571.66405209547</v>
      </c>
      <c r="BK560" s="6">
        <f>BI560+BJ560</f>
        <v>335357.49607814319</v>
      </c>
      <c r="BL560" s="8">
        <f>BK560/236999601</f>
        <v>1.4150129142122192E-3</v>
      </c>
      <c r="BM560" s="6">
        <f>AH560/286509*487298</f>
        <v>31066.455208954187</v>
      </c>
      <c r="BN560" s="8">
        <f>BM560/23157202</f>
        <v>1.3415461509103815E-3</v>
      </c>
      <c r="BT560" s="6">
        <f>'[1]Detailed Budget'!$AD$12</f>
        <v>194045122715</v>
      </c>
      <c r="BU560" s="6">
        <f>'[1]Detailed Budget'!$AD$24</f>
        <v>194045122715</v>
      </c>
      <c r="BV560" s="7">
        <f>AV560/34743979</f>
        <v>0</v>
      </c>
      <c r="BW560" s="4"/>
      <c r="BX560" s="5">
        <f>BT560*BV560</f>
        <v>0</v>
      </c>
      <c r="BY560" s="5">
        <f>BU560*BV560</f>
        <v>0</v>
      </c>
      <c r="CA560" s="6">
        <f>'[1]Detailed Budget'!$AD$96</f>
        <v>71050111380.677719</v>
      </c>
      <c r="CB560" s="5">
        <f>BA560*CA560</f>
        <v>107645602.6850529</v>
      </c>
      <c r="CE560" s="6">
        <f>'[1]Detailed Budget'!$AD$175</f>
        <v>4330586076.5988197</v>
      </c>
      <c r="CF560" s="5">
        <f>BB560*BD560*CE560</f>
        <v>0</v>
      </c>
      <c r="CG560" s="6">
        <f>'[1]Detailed Budget'!$AD$176</f>
        <v>20662817754.37001</v>
      </c>
      <c r="CH560" s="5">
        <f>BB560*BF560*CG560</f>
        <v>0</v>
      </c>
      <c r="CI560" s="5">
        <f>CF560+CH560</f>
        <v>0</v>
      </c>
      <c r="CJ560" s="5">
        <f>'[1]Detailed Budget'!$AD$178</f>
        <v>46025131033.061455</v>
      </c>
      <c r="CK560" s="5">
        <f>BB560*AG560*CJ560</f>
        <v>0</v>
      </c>
      <c r="CL560" s="5">
        <f>CI560+CK560</f>
        <v>0</v>
      </c>
      <c r="CM560" s="4">
        <f>'[1]Detailed Budget'!$AD$189</f>
        <v>77498869683.252869</v>
      </c>
      <c r="CN560" s="5">
        <f>BH560*BL560*CM560</f>
        <v>109661901.43865265</v>
      </c>
      <c r="CO560" s="3">
        <f>'[1]Detailed Budget'!$AD$191</f>
        <v>2684962805.4134097</v>
      </c>
      <c r="CP560" s="2">
        <f>BH560*AN560*CO560</f>
        <v>3799257.0438394449</v>
      </c>
      <c r="CQ560" s="2">
        <f>CN560+CP560</f>
        <v>113461158.48249209</v>
      </c>
      <c r="CR560" s="6">
        <f>'[1]Detailed Budget'!$AD$195</f>
        <v>18734176418</v>
      </c>
      <c r="CS560" s="5">
        <f>BN560*CR560</f>
        <v>25132762.264043938</v>
      </c>
      <c r="CW560" s="4"/>
      <c r="DH560" s="3">
        <f>'[1]Detailed Budget'!$AD$163</f>
        <v>4928560000</v>
      </c>
      <c r="DI560" s="2">
        <f>AP560*DH560</f>
        <v>11200000</v>
      </c>
    </row>
    <row r="561" spans="1:118" ht="43.5" x14ac:dyDescent="0.35">
      <c r="A561" s="23" t="s">
        <v>630</v>
      </c>
      <c r="B561" s="22" t="s">
        <v>629</v>
      </c>
      <c r="C561" s="21" t="s">
        <v>1</v>
      </c>
      <c r="D561" s="21"/>
      <c r="E561" s="21"/>
      <c r="F561" s="21"/>
      <c r="G561" s="21" t="s">
        <v>1</v>
      </c>
      <c r="H561" s="21" t="s">
        <v>1</v>
      </c>
      <c r="I561" s="21" t="s">
        <v>1</v>
      </c>
      <c r="J561" s="21"/>
      <c r="K561" s="21"/>
      <c r="L561" s="21"/>
      <c r="M561" s="21" t="s">
        <v>1</v>
      </c>
      <c r="N561" s="21"/>
      <c r="O561" s="21"/>
      <c r="P561" s="21"/>
      <c r="Q561" s="21"/>
      <c r="R561" s="21" t="s">
        <v>1</v>
      </c>
      <c r="S561" s="21"/>
      <c r="T561" s="21"/>
      <c r="U561" s="20">
        <f>COUNTA(C561:T561)</f>
        <v>6</v>
      </c>
      <c r="V561" s="19" t="s">
        <v>9</v>
      </c>
      <c r="W561" s="18">
        <v>258829</v>
      </c>
      <c r="X561" s="17">
        <v>3</v>
      </c>
      <c r="Y561" s="16">
        <f>1+X561/100</f>
        <v>1.03</v>
      </c>
      <c r="Z561" s="6">
        <v>19</v>
      </c>
      <c r="AA561" s="16">
        <f>POWER(Y561,Z561)</f>
        <v>1.7535060530771003</v>
      </c>
      <c r="AB561" s="6">
        <f>W561*AA561</f>
        <v>453858.21821189276</v>
      </c>
      <c r="AC561" s="1">
        <v>11.8</v>
      </c>
      <c r="AD561" s="6">
        <f>AB561*AC561/100</f>
        <v>53555.269749003353</v>
      </c>
      <c r="AE561" s="6">
        <f>AD561*0.95</f>
        <v>50877.506261553186</v>
      </c>
      <c r="AF561" s="6">
        <f>AE561*BB561</f>
        <v>0</v>
      </c>
      <c r="AG561" s="15">
        <f>AE561/21628351</f>
        <v>2.352352533096637E-3</v>
      </c>
      <c r="AH561" s="6">
        <f>AB561*0.05</f>
        <v>22692.910910594641</v>
      </c>
      <c r="AI561" s="12">
        <f>AH561/12908475</f>
        <v>1.7579854251253259E-3</v>
      </c>
      <c r="AJ561" s="6">
        <f>AD561+AH561</f>
        <v>76248.180659598002</v>
      </c>
      <c r="AK561" s="6">
        <f>AB561*0.04</f>
        <v>18154.32872847571</v>
      </c>
      <c r="AL561" s="6">
        <f>AB561*0.04</f>
        <v>18154.32872847571</v>
      </c>
      <c r="AM561" s="6">
        <f>AK561+AL561</f>
        <v>36308.65745695142</v>
      </c>
      <c r="AN561" s="14">
        <f>AM561/20653560</f>
        <v>1.7579854251253257E-3</v>
      </c>
      <c r="AO561" s="6">
        <v>20</v>
      </c>
      <c r="AP561" s="13">
        <f>AO561/8801</f>
        <v>2.2724690376093627E-3</v>
      </c>
      <c r="AQ561" s="6">
        <v>20</v>
      </c>
      <c r="AR561" s="6"/>
      <c r="AS561" s="6"/>
      <c r="AT561" s="6"/>
      <c r="AU561" s="6">
        <v>0</v>
      </c>
      <c r="AV561" s="6"/>
      <c r="AW561" s="13">
        <f>AV561/34743979</f>
        <v>0</v>
      </c>
      <c r="AX561" s="6">
        <v>1</v>
      </c>
      <c r="AY561" s="6">
        <f>AJ561/962669*302326</f>
        <v>23945.725338713124</v>
      </c>
      <c r="AZ561" s="6">
        <f>AX561*AY561</f>
        <v>23945.725338713124</v>
      </c>
      <c r="BA561" s="12">
        <f>AZ561/12721596</f>
        <v>1.882289402895134E-3</v>
      </c>
      <c r="BB561" s="11">
        <v>0</v>
      </c>
      <c r="BC561" s="6">
        <f>AD561*BB561*0.18*4</f>
        <v>0</v>
      </c>
      <c r="BD561" s="10">
        <f>BC561/11104067</f>
        <v>0</v>
      </c>
      <c r="BE561" s="6">
        <f>AD561*BB561*0.77*4</f>
        <v>0</v>
      </c>
      <c r="BF561" s="8">
        <f>BE561/47500730</f>
        <v>0</v>
      </c>
      <c r="BG561" s="27">
        <f>BC561+BE561</f>
        <v>0</v>
      </c>
      <c r="BH561" s="9">
        <v>1</v>
      </c>
      <c r="BI561" s="6">
        <f>AK561*0.85*0.75*12</f>
        <v>138880.61477283918</v>
      </c>
      <c r="BJ561" s="6">
        <f>AL561*0.85*0.75*2*12</f>
        <v>277761.22954567836</v>
      </c>
      <c r="BK561" s="6">
        <f>BI561+BJ561</f>
        <v>416641.84431851754</v>
      </c>
      <c r="BL561" s="8">
        <f>BK561/236999601</f>
        <v>1.7579854251253257E-3</v>
      </c>
      <c r="BM561" s="6">
        <f>AH561/286509*487298</f>
        <v>38596.379523543583</v>
      </c>
      <c r="BN561" s="8">
        <f>BM561/23157202</f>
        <v>1.6667117004698401E-3</v>
      </c>
      <c r="BT561" s="6">
        <f>'[1]Detailed Budget'!$AD$12</f>
        <v>194045122715</v>
      </c>
      <c r="BU561" s="6">
        <f>'[1]Detailed Budget'!$AD$24</f>
        <v>194045122715</v>
      </c>
      <c r="BV561" s="7">
        <f>AV561/34743979</f>
        <v>0</v>
      </c>
      <c r="BW561" s="4"/>
      <c r="BX561" s="5">
        <f>BT561*BV561</f>
        <v>0</v>
      </c>
      <c r="BY561" s="5">
        <f>BU561*BV561</f>
        <v>0</v>
      </c>
      <c r="CA561" s="6">
        <f>'[1]Detailed Budget'!$AD$96</f>
        <v>71050111380.677719</v>
      </c>
      <c r="CB561" s="5">
        <f>BA561*CA561</f>
        <v>133736871.72636864</v>
      </c>
      <c r="CE561" s="6">
        <f>'[1]Detailed Budget'!$AD$175</f>
        <v>4330586076.5988197</v>
      </c>
      <c r="CF561" s="5">
        <f>BB561*BD561*CE561</f>
        <v>0</v>
      </c>
      <c r="CG561" s="6">
        <f>'[1]Detailed Budget'!$AD$176</f>
        <v>20662817754.37001</v>
      </c>
      <c r="CH561" s="5">
        <f>BB561*BF561*CG561</f>
        <v>0</v>
      </c>
      <c r="CI561" s="5">
        <f>CF561+CH561</f>
        <v>0</v>
      </c>
      <c r="CJ561" s="5">
        <f>'[1]Detailed Budget'!$AD$178</f>
        <v>46025131033.061455</v>
      </c>
      <c r="CK561" s="5">
        <f>BB561*AG561*CJ561</f>
        <v>0</v>
      </c>
      <c r="CL561" s="5">
        <f>CI561+CK561</f>
        <v>0</v>
      </c>
      <c r="CM561" s="4">
        <f>'[1]Detailed Budget'!$AD$189</f>
        <v>77498869683.252869</v>
      </c>
      <c r="CN561" s="5">
        <f>BH561*BL561*CM561</f>
        <v>136241883.36684552</v>
      </c>
      <c r="CO561" s="3">
        <f>'[1]Detailed Budget'!$AD$191</f>
        <v>2684962805.4134097</v>
      </c>
      <c r="CP561" s="2">
        <f>BH561*AN561*CO561</f>
        <v>4720125.4789203806</v>
      </c>
      <c r="CQ561" s="2">
        <f>CN561+CP561</f>
        <v>140962008.84576589</v>
      </c>
      <c r="CR561" s="6">
        <f>'[1]Detailed Budget'!$AD$195</f>
        <v>18734176418</v>
      </c>
      <c r="CS561" s="5">
        <f>BN561*CR561</f>
        <v>31224471.034546759</v>
      </c>
      <c r="CW561" s="4"/>
      <c r="DH561" s="3">
        <f>'[1]Detailed Budget'!$AD$163</f>
        <v>4928560000</v>
      </c>
      <c r="DI561" s="2">
        <f>AP561*DH561</f>
        <v>11200000</v>
      </c>
    </row>
    <row r="562" spans="1:118" ht="43.5" x14ac:dyDescent="0.35">
      <c r="A562" s="23" t="s">
        <v>628</v>
      </c>
      <c r="B562" s="22" t="s">
        <v>627</v>
      </c>
      <c r="C562" s="21" t="s">
        <v>1</v>
      </c>
      <c r="D562" s="21"/>
      <c r="E562" s="21"/>
      <c r="F562" s="21"/>
      <c r="G562" s="21" t="s">
        <v>1</v>
      </c>
      <c r="H562" s="21" t="s">
        <v>1</v>
      </c>
      <c r="I562" s="21" t="s">
        <v>1</v>
      </c>
      <c r="J562" s="21"/>
      <c r="K562" s="21"/>
      <c r="L562" s="21"/>
      <c r="M562" s="21" t="s">
        <v>1</v>
      </c>
      <c r="N562" s="21"/>
      <c r="O562" s="21"/>
      <c r="P562" s="21"/>
      <c r="Q562" s="21"/>
      <c r="R562" s="21" t="s">
        <v>1</v>
      </c>
      <c r="S562" s="21"/>
      <c r="T562" s="21"/>
      <c r="U562" s="20">
        <f>COUNTA(C562:T562)</f>
        <v>6</v>
      </c>
      <c r="V562" s="19" t="s">
        <v>9</v>
      </c>
      <c r="W562" s="18">
        <v>147364</v>
      </c>
      <c r="X562" s="17">
        <v>3</v>
      </c>
      <c r="Y562" s="16">
        <f>1+X562/100</f>
        <v>1.03</v>
      </c>
      <c r="Z562" s="6">
        <v>19</v>
      </c>
      <c r="AA562" s="16">
        <f>POWER(Y562,Z562)</f>
        <v>1.7535060530771003</v>
      </c>
      <c r="AB562" s="6">
        <f>W562*AA562</f>
        <v>258403.66600565379</v>
      </c>
      <c r="AC562" s="1">
        <v>11.8</v>
      </c>
      <c r="AD562" s="6">
        <f>AB562*AC562/100</f>
        <v>30491.632588667148</v>
      </c>
      <c r="AE562" s="6">
        <f>AD562*0.95</f>
        <v>28967.050959233788</v>
      </c>
      <c r="AF562" s="6">
        <f>AE562*BB562</f>
        <v>0</v>
      </c>
      <c r="AG562" s="15">
        <f>AE562/21628351</f>
        <v>1.3393092686184809E-3</v>
      </c>
      <c r="AH562" s="6">
        <f>AB562*0.05</f>
        <v>12920.18330028269</v>
      </c>
      <c r="AI562" s="12">
        <f>AH562/12908475</f>
        <v>1.0009070242830923E-3</v>
      </c>
      <c r="AJ562" s="6">
        <f>AD562+AH562</f>
        <v>43411.815888949837</v>
      </c>
      <c r="AK562" s="6">
        <f>AB562*0.04</f>
        <v>10336.146640226152</v>
      </c>
      <c r="AL562" s="6">
        <f>AB562*0.04</f>
        <v>10336.146640226152</v>
      </c>
      <c r="AM562" s="6">
        <f>AK562+AL562</f>
        <v>20672.293280452304</v>
      </c>
      <c r="AN562" s="14">
        <f>AM562/20653560</f>
        <v>1.0009070242830923E-3</v>
      </c>
      <c r="AO562" s="6">
        <v>16</v>
      </c>
      <c r="AP562" s="13">
        <f>AO562/8801</f>
        <v>1.81797523008749E-3</v>
      </c>
      <c r="AQ562" s="6">
        <v>16</v>
      </c>
      <c r="AR562" s="6"/>
      <c r="AS562" s="6"/>
      <c r="AT562" s="6"/>
      <c r="AU562" s="6">
        <v>0</v>
      </c>
      <c r="AV562" s="6"/>
      <c r="AW562" s="13">
        <f>AV562/34743979</f>
        <v>0</v>
      </c>
      <c r="AX562" s="6">
        <v>1</v>
      </c>
      <c r="AY562" s="6">
        <f>AJ562/962669*302326</f>
        <v>13633.47178567363</v>
      </c>
      <c r="AZ562" s="6">
        <f>AX562*AY562</f>
        <v>13633.47178567363</v>
      </c>
      <c r="BA562" s="12">
        <f>AZ562/12721596</f>
        <v>1.0716793542000257E-3</v>
      </c>
      <c r="BB562" s="11">
        <v>0</v>
      </c>
      <c r="BC562" s="6">
        <f>AD562*BB562*0.18*4</f>
        <v>0</v>
      </c>
      <c r="BD562" s="10">
        <f>BC562/11104067</f>
        <v>0</v>
      </c>
      <c r="BE562" s="6">
        <f>AD562*BB562*0.77*4</f>
        <v>0</v>
      </c>
      <c r="BF562" s="8">
        <f>BE562/47500730</f>
        <v>0</v>
      </c>
      <c r="BG562" s="27">
        <f>BC562+BE562</f>
        <v>0</v>
      </c>
      <c r="BH562" s="9">
        <v>1</v>
      </c>
      <c r="BI562" s="6">
        <f>AK562*0.85*0.75*12</f>
        <v>79071.521797730064</v>
      </c>
      <c r="BJ562" s="6">
        <f>AL562*0.85*0.75*2*12</f>
        <v>158143.04359546013</v>
      </c>
      <c r="BK562" s="6">
        <f>BI562+BJ562</f>
        <v>237214.56539319019</v>
      </c>
      <c r="BL562" s="8">
        <f>BK562/236999601</f>
        <v>1.0009070242830923E-3</v>
      </c>
      <c r="BM562" s="6">
        <f>AH562/286509*487298</f>
        <v>21974.805265667583</v>
      </c>
      <c r="BN562" s="8">
        <f>BM562/23157202</f>
        <v>9.4894043182192664E-4</v>
      </c>
      <c r="BT562" s="6">
        <f>'[1]Detailed Budget'!$AD$12</f>
        <v>194045122715</v>
      </c>
      <c r="BU562" s="6">
        <f>'[1]Detailed Budget'!$AD$24</f>
        <v>194045122715</v>
      </c>
      <c r="BV562" s="7">
        <f>AV562/34743979</f>
        <v>0</v>
      </c>
      <c r="BW562" s="4"/>
      <c r="BX562" s="5">
        <f>BT562*BV562</f>
        <v>0</v>
      </c>
      <c r="BY562" s="5">
        <f>BU562*BV562</f>
        <v>0</v>
      </c>
      <c r="CA562" s="6">
        <f>'[1]Detailed Budget'!$AD$96</f>
        <v>71050111380.677719</v>
      </c>
      <c r="CB562" s="5">
        <f>BA562*CA562</f>
        <v>76142937.480284601</v>
      </c>
      <c r="CE562" s="6">
        <f>'[1]Detailed Budget'!$AD$175</f>
        <v>4330586076.5988197</v>
      </c>
      <c r="CF562" s="5">
        <f>BB562*BD562*CE562</f>
        <v>0</v>
      </c>
      <c r="CG562" s="6">
        <f>'[1]Detailed Budget'!$AD$176</f>
        <v>20662817754.37001</v>
      </c>
      <c r="CH562" s="5">
        <f>BB562*BF562*CG562</f>
        <v>0</v>
      </c>
      <c r="CI562" s="5">
        <f>CF562+CH562</f>
        <v>0</v>
      </c>
      <c r="CJ562" s="5">
        <f>'[1]Detailed Budget'!$AD$178</f>
        <v>46025131033.061455</v>
      </c>
      <c r="CK562" s="5">
        <f>BB562*AG562*CJ562</f>
        <v>0</v>
      </c>
      <c r="CL562" s="5">
        <f>CI562+CK562</f>
        <v>0</v>
      </c>
      <c r="CM562" s="4">
        <f>'[1]Detailed Budget'!$AD$189</f>
        <v>77498869683.252869</v>
      </c>
      <c r="CN562" s="5">
        <f>BH562*BL562*CM562</f>
        <v>77569163.03996779</v>
      </c>
      <c r="CO562" s="3">
        <f>'[1]Detailed Budget'!$AD$191</f>
        <v>2684962805.4134097</v>
      </c>
      <c r="CP562" s="2">
        <f>BH562*AN562*CO562</f>
        <v>2687398.1318771197</v>
      </c>
      <c r="CQ562" s="2">
        <f>CN562+CP562</f>
        <v>80256561.171844915</v>
      </c>
      <c r="CR562" s="6">
        <f>'[1]Detailed Budget'!$AD$195</f>
        <v>18734176418</v>
      </c>
      <c r="CS562" s="5">
        <f>BN562*CR562</f>
        <v>17777617.459925074</v>
      </c>
      <c r="CW562" s="4"/>
      <c r="DH562" s="3">
        <f>'[1]Detailed Budget'!$AD$163</f>
        <v>4928560000</v>
      </c>
      <c r="DI562" s="2">
        <f>AP562*DH562</f>
        <v>8960000</v>
      </c>
    </row>
    <row r="563" spans="1:118" ht="43.5" x14ac:dyDescent="0.35">
      <c r="A563" s="23" t="s">
        <v>626</v>
      </c>
      <c r="B563" s="22" t="s">
        <v>625</v>
      </c>
      <c r="C563" s="21" t="s">
        <v>1</v>
      </c>
      <c r="D563" s="21"/>
      <c r="E563" s="21"/>
      <c r="F563" s="21"/>
      <c r="G563" s="21" t="s">
        <v>1</v>
      </c>
      <c r="H563" s="21" t="s">
        <v>1</v>
      </c>
      <c r="I563" s="21" t="s">
        <v>1</v>
      </c>
      <c r="J563" s="21"/>
      <c r="K563" s="21"/>
      <c r="L563" s="21"/>
      <c r="M563" s="21" t="s">
        <v>1</v>
      </c>
      <c r="N563" s="21"/>
      <c r="O563" s="21"/>
      <c r="P563" s="21"/>
      <c r="Q563" s="21"/>
      <c r="R563" s="21" t="s">
        <v>1</v>
      </c>
      <c r="S563" s="21"/>
      <c r="T563" s="21"/>
      <c r="U563" s="20">
        <f>COUNTA(C563:T563)</f>
        <v>6</v>
      </c>
      <c r="V563" s="19" t="s">
        <v>9</v>
      </c>
      <c r="W563" s="18">
        <v>148597</v>
      </c>
      <c r="X563" s="17">
        <v>3</v>
      </c>
      <c r="Y563" s="16">
        <f>1+X563/100</f>
        <v>1.03</v>
      </c>
      <c r="Z563" s="6">
        <v>19</v>
      </c>
      <c r="AA563" s="16">
        <f>POWER(Y563,Z563)</f>
        <v>1.7535060530771003</v>
      </c>
      <c r="AB563" s="6">
        <f>W563*AA563</f>
        <v>260565.73896909787</v>
      </c>
      <c r="AC563" s="1">
        <v>11.8</v>
      </c>
      <c r="AD563" s="6">
        <f>AB563*AC563/100</f>
        <v>30746.757198353549</v>
      </c>
      <c r="AE563" s="6">
        <f>AD563*0.95</f>
        <v>29209.41933843587</v>
      </c>
      <c r="AF563" s="6">
        <f>AE563*BB563</f>
        <v>0</v>
      </c>
      <c r="AG563" s="15">
        <f>AE563/21628351</f>
        <v>1.3505153184556636E-3</v>
      </c>
      <c r="AH563" s="6">
        <f>AB563*0.05</f>
        <v>13028.286948454894</v>
      </c>
      <c r="AI563" s="12">
        <f>AH563/12908475</f>
        <v>1.0092816501139673E-3</v>
      </c>
      <c r="AJ563" s="6">
        <f>AD563+AH563</f>
        <v>43775.044146808446</v>
      </c>
      <c r="AK563" s="6">
        <f>AB563*0.04</f>
        <v>10422.629558763916</v>
      </c>
      <c r="AL563" s="6">
        <f>AB563*0.04</f>
        <v>10422.629558763916</v>
      </c>
      <c r="AM563" s="6">
        <f>AK563+AL563</f>
        <v>20845.259117527832</v>
      </c>
      <c r="AN563" s="14">
        <f>AM563/20653560</f>
        <v>1.0092816501139673E-3</v>
      </c>
      <c r="AO563" s="6">
        <v>11</v>
      </c>
      <c r="AP563" s="13">
        <f>AO563/8801</f>
        <v>1.2498579706851495E-3</v>
      </c>
      <c r="AQ563" s="6">
        <v>11</v>
      </c>
      <c r="AR563" s="6"/>
      <c r="AS563" s="6"/>
      <c r="AT563" s="6"/>
      <c r="AU563" s="6">
        <v>0</v>
      </c>
      <c r="AV563" s="6"/>
      <c r="AW563" s="13">
        <f>AV563/34743979</f>
        <v>0</v>
      </c>
      <c r="AX563" s="6">
        <v>1</v>
      </c>
      <c r="AY563" s="6">
        <f>AJ563/962669*302326</f>
        <v>13747.543544798898</v>
      </c>
      <c r="AZ563" s="6">
        <f>AX563*AY563</f>
        <v>13747.543544798898</v>
      </c>
      <c r="BA563" s="12">
        <f>AZ563/12721596</f>
        <v>1.080646134714457E-3</v>
      </c>
      <c r="BB563" s="11">
        <v>0</v>
      </c>
      <c r="BC563" s="6">
        <f>AD563*BB563*0.18*4</f>
        <v>0</v>
      </c>
      <c r="BD563" s="10">
        <f>BC563/11104067</f>
        <v>0</v>
      </c>
      <c r="BE563" s="6">
        <f>AD563*BB563*0.77*4</f>
        <v>0</v>
      </c>
      <c r="BF563" s="8">
        <f>BE563/47500730</f>
        <v>0</v>
      </c>
      <c r="BG563" s="27">
        <f>BC563+BE563</f>
        <v>0</v>
      </c>
      <c r="BH563" s="9">
        <v>1</v>
      </c>
      <c r="BI563" s="6">
        <f>AK563*0.85*0.75*12</f>
        <v>79733.116124543943</v>
      </c>
      <c r="BJ563" s="6">
        <f>AL563*0.85*0.75*2*12</f>
        <v>159466.23224908789</v>
      </c>
      <c r="BK563" s="6">
        <f>BI563+BJ563</f>
        <v>239199.34837363183</v>
      </c>
      <c r="BL563" s="8">
        <f>BK563/236999601</f>
        <v>1.0092816501139671E-3</v>
      </c>
      <c r="BM563" s="6">
        <f>AH563/286509*487298</f>
        <v>22158.669268358666</v>
      </c>
      <c r="BN563" s="8">
        <f>BM563/23157202</f>
        <v>9.5688025126518597E-4</v>
      </c>
      <c r="BT563" s="6">
        <f>'[1]Detailed Budget'!$AD$12</f>
        <v>194045122715</v>
      </c>
      <c r="BU563" s="6">
        <f>'[1]Detailed Budget'!$AD$24</f>
        <v>194045122715</v>
      </c>
      <c r="BV563" s="7">
        <f>AV563/34743979</f>
        <v>0</v>
      </c>
      <c r="BW563" s="4"/>
      <c r="BX563" s="5">
        <f>BT563*BV563</f>
        <v>0</v>
      </c>
      <c r="BY563" s="5">
        <f>BU563*BV563</f>
        <v>0</v>
      </c>
      <c r="CA563" s="6">
        <f>'[1]Detailed Budget'!$AD$96</f>
        <v>71050111380.677719</v>
      </c>
      <c r="CB563" s="5">
        <f>BA563*CA563</f>
        <v>76780028.234561026</v>
      </c>
      <c r="CE563" s="6">
        <f>'[1]Detailed Budget'!$AD$175</f>
        <v>4330586076.5988197</v>
      </c>
      <c r="CF563" s="5">
        <f>BB563*BD563*CE563</f>
        <v>0</v>
      </c>
      <c r="CG563" s="6">
        <f>'[1]Detailed Budget'!$AD$176</f>
        <v>20662817754.37001</v>
      </c>
      <c r="CH563" s="5">
        <f>BB563*BF563*CG563</f>
        <v>0</v>
      </c>
      <c r="CI563" s="5">
        <f>CF563+CH563</f>
        <v>0</v>
      </c>
      <c r="CJ563" s="5">
        <f>'[1]Detailed Budget'!$AD$178</f>
        <v>46025131033.061455</v>
      </c>
      <c r="CK563" s="5">
        <f>BB563*AG563*CJ563</f>
        <v>0</v>
      </c>
      <c r="CL563" s="5">
        <f>CI563+CK563</f>
        <v>0</v>
      </c>
      <c r="CM563" s="4">
        <f>'[1]Detailed Budget'!$AD$189</f>
        <v>77498869683.252869</v>
      </c>
      <c r="CN563" s="5">
        <f>BH563*BL563*CM563</f>
        <v>78218187.075880751</v>
      </c>
      <c r="CO563" s="3">
        <f>'[1]Detailed Budget'!$AD$191</f>
        <v>2684962805.4134097</v>
      </c>
      <c r="CP563" s="2">
        <f>BH563*AN563*CO563</f>
        <v>2709883.6907422733</v>
      </c>
      <c r="CQ563" s="2">
        <f>CN563+CP563</f>
        <v>80928070.76662302</v>
      </c>
      <c r="CR563" s="6">
        <f>'[1]Detailed Budget'!$AD$195</f>
        <v>18734176418</v>
      </c>
      <c r="CS563" s="5">
        <f>BN563*CR563</f>
        <v>17926363.438102163</v>
      </c>
      <c r="CW563" s="4"/>
      <c r="DH563" s="3">
        <f>'[1]Detailed Budget'!$AD$163</f>
        <v>4928560000</v>
      </c>
      <c r="DI563" s="2">
        <f>AP563*DH563</f>
        <v>6160000</v>
      </c>
    </row>
    <row r="564" spans="1:118" ht="43.5" x14ac:dyDescent="0.35">
      <c r="A564" s="23" t="s">
        <v>624</v>
      </c>
      <c r="B564" s="22" t="s">
        <v>623</v>
      </c>
      <c r="C564" s="21" t="s">
        <v>1</v>
      </c>
      <c r="D564" s="21"/>
      <c r="E564" s="21"/>
      <c r="F564" s="21"/>
      <c r="G564" s="21" t="s">
        <v>1</v>
      </c>
      <c r="H564" s="21" t="s">
        <v>1</v>
      </c>
      <c r="I564" s="21" t="s">
        <v>1</v>
      </c>
      <c r="J564" s="21"/>
      <c r="K564" s="21" t="s">
        <v>1</v>
      </c>
      <c r="L564" s="21"/>
      <c r="M564" s="21"/>
      <c r="N564" s="21"/>
      <c r="O564" s="21"/>
      <c r="P564" s="21"/>
      <c r="Q564" s="21"/>
      <c r="R564" s="21" t="s">
        <v>1</v>
      </c>
      <c r="S564" s="21"/>
      <c r="T564" s="21"/>
      <c r="U564" s="20">
        <f>COUNTA(C564:T564)</f>
        <v>6</v>
      </c>
      <c r="V564" s="19" t="s">
        <v>9</v>
      </c>
      <c r="W564" s="18">
        <v>153591</v>
      </c>
      <c r="X564" s="17">
        <v>3</v>
      </c>
      <c r="Y564" s="16">
        <f>1+X564/100</f>
        <v>1.03</v>
      </c>
      <c r="Z564" s="6">
        <v>19</v>
      </c>
      <c r="AA564" s="16">
        <f>POWER(Y564,Z564)</f>
        <v>1.7535060530771003</v>
      </c>
      <c r="AB564" s="6">
        <f>W564*AA564</f>
        <v>269322.74819816492</v>
      </c>
      <c r="AC564" s="1">
        <v>11.8</v>
      </c>
      <c r="AD564" s="6">
        <f>AB564*AC564/100</f>
        <v>31780.084287383463</v>
      </c>
      <c r="AE564" s="6">
        <f>AD564*0.95</f>
        <v>30191.080073014287</v>
      </c>
      <c r="AF564" s="6">
        <f>AE564*BB564</f>
        <v>0</v>
      </c>
      <c r="AG564" s="15">
        <f>AE564/21628351</f>
        <v>1.3959030012511951E-3</v>
      </c>
      <c r="AH564" s="6">
        <f>AB564*0.05</f>
        <v>13466.137409908246</v>
      </c>
      <c r="AI564" s="12">
        <f>AH564/12908475</f>
        <v>1.0432012619545103E-3</v>
      </c>
      <c r="AJ564" s="6">
        <f>AD564+AH564</f>
        <v>45246.221697291709</v>
      </c>
      <c r="AK564" s="6">
        <f>AB564*0.04</f>
        <v>10772.909927926597</v>
      </c>
      <c r="AL564" s="6">
        <f>AB564*0.04</f>
        <v>10772.909927926597</v>
      </c>
      <c r="AM564" s="6">
        <f>AK564+AL564</f>
        <v>21545.819855853195</v>
      </c>
      <c r="AN564" s="14">
        <f>AM564/20653560</f>
        <v>1.0432012619545103E-3</v>
      </c>
      <c r="AO564" s="6">
        <v>14</v>
      </c>
      <c r="AP564" s="13">
        <f>AO564/8801</f>
        <v>1.5907283263265539E-3</v>
      </c>
      <c r="AQ564" s="6">
        <v>14</v>
      </c>
      <c r="AR564" s="6"/>
      <c r="AS564" s="6"/>
      <c r="AT564" s="6"/>
      <c r="AU564" s="6">
        <v>0</v>
      </c>
      <c r="AV564" s="6"/>
      <c r="AW564" s="13">
        <f>AV564/34743979</f>
        <v>0</v>
      </c>
      <c r="AX564" s="6">
        <v>1</v>
      </c>
      <c r="AY564" s="6">
        <f>AJ564/962669*302326</f>
        <v>14209.566549723128</v>
      </c>
      <c r="AZ564" s="6">
        <f>AX564*AY564</f>
        <v>14209.566549723128</v>
      </c>
      <c r="BA564" s="12">
        <f>AZ564/12721596</f>
        <v>1.1169641411127289E-3</v>
      </c>
      <c r="BB564" s="11">
        <v>0</v>
      </c>
      <c r="BC564" s="6">
        <f>AD564*BB564*0.18*4</f>
        <v>0</v>
      </c>
      <c r="BD564" s="10">
        <f>BC564/11104067</f>
        <v>0</v>
      </c>
      <c r="BE564" s="6">
        <f>AD564*BB564*0.77*4</f>
        <v>0</v>
      </c>
      <c r="BF564" s="8">
        <f>BE564/47500730</f>
        <v>0</v>
      </c>
      <c r="BG564" s="27">
        <f>BC564+BE564</f>
        <v>0</v>
      </c>
      <c r="BH564" s="9">
        <v>1</v>
      </c>
      <c r="BI564" s="6">
        <f>AK564*0.85*0.75*12</f>
        <v>82412.760948638475</v>
      </c>
      <c r="BJ564" s="6">
        <f>AL564*0.85*0.75*2*12</f>
        <v>164825.52189727695</v>
      </c>
      <c r="BK564" s="6">
        <f>BI564+BJ564</f>
        <v>247238.28284591541</v>
      </c>
      <c r="BL564" s="8">
        <f>BK564/236999601</f>
        <v>1.0432012619545103E-3</v>
      </c>
      <c r="BM564" s="6">
        <f>AH564/286509*487298</f>
        <v>22903.370670985791</v>
      </c>
      <c r="BN564" s="8">
        <f>BM564/23157202</f>
        <v>9.8903877381152487E-4</v>
      </c>
      <c r="BT564" s="6">
        <f>'[1]Detailed Budget'!$AD$12</f>
        <v>194045122715</v>
      </c>
      <c r="BU564" s="6">
        <f>'[1]Detailed Budget'!$AD$24</f>
        <v>194045122715</v>
      </c>
      <c r="BV564" s="7">
        <f>AV564/34743979</f>
        <v>0</v>
      </c>
      <c r="BW564" s="4"/>
      <c r="BX564" s="5">
        <f>BT564*BV564</f>
        <v>0</v>
      </c>
      <c r="BY564" s="5">
        <f>BU564*BV564</f>
        <v>0</v>
      </c>
      <c r="CA564" s="6">
        <f>'[1]Detailed Budget'!$AD$96</f>
        <v>71050111380.677719</v>
      </c>
      <c r="CB564" s="5">
        <f>BA564*CA564</f>
        <v>79360426.63428241</v>
      </c>
      <c r="CE564" s="6">
        <f>'[1]Detailed Budget'!$AD$175</f>
        <v>4330586076.5988197</v>
      </c>
      <c r="CF564" s="5">
        <f>BB564*BD564*CE564</f>
        <v>0</v>
      </c>
      <c r="CG564" s="6">
        <f>'[1]Detailed Budget'!$AD$176</f>
        <v>20662817754.37001</v>
      </c>
      <c r="CH564" s="5">
        <f>BB564*BF564*CG564</f>
        <v>0</v>
      </c>
      <c r="CI564" s="5">
        <f>CF564+CH564</f>
        <v>0</v>
      </c>
      <c r="CJ564" s="5">
        <f>'[1]Detailed Budget'!$AD$178</f>
        <v>46025131033.061455</v>
      </c>
      <c r="CK564" s="5">
        <f>BB564*AG564*CJ564</f>
        <v>0</v>
      </c>
      <c r="CL564" s="5">
        <f>CI564+CK564</f>
        <v>0</v>
      </c>
      <c r="CM564" s="4">
        <f>'[1]Detailed Budget'!$AD$189</f>
        <v>77498869683.252869</v>
      </c>
      <c r="CN564" s="5">
        <f>BH564*BL564*CM564</f>
        <v>80846918.653617531</v>
      </c>
      <c r="CO564" s="3">
        <f>'[1]Detailed Budget'!$AD$191</f>
        <v>2684962805.4134097</v>
      </c>
      <c r="CP564" s="2">
        <f>BH564*AN564*CO564</f>
        <v>2800956.5869081914</v>
      </c>
      <c r="CQ564" s="2">
        <f>CN564+CP564</f>
        <v>83647875.240525723</v>
      </c>
      <c r="CR564" s="6">
        <f>'[1]Detailed Budget'!$AD$195</f>
        <v>18734176418</v>
      </c>
      <c r="CS564" s="5">
        <f>BN564*CR564</f>
        <v>18528826.872827504</v>
      </c>
      <c r="CW564" s="4"/>
      <c r="DH564" s="3">
        <f>'[1]Detailed Budget'!$AD$163</f>
        <v>4928560000</v>
      </c>
      <c r="DI564" s="2">
        <f>AP564*DH564</f>
        <v>7840000.0000000009</v>
      </c>
    </row>
    <row r="565" spans="1:118" ht="43.5" x14ac:dyDescent="0.35">
      <c r="A565" s="23" t="s">
        <v>622</v>
      </c>
      <c r="B565" s="22" t="s">
        <v>621</v>
      </c>
      <c r="C565" s="21" t="s">
        <v>1</v>
      </c>
      <c r="D565" s="21"/>
      <c r="E565" s="21"/>
      <c r="F565" s="21"/>
      <c r="G565" s="21" t="s">
        <v>1</v>
      </c>
      <c r="H565" s="21" t="s">
        <v>1</v>
      </c>
      <c r="I565" s="21" t="s">
        <v>1</v>
      </c>
      <c r="J565" s="21"/>
      <c r="K565" s="21"/>
      <c r="L565" s="21"/>
      <c r="M565" s="21" t="s">
        <v>1</v>
      </c>
      <c r="N565" s="21"/>
      <c r="O565" s="21"/>
      <c r="P565" s="21"/>
      <c r="Q565" s="21"/>
      <c r="R565" s="21" t="s">
        <v>1</v>
      </c>
      <c r="S565" s="21"/>
      <c r="T565" s="21"/>
      <c r="U565" s="20">
        <f>COUNTA(C565:T565)</f>
        <v>6</v>
      </c>
      <c r="V565" s="19" t="s">
        <v>9</v>
      </c>
      <c r="W565" s="18">
        <v>147385</v>
      </c>
      <c r="X565" s="17">
        <v>3</v>
      </c>
      <c r="Y565" s="16">
        <f>1+X565/100</f>
        <v>1.03</v>
      </c>
      <c r="Z565" s="6">
        <v>19</v>
      </c>
      <c r="AA565" s="16">
        <f>POWER(Y565,Z565)</f>
        <v>1.7535060530771003</v>
      </c>
      <c r="AB565" s="6">
        <f>W565*AA565</f>
        <v>258440.48963276841</v>
      </c>
      <c r="AC565" s="1">
        <v>11.8</v>
      </c>
      <c r="AD565" s="6">
        <f>AB565*AC565/100</f>
        <v>30495.977776666674</v>
      </c>
      <c r="AE565" s="6">
        <f>AD565*0.95</f>
        <v>28971.178887833339</v>
      </c>
      <c r="AF565" s="6">
        <f>AE565*BB565</f>
        <v>0</v>
      </c>
      <c r="AG565" s="15">
        <f>AE565/21628351</f>
        <v>1.3395001259149779E-3</v>
      </c>
      <c r="AH565" s="6">
        <f>AB565*0.05</f>
        <v>12922.024481638422</v>
      </c>
      <c r="AI565" s="12">
        <f>AH565/12908475</f>
        <v>1.0010496578130585E-3</v>
      </c>
      <c r="AJ565" s="6">
        <f>AD565+AH565</f>
        <v>43418.002258305096</v>
      </c>
      <c r="AK565" s="6">
        <f>AB565*0.04</f>
        <v>10337.619585310737</v>
      </c>
      <c r="AL565" s="6">
        <f>AB565*0.04</f>
        <v>10337.619585310737</v>
      </c>
      <c r="AM565" s="6">
        <f>AK565+AL565</f>
        <v>20675.239170621473</v>
      </c>
      <c r="AN565" s="14">
        <f>AM565/20653560</f>
        <v>1.0010496578130585E-3</v>
      </c>
      <c r="AO565" s="6">
        <v>14</v>
      </c>
      <c r="AP565" s="13">
        <f>AO565/8801</f>
        <v>1.5907283263265539E-3</v>
      </c>
      <c r="AQ565" s="6">
        <v>14</v>
      </c>
      <c r="AR565" s="6"/>
      <c r="AS565" s="6"/>
      <c r="AT565" s="6"/>
      <c r="AU565" s="6">
        <v>0</v>
      </c>
      <c r="AV565" s="6"/>
      <c r="AW565" s="13">
        <f>AV565/34743979</f>
        <v>0</v>
      </c>
      <c r="AX565" s="6">
        <v>1</v>
      </c>
      <c r="AY565" s="6">
        <f>AJ565/962669*302326</f>
        <v>13635.414613687932</v>
      </c>
      <c r="AZ565" s="6">
        <f>AX565*AY565</f>
        <v>13635.414613687932</v>
      </c>
      <c r="BA565" s="12">
        <f>AZ565/12721596</f>
        <v>1.0718320730895661E-3</v>
      </c>
      <c r="BB565" s="11">
        <v>0</v>
      </c>
      <c r="BC565" s="6">
        <f>AD565*BB565*0.18*4</f>
        <v>0</v>
      </c>
      <c r="BD565" s="10">
        <f>BC565/11104067</f>
        <v>0</v>
      </c>
      <c r="BE565" s="6">
        <f>AD565*BB565*0.77*4</f>
        <v>0</v>
      </c>
      <c r="BF565" s="8">
        <f>BE565/47500730</f>
        <v>0</v>
      </c>
      <c r="BG565" s="27">
        <f>BC565+BE565</f>
        <v>0</v>
      </c>
      <c r="BH565" s="9">
        <v>1</v>
      </c>
      <c r="BI565" s="6">
        <f>AK565*0.85*0.75*12</f>
        <v>79082.78982762713</v>
      </c>
      <c r="BJ565" s="6">
        <f>AL565*0.85*0.75*2*12</f>
        <v>158165.57965525426</v>
      </c>
      <c r="BK565" s="6">
        <f>BI565+BJ565</f>
        <v>237248.36948288139</v>
      </c>
      <c r="BL565" s="8">
        <f>BK565/236999601</f>
        <v>1.0010496578130585E-3</v>
      </c>
      <c r="BM565" s="6">
        <f>AH565/286509*487298</f>
        <v>21977.936769363056</v>
      </c>
      <c r="BN565" s="8">
        <f>BM565/23157202</f>
        <v>9.490756598903035E-4</v>
      </c>
      <c r="BT565" s="6">
        <f>'[1]Detailed Budget'!$AD$12</f>
        <v>194045122715</v>
      </c>
      <c r="BU565" s="6">
        <f>'[1]Detailed Budget'!$AD$24</f>
        <v>194045122715</v>
      </c>
      <c r="BV565" s="7">
        <f>AV565/34743979</f>
        <v>0</v>
      </c>
      <c r="BW565" s="4"/>
      <c r="BX565" s="5">
        <f>BT565*BV565</f>
        <v>0</v>
      </c>
      <c r="BY565" s="5">
        <f>BU565*BV565</f>
        <v>0</v>
      </c>
      <c r="CA565" s="6">
        <f>'[1]Detailed Budget'!$AD$96</f>
        <v>71050111380.677719</v>
      </c>
      <c r="CB565" s="5">
        <f>BA565*CA565</f>
        <v>76153788.174396366</v>
      </c>
      <c r="CE565" s="6">
        <f>'[1]Detailed Budget'!$AD$175</f>
        <v>4330586076.5988197</v>
      </c>
      <c r="CF565" s="5">
        <f>BB565*BD565*CE565</f>
        <v>0</v>
      </c>
      <c r="CG565" s="6">
        <f>'[1]Detailed Budget'!$AD$176</f>
        <v>20662817754.37001</v>
      </c>
      <c r="CH565" s="5">
        <f>BB565*BF565*CG565</f>
        <v>0</v>
      </c>
      <c r="CI565" s="5">
        <f>CF565+CH565</f>
        <v>0</v>
      </c>
      <c r="CJ565" s="5">
        <f>'[1]Detailed Budget'!$AD$178</f>
        <v>46025131033.061455</v>
      </c>
      <c r="CK565" s="5">
        <f>BB565*AG565*CJ565</f>
        <v>0</v>
      </c>
      <c r="CL565" s="5">
        <f>CI565+CK565</f>
        <v>0</v>
      </c>
      <c r="CM565" s="4">
        <f>'[1]Detailed Budget'!$AD$189</f>
        <v>77498869683.252869</v>
      </c>
      <c r="CN565" s="5">
        <f>BH565*BL565*CM565</f>
        <v>77580216.977319106</v>
      </c>
      <c r="CO565" s="3">
        <f>'[1]Detailed Budget'!$AD$191</f>
        <v>2684962805.4134097</v>
      </c>
      <c r="CP565" s="2">
        <f>BH565*AN565*CO565</f>
        <v>2687781.0975998836</v>
      </c>
      <c r="CQ565" s="2">
        <f>CN565+CP565</f>
        <v>80267998.074918985</v>
      </c>
      <c r="CR565" s="6">
        <f>'[1]Detailed Budget'!$AD$195</f>
        <v>18734176418</v>
      </c>
      <c r="CS565" s="5">
        <f>BN565*CR565</f>
        <v>17780150.846414711</v>
      </c>
      <c r="CW565" s="4"/>
      <c r="DH565" s="3">
        <f>'[1]Detailed Budget'!$AD$163</f>
        <v>4928560000</v>
      </c>
      <c r="DI565" s="2">
        <f>AP565*DH565</f>
        <v>7840000.0000000009</v>
      </c>
    </row>
    <row r="566" spans="1:118" ht="58" x14ac:dyDescent="0.35">
      <c r="A566" s="23" t="s">
        <v>620</v>
      </c>
      <c r="B566" s="22" t="s">
        <v>619</v>
      </c>
      <c r="C566" s="21" t="s">
        <v>1</v>
      </c>
      <c r="D566" s="21"/>
      <c r="E566" s="21"/>
      <c r="F566" s="21"/>
      <c r="G566" s="21" t="s">
        <v>1</v>
      </c>
      <c r="H566" s="21" t="s">
        <v>1</v>
      </c>
      <c r="I566" s="21" t="s">
        <v>1</v>
      </c>
      <c r="J566" s="21"/>
      <c r="K566" s="21"/>
      <c r="L566" s="21"/>
      <c r="M566" s="21" t="s">
        <v>1</v>
      </c>
      <c r="N566" s="21"/>
      <c r="O566" s="21"/>
      <c r="P566" s="21"/>
      <c r="Q566" s="21" t="s">
        <v>1</v>
      </c>
      <c r="R566" s="21"/>
      <c r="S566" s="21"/>
      <c r="T566" s="21"/>
      <c r="U566" s="20">
        <f>COUNTA(C566:T566)</f>
        <v>6</v>
      </c>
      <c r="V566" s="19" t="s">
        <v>26</v>
      </c>
      <c r="W566" s="18">
        <v>309448</v>
      </c>
      <c r="X566" s="17">
        <v>3</v>
      </c>
      <c r="Y566" s="16">
        <f>1+X566/100</f>
        <v>1.03</v>
      </c>
      <c r="Z566" s="6">
        <v>19</v>
      </c>
      <c r="AA566" s="16">
        <f>POWER(Y566,Z566)</f>
        <v>1.7535060530771003</v>
      </c>
      <c r="AB566" s="6">
        <f>W566*AA566</f>
        <v>542618.94111260248</v>
      </c>
      <c r="AC566" s="1">
        <v>11.8</v>
      </c>
      <c r="AD566" s="6">
        <f>AB566*AC566/100</f>
        <v>64029.035051287094</v>
      </c>
      <c r="AE566" s="6">
        <f>AD566*0.95</f>
        <v>60827.583298722733</v>
      </c>
      <c r="AF566" s="6">
        <f>AE566*BB566</f>
        <v>0</v>
      </c>
      <c r="AG566" s="15">
        <f>AE566/21628351</f>
        <v>2.812400413638688E-3</v>
      </c>
      <c r="AH566" s="6">
        <f>AB566*0.05</f>
        <v>27130.947055630124</v>
      </c>
      <c r="AI566" s="12">
        <f>AH566/12908475</f>
        <v>2.1017933609996631E-3</v>
      </c>
      <c r="AJ566" s="6">
        <f>AD566+AH566</f>
        <v>91159.982106917218</v>
      </c>
      <c r="AK566" s="6">
        <f>AB566*0.04</f>
        <v>21704.757644504101</v>
      </c>
      <c r="AL566" s="6">
        <f>AB566*0.04</f>
        <v>21704.757644504101</v>
      </c>
      <c r="AM566" s="6">
        <f>AK566+AL566</f>
        <v>43409.515289008203</v>
      </c>
      <c r="AN566" s="14">
        <f>AM566/20653560</f>
        <v>2.1017933609996631E-3</v>
      </c>
      <c r="AO566" s="6">
        <v>20</v>
      </c>
      <c r="AP566" s="13">
        <f>AO566/8801</f>
        <v>2.2724690376093627E-3</v>
      </c>
      <c r="AQ566" s="6">
        <v>20</v>
      </c>
      <c r="AR566" s="6"/>
      <c r="AS566" s="6"/>
      <c r="AT566" s="6"/>
      <c r="AU566" s="6">
        <v>0</v>
      </c>
      <c r="AV566" s="6"/>
      <c r="AW566" s="13">
        <f>AV566/34743979</f>
        <v>0</v>
      </c>
      <c r="AX566" s="6">
        <v>1</v>
      </c>
      <c r="AY566" s="6">
        <f>AJ566/962669*302326</f>
        <v>28628.773493751076</v>
      </c>
      <c r="AZ566" s="6">
        <f>AX566*AY566</f>
        <v>28628.773493751076</v>
      </c>
      <c r="BA566" s="12">
        <f>AZ566/12721596</f>
        <v>2.2504073776396512E-3</v>
      </c>
      <c r="BB566" s="11">
        <v>0</v>
      </c>
      <c r="BC566" s="6">
        <f>AD566*BB566*0.18*4</f>
        <v>0</v>
      </c>
      <c r="BD566" s="10">
        <f>BC566/11104067</f>
        <v>0</v>
      </c>
      <c r="BE566" s="6">
        <f>AD566*BB566*0.77*4</f>
        <v>0</v>
      </c>
      <c r="BF566" s="8">
        <f>BE566/47500730</f>
        <v>0</v>
      </c>
      <c r="BG566" s="27">
        <f>BC566+BE566</f>
        <v>0</v>
      </c>
      <c r="BH566" s="9">
        <v>1</v>
      </c>
      <c r="BI566" s="6">
        <f>AK566*0.85*0.75*12</f>
        <v>166041.39598045638</v>
      </c>
      <c r="BJ566" s="6">
        <f>AL566*0.85*0.75*2*12</f>
        <v>332082.79196091276</v>
      </c>
      <c r="BK566" s="6">
        <f>BI566+BJ566</f>
        <v>498124.18794136913</v>
      </c>
      <c r="BL566" s="8">
        <f>BK566/236999601</f>
        <v>2.1017933609996631E-3</v>
      </c>
      <c r="BM566" s="6">
        <f>AH566/286509*487298</f>
        <v>46144.645502634994</v>
      </c>
      <c r="BN566" s="8">
        <f>BM566/23157202</f>
        <v>1.9926693001440757E-3</v>
      </c>
      <c r="BT566" s="6">
        <f>'[1]Detailed Budget'!$AD$12</f>
        <v>194045122715</v>
      </c>
      <c r="BU566" s="6">
        <f>'[1]Detailed Budget'!$AD$24</f>
        <v>194045122715</v>
      </c>
      <c r="BV566" s="7">
        <f>AV566/34743979</f>
        <v>0</v>
      </c>
      <c r="BW566" s="4"/>
      <c r="BX566" s="5">
        <f>BT566*BV566</f>
        <v>0</v>
      </c>
      <c r="BY566" s="5">
        <f>BU566*BV566</f>
        <v>0</v>
      </c>
      <c r="CA566" s="6">
        <f>'[1]Detailed Budget'!$AD$96</f>
        <v>71050111380.677719</v>
      </c>
      <c r="CB566" s="5">
        <f>BA566*CA566</f>
        <v>159891694.83319607</v>
      </c>
      <c r="CE566" s="6">
        <f>'[1]Detailed Budget'!$AD$175</f>
        <v>4330586076.5988197</v>
      </c>
      <c r="CF566" s="5">
        <f>BB566*BD566*CE566</f>
        <v>0</v>
      </c>
      <c r="CG566" s="6">
        <f>'[1]Detailed Budget'!$AD$176</f>
        <v>20662817754.37001</v>
      </c>
      <c r="CH566" s="5">
        <f>BB566*BF566*CG566</f>
        <v>0</v>
      </c>
      <c r="CI566" s="5">
        <f>CF566+CH566</f>
        <v>0</v>
      </c>
      <c r="CJ566" s="5">
        <f>'[1]Detailed Budget'!$AD$178</f>
        <v>46025131033.061455</v>
      </c>
      <c r="CK566" s="5">
        <f>BB566*AG566*CJ566</f>
        <v>0</v>
      </c>
      <c r="CL566" s="5">
        <f>CI566+CK566</f>
        <v>0</v>
      </c>
      <c r="CM566" s="4">
        <f>'[1]Detailed Budget'!$AD$189</f>
        <v>77498869683.252869</v>
      </c>
      <c r="CN566" s="5">
        <f>BH566*BL566*CM566</f>
        <v>162886609.78523895</v>
      </c>
      <c r="CO566" s="3">
        <f>'[1]Detailed Budget'!$AD$191</f>
        <v>2684962805.4134097</v>
      </c>
      <c r="CP566" s="2">
        <f>BH566*AN566*CO566</f>
        <v>5643236.9989489345</v>
      </c>
      <c r="CQ566" s="2">
        <f>CN566+CP566</f>
        <v>168529846.78418788</v>
      </c>
      <c r="CR566" s="6">
        <f>'[1]Detailed Budget'!$AD$195</f>
        <v>18734176418</v>
      </c>
      <c r="CS566" s="5">
        <f>BN566*CR566</f>
        <v>37331018.211631708</v>
      </c>
      <c r="CW566" s="4"/>
      <c r="DH566" s="3">
        <f>'[1]Detailed Budget'!$AD$163</f>
        <v>4928560000</v>
      </c>
      <c r="DI566" s="2">
        <f>AP566*DH566</f>
        <v>11200000</v>
      </c>
    </row>
    <row r="567" spans="1:118" ht="43.5" x14ac:dyDescent="0.35">
      <c r="A567" s="23" t="s">
        <v>618</v>
      </c>
      <c r="B567" s="22" t="s">
        <v>617</v>
      </c>
      <c r="C567" s="21" t="s">
        <v>1</v>
      </c>
      <c r="D567" s="21"/>
      <c r="E567" s="21"/>
      <c r="F567" s="21"/>
      <c r="G567" s="21" t="s">
        <v>1</v>
      </c>
      <c r="H567" s="21" t="s">
        <v>1</v>
      </c>
      <c r="I567" s="21" t="s">
        <v>1</v>
      </c>
      <c r="J567" s="21"/>
      <c r="K567" s="21"/>
      <c r="L567" s="21"/>
      <c r="M567" s="21" t="s">
        <v>1</v>
      </c>
      <c r="N567" s="21"/>
      <c r="O567" s="21"/>
      <c r="P567" s="21"/>
      <c r="Q567" s="21"/>
      <c r="R567" s="21" t="s">
        <v>1</v>
      </c>
      <c r="S567" s="21"/>
      <c r="T567" s="21"/>
      <c r="U567" s="20">
        <f>COUNTA(C567:T567)</f>
        <v>6</v>
      </c>
      <c r="V567" s="19" t="s">
        <v>9</v>
      </c>
      <c r="W567" s="18">
        <v>128741</v>
      </c>
      <c r="X567" s="17">
        <v>3</v>
      </c>
      <c r="Y567" s="16">
        <f>1+X567/100</f>
        <v>1.03</v>
      </c>
      <c r="Z567" s="6">
        <v>19</v>
      </c>
      <c r="AA567" s="16">
        <f>POWER(Y567,Z567)</f>
        <v>1.7535060530771003</v>
      </c>
      <c r="AB567" s="6">
        <f>W567*AA567</f>
        <v>225748.12277919898</v>
      </c>
      <c r="AC567" s="1">
        <v>11.8</v>
      </c>
      <c r="AD567" s="6">
        <f>AB567*AC567/100</f>
        <v>26638.278487945485</v>
      </c>
      <c r="AE567" s="6">
        <f>AD567*0.95</f>
        <v>25306.36456354821</v>
      </c>
      <c r="AF567" s="6">
        <f>AE567*BB567</f>
        <v>0</v>
      </c>
      <c r="AG567" s="15">
        <f>AE567/21628351</f>
        <v>1.1700552003963782E-3</v>
      </c>
      <c r="AH567" s="6">
        <f>AB567*0.05</f>
        <v>11287.40613895995</v>
      </c>
      <c r="AI567" s="12">
        <f>AH567/12908475</f>
        <v>8.7441825149446009E-4</v>
      </c>
      <c r="AJ567" s="6">
        <f>AD567+AH567</f>
        <v>37925.684626905437</v>
      </c>
      <c r="AK567" s="6">
        <f>AB567*0.04</f>
        <v>9029.9249111679601</v>
      </c>
      <c r="AL567" s="6">
        <f>AB567*0.04</f>
        <v>9029.9249111679601</v>
      </c>
      <c r="AM567" s="6">
        <f>AK567+AL567</f>
        <v>18059.84982233592</v>
      </c>
      <c r="AN567" s="14">
        <f>AM567/20653560</f>
        <v>8.7441825149446009E-4</v>
      </c>
      <c r="AO567" s="6">
        <v>20</v>
      </c>
      <c r="AP567" s="13">
        <f>AO567/8801</f>
        <v>2.2724690376093627E-3</v>
      </c>
      <c r="AQ567" s="6">
        <v>20</v>
      </c>
      <c r="AR567" s="6"/>
      <c r="AS567" s="6"/>
      <c r="AT567" s="6"/>
      <c r="AU567" s="6">
        <v>0</v>
      </c>
      <c r="AV567" s="6"/>
      <c r="AW567" s="13">
        <f>AV567/34743979</f>
        <v>0</v>
      </c>
      <c r="AX567" s="6">
        <v>1</v>
      </c>
      <c r="AY567" s="6">
        <f>AJ567/962669*302326</f>
        <v>11910.553399469407</v>
      </c>
      <c r="AZ567" s="6">
        <f>AX567*AY567</f>
        <v>11910.553399469407</v>
      </c>
      <c r="BA567" s="12">
        <f>AZ567/12721596</f>
        <v>9.3624678849017111E-4</v>
      </c>
      <c r="BB567" s="11">
        <v>0</v>
      </c>
      <c r="BC567" s="6">
        <f>AD567*BB567*0.18*4</f>
        <v>0</v>
      </c>
      <c r="BD567" s="10">
        <f>BC567/11104067</f>
        <v>0</v>
      </c>
      <c r="BE567" s="6">
        <f>AD567*BB567*0.77*4</f>
        <v>0</v>
      </c>
      <c r="BF567" s="8">
        <f>BE567/47500730</f>
        <v>0</v>
      </c>
      <c r="BG567" s="27">
        <f>BC567+BE567</f>
        <v>0</v>
      </c>
      <c r="BH567" s="9">
        <v>1</v>
      </c>
      <c r="BI567" s="6">
        <f>AK567*0.85*0.75*12</f>
        <v>69078.925570434891</v>
      </c>
      <c r="BJ567" s="6">
        <f>AL567*0.85*0.75*2*12</f>
        <v>138157.85114086978</v>
      </c>
      <c r="BK567" s="6">
        <f>BI567+BJ567</f>
        <v>207236.77671130467</v>
      </c>
      <c r="BL567" s="8">
        <f>BK567/236999601</f>
        <v>8.7441825149445998E-4</v>
      </c>
      <c r="BM567" s="6">
        <f>AH567/286509*487298</f>
        <v>19197.757964681408</v>
      </c>
      <c r="BN567" s="8">
        <f>BM567/23157202</f>
        <v>8.2901889289912524E-4</v>
      </c>
      <c r="BT567" s="6">
        <f>'[1]Detailed Budget'!$AD$12</f>
        <v>194045122715</v>
      </c>
      <c r="BU567" s="6">
        <f>'[1]Detailed Budget'!$AD$24</f>
        <v>194045122715</v>
      </c>
      <c r="BV567" s="7">
        <f>AV567/34743979</f>
        <v>0</v>
      </c>
      <c r="BW567" s="4"/>
      <c r="BX567" s="5">
        <f>BT567*BV567</f>
        <v>0</v>
      </c>
      <c r="BY567" s="5">
        <f>BU567*BV567</f>
        <v>0</v>
      </c>
      <c r="CA567" s="6">
        <f>'[1]Detailed Budget'!$AD$96</f>
        <v>71050111380.677719</v>
      </c>
      <c r="CB567" s="5">
        <f>BA567*CA567</f>
        <v>66520438.602028474</v>
      </c>
      <c r="CE567" s="6">
        <f>'[1]Detailed Budget'!$AD$175</f>
        <v>4330586076.5988197</v>
      </c>
      <c r="CF567" s="5">
        <f>BB567*BD567*CE567</f>
        <v>0</v>
      </c>
      <c r="CG567" s="6">
        <f>'[1]Detailed Budget'!$AD$176</f>
        <v>20662817754.37001</v>
      </c>
      <c r="CH567" s="5">
        <f>BB567*BF567*CG567</f>
        <v>0</v>
      </c>
      <c r="CI567" s="5">
        <f>CF567+CH567</f>
        <v>0</v>
      </c>
      <c r="CJ567" s="5">
        <f>'[1]Detailed Budget'!$AD$178</f>
        <v>46025131033.061455</v>
      </c>
      <c r="CK567" s="5">
        <f>BB567*AG567*CJ567</f>
        <v>0</v>
      </c>
      <c r="CL567" s="5">
        <f>CI567+CK567</f>
        <v>0</v>
      </c>
      <c r="CM567" s="4">
        <f>'[1]Detailed Budget'!$AD$189</f>
        <v>77498869683.252869</v>
      </c>
      <c r="CN567" s="5">
        <f>BH567*BL567*CM567</f>
        <v>67766426.121226981</v>
      </c>
      <c r="CO567" s="3">
        <f>'[1]Detailed Budget'!$AD$191</f>
        <v>2684962805.4134097</v>
      </c>
      <c r="CP567" s="2">
        <f>BH567*AN567*CO567</f>
        <v>2347780.4816372539</v>
      </c>
      <c r="CQ567" s="2">
        <f>CN567+CP567</f>
        <v>70114206.602864236</v>
      </c>
      <c r="CR567" s="6">
        <f>'[1]Detailed Budget'!$AD$195</f>
        <v>18734176418</v>
      </c>
      <c r="CS567" s="5">
        <f>BN567*CR567</f>
        <v>15530986.193427259</v>
      </c>
      <c r="CW567" s="4"/>
      <c r="DH567" s="3">
        <f>'[1]Detailed Budget'!$AD$163</f>
        <v>4928560000</v>
      </c>
      <c r="DI567" s="2">
        <f>AP567*DH567</f>
        <v>11200000</v>
      </c>
    </row>
    <row r="568" spans="1:118" ht="43.5" x14ac:dyDescent="0.35">
      <c r="A568" s="23" t="s">
        <v>616</v>
      </c>
      <c r="B568" s="22" t="s">
        <v>615</v>
      </c>
      <c r="C568" s="21" t="s">
        <v>1</v>
      </c>
      <c r="D568" s="21"/>
      <c r="E568" s="21"/>
      <c r="F568" s="21"/>
      <c r="G568" s="21" t="s">
        <v>1</v>
      </c>
      <c r="H568" s="21" t="s">
        <v>1</v>
      </c>
      <c r="I568" s="21" t="s">
        <v>1</v>
      </c>
      <c r="J568" s="21"/>
      <c r="K568" s="21"/>
      <c r="L568" s="21"/>
      <c r="M568" s="21" t="s">
        <v>1</v>
      </c>
      <c r="N568" s="21"/>
      <c r="O568" s="21"/>
      <c r="P568" s="21"/>
      <c r="Q568" s="21"/>
      <c r="R568" s="21" t="s">
        <v>1</v>
      </c>
      <c r="S568" s="21"/>
      <c r="T568" s="21"/>
      <c r="U568" s="20">
        <f>COUNTA(C568:T568)</f>
        <v>6</v>
      </c>
      <c r="V568" s="19" t="s">
        <v>9</v>
      </c>
      <c r="W568" s="18">
        <v>178687</v>
      </c>
      <c r="X568" s="17">
        <v>3</v>
      </c>
      <c r="Y568" s="16">
        <f>1+X568/100</f>
        <v>1.03</v>
      </c>
      <c r="Z568" s="6">
        <v>19</v>
      </c>
      <c r="AA568" s="16">
        <f>POWER(Y568,Z568)</f>
        <v>1.7535060530771003</v>
      </c>
      <c r="AB568" s="6">
        <f>W568*AA568</f>
        <v>313328.7361061878</v>
      </c>
      <c r="AC568" s="1">
        <v>11.8</v>
      </c>
      <c r="AD568" s="6">
        <f>AB568*AC568/100</f>
        <v>36972.790860530164</v>
      </c>
      <c r="AE568" s="6">
        <f>AD568*0.95</f>
        <v>35124.151317503653</v>
      </c>
      <c r="AF568" s="6">
        <f>AE568*BB568</f>
        <v>0</v>
      </c>
      <c r="AG568" s="15">
        <f>AE568/21628351</f>
        <v>1.6239865590078344E-3</v>
      </c>
      <c r="AH568" s="6">
        <f>AB568*0.05</f>
        <v>15666.436805309391</v>
      </c>
      <c r="AI568" s="12">
        <f>AH568/12908475</f>
        <v>1.2136551223370221E-3</v>
      </c>
      <c r="AJ568" s="6">
        <f>AD568+AH568</f>
        <v>52639.227665839557</v>
      </c>
      <c r="AK568" s="6">
        <f>AB568*0.04</f>
        <v>12533.149444247512</v>
      </c>
      <c r="AL568" s="6">
        <f>AB568*0.04</f>
        <v>12533.149444247512</v>
      </c>
      <c r="AM568" s="6">
        <f>AK568+AL568</f>
        <v>25066.298888495025</v>
      </c>
      <c r="AN568" s="14">
        <f>AM568/20653560</f>
        <v>1.2136551223370219E-3</v>
      </c>
      <c r="AO568" s="6">
        <v>10</v>
      </c>
      <c r="AP568" s="13">
        <f>AO568/8801</f>
        <v>1.1362345188046814E-3</v>
      </c>
      <c r="AQ568" s="6">
        <v>10</v>
      </c>
      <c r="AR568" s="6"/>
      <c r="AS568" s="6"/>
      <c r="AT568" s="6"/>
      <c r="AU568" s="6">
        <v>0</v>
      </c>
      <c r="AV568" s="6"/>
      <c r="AW568" s="13">
        <f>AV568/34743979</f>
        <v>0</v>
      </c>
      <c r="AX568" s="6">
        <v>1</v>
      </c>
      <c r="AY568" s="6">
        <f>AJ568/962669*302326</f>
        <v>16531.338542430069</v>
      </c>
      <c r="AZ568" s="6">
        <f>AX568*AY568</f>
        <v>16531.338542430069</v>
      </c>
      <c r="BA568" s="12">
        <f>AZ568/12721596</f>
        <v>1.2994704864413293E-3</v>
      </c>
      <c r="BB568" s="11">
        <v>0</v>
      </c>
      <c r="BC568" s="6">
        <f>AD568*BB568*0.18*4</f>
        <v>0</v>
      </c>
      <c r="BD568" s="10">
        <f>BC568/11104067</f>
        <v>0</v>
      </c>
      <c r="BE568" s="6">
        <f>AD568*BB568*0.77*4</f>
        <v>0</v>
      </c>
      <c r="BF568" s="8">
        <f>BE568/47500730</f>
        <v>0</v>
      </c>
      <c r="BG568" s="27">
        <f>BC568+BE568</f>
        <v>0</v>
      </c>
      <c r="BH568" s="9">
        <v>1</v>
      </c>
      <c r="BI568" s="6">
        <f>AK568*0.85*0.75*12</f>
        <v>95878.593248493475</v>
      </c>
      <c r="BJ568" s="6">
        <f>AL568*0.85*0.75*2*12</f>
        <v>191757.18649698695</v>
      </c>
      <c r="BK568" s="6">
        <f>BI568+BJ568</f>
        <v>287635.77974548039</v>
      </c>
      <c r="BL568" s="8">
        <f>BK568/236999601</f>
        <v>1.2136551223370219E-3</v>
      </c>
      <c r="BM568" s="6">
        <f>AH568/286509*487298</f>
        <v>26645.666706294236</v>
      </c>
      <c r="BN568" s="8">
        <f>BM568/23157202</f>
        <v>1.1506427549534801E-3</v>
      </c>
      <c r="BT568" s="6">
        <f>'[1]Detailed Budget'!$AD$12</f>
        <v>194045122715</v>
      </c>
      <c r="BU568" s="6">
        <f>'[1]Detailed Budget'!$AD$24</f>
        <v>194045122715</v>
      </c>
      <c r="BV568" s="7">
        <f>AV568/34743979</f>
        <v>0</v>
      </c>
      <c r="BW568" s="4"/>
      <c r="BX568" s="5">
        <f>BT568*BV568</f>
        <v>0</v>
      </c>
      <c r="BY568" s="5">
        <f>BU568*BV568</f>
        <v>0</v>
      </c>
      <c r="CA568" s="6">
        <f>'[1]Detailed Budget'!$AD$96</f>
        <v>71050111380.677719</v>
      </c>
      <c r="CB568" s="5">
        <f>BA568*CA568</f>
        <v>92327522.797559902</v>
      </c>
      <c r="CE568" s="6">
        <f>'[1]Detailed Budget'!$AD$175</f>
        <v>4330586076.5988197</v>
      </c>
      <c r="CF568" s="5">
        <f>BB568*BD568*CE568</f>
        <v>0</v>
      </c>
      <c r="CG568" s="6">
        <f>'[1]Detailed Budget'!$AD$176</f>
        <v>20662817754.37001</v>
      </c>
      <c r="CH568" s="5">
        <f>BB568*BF568*CG568</f>
        <v>0</v>
      </c>
      <c r="CI568" s="5">
        <f>CF568+CH568</f>
        <v>0</v>
      </c>
      <c r="CJ568" s="5">
        <f>'[1]Detailed Budget'!$AD$178</f>
        <v>46025131033.061455</v>
      </c>
      <c r="CK568" s="5">
        <f>BB568*AG568*CJ568</f>
        <v>0</v>
      </c>
      <c r="CL568" s="5">
        <f>CI568+CK568</f>
        <v>0</v>
      </c>
      <c r="CM568" s="4">
        <f>'[1]Detailed Budget'!$AD$189</f>
        <v>77498869683.252869</v>
      </c>
      <c r="CN568" s="5">
        <f>BH568*BL568*CM568</f>
        <v>94056900.16640918</v>
      </c>
      <c r="CO568" s="3">
        <f>'[1]Detailed Budget'!$AD$191</f>
        <v>2684962805.4134097</v>
      </c>
      <c r="CP568" s="2">
        <f>BH568*AN568*CO568</f>
        <v>3258618.8620743654</v>
      </c>
      <c r="CQ568" s="2">
        <f>CN568+CP568</f>
        <v>97315519.02848354</v>
      </c>
      <c r="CR568" s="6">
        <f>'[1]Detailed Budget'!$AD$195</f>
        <v>18734176418</v>
      </c>
      <c r="CS568" s="5">
        <f>BN568*CR568</f>
        <v>21556344.36539204</v>
      </c>
      <c r="CW568" s="4"/>
      <c r="DH568" s="3">
        <f>'[1]Detailed Budget'!$AD$163</f>
        <v>4928560000</v>
      </c>
      <c r="DI568" s="2">
        <f>AP568*DH568</f>
        <v>5600000</v>
      </c>
    </row>
    <row r="569" spans="1:118" ht="43.5" x14ac:dyDescent="0.35">
      <c r="A569" s="23" t="s">
        <v>614</v>
      </c>
      <c r="B569" s="22" t="s">
        <v>613</v>
      </c>
      <c r="C569" s="21" t="s">
        <v>1</v>
      </c>
      <c r="D569" s="21"/>
      <c r="E569" s="21"/>
      <c r="F569" s="21"/>
      <c r="G569" s="21" t="s">
        <v>1</v>
      </c>
      <c r="H569" s="21" t="s">
        <v>1</v>
      </c>
      <c r="I569" s="21" t="s">
        <v>1</v>
      </c>
      <c r="J569" s="21"/>
      <c r="K569" s="21"/>
      <c r="L569" s="21"/>
      <c r="M569" s="21" t="s">
        <v>1</v>
      </c>
      <c r="N569" s="21"/>
      <c r="O569" s="21"/>
      <c r="P569" s="21"/>
      <c r="Q569" s="21"/>
      <c r="R569" s="21" t="s">
        <v>1</v>
      </c>
      <c r="S569" s="21"/>
      <c r="T569" s="21"/>
      <c r="U569" s="20">
        <f>COUNTA(C569:T569)</f>
        <v>6</v>
      </c>
      <c r="V569" s="19" t="s">
        <v>9</v>
      </c>
      <c r="W569" s="18">
        <v>238305</v>
      </c>
      <c r="X569" s="17">
        <v>3</v>
      </c>
      <c r="Y569" s="16">
        <f>1+X569/100</f>
        <v>1.03</v>
      </c>
      <c r="Z569" s="6">
        <v>19</v>
      </c>
      <c r="AA569" s="16">
        <f>POWER(Y569,Z569)</f>
        <v>1.7535060530771003</v>
      </c>
      <c r="AB569" s="6">
        <f>W569*AA569</f>
        <v>417869.25997853838</v>
      </c>
      <c r="AC569" s="1">
        <v>11.8</v>
      </c>
      <c r="AD569" s="6">
        <f>AB569*AC569/100</f>
        <v>49308.572677467528</v>
      </c>
      <c r="AE569" s="6">
        <f>AD569*0.95</f>
        <v>46843.144043594148</v>
      </c>
      <c r="AF569" s="6">
        <f>AE569*BB569</f>
        <v>0</v>
      </c>
      <c r="AG569" s="15">
        <f>AE569/21628351</f>
        <v>2.1658213353202074E-3</v>
      </c>
      <c r="AH569" s="6">
        <f>AB569*0.05</f>
        <v>20893.46299892692</v>
      </c>
      <c r="AI569" s="12">
        <f>AH569/12908475</f>
        <v>1.6185849218383209E-3</v>
      </c>
      <c r="AJ569" s="6">
        <f>AD569+AH569</f>
        <v>70202.035676394444</v>
      </c>
      <c r="AK569" s="6">
        <f>AB569*0.04</f>
        <v>16714.770399141536</v>
      </c>
      <c r="AL569" s="6">
        <f>AB569*0.04</f>
        <v>16714.770399141536</v>
      </c>
      <c r="AM569" s="6">
        <f>AK569+AL569</f>
        <v>33429.540798283073</v>
      </c>
      <c r="AN569" s="14">
        <f>AM569/20653560</f>
        <v>1.6185849218383209E-3</v>
      </c>
      <c r="AO569" s="6">
        <v>20</v>
      </c>
      <c r="AP569" s="13">
        <f>AO569/8801</f>
        <v>2.2724690376093627E-3</v>
      </c>
      <c r="AQ569" s="6">
        <v>20</v>
      </c>
      <c r="AR569" s="6"/>
      <c r="AS569" s="6"/>
      <c r="AT569" s="6"/>
      <c r="AU569" s="6">
        <v>0</v>
      </c>
      <c r="AV569" s="6"/>
      <c r="AW569" s="13">
        <f>AV569/34743979</f>
        <v>0</v>
      </c>
      <c r="AX569" s="6">
        <v>1</v>
      </c>
      <c r="AY569" s="6">
        <f>AJ569/962669*302326</f>
        <v>22046.934759404972</v>
      </c>
      <c r="AZ569" s="6">
        <f>AX569*AY569</f>
        <v>22046.934759404972</v>
      </c>
      <c r="BA569" s="12">
        <f>AZ569/12721596</f>
        <v>1.7330321415178545E-3</v>
      </c>
      <c r="BB569" s="11">
        <v>0</v>
      </c>
      <c r="BC569" s="6">
        <f>AD569*BB569*0.18*4</f>
        <v>0</v>
      </c>
      <c r="BD569" s="10">
        <f>BC569/11104067</f>
        <v>0</v>
      </c>
      <c r="BE569" s="6">
        <f>AD569*BB569*0.77*4</f>
        <v>0</v>
      </c>
      <c r="BF569" s="8">
        <f>BE569/47500730</f>
        <v>0</v>
      </c>
      <c r="BG569" s="27">
        <f>BC569+BE569</f>
        <v>0</v>
      </c>
      <c r="BH569" s="9">
        <v>1</v>
      </c>
      <c r="BI569" s="6">
        <f>AK569*0.85*0.75*12</f>
        <v>127867.99355343275</v>
      </c>
      <c r="BJ569" s="6">
        <f>AL569*0.85*0.75*2*12</f>
        <v>255735.9871068655</v>
      </c>
      <c r="BK569" s="6">
        <f>BI569+BJ569</f>
        <v>383603.98066029826</v>
      </c>
      <c r="BL569" s="8">
        <f>BK569/236999601</f>
        <v>1.6185849218383209E-3</v>
      </c>
      <c r="BM569" s="6">
        <f>AH569/286509*487298</f>
        <v>35535.856578505707</v>
      </c>
      <c r="BN569" s="8">
        <f>BM569/23157202</f>
        <v>1.5345488016430355E-3</v>
      </c>
      <c r="BT569" s="6">
        <f>'[1]Detailed Budget'!$AD$12</f>
        <v>194045122715</v>
      </c>
      <c r="BU569" s="6">
        <f>'[1]Detailed Budget'!$AD$24</f>
        <v>194045122715</v>
      </c>
      <c r="BV569" s="7">
        <f>AV569/34743979</f>
        <v>0</v>
      </c>
      <c r="BW569" s="4"/>
      <c r="BX569" s="5">
        <f>BT569*BV569</f>
        <v>0</v>
      </c>
      <c r="BY569" s="5">
        <f>BU569*BV569</f>
        <v>0</v>
      </c>
      <c r="CA569" s="6">
        <f>'[1]Detailed Budget'!$AD$96</f>
        <v>71050111380.677719</v>
      </c>
      <c r="CB569" s="5">
        <f>BA569*CA569</f>
        <v>123132126.68113799</v>
      </c>
      <c r="CE569" s="6">
        <f>'[1]Detailed Budget'!$AD$175</f>
        <v>4330586076.5988197</v>
      </c>
      <c r="CF569" s="5">
        <f>BB569*BD569*CE569</f>
        <v>0</v>
      </c>
      <c r="CG569" s="6">
        <f>'[1]Detailed Budget'!$AD$176</f>
        <v>20662817754.37001</v>
      </c>
      <c r="CH569" s="5">
        <f>BB569*BF569*CG569</f>
        <v>0</v>
      </c>
      <c r="CI569" s="5">
        <f>CF569+CH569</f>
        <v>0</v>
      </c>
      <c r="CJ569" s="5">
        <f>'[1]Detailed Budget'!$AD$178</f>
        <v>46025131033.061455</v>
      </c>
      <c r="CK569" s="5">
        <f>BB569*AG569*CJ569</f>
        <v>0</v>
      </c>
      <c r="CL569" s="5">
        <f>CI569+CK569</f>
        <v>0</v>
      </c>
      <c r="CM569" s="4">
        <f>'[1]Detailed Budget'!$AD$189</f>
        <v>77498869683.252869</v>
      </c>
      <c r="CN569" s="5">
        <f>BH569*BL569*CM569</f>
        <v>125438501.92882606</v>
      </c>
      <c r="CO569" s="3">
        <f>'[1]Detailed Budget'!$AD$191</f>
        <v>2684962805.4134097</v>
      </c>
      <c r="CP569" s="2">
        <f>BH569*AN569*CO569</f>
        <v>4345840.3125388622</v>
      </c>
      <c r="CQ569" s="2">
        <f>CN569+CP569</f>
        <v>129784342.24136493</v>
      </c>
      <c r="CR569" s="6">
        <f>'[1]Detailed Budget'!$AD$195</f>
        <v>18734176418</v>
      </c>
      <c r="CS569" s="5">
        <f>BN569*CR569</f>
        <v>28748507.972011115</v>
      </c>
      <c r="CW569" s="4"/>
      <c r="DH569" s="3">
        <f>'[1]Detailed Budget'!$AD$163</f>
        <v>4928560000</v>
      </c>
      <c r="DI569" s="2">
        <f>AP569*DH569</f>
        <v>11200000</v>
      </c>
    </row>
    <row r="570" spans="1:118" ht="43.5" x14ac:dyDescent="0.35">
      <c r="A570" s="23" t="s">
        <v>612</v>
      </c>
      <c r="B570" s="22" t="s">
        <v>611</v>
      </c>
      <c r="C570" s="21" t="s">
        <v>1</v>
      </c>
      <c r="D570" s="21"/>
      <c r="E570" s="21"/>
      <c r="F570" s="21"/>
      <c r="G570" s="21" t="s">
        <v>1</v>
      </c>
      <c r="H570" s="21" t="s">
        <v>1</v>
      </c>
      <c r="I570" s="21" t="s">
        <v>1</v>
      </c>
      <c r="J570" s="21"/>
      <c r="K570" s="21"/>
      <c r="L570" s="21"/>
      <c r="M570" s="21" t="s">
        <v>1</v>
      </c>
      <c r="N570" s="21"/>
      <c r="O570" s="21"/>
      <c r="P570" s="21"/>
      <c r="Q570" s="21"/>
      <c r="R570" s="21" t="s">
        <v>1</v>
      </c>
      <c r="S570" s="21"/>
      <c r="T570" s="21"/>
      <c r="U570" s="20">
        <f>COUNTA(C570:T570)</f>
        <v>6</v>
      </c>
      <c r="V570" s="19" t="s">
        <v>9</v>
      </c>
      <c r="W570" s="18">
        <v>127150</v>
      </c>
      <c r="X570" s="17">
        <v>3</v>
      </c>
      <c r="Y570" s="16">
        <f>1+X570/100</f>
        <v>1.03</v>
      </c>
      <c r="Z570" s="6">
        <v>19</v>
      </c>
      <c r="AA570" s="16">
        <f>POWER(Y570,Z570)</f>
        <v>1.7535060530771003</v>
      </c>
      <c r="AB570" s="6">
        <f>W570*AA570</f>
        <v>222958.2946487533</v>
      </c>
      <c r="AC570" s="1">
        <v>11.8</v>
      </c>
      <c r="AD570" s="6">
        <f>AB570*AC570/100</f>
        <v>26309.078768552892</v>
      </c>
      <c r="AE570" s="6">
        <f>AD570*0.95</f>
        <v>24993.624830125245</v>
      </c>
      <c r="AF570" s="6">
        <f>AE570*BB570</f>
        <v>0</v>
      </c>
      <c r="AG570" s="15">
        <f>AE570/21628351</f>
        <v>1.1555954880760556E-3</v>
      </c>
      <c r="AH570" s="6">
        <f>AB570*0.05</f>
        <v>11147.914732437666</v>
      </c>
      <c r="AI570" s="12">
        <f>AH570/12908475</f>
        <v>8.6361206358130346E-4</v>
      </c>
      <c r="AJ570" s="6">
        <f>AD570+AH570</f>
        <v>37456.99350099056</v>
      </c>
      <c r="AK570" s="6">
        <f>AB570*0.04</f>
        <v>8918.3317859501331</v>
      </c>
      <c r="AL570" s="6">
        <f>AB570*0.04</f>
        <v>8918.3317859501331</v>
      </c>
      <c r="AM570" s="6">
        <f>AK570+AL570</f>
        <v>17836.663571900266</v>
      </c>
      <c r="AN570" s="14">
        <f>AM570/20653560</f>
        <v>8.6361206358130346E-4</v>
      </c>
      <c r="AO570" s="6">
        <v>16</v>
      </c>
      <c r="AP570" s="13">
        <f>AO570/8801</f>
        <v>1.81797523008749E-3</v>
      </c>
      <c r="AQ570" s="6">
        <v>16</v>
      </c>
      <c r="AR570" s="6"/>
      <c r="AS570" s="6"/>
      <c r="AT570" s="6"/>
      <c r="AU570" s="6">
        <v>0</v>
      </c>
      <c r="AV570" s="6"/>
      <c r="AW570" s="13">
        <f>AV570/34743979</f>
        <v>0</v>
      </c>
      <c r="AX570" s="6">
        <v>1</v>
      </c>
      <c r="AY570" s="6">
        <f>AJ570/962669*302326</f>
        <v>11763.361048481329</v>
      </c>
      <c r="AZ570" s="6">
        <f>AX570*AY570</f>
        <v>11763.361048481329</v>
      </c>
      <c r="BA570" s="12">
        <f>AZ570/12721596</f>
        <v>9.2467651452548324E-4</v>
      </c>
      <c r="BB570" s="11">
        <v>0</v>
      </c>
      <c r="BC570" s="6">
        <f>AD570*BB570*0.18*4</f>
        <v>0</v>
      </c>
      <c r="BD570" s="10">
        <f>BC570/11104067</f>
        <v>0</v>
      </c>
      <c r="BE570" s="6">
        <f>AD570*BB570*0.77*4</f>
        <v>0</v>
      </c>
      <c r="BF570" s="8">
        <f>BE570/47500730</f>
        <v>0</v>
      </c>
      <c r="BG570" s="27">
        <f>BC570+BE570</f>
        <v>0</v>
      </c>
      <c r="BH570" s="9">
        <v>1</v>
      </c>
      <c r="BI570" s="6">
        <f>AK570*0.85*0.75*12</f>
        <v>68225.238162518523</v>
      </c>
      <c r="BJ570" s="6">
        <f>AL570*0.85*0.75*2*12</f>
        <v>136450.47632503705</v>
      </c>
      <c r="BK570" s="6">
        <f>BI570+BJ570</f>
        <v>204675.71448755555</v>
      </c>
      <c r="BL570" s="8">
        <f>BK570/236999601</f>
        <v>8.6361206358130346E-4</v>
      </c>
      <c r="BM570" s="6">
        <f>AH570/286509*487298</f>
        <v>18960.509279943773</v>
      </c>
      <c r="BN570" s="8">
        <f>BM570/23157202</f>
        <v>8.1877375686163528E-4</v>
      </c>
      <c r="BT570" s="6">
        <f>'[1]Detailed Budget'!$AD$12</f>
        <v>194045122715</v>
      </c>
      <c r="BU570" s="6">
        <f>'[1]Detailed Budget'!$AD$24</f>
        <v>194045122715</v>
      </c>
      <c r="BV570" s="7">
        <f>AV570/34743979</f>
        <v>0</v>
      </c>
      <c r="BW570" s="4"/>
      <c r="BX570" s="5">
        <f>BT570*BV570</f>
        <v>0</v>
      </c>
      <c r="BY570" s="5">
        <f>BU570*BV570</f>
        <v>0</v>
      </c>
      <c r="CA570" s="6">
        <f>'[1]Detailed Budget'!$AD$96</f>
        <v>71050111380.677719</v>
      </c>
      <c r="CB570" s="5">
        <f>BA570*CA570</f>
        <v>65698369.348132446</v>
      </c>
      <c r="CE570" s="6">
        <f>'[1]Detailed Budget'!$AD$175</f>
        <v>4330586076.5988197</v>
      </c>
      <c r="CF570" s="5">
        <f>BB570*BD570*CE570</f>
        <v>0</v>
      </c>
      <c r="CG570" s="6">
        <f>'[1]Detailed Budget'!$AD$176</f>
        <v>20662817754.37001</v>
      </c>
      <c r="CH570" s="5">
        <f>BB570*BF570*CG570</f>
        <v>0</v>
      </c>
      <c r="CI570" s="5">
        <f>CF570+CH570</f>
        <v>0</v>
      </c>
      <c r="CJ570" s="5">
        <f>'[1]Detailed Budget'!$AD$178</f>
        <v>46025131033.061455</v>
      </c>
      <c r="CK570" s="5">
        <f>BB570*AG570*CJ570</f>
        <v>0</v>
      </c>
      <c r="CL570" s="5">
        <f>CI570+CK570</f>
        <v>0</v>
      </c>
      <c r="CM570" s="4">
        <f>'[1]Detailed Budget'!$AD$189</f>
        <v>77498869683.252869</v>
      </c>
      <c r="CN570" s="5">
        <f>BH570*BL570*CM570</f>
        <v>66928958.772372529</v>
      </c>
      <c r="CO570" s="3">
        <f>'[1]Detailed Budget'!$AD$191</f>
        <v>2684962805.4134097</v>
      </c>
      <c r="CP570" s="2">
        <f>BH570*AN570*CO570</f>
        <v>2318766.2690221206</v>
      </c>
      <c r="CQ570" s="2">
        <f>CN570+CP570</f>
        <v>69247725.041394651</v>
      </c>
      <c r="CR570" s="6">
        <f>'[1]Detailed Budget'!$AD$195</f>
        <v>18734176418</v>
      </c>
      <c r="CS570" s="5">
        <f>BN570*CR570</f>
        <v>15339052.007474514</v>
      </c>
      <c r="CW570" s="4"/>
      <c r="DH570" s="3">
        <f>'[1]Detailed Budget'!$AD$163</f>
        <v>4928560000</v>
      </c>
      <c r="DI570" s="2">
        <f>AP570*DH570</f>
        <v>8960000</v>
      </c>
    </row>
    <row r="571" spans="1:118" x14ac:dyDescent="0.35">
      <c r="A571" s="23"/>
      <c r="B571" s="22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0"/>
      <c r="V571" s="19"/>
      <c r="W571" s="18"/>
      <c r="X571" s="17"/>
      <c r="Y571" s="16"/>
      <c r="Z571" s="6"/>
      <c r="AA571" s="16"/>
      <c r="AB571" s="6"/>
      <c r="AD571" s="6"/>
      <c r="AE571" s="6"/>
      <c r="AF571" s="6">
        <f>AE571*BB571</f>
        <v>0</v>
      </c>
      <c r="AG571" s="15">
        <f>AE571/21628351</f>
        <v>0</v>
      </c>
      <c r="AH571" s="6"/>
      <c r="AI571" s="12"/>
      <c r="AJ571" s="6"/>
      <c r="AK571" s="6">
        <f>AB571*0.04</f>
        <v>0</v>
      </c>
      <c r="AL571" s="6">
        <f>AB571*0.04</f>
        <v>0</v>
      </c>
      <c r="AM571" s="6">
        <f>AK571+AL571</f>
        <v>0</v>
      </c>
      <c r="AN571" s="14">
        <f>AM571/20653560</f>
        <v>0</v>
      </c>
      <c r="AO571" s="6"/>
      <c r="AP571" s="13">
        <f>AO571/8801</f>
        <v>0</v>
      </c>
      <c r="AQ571" s="6"/>
      <c r="AR571" s="6"/>
      <c r="AS571" s="6"/>
      <c r="AT571" s="6"/>
      <c r="AU571" s="6"/>
      <c r="AV571" s="6"/>
      <c r="AW571" s="13">
        <f>AV571/34743979</f>
        <v>0</v>
      </c>
      <c r="AX571" s="6"/>
      <c r="AY571" s="6"/>
      <c r="AZ571" s="6"/>
      <c r="BA571" s="12">
        <f>AZ571/12721596</f>
        <v>0</v>
      </c>
      <c r="BB571" s="11"/>
      <c r="BC571" s="6"/>
      <c r="BD571" s="10"/>
      <c r="BE571" s="6"/>
      <c r="BF571" s="8"/>
      <c r="BG571" s="27"/>
      <c r="BH571" s="9"/>
      <c r="BI571" s="6">
        <f>AK571*0.85*0.75*12</f>
        <v>0</v>
      </c>
      <c r="BJ571" s="6">
        <f>AL571*0.85*0.75*2*12</f>
        <v>0</v>
      </c>
      <c r="BK571" s="6">
        <f>BI571+BJ571</f>
        <v>0</v>
      </c>
      <c r="BL571" s="8">
        <f>BK571/236999601</f>
        <v>0</v>
      </c>
      <c r="BM571" s="6"/>
      <c r="BN571" s="8">
        <f>BM571/23157202</f>
        <v>0</v>
      </c>
      <c r="BT571" s="6"/>
      <c r="BU571" s="6"/>
      <c r="BV571" s="7"/>
      <c r="BW571" s="4"/>
      <c r="BX571" s="5"/>
      <c r="BY571" s="5"/>
      <c r="CA571" s="6">
        <f>'[1]Detailed Budget'!$AD$96</f>
        <v>71050111380.677719</v>
      </c>
      <c r="CB571" s="5">
        <f>BA571*CA571</f>
        <v>0</v>
      </c>
      <c r="CE571" s="6"/>
      <c r="CF571" s="5"/>
      <c r="CG571" s="6"/>
      <c r="CH571" s="5"/>
      <c r="CI571" s="5"/>
      <c r="CJ571" s="5"/>
      <c r="CK571" s="5"/>
      <c r="CL571" s="5"/>
      <c r="CM571" s="4">
        <f>'[1]Detailed Budget'!$AD$189</f>
        <v>77498869683.252869</v>
      </c>
      <c r="CN571" s="5">
        <f>BH571*BL571*CM571</f>
        <v>0</v>
      </c>
      <c r="CO571" s="3">
        <f>'[1]Detailed Budget'!$AD$191</f>
        <v>2684962805.4134097</v>
      </c>
      <c r="CP571" s="2">
        <f>BH571*AN571*CO571</f>
        <v>0</v>
      </c>
      <c r="CQ571" s="2">
        <f>CN571+CP571</f>
        <v>0</v>
      </c>
      <c r="CR571" s="6"/>
      <c r="CS571" s="5"/>
      <c r="CW571" s="4"/>
      <c r="DH571" s="3">
        <f>'[1]Detailed Budget'!$AD$163</f>
        <v>4928560000</v>
      </c>
      <c r="DI571" s="2">
        <f>AP571*DH571</f>
        <v>0</v>
      </c>
    </row>
    <row r="572" spans="1:118" x14ac:dyDescent="0.35">
      <c r="A572" s="38">
        <v>4.5</v>
      </c>
      <c r="B572" s="37" t="s">
        <v>610</v>
      </c>
      <c r="C572" s="34">
        <f>COUNTA(C574:C600)</f>
        <v>27</v>
      </c>
      <c r="D572" s="34">
        <f>COUNTA(D574:D600)</f>
        <v>0</v>
      </c>
      <c r="E572" s="34">
        <f>COUNTA(E574:E600)</f>
        <v>0</v>
      </c>
      <c r="F572" s="34">
        <f>COUNTA(F574:F600)</f>
        <v>0</v>
      </c>
      <c r="G572" s="34">
        <f>COUNTA(G574:G600)</f>
        <v>27</v>
      </c>
      <c r="H572" s="34">
        <f>COUNTA(H574:H600)</f>
        <v>27</v>
      </c>
      <c r="I572" s="34">
        <f>COUNTA(I574:I600)</f>
        <v>27</v>
      </c>
      <c r="J572" s="34">
        <f>COUNTA(J574:J600)</f>
        <v>0</v>
      </c>
      <c r="K572" s="34">
        <f>COUNTA(K574:K600)</f>
        <v>0</v>
      </c>
      <c r="L572" s="34">
        <f>COUNTA(L574:L600)</f>
        <v>0</v>
      </c>
      <c r="M572" s="34">
        <f>COUNTA(M574:M600)</f>
        <v>27</v>
      </c>
      <c r="N572" s="34">
        <f>COUNTA(N574:N600)</f>
        <v>0</v>
      </c>
      <c r="O572" s="34">
        <f>COUNTA(O574:O600)</f>
        <v>0</v>
      </c>
      <c r="P572" s="34">
        <f>COUNTA(P574:P600)</f>
        <v>0</v>
      </c>
      <c r="Q572" s="34">
        <f>COUNTA(Q574:Q600)</f>
        <v>3</v>
      </c>
      <c r="R572" s="34">
        <f>COUNTA(R574:R600)</f>
        <v>24</v>
      </c>
      <c r="S572" s="34">
        <f>COUNTA(S574:S600)</f>
        <v>0</v>
      </c>
      <c r="T572" s="34">
        <f>COUNTA(T574:T600)</f>
        <v>0</v>
      </c>
      <c r="U572" s="33">
        <f>SUM(C572:T572)</f>
        <v>162</v>
      </c>
      <c r="V572" s="32"/>
      <c r="W572" s="25">
        <f>SUM(W574:W600)</f>
        <v>3927563</v>
      </c>
      <c r="X572" s="31">
        <v>3.19</v>
      </c>
      <c r="Y572" s="30">
        <f>1+X572/100</f>
        <v>1.0319</v>
      </c>
      <c r="Z572" s="25">
        <v>19</v>
      </c>
      <c r="AA572" s="30">
        <f>POWER(Y572,Z572)</f>
        <v>1.8159949505681734</v>
      </c>
      <c r="AB572" s="25">
        <f>W572*AA572</f>
        <v>7132434.5760383867</v>
      </c>
      <c r="AC572" s="24">
        <v>11.8</v>
      </c>
      <c r="AD572" s="25">
        <f>AB572*AC572/100</f>
        <v>841627.27997252974</v>
      </c>
      <c r="AE572" s="25">
        <f>AD572*0.95</f>
        <v>799545.91597390326</v>
      </c>
      <c r="AF572" s="25">
        <f>SUM(AF574:AF600)</f>
        <v>0</v>
      </c>
      <c r="AG572" s="15">
        <f>AE572/21628351</f>
        <v>3.6967493082292927E-2</v>
      </c>
      <c r="AH572" s="25">
        <f>SUM(AH574:AH600)</f>
        <v>356621.72880191938</v>
      </c>
      <c r="AI572" s="12">
        <f>AH572/12908475</f>
        <v>2.7626944995587734E-2</v>
      </c>
      <c r="AJ572" s="25">
        <f>SUM(AJ574:AJ600)</f>
        <v>1198249.0087744487</v>
      </c>
      <c r="AK572" s="6">
        <f>AB572*0.04</f>
        <v>285297.38304153545</v>
      </c>
      <c r="AL572" s="6">
        <f>AB572*0.04</f>
        <v>285297.38304153545</v>
      </c>
      <c r="AM572" s="6">
        <f>AK572+AL572</f>
        <v>570594.76608307089</v>
      </c>
      <c r="AN572" s="14">
        <f>AM572/20653560</f>
        <v>2.7626944995587727E-2</v>
      </c>
      <c r="AO572" s="25">
        <f>SUM(AO574:AO600)</f>
        <v>305</v>
      </c>
      <c r="AP572" s="13">
        <f>AO572/8801</f>
        <v>3.4655152823542777E-2</v>
      </c>
      <c r="AQ572" s="25">
        <f>SUM(AQ574:AQ600)</f>
        <v>305</v>
      </c>
      <c r="AR572" s="25"/>
      <c r="AS572" s="25"/>
      <c r="AT572" s="25"/>
      <c r="AU572" s="6"/>
      <c r="AV572" s="6"/>
      <c r="AW572" s="13">
        <f>AV572/34743979</f>
        <v>0</v>
      </c>
      <c r="AX572" s="6"/>
      <c r="AY572" s="25">
        <v>368770</v>
      </c>
      <c r="AZ572" s="25">
        <f>SUM(AZ574:AZ600)</f>
        <v>368770.00270040159</v>
      </c>
      <c r="BA572" s="12">
        <f>AZ572/12721596</f>
        <v>2.8987715275693521E-2</v>
      </c>
      <c r="BB572" s="11"/>
      <c r="BC572" s="25">
        <f>AD572*BB572*0.18</f>
        <v>0</v>
      </c>
      <c r="BD572" s="51">
        <f>BC572/11104067</f>
        <v>0</v>
      </c>
      <c r="BE572" s="25">
        <f>AD572*BB572*0.77</f>
        <v>0</v>
      </c>
      <c r="BF572" s="50">
        <f>BE572/47500730</f>
        <v>0</v>
      </c>
      <c r="BG572" s="24">
        <v>0</v>
      </c>
      <c r="BI572" s="6">
        <f>AK572*0.85*0.75*12</f>
        <v>2182524.9802677459</v>
      </c>
      <c r="BJ572" s="6">
        <f>AL572*0.85*0.75*2*12</f>
        <v>4365049.9605354918</v>
      </c>
      <c r="BK572" s="6">
        <f>BI572+BJ572</f>
        <v>6547574.9408032373</v>
      </c>
      <c r="BL572" s="8">
        <f>BK572/236999601</f>
        <v>2.7626944995587724E-2</v>
      </c>
      <c r="BM572" s="25">
        <v>633958</v>
      </c>
      <c r="BN572" s="8">
        <f>BM572/23157202</f>
        <v>2.737627801493462E-2</v>
      </c>
      <c r="BO572" s="24"/>
      <c r="BP572" s="24"/>
      <c r="BQ572" s="24"/>
      <c r="BR572" s="24"/>
      <c r="BS572" s="24"/>
      <c r="BT572" s="25">
        <f>'[1]Detailed Budget'!$AD$12</f>
        <v>194045122715</v>
      </c>
      <c r="BU572" s="25">
        <f>'[1]Detailed Budget'!$AD$24</f>
        <v>194045122715</v>
      </c>
      <c r="BV572" s="7">
        <f>AV572/34743979</f>
        <v>0</v>
      </c>
      <c r="BW572" s="4"/>
      <c r="BX572" s="35">
        <f>BT572*BV572</f>
        <v>0</v>
      </c>
      <c r="BY572" s="35">
        <f>BU572*BV572</f>
        <v>0</v>
      </c>
      <c r="BZ572" s="24"/>
      <c r="CA572" s="25">
        <f>'[1]Detailed Budget'!$AD$96</f>
        <v>71050111380.677719</v>
      </c>
      <c r="CB572" s="35">
        <f>BA572*CA572</f>
        <v>2059580399.0093975</v>
      </c>
      <c r="CC572" s="24"/>
      <c r="CD572" s="24"/>
      <c r="CE572" s="25">
        <f>'[1]Detailed Budget'!$AD$175</f>
        <v>4330586076.5988197</v>
      </c>
      <c r="CF572" s="35">
        <f>SUM(CF574:CF600)</f>
        <v>0</v>
      </c>
      <c r="CG572" s="36">
        <f>'[1]Detailed Budget'!$AD$176</f>
        <v>20662817754.37001</v>
      </c>
      <c r="CH572" s="35">
        <f>SUM(CH574:CH600)</f>
        <v>0</v>
      </c>
      <c r="CI572" s="35">
        <f>SUM(CI574:CI600)</f>
        <v>0</v>
      </c>
      <c r="CJ572" s="5">
        <f>'[1]Detailed Budget'!$AD$178</f>
        <v>46025131033.061455</v>
      </c>
      <c r="CK572" s="35">
        <f>SUM(CK574:CK600)</f>
        <v>0</v>
      </c>
      <c r="CL572" s="35">
        <f>SUM(CL574:CL600)</f>
        <v>0</v>
      </c>
      <c r="CM572" s="4">
        <f>'[1]Detailed Budget'!$AD$189</f>
        <v>77498869683.252869</v>
      </c>
      <c r="CN572" s="5">
        <f>BH572*BL572*CM572</f>
        <v>0</v>
      </c>
      <c r="CO572" s="3">
        <f>'[1]Detailed Budget'!$AD$191</f>
        <v>2684962805.4134097</v>
      </c>
      <c r="CP572" s="2">
        <f>BH572*AN572*CO572</f>
        <v>0</v>
      </c>
      <c r="CQ572" s="2">
        <f>CN572+CP572</f>
        <v>0</v>
      </c>
      <c r="CR572" s="25">
        <f>'[1]Detailed Budget'!$AD$195</f>
        <v>18734176418</v>
      </c>
      <c r="CS572" s="5">
        <f>BN572*CR572</f>
        <v>512872022</v>
      </c>
      <c r="CT572" s="24"/>
      <c r="CU572" s="24"/>
      <c r="CV572" s="24"/>
      <c r="CW572" s="4"/>
      <c r="CX572" s="24"/>
      <c r="CY572" s="24"/>
      <c r="CZ572" s="24"/>
      <c r="DA572" s="24"/>
      <c r="DB572" s="24"/>
      <c r="DC572" s="24"/>
      <c r="DD572" s="24"/>
      <c r="DE572" s="24"/>
      <c r="DF572" s="24"/>
      <c r="DG572" s="24"/>
      <c r="DH572" s="3">
        <f>'[1]Detailed Budget'!$AD$163</f>
        <v>4928560000</v>
      </c>
      <c r="DI572" s="2">
        <f>AP572*DH572</f>
        <v>170800000</v>
      </c>
      <c r="DJ572" s="24"/>
      <c r="DK572" s="24"/>
      <c r="DL572" s="24"/>
      <c r="DM572" s="24"/>
      <c r="DN572" s="24"/>
    </row>
    <row r="573" spans="1:118" x14ac:dyDescent="0.35">
      <c r="A573" s="23" t="s">
        <v>609</v>
      </c>
      <c r="B573" s="22" t="s">
        <v>72</v>
      </c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3"/>
      <c r="V573" s="32"/>
      <c r="W573" s="25"/>
      <c r="X573" s="31"/>
      <c r="Y573" s="30"/>
      <c r="Z573" s="25"/>
      <c r="AA573" s="30"/>
      <c r="AB573" s="25"/>
      <c r="AC573" s="24"/>
      <c r="AD573" s="25"/>
      <c r="AE573" s="25"/>
      <c r="AF573" s="6"/>
      <c r="AG573" s="15">
        <f>AE573/21628351</f>
        <v>0</v>
      </c>
      <c r="AH573" s="25"/>
      <c r="AI573" s="12"/>
      <c r="AJ573" s="6"/>
      <c r="AK573" s="6">
        <f>AB573*0.04</f>
        <v>0</v>
      </c>
      <c r="AL573" s="6">
        <f>AB573*0.04</f>
        <v>0</v>
      </c>
      <c r="AM573" s="6">
        <f>AK573+AL573</f>
        <v>0</v>
      </c>
      <c r="AN573" s="14">
        <f>AM573/20653560</f>
        <v>0</v>
      </c>
      <c r="AO573" s="25"/>
      <c r="AP573" s="13"/>
      <c r="AQ573" s="25"/>
      <c r="AR573" s="25"/>
      <c r="AS573" s="25"/>
      <c r="AT573" s="25"/>
      <c r="AU573" s="6"/>
      <c r="AV573" s="6"/>
      <c r="AW573" s="13">
        <f>AV573/34743979</f>
        <v>0</v>
      </c>
      <c r="AX573" s="6"/>
      <c r="AY573" s="25"/>
      <c r="AZ573" s="6"/>
      <c r="BA573" s="12">
        <f>AZ573/12721596</f>
        <v>0</v>
      </c>
      <c r="BB573" s="11"/>
      <c r="BC573" s="6"/>
      <c r="BD573" s="10">
        <f>BC573/11104067</f>
        <v>0</v>
      </c>
      <c r="BE573" s="6"/>
      <c r="BF573" s="8">
        <f>BE573/47500730</f>
        <v>0</v>
      </c>
      <c r="BG573" s="24"/>
      <c r="BI573" s="6">
        <f>AK573*0.85*0.75*12</f>
        <v>0</v>
      </c>
      <c r="BJ573" s="6">
        <f>AL573*0.85*0.75*2*12</f>
        <v>0</v>
      </c>
      <c r="BK573" s="6">
        <f>BI573+BJ573</f>
        <v>0</v>
      </c>
      <c r="BL573" s="8">
        <f>BK573/236999601</f>
        <v>0</v>
      </c>
      <c r="BM573" s="25"/>
      <c r="BN573" s="8">
        <f>BM573/23157202</f>
        <v>0</v>
      </c>
      <c r="BO573" s="24"/>
      <c r="BP573" s="24"/>
      <c r="BQ573" s="24"/>
      <c r="BR573" s="24"/>
      <c r="BS573" s="24"/>
      <c r="BT573" s="25"/>
      <c r="BU573" s="25">
        <f>'[1]Detailed Budget'!$AD$24</f>
        <v>194045122715</v>
      </c>
      <c r="BV573" s="7"/>
      <c r="BW573" s="4"/>
      <c r="BX573" s="5"/>
      <c r="BY573" s="5"/>
      <c r="BZ573" s="24"/>
      <c r="CA573" s="25">
        <f>'[1]Detailed Budget'!$AD$96</f>
        <v>71050111380.677719</v>
      </c>
      <c r="CB573" s="5"/>
      <c r="CC573" s="24"/>
      <c r="CD573" s="24"/>
      <c r="CE573" s="25"/>
      <c r="CF573" s="5"/>
      <c r="CG573" s="26"/>
      <c r="CH573" s="5"/>
      <c r="CI573" s="5"/>
      <c r="CJ573" s="5"/>
      <c r="CK573" s="5"/>
      <c r="CL573" s="5"/>
      <c r="CM573" s="4">
        <f>'[1]Detailed Budget'!$AD$189</f>
        <v>77498869683.252869</v>
      </c>
      <c r="CN573" s="5">
        <f>BH573*BL573*CM573</f>
        <v>0</v>
      </c>
      <c r="CO573" s="3">
        <f>'[1]Detailed Budget'!$AD$191</f>
        <v>2684962805.4134097</v>
      </c>
      <c r="CP573" s="2">
        <f>BH573*AN573*CO573</f>
        <v>0</v>
      </c>
      <c r="CQ573" s="2">
        <f>CN573+CP573</f>
        <v>0</v>
      </c>
      <c r="CR573" s="25"/>
      <c r="CS573" s="5"/>
      <c r="CT573" s="24"/>
      <c r="CU573" s="24"/>
      <c r="CV573" s="24"/>
      <c r="CW573" s="4"/>
      <c r="CX573" s="24"/>
      <c r="CY573" s="24"/>
      <c r="CZ573" s="24"/>
      <c r="DA573" s="24"/>
      <c r="DB573" s="24"/>
      <c r="DC573" s="24"/>
      <c r="DD573" s="24"/>
      <c r="DE573" s="24"/>
      <c r="DF573" s="24"/>
      <c r="DG573" s="24"/>
      <c r="DH573" s="3"/>
      <c r="DI573" s="2"/>
      <c r="DJ573" s="24"/>
      <c r="DK573" s="24"/>
      <c r="DL573" s="24"/>
      <c r="DM573" s="24"/>
      <c r="DN573" s="24"/>
    </row>
    <row r="574" spans="1:118" ht="43.5" x14ac:dyDescent="0.35">
      <c r="A574" s="23" t="s">
        <v>608</v>
      </c>
      <c r="B574" s="22" t="s">
        <v>607</v>
      </c>
      <c r="C574" s="21" t="s">
        <v>1</v>
      </c>
      <c r="D574" s="21"/>
      <c r="E574" s="21"/>
      <c r="F574" s="21"/>
      <c r="G574" s="21" t="s">
        <v>1</v>
      </c>
      <c r="H574" s="21" t="s">
        <v>1</v>
      </c>
      <c r="I574" s="21" t="s">
        <v>1</v>
      </c>
      <c r="J574" s="21"/>
      <c r="K574" s="21"/>
      <c r="L574" s="21"/>
      <c r="M574" s="21" t="s">
        <v>1</v>
      </c>
      <c r="N574" s="21"/>
      <c r="O574" s="21"/>
      <c r="P574" s="21"/>
      <c r="Q574" s="21"/>
      <c r="R574" s="21" t="s">
        <v>1</v>
      </c>
      <c r="S574" s="21"/>
      <c r="T574" s="21"/>
      <c r="U574" s="20">
        <f>COUNTA(C574:T574)</f>
        <v>6</v>
      </c>
      <c r="V574" s="19" t="s">
        <v>9</v>
      </c>
      <c r="W574" s="18">
        <v>194779</v>
      </c>
      <c r="X574" s="17">
        <v>3.19</v>
      </c>
      <c r="Y574" s="16">
        <f>1+X574/100</f>
        <v>1.0319</v>
      </c>
      <c r="Z574" s="6">
        <v>19</v>
      </c>
      <c r="AA574" s="16">
        <f>POWER(Y574,Z574)</f>
        <v>1.8159949505681734</v>
      </c>
      <c r="AB574" s="6">
        <f>W574*AA574</f>
        <v>353717.68047671823</v>
      </c>
      <c r="AC574" s="1">
        <v>11.8</v>
      </c>
      <c r="AD574" s="6">
        <f>AB574*AC574/100</f>
        <v>41738.686296252752</v>
      </c>
      <c r="AE574" s="6">
        <f>AD574*0.95</f>
        <v>39651.751981440109</v>
      </c>
      <c r="AF574" s="6">
        <f>AE574*BB574</f>
        <v>0</v>
      </c>
      <c r="AG574" s="15">
        <f>AE574/21628351</f>
        <v>1.833322937168909E-3</v>
      </c>
      <c r="AH574" s="6">
        <f>AB574*0.05</f>
        <v>17685.884023835912</v>
      </c>
      <c r="AI574" s="12">
        <f>AH574/12908475</f>
        <v>1.3700986385948698E-3</v>
      </c>
      <c r="AJ574" s="6">
        <f>AD574+AH574</f>
        <v>59424.570320088664</v>
      </c>
      <c r="AK574" s="6">
        <f>AB574*0.04</f>
        <v>14148.70721906873</v>
      </c>
      <c r="AL574" s="6">
        <f>AB574*0.04</f>
        <v>14148.70721906873</v>
      </c>
      <c r="AM574" s="6">
        <f>AK574+AL574</f>
        <v>28297.414438137461</v>
      </c>
      <c r="AN574" s="14">
        <f>AM574/20653560</f>
        <v>1.3700986385948698E-3</v>
      </c>
      <c r="AO574" s="6">
        <v>12</v>
      </c>
      <c r="AP574" s="13"/>
      <c r="AQ574" s="6">
        <v>12</v>
      </c>
      <c r="AR574" s="6"/>
      <c r="AS574" s="6"/>
      <c r="AT574" s="6"/>
      <c r="AU574" s="6">
        <v>0</v>
      </c>
      <c r="AV574" s="6"/>
      <c r="AW574" s="13">
        <f>AV574/34743979</f>
        <v>0</v>
      </c>
      <c r="AX574" s="6">
        <v>1</v>
      </c>
      <c r="AY574" s="6">
        <f>AJ574/1198249*368770</f>
        <v>18288.351416891728</v>
      </c>
      <c r="AZ574" s="6">
        <f>AX574*AY574</f>
        <v>18288.351416891728</v>
      </c>
      <c r="BA574" s="12">
        <f>AZ574/12721596</f>
        <v>1.4375831001779752E-3</v>
      </c>
      <c r="BB574" s="11">
        <v>0</v>
      </c>
      <c r="BC574" s="6">
        <f>AD574*BB574*0.18*4</f>
        <v>0</v>
      </c>
      <c r="BD574" s="10">
        <f>BC574/11104067</f>
        <v>0</v>
      </c>
      <c r="BE574" s="6">
        <f>AD574*BB574*0.77*4</f>
        <v>0</v>
      </c>
      <c r="BF574" s="8">
        <f>BE574/47500730</f>
        <v>0</v>
      </c>
      <c r="BG574" s="27">
        <f>BC574+BE574</f>
        <v>0</v>
      </c>
      <c r="BH574" s="9">
        <v>1</v>
      </c>
      <c r="BI574" s="6">
        <f>AK574*0.85*0.75*12</f>
        <v>108237.61022587577</v>
      </c>
      <c r="BJ574" s="6">
        <f>AL574*0.85*0.75*2*12</f>
        <v>216475.22045175155</v>
      </c>
      <c r="BK574" s="6">
        <f>BI574+BJ574</f>
        <v>324712.83067762735</v>
      </c>
      <c r="BL574" s="8">
        <f>BK574/236999601</f>
        <v>1.3700986385948698E-3</v>
      </c>
      <c r="BM574" s="6">
        <f>AH574/356622*633958</f>
        <v>31439.753195212204</v>
      </c>
      <c r="BN574" s="8">
        <f>BM574/23157202</f>
        <v>1.3576663188934572E-3</v>
      </c>
      <c r="BT574" s="6">
        <f>'[1]Detailed Budget'!$AD$12</f>
        <v>194045122715</v>
      </c>
      <c r="BU574" s="6">
        <f>'[1]Detailed Budget'!$AD$24</f>
        <v>194045122715</v>
      </c>
      <c r="BV574" s="7">
        <f>AV574/34743979</f>
        <v>0</v>
      </c>
      <c r="BW574" s="4"/>
      <c r="BX574" s="5">
        <f>BT574*BV574</f>
        <v>0</v>
      </c>
      <c r="BY574" s="5">
        <f>BU574*BV574</f>
        <v>0</v>
      </c>
      <c r="CA574" s="6">
        <f>'[1]Detailed Budget'!$AD$96</f>
        <v>71050111380.677719</v>
      </c>
      <c r="CB574" s="5">
        <f>BA574*CA574</f>
        <v>102140439.38662511</v>
      </c>
      <c r="CE574" s="6">
        <f>'[1]Detailed Budget'!$AD$175</f>
        <v>4330586076.5988197</v>
      </c>
      <c r="CF574" s="5">
        <f>BB574*BD574*CE574</f>
        <v>0</v>
      </c>
      <c r="CG574" s="6">
        <f>'[1]Detailed Budget'!$AD$176</f>
        <v>20662817754.37001</v>
      </c>
      <c r="CH574" s="5">
        <f>BB574*BF574*CG574</f>
        <v>0</v>
      </c>
      <c r="CI574" s="5">
        <f>CF574+CH574</f>
        <v>0</v>
      </c>
      <c r="CJ574" s="5">
        <f>'[1]Detailed Budget'!$AD$178</f>
        <v>46025131033.061455</v>
      </c>
      <c r="CK574" s="5">
        <f>BB574*AG574*CJ574</f>
        <v>0</v>
      </c>
      <c r="CL574" s="5">
        <f>CI574+CK574</f>
        <v>0</v>
      </c>
      <c r="CM574" s="4">
        <f>'[1]Detailed Budget'!$AD$189</f>
        <v>77498869683.252869</v>
      </c>
      <c r="CN574" s="5">
        <f>BH574*BL574*CM574</f>
        <v>106181095.84566599</v>
      </c>
      <c r="CO574" s="3">
        <f>'[1]Detailed Budget'!$AD$191</f>
        <v>2684962805.4134097</v>
      </c>
      <c r="CP574" s="2">
        <f>BH574*AN574*CO574</f>
        <v>3678663.884374775</v>
      </c>
      <c r="CQ574" s="2">
        <f>CN574+CP574</f>
        <v>109859759.73004076</v>
      </c>
      <c r="CR574" s="6">
        <f>'[1]Detailed Budget'!$AD$195</f>
        <v>18734176418</v>
      </c>
      <c r="CS574" s="5">
        <f>BN574*CR574</f>
        <v>25434760.334926672</v>
      </c>
      <c r="CW574" s="4"/>
      <c r="DH574" s="3"/>
      <c r="DI574" s="2"/>
    </row>
    <row r="575" spans="1:118" ht="43.5" x14ac:dyDescent="0.35">
      <c r="A575" s="23" t="s">
        <v>606</v>
      </c>
      <c r="B575" s="22" t="s">
        <v>605</v>
      </c>
      <c r="C575" s="21" t="s">
        <v>1</v>
      </c>
      <c r="D575" s="21"/>
      <c r="E575" s="21"/>
      <c r="F575" s="21"/>
      <c r="G575" s="21" t="s">
        <v>1</v>
      </c>
      <c r="H575" s="21" t="s">
        <v>1</v>
      </c>
      <c r="I575" s="21" t="s">
        <v>1</v>
      </c>
      <c r="J575" s="21"/>
      <c r="K575" s="21"/>
      <c r="L575" s="21"/>
      <c r="M575" s="21" t="s">
        <v>1</v>
      </c>
      <c r="N575" s="21"/>
      <c r="O575" s="21"/>
      <c r="P575" s="21"/>
      <c r="Q575" s="21"/>
      <c r="R575" s="21" t="s">
        <v>1</v>
      </c>
      <c r="S575" s="21"/>
      <c r="T575" s="21"/>
      <c r="U575" s="20">
        <f>COUNTA(C575:T575)</f>
        <v>6</v>
      </c>
      <c r="V575" s="19" t="s">
        <v>9</v>
      </c>
      <c r="W575" s="18">
        <v>170824</v>
      </c>
      <c r="X575" s="17">
        <v>3.19</v>
      </c>
      <c r="Y575" s="16">
        <f>1+X575/100</f>
        <v>1.0319</v>
      </c>
      <c r="Z575" s="6">
        <v>19</v>
      </c>
      <c r="AA575" s="16">
        <f>POWER(Y575,Z575)</f>
        <v>1.8159949505681734</v>
      </c>
      <c r="AB575" s="6">
        <f>W575*AA575</f>
        <v>310215.52143585763</v>
      </c>
      <c r="AC575" s="1">
        <v>11.8</v>
      </c>
      <c r="AD575" s="6">
        <f>AB575*AC575/100</f>
        <v>36605.431529431204</v>
      </c>
      <c r="AE575" s="6">
        <f>AD575*0.95</f>
        <v>34775.159952959642</v>
      </c>
      <c r="AF575" s="6">
        <f>AE575*BB575</f>
        <v>0</v>
      </c>
      <c r="AG575" s="15">
        <f>AE575/21628351</f>
        <v>1.6078507304121172E-3</v>
      </c>
      <c r="AH575" s="6">
        <f>AB575*0.05</f>
        <v>15510.776071792883</v>
      </c>
      <c r="AI575" s="12">
        <f>AH575/12908475</f>
        <v>1.2015963211605464E-3</v>
      </c>
      <c r="AJ575" s="6">
        <f>AD575+AH575</f>
        <v>52116.207601224087</v>
      </c>
      <c r="AK575" s="6">
        <f>AB575*0.04</f>
        <v>12408.620857434305</v>
      </c>
      <c r="AL575" s="6">
        <f>AB575*0.04</f>
        <v>12408.620857434305</v>
      </c>
      <c r="AM575" s="6">
        <f>AK575+AL575</f>
        <v>24817.241714868611</v>
      </c>
      <c r="AN575" s="14">
        <f>AM575/20653560</f>
        <v>1.2015963211605462E-3</v>
      </c>
      <c r="AO575" s="6">
        <v>12</v>
      </c>
      <c r="AP575" s="13"/>
      <c r="AQ575" s="6">
        <v>12</v>
      </c>
      <c r="AR575" s="6"/>
      <c r="AS575" s="6"/>
      <c r="AT575" s="6"/>
      <c r="AU575" s="6">
        <v>0</v>
      </c>
      <c r="AV575" s="6"/>
      <c r="AW575" s="13">
        <f>AV575/34743979</f>
        <v>0</v>
      </c>
      <c r="AX575" s="6">
        <v>1</v>
      </c>
      <c r="AY575" s="6">
        <f>AJ575/1198249*368770</f>
        <v>16039.148688714455</v>
      </c>
      <c r="AZ575" s="6">
        <f>AX575*AY575</f>
        <v>16039.148688714455</v>
      </c>
      <c r="BA575" s="12">
        <f>AZ575/12721596</f>
        <v>1.2607811699659739E-3</v>
      </c>
      <c r="BB575" s="11">
        <v>0</v>
      </c>
      <c r="BC575" s="6">
        <f>AD575*BB575*0.18*4</f>
        <v>0</v>
      </c>
      <c r="BD575" s="10">
        <f>BC575/11104067</f>
        <v>0</v>
      </c>
      <c r="BE575" s="6">
        <f>AD575*BB575*0.77*4</f>
        <v>0</v>
      </c>
      <c r="BF575" s="8">
        <f>BE575/47500730</f>
        <v>0</v>
      </c>
      <c r="BG575" s="27">
        <f>BC575+BE575</f>
        <v>0</v>
      </c>
      <c r="BH575" s="9">
        <v>1</v>
      </c>
      <c r="BI575" s="6">
        <f>AK575*0.85*0.75*12</f>
        <v>94925.949559372413</v>
      </c>
      <c r="BJ575" s="6">
        <f>AL575*0.85*0.75*2*12</f>
        <v>189851.89911874483</v>
      </c>
      <c r="BK575" s="6">
        <f>BI575+BJ575</f>
        <v>284777.84867811727</v>
      </c>
      <c r="BL575" s="8">
        <f>BK575/236999601</f>
        <v>1.2015963211605459E-3</v>
      </c>
      <c r="BM575" s="6">
        <f>AH575/356622*633958</f>
        <v>27573.118251037999</v>
      </c>
      <c r="BN575" s="8">
        <f>BM575/23157202</f>
        <v>1.1906929969794278E-3</v>
      </c>
      <c r="BT575" s="6">
        <f>'[1]Detailed Budget'!$AD$12</f>
        <v>194045122715</v>
      </c>
      <c r="BU575" s="6">
        <f>'[1]Detailed Budget'!$AD$24</f>
        <v>194045122715</v>
      </c>
      <c r="BV575" s="7">
        <f>AV575/34743979</f>
        <v>0</v>
      </c>
      <c r="BW575" s="4"/>
      <c r="BX575" s="5">
        <f>BT575*BV575</f>
        <v>0</v>
      </c>
      <c r="BY575" s="5">
        <f>BU575*BV575</f>
        <v>0</v>
      </c>
      <c r="CA575" s="6">
        <f>'[1]Detailed Budget'!$AD$96</f>
        <v>71050111380.677719</v>
      </c>
      <c r="CB575" s="5">
        <f>BA575*CA575</f>
        <v>89578642.552743614</v>
      </c>
      <c r="CE575" s="6">
        <f>'[1]Detailed Budget'!$AD$175</f>
        <v>4330586076.5988197</v>
      </c>
      <c r="CF575" s="5">
        <f>BB575*BD575*CE575</f>
        <v>0</v>
      </c>
      <c r="CG575" s="6">
        <f>'[1]Detailed Budget'!$AD$176</f>
        <v>20662817754.37001</v>
      </c>
      <c r="CH575" s="5">
        <f>BB575*BF575*CG575</f>
        <v>0</v>
      </c>
      <c r="CI575" s="5">
        <f>CF575+CH575</f>
        <v>0</v>
      </c>
      <c r="CJ575" s="5">
        <f>'[1]Detailed Budget'!$AD$178</f>
        <v>46025131033.061455</v>
      </c>
      <c r="CK575" s="5">
        <f>BB575*AG575*CJ575</f>
        <v>0</v>
      </c>
      <c r="CL575" s="5">
        <f>CI575+CK575</f>
        <v>0</v>
      </c>
      <c r="CM575" s="4">
        <f>'[1]Detailed Budget'!$AD$189</f>
        <v>77498869683.252869</v>
      </c>
      <c r="CN575" s="5">
        <f>BH575*BL575*CM575</f>
        <v>93122356.705497205</v>
      </c>
      <c r="CO575" s="3">
        <f>'[1]Detailed Budget'!$AD$191</f>
        <v>2684962805.4134097</v>
      </c>
      <c r="CP575" s="2">
        <f>BH575*AN575*CO575</f>
        <v>3226241.4294376527</v>
      </c>
      <c r="CQ575" s="2">
        <f>CN575+CP575</f>
        <v>96348598.134934857</v>
      </c>
      <c r="CR575" s="6">
        <f>'[1]Detailed Budget'!$AD$195</f>
        <v>18734176418</v>
      </c>
      <c r="CS575" s="5">
        <f>BN575*CR575</f>
        <v>22306652.665089741</v>
      </c>
      <c r="CW575" s="4"/>
      <c r="DH575" s="3"/>
      <c r="DI575" s="2"/>
    </row>
    <row r="576" spans="1:118" ht="43.5" x14ac:dyDescent="0.35">
      <c r="A576" s="23" t="s">
        <v>604</v>
      </c>
      <c r="B576" s="22" t="s">
        <v>603</v>
      </c>
      <c r="C576" s="21" t="s">
        <v>1</v>
      </c>
      <c r="D576" s="21"/>
      <c r="E576" s="21"/>
      <c r="F576" s="21"/>
      <c r="G576" s="21" t="s">
        <v>1</v>
      </c>
      <c r="H576" s="21" t="s">
        <v>1</v>
      </c>
      <c r="I576" s="21" t="s">
        <v>1</v>
      </c>
      <c r="J576" s="21"/>
      <c r="K576" s="21"/>
      <c r="L576" s="21"/>
      <c r="M576" s="21" t="s">
        <v>1</v>
      </c>
      <c r="N576" s="21"/>
      <c r="O576" s="21"/>
      <c r="P576" s="21"/>
      <c r="Q576" s="21"/>
      <c r="R576" s="21" t="s">
        <v>1</v>
      </c>
      <c r="S576" s="21"/>
      <c r="T576" s="21"/>
      <c r="U576" s="20">
        <f>COUNTA(C576:T576)</f>
        <v>6</v>
      </c>
      <c r="V576" s="19" t="s">
        <v>9</v>
      </c>
      <c r="W576" s="18">
        <v>130575</v>
      </c>
      <c r="X576" s="17">
        <v>3.19</v>
      </c>
      <c r="Y576" s="16">
        <f>1+X576/100</f>
        <v>1.0319</v>
      </c>
      <c r="Z576" s="6">
        <v>19</v>
      </c>
      <c r="AA576" s="16">
        <f>POWER(Y576,Z576)</f>
        <v>1.8159949505681734</v>
      </c>
      <c r="AB576" s="6">
        <f>W576*AA576</f>
        <v>237123.54067043925</v>
      </c>
      <c r="AC576" s="1">
        <v>11.8</v>
      </c>
      <c r="AD576" s="6">
        <f>AB576*AC576/100</f>
        <v>27980.577799111834</v>
      </c>
      <c r="AE576" s="6">
        <f>AD576*0.95</f>
        <v>26581.548909156241</v>
      </c>
      <c r="AF576" s="6">
        <f>AE576*BB576</f>
        <v>0</v>
      </c>
      <c r="AG576" s="15">
        <f>AE576/21628351</f>
        <v>1.2290141263731221E-3</v>
      </c>
      <c r="AH576" s="6">
        <f>AB576*0.05</f>
        <v>11856.177033521963</v>
      </c>
      <c r="AI576" s="12">
        <f>AH576/12908475</f>
        <v>9.1848007092409933E-4</v>
      </c>
      <c r="AJ576" s="6">
        <f>AD576+AH576</f>
        <v>39836.7548326338</v>
      </c>
      <c r="AK576" s="6">
        <f>AB576*0.04</f>
        <v>9484.9416268175701</v>
      </c>
      <c r="AL576" s="6">
        <f>AB576*0.04</f>
        <v>9484.9416268175701</v>
      </c>
      <c r="AM576" s="6">
        <f>AK576+AL576</f>
        <v>18969.88325363514</v>
      </c>
      <c r="AN576" s="14">
        <f>AM576/20653560</f>
        <v>9.1848007092409933E-4</v>
      </c>
      <c r="AO576" s="6">
        <v>11</v>
      </c>
      <c r="AP576" s="13"/>
      <c r="AQ576" s="6">
        <v>11</v>
      </c>
      <c r="AR576" s="6"/>
      <c r="AS576" s="6"/>
      <c r="AT576" s="6"/>
      <c r="AU576" s="6">
        <v>0</v>
      </c>
      <c r="AV576" s="6"/>
      <c r="AW576" s="13">
        <f>AV576/34743979</f>
        <v>0</v>
      </c>
      <c r="AX576" s="6">
        <v>1</v>
      </c>
      <c r="AY576" s="6">
        <f>AJ576/1198249*368770</f>
        <v>12260.056198361413</v>
      </c>
      <c r="AZ576" s="6">
        <f>AX576*AY576</f>
        <v>12260.056198361413</v>
      </c>
      <c r="BA576" s="12">
        <f>AZ576/12721596</f>
        <v>9.637199765156364E-4</v>
      </c>
      <c r="BB576" s="11">
        <v>0</v>
      </c>
      <c r="BC576" s="6">
        <f>AD576*BB576*0.18*4</f>
        <v>0</v>
      </c>
      <c r="BD576" s="10">
        <f>BC576/11104067</f>
        <v>0</v>
      </c>
      <c r="BE576" s="6">
        <f>AD576*BB576*0.77*4</f>
        <v>0</v>
      </c>
      <c r="BF576" s="8">
        <f>BE576/47500730</f>
        <v>0</v>
      </c>
      <c r="BG576" s="27">
        <f>BC576+BE576</f>
        <v>0</v>
      </c>
      <c r="BH576" s="9">
        <v>1</v>
      </c>
      <c r="BI576" s="6">
        <f>AK576*0.85*0.75*12</f>
        <v>72559.803445154423</v>
      </c>
      <c r="BJ576" s="6">
        <f>AL576*0.85*0.75*2*12</f>
        <v>145119.60689030885</v>
      </c>
      <c r="BK576" s="6">
        <f>BI576+BJ576</f>
        <v>217679.41033546327</v>
      </c>
      <c r="BL576" s="8">
        <f>BK576/236999601</f>
        <v>9.1848007092409944E-4</v>
      </c>
      <c r="BM576" s="6">
        <f>AH576/356622*633958</f>
        <v>21076.42904761208</v>
      </c>
      <c r="BN576" s="8">
        <f>BM576/23157202</f>
        <v>9.1014575282506412E-4</v>
      </c>
      <c r="BT576" s="6">
        <f>'[1]Detailed Budget'!$AD$12</f>
        <v>194045122715</v>
      </c>
      <c r="BU576" s="6">
        <f>'[1]Detailed Budget'!$AD$24</f>
        <v>194045122715</v>
      </c>
      <c r="BV576" s="7">
        <f>AV576/34743979</f>
        <v>0</v>
      </c>
      <c r="BW576" s="4"/>
      <c r="BX576" s="5">
        <f>BT576*BV576</f>
        <v>0</v>
      </c>
      <c r="BY576" s="5">
        <f>BU576*BV576</f>
        <v>0</v>
      </c>
      <c r="CA576" s="6">
        <f>'[1]Detailed Budget'!$AD$96</f>
        <v>71050111380.677719</v>
      </c>
      <c r="CB576" s="5">
        <f>BA576*CA576</f>
        <v>68472411.671220079</v>
      </c>
      <c r="CE576" s="6">
        <f>'[1]Detailed Budget'!$AD$175</f>
        <v>4330586076.5988197</v>
      </c>
      <c r="CF576" s="5">
        <f>BB576*BD576*CE576</f>
        <v>0</v>
      </c>
      <c r="CG576" s="6">
        <f>'[1]Detailed Budget'!$AD$176</f>
        <v>20662817754.37001</v>
      </c>
      <c r="CH576" s="5">
        <f>BB576*BF576*CG576</f>
        <v>0</v>
      </c>
      <c r="CI576" s="5">
        <f>CF576+CH576</f>
        <v>0</v>
      </c>
      <c r="CJ576" s="5">
        <f>'[1]Detailed Budget'!$AD$178</f>
        <v>46025131033.061455</v>
      </c>
      <c r="CK576" s="5">
        <f>BB576*AG576*CJ576</f>
        <v>0</v>
      </c>
      <c r="CL576" s="5">
        <f>CI576+CK576</f>
        <v>0</v>
      </c>
      <c r="CM576" s="4">
        <f>'[1]Detailed Budget'!$AD$189</f>
        <v>77498869683.252869</v>
      </c>
      <c r="CN576" s="5">
        <f>BH576*BL576*CM576</f>
        <v>71181167.32321164</v>
      </c>
      <c r="CO576" s="3">
        <f>'[1]Detailed Budget'!$AD$191</f>
        <v>2684962805.4134097</v>
      </c>
      <c r="CP576" s="2">
        <f>BH576*AN576*CO576</f>
        <v>2466084.8279446773</v>
      </c>
      <c r="CQ576" s="2">
        <f>CN576+CP576</f>
        <v>73647252.151156321</v>
      </c>
      <c r="CR576" s="6">
        <f>'[1]Detailed Budget'!$AD$195</f>
        <v>18734176418</v>
      </c>
      <c r="CS576" s="5">
        <f>BN576*CR576</f>
        <v>17050831.099518172</v>
      </c>
      <c r="CW576" s="4"/>
      <c r="DH576" s="3"/>
      <c r="DI576" s="2"/>
    </row>
    <row r="577" spans="1:113" ht="43.5" x14ac:dyDescent="0.35">
      <c r="A577" s="23" t="s">
        <v>602</v>
      </c>
      <c r="B577" s="22" t="s">
        <v>601</v>
      </c>
      <c r="C577" s="21" t="s">
        <v>1</v>
      </c>
      <c r="D577" s="21"/>
      <c r="E577" s="21"/>
      <c r="F577" s="21"/>
      <c r="G577" s="21" t="s">
        <v>1</v>
      </c>
      <c r="H577" s="21" t="s">
        <v>1</v>
      </c>
      <c r="I577" s="21" t="s">
        <v>1</v>
      </c>
      <c r="J577" s="21"/>
      <c r="K577" s="21"/>
      <c r="L577" s="21"/>
      <c r="M577" s="21" t="s">
        <v>1</v>
      </c>
      <c r="N577" s="21"/>
      <c r="O577" s="21"/>
      <c r="P577" s="21"/>
      <c r="Q577" s="21"/>
      <c r="R577" s="21" t="s">
        <v>1</v>
      </c>
      <c r="S577" s="21"/>
      <c r="T577" s="21"/>
      <c r="U577" s="20">
        <f>COUNTA(C577:T577)</f>
        <v>6</v>
      </c>
      <c r="V577" s="19" t="s">
        <v>9</v>
      </c>
      <c r="W577" s="18">
        <v>168767</v>
      </c>
      <c r="X577" s="17">
        <v>3.19</v>
      </c>
      <c r="Y577" s="16">
        <f>1+X577/100</f>
        <v>1.0319</v>
      </c>
      <c r="Z577" s="6">
        <v>19</v>
      </c>
      <c r="AA577" s="16">
        <f>POWER(Y577,Z577)</f>
        <v>1.8159949505681734</v>
      </c>
      <c r="AB577" s="6">
        <f>W577*AA577</f>
        <v>306480.01982253895</v>
      </c>
      <c r="AC577" s="1">
        <v>11.8</v>
      </c>
      <c r="AD577" s="6">
        <f>AB577*AC577/100</f>
        <v>36164.642339059596</v>
      </c>
      <c r="AE577" s="6">
        <f>AD577*0.95</f>
        <v>34356.410222106613</v>
      </c>
      <c r="AF577" s="6">
        <f>AE577*BB577</f>
        <v>0</v>
      </c>
      <c r="AG577" s="15">
        <f>AE577/21628351</f>
        <v>1.588489581203237E-3</v>
      </c>
      <c r="AH577" s="6">
        <f>AB577*0.05</f>
        <v>15324.000991126948</v>
      </c>
      <c r="AI577" s="12">
        <f>AH577/12908475</f>
        <v>1.1871271386532452E-3</v>
      </c>
      <c r="AJ577" s="6">
        <f>AD577+AH577</f>
        <v>51488.643330186547</v>
      </c>
      <c r="AK577" s="6">
        <f>AB577*0.04</f>
        <v>12259.200792901558</v>
      </c>
      <c r="AL577" s="6">
        <f>AB577*0.04</f>
        <v>12259.200792901558</v>
      </c>
      <c r="AM577" s="6">
        <f>AK577+AL577</f>
        <v>24518.401585803116</v>
      </c>
      <c r="AN577" s="14">
        <f>AM577/20653560</f>
        <v>1.187127138653245E-3</v>
      </c>
      <c r="AO577" s="6">
        <v>12</v>
      </c>
      <c r="AP577" s="13"/>
      <c r="AQ577" s="6">
        <v>12</v>
      </c>
      <c r="AR577" s="6"/>
      <c r="AS577" s="6"/>
      <c r="AT577" s="6"/>
      <c r="AU577" s="6">
        <v>0</v>
      </c>
      <c r="AV577" s="6"/>
      <c r="AW577" s="13">
        <f>AV577/34743979</f>
        <v>0</v>
      </c>
      <c r="AX577" s="6">
        <v>1</v>
      </c>
      <c r="AY577" s="6">
        <f>AJ577/1198249*368770</f>
        <v>15846.01113864722</v>
      </c>
      <c r="AZ577" s="6">
        <f>AX577*AY577</f>
        <v>15846.01113864722</v>
      </c>
      <c r="BA577" s="12">
        <f>AZ577/12721596</f>
        <v>1.2455993052009528E-3</v>
      </c>
      <c r="BB577" s="11">
        <v>0</v>
      </c>
      <c r="BC577" s="6">
        <f>AD577*BB577*0.18*4</f>
        <v>0</v>
      </c>
      <c r="BD577" s="10">
        <f>BC577/11104067</f>
        <v>0</v>
      </c>
      <c r="BE577" s="6">
        <f>AD577*BB577*0.77*4</f>
        <v>0</v>
      </c>
      <c r="BF577" s="8">
        <f>BE577/47500730</f>
        <v>0</v>
      </c>
      <c r="BG577" s="27">
        <f>BC577+BE577</f>
        <v>0</v>
      </c>
      <c r="BH577" s="9">
        <v>1</v>
      </c>
      <c r="BI577" s="6">
        <f>AK577*0.85*0.75*12</f>
        <v>93782.886065696919</v>
      </c>
      <c r="BJ577" s="6">
        <f>AL577*0.85*0.75*2*12</f>
        <v>187565.77213139384</v>
      </c>
      <c r="BK577" s="6">
        <f>BI577+BJ577</f>
        <v>281348.65819709073</v>
      </c>
      <c r="BL577" s="8">
        <f>BK577/236999601</f>
        <v>1.187127138653245E-3</v>
      </c>
      <c r="BM577" s="6">
        <f>AH577/356622*633958</f>
        <v>27241.092866768897</v>
      </c>
      <c r="BN577" s="8">
        <f>BM577/23157202</f>
        <v>1.176355108305783E-3</v>
      </c>
      <c r="BT577" s="6">
        <f>'[1]Detailed Budget'!$AD$12</f>
        <v>194045122715</v>
      </c>
      <c r="BU577" s="6">
        <f>'[1]Detailed Budget'!$AD$24</f>
        <v>194045122715</v>
      </c>
      <c r="BV577" s="7">
        <f>AV577/34743979</f>
        <v>0</v>
      </c>
      <c r="BW577" s="4"/>
      <c r="BX577" s="5">
        <f>BT577*BV577</f>
        <v>0</v>
      </c>
      <c r="BY577" s="5">
        <f>BU577*BV577</f>
        <v>0</v>
      </c>
      <c r="CA577" s="6">
        <f>'[1]Detailed Budget'!$AD$96</f>
        <v>71050111380.677719</v>
      </c>
      <c r="CB577" s="5">
        <f>BA577*CA577</f>
        <v>88499969.370222479</v>
      </c>
      <c r="CE577" s="6">
        <f>'[1]Detailed Budget'!$AD$175</f>
        <v>4330586076.5988197</v>
      </c>
      <c r="CF577" s="5">
        <f>BB577*BD577*CE577</f>
        <v>0</v>
      </c>
      <c r="CG577" s="6">
        <f>'[1]Detailed Budget'!$AD$176</f>
        <v>20662817754.37001</v>
      </c>
      <c r="CH577" s="5">
        <f>BB577*BF577*CG577</f>
        <v>0</v>
      </c>
      <c r="CI577" s="5">
        <f>CF577+CH577</f>
        <v>0</v>
      </c>
      <c r="CJ577" s="5">
        <f>'[1]Detailed Budget'!$AD$178</f>
        <v>46025131033.061455</v>
      </c>
      <c r="CK577" s="5">
        <f>BB577*AG577*CJ577</f>
        <v>0</v>
      </c>
      <c r="CL577" s="5">
        <f>CI577+CK577</f>
        <v>0</v>
      </c>
      <c r="CM577" s="4">
        <f>'[1]Detailed Budget'!$AD$189</f>
        <v>77498869683.252869</v>
      </c>
      <c r="CN577" s="5">
        <f>BH577*BL577*CM577</f>
        <v>92001011.415940687</v>
      </c>
      <c r="CO577" s="3">
        <f>'[1]Detailed Budget'!$AD$191</f>
        <v>2684962805.4134097</v>
      </c>
      <c r="CP577" s="2">
        <f>BH577*AN577*CO577</f>
        <v>3187392.2125808103</v>
      </c>
      <c r="CQ577" s="2">
        <f>CN577+CP577</f>
        <v>95188403.628521502</v>
      </c>
      <c r="CR577" s="6">
        <f>'[1]Detailed Budget'!$AD$195</f>
        <v>18734176418</v>
      </c>
      <c r="CS577" s="5">
        <f>BN577*CR577</f>
        <v>22038044.129216034</v>
      </c>
      <c r="CW577" s="4"/>
      <c r="DH577" s="3"/>
      <c r="DI577" s="2"/>
    </row>
    <row r="578" spans="1:113" ht="43.5" x14ac:dyDescent="0.35">
      <c r="A578" s="23" t="s">
        <v>600</v>
      </c>
      <c r="B578" s="22" t="s">
        <v>599</v>
      </c>
      <c r="C578" s="21" t="s">
        <v>1</v>
      </c>
      <c r="D578" s="21"/>
      <c r="E578" s="21"/>
      <c r="F578" s="21"/>
      <c r="G578" s="21" t="s">
        <v>1</v>
      </c>
      <c r="H578" s="21" t="s">
        <v>1</v>
      </c>
      <c r="I578" s="21" t="s">
        <v>1</v>
      </c>
      <c r="J578" s="21"/>
      <c r="K578" s="21"/>
      <c r="L578" s="21"/>
      <c r="M578" s="21" t="s">
        <v>1</v>
      </c>
      <c r="N578" s="21"/>
      <c r="O578" s="21"/>
      <c r="P578" s="21"/>
      <c r="Q578" s="21"/>
      <c r="R578" s="21" t="s">
        <v>1</v>
      </c>
      <c r="S578" s="21"/>
      <c r="T578" s="21"/>
      <c r="U578" s="20">
        <f>COUNTA(C578:T578)</f>
        <v>6</v>
      </c>
      <c r="V578" s="19" t="s">
        <v>9</v>
      </c>
      <c r="W578" s="18">
        <v>156161</v>
      </c>
      <c r="X578" s="17">
        <v>3.19</v>
      </c>
      <c r="Y578" s="16">
        <f>1+X578/100</f>
        <v>1.0319</v>
      </c>
      <c r="Z578" s="6">
        <v>19</v>
      </c>
      <c r="AA578" s="16">
        <f>POWER(Y578,Z578)</f>
        <v>1.8159949505681734</v>
      </c>
      <c r="AB578" s="6">
        <f>W578*AA578</f>
        <v>283587.5874756765</v>
      </c>
      <c r="AC578" s="1">
        <v>11.8</v>
      </c>
      <c r="AD578" s="6">
        <f>AB578*AC578/100</f>
        <v>33463.335322129831</v>
      </c>
      <c r="AE578" s="6">
        <f>AD578*0.95</f>
        <v>31790.168556023338</v>
      </c>
      <c r="AF578" s="6">
        <f>AE578*BB578</f>
        <v>0</v>
      </c>
      <c r="AG578" s="15">
        <f>AE578/21628351</f>
        <v>1.469837832575555E-3</v>
      </c>
      <c r="AH578" s="6">
        <f>AB578*0.05</f>
        <v>14179.379373783826</v>
      </c>
      <c r="AI578" s="12">
        <f>AH578/12908475</f>
        <v>1.0984550362288206E-3</v>
      </c>
      <c r="AJ578" s="6">
        <f>AD578+AH578</f>
        <v>47642.714695913659</v>
      </c>
      <c r="AK578" s="6">
        <f>AB578*0.04</f>
        <v>11343.50349902706</v>
      </c>
      <c r="AL578" s="6">
        <f>AB578*0.04</f>
        <v>11343.50349902706</v>
      </c>
      <c r="AM578" s="6">
        <f>AK578+AL578</f>
        <v>22687.006998054119</v>
      </c>
      <c r="AN578" s="14">
        <f>AM578/20653560</f>
        <v>1.0984550362288206E-3</v>
      </c>
      <c r="AO578" s="6">
        <v>14</v>
      </c>
      <c r="AP578" s="13"/>
      <c r="AQ578" s="6">
        <v>14</v>
      </c>
      <c r="AR578" s="6"/>
      <c r="AS578" s="6"/>
      <c r="AT578" s="6"/>
      <c r="AU578" s="6">
        <v>0</v>
      </c>
      <c r="AV578" s="6"/>
      <c r="AW578" s="13">
        <f>AV578/34743979</f>
        <v>0</v>
      </c>
      <c r="AX578" s="6">
        <v>1</v>
      </c>
      <c r="AY578" s="6">
        <f>AJ578/1198249*368770</f>
        <v>14662.398131283298</v>
      </c>
      <c r="AZ578" s="6">
        <f>AX578*AY578</f>
        <v>14662.398131283298</v>
      </c>
      <c r="BA578" s="12">
        <f>AZ578/12721596</f>
        <v>1.1525596419885758E-3</v>
      </c>
      <c r="BB578" s="11">
        <v>0</v>
      </c>
      <c r="BC578" s="6">
        <f>AD578*BB578*0.18*4</f>
        <v>0</v>
      </c>
      <c r="BD578" s="10">
        <f>BC578/11104067</f>
        <v>0</v>
      </c>
      <c r="BE578" s="6">
        <f>AD578*BB578*0.77*4</f>
        <v>0</v>
      </c>
      <c r="BF578" s="8">
        <f>BE578/47500730</f>
        <v>0</v>
      </c>
      <c r="BG578" s="27">
        <f>BC578+BE578</f>
        <v>0</v>
      </c>
      <c r="BH578" s="9">
        <v>1</v>
      </c>
      <c r="BI578" s="6">
        <f>AK578*0.85*0.75*12</f>
        <v>86777.801767556986</v>
      </c>
      <c r="BJ578" s="6">
        <f>AL578*0.85*0.75*2*12</f>
        <v>173555.60353511397</v>
      </c>
      <c r="BK578" s="6">
        <f>BI578+BJ578</f>
        <v>260333.40530267096</v>
      </c>
      <c r="BL578" s="8">
        <f>BK578/236999601</f>
        <v>1.0984550362288202E-3</v>
      </c>
      <c r="BM578" s="6">
        <f>AH578/356622*633958</f>
        <v>25206.327677611716</v>
      </c>
      <c r="BN578" s="8">
        <f>BM578/23157202</f>
        <v>1.0884876194287945E-3</v>
      </c>
      <c r="BT578" s="6">
        <f>'[1]Detailed Budget'!$AD$12</f>
        <v>194045122715</v>
      </c>
      <c r="BU578" s="6">
        <f>'[1]Detailed Budget'!$AD$24</f>
        <v>194045122715</v>
      </c>
      <c r="BV578" s="7">
        <f>AV578/34743979</f>
        <v>0</v>
      </c>
      <c r="BW578" s="4"/>
      <c r="BX578" s="5">
        <f>BT578*BV578</f>
        <v>0</v>
      </c>
      <c r="BY578" s="5">
        <f>BU578*BV578</f>
        <v>0</v>
      </c>
      <c r="CA578" s="6">
        <f>'[1]Detailed Budget'!$AD$96</f>
        <v>71050111380.677719</v>
      </c>
      <c r="CB578" s="5">
        <f>BA578*CA578</f>
        <v>81889490.936162353</v>
      </c>
      <c r="CE578" s="6">
        <f>'[1]Detailed Budget'!$AD$175</f>
        <v>4330586076.5988197</v>
      </c>
      <c r="CF578" s="5">
        <f>BB578*BD578*CE578</f>
        <v>0</v>
      </c>
      <c r="CG578" s="6">
        <f>'[1]Detailed Budget'!$AD$176</f>
        <v>20662817754.37001</v>
      </c>
      <c r="CH578" s="5">
        <f>BB578*BF578*CG578</f>
        <v>0</v>
      </c>
      <c r="CI578" s="5">
        <f>CF578+CH578</f>
        <v>0</v>
      </c>
      <c r="CJ578" s="5">
        <f>'[1]Detailed Budget'!$AD$178</f>
        <v>46025131033.061455</v>
      </c>
      <c r="CK578" s="5">
        <f>BB578*AG578*CJ578</f>
        <v>0</v>
      </c>
      <c r="CL578" s="5">
        <f>CI578+CK578</f>
        <v>0</v>
      </c>
      <c r="CM578" s="4">
        <f>'[1]Detailed Budget'!$AD$189</f>
        <v>77498869683.252869</v>
      </c>
      <c r="CN578" s="5">
        <f>BH578*BL578*CM578</f>
        <v>85129023.705610141</v>
      </c>
      <c r="CO578" s="3">
        <f>'[1]Detailed Budget'!$AD$191</f>
        <v>2684962805.4134097</v>
      </c>
      <c r="CP578" s="2">
        <f>BH578*AN578*CO578</f>
        <v>2949310.9156934228</v>
      </c>
      <c r="CQ578" s="2">
        <f>CN578+CP578</f>
        <v>88078334.621303558</v>
      </c>
      <c r="CR578" s="6">
        <f>'[1]Detailed Budget'!$AD$195</f>
        <v>18734176418</v>
      </c>
      <c r="CS578" s="5">
        <f>BN578*CR578</f>
        <v>20391919.091187879</v>
      </c>
      <c r="CW578" s="4"/>
      <c r="DH578" s="3"/>
      <c r="DI578" s="2"/>
    </row>
    <row r="579" spans="1:113" ht="43.5" x14ac:dyDescent="0.35">
      <c r="A579" s="23" t="s">
        <v>598</v>
      </c>
      <c r="B579" s="22" t="s">
        <v>597</v>
      </c>
      <c r="C579" s="21" t="s">
        <v>1</v>
      </c>
      <c r="D579" s="21"/>
      <c r="E579" s="21"/>
      <c r="F579" s="21"/>
      <c r="G579" s="21" t="s">
        <v>1</v>
      </c>
      <c r="H579" s="21" t="s">
        <v>1</v>
      </c>
      <c r="I579" s="21" t="s">
        <v>1</v>
      </c>
      <c r="J579" s="21"/>
      <c r="K579" s="21"/>
      <c r="L579" s="21"/>
      <c r="M579" s="21" t="s">
        <v>1</v>
      </c>
      <c r="N579" s="21"/>
      <c r="O579" s="21"/>
      <c r="P579" s="21"/>
      <c r="Q579" s="21"/>
      <c r="R579" s="21" t="s">
        <v>1</v>
      </c>
      <c r="S579" s="21"/>
      <c r="T579" s="21"/>
      <c r="U579" s="20">
        <f>COUNTA(C579:T579)</f>
        <v>6</v>
      </c>
      <c r="V579" s="19" t="s">
        <v>9</v>
      </c>
      <c r="W579" s="18">
        <v>159654</v>
      </c>
      <c r="X579" s="17">
        <v>3.19</v>
      </c>
      <c r="Y579" s="16">
        <f>1+X579/100</f>
        <v>1.0319</v>
      </c>
      <c r="Z579" s="6">
        <v>19</v>
      </c>
      <c r="AA579" s="16">
        <f>POWER(Y579,Z579)</f>
        <v>1.8159949505681734</v>
      </c>
      <c r="AB579" s="6">
        <f>W579*AA579</f>
        <v>289930.85783801117</v>
      </c>
      <c r="AC579" s="1">
        <v>11.8</v>
      </c>
      <c r="AD579" s="6">
        <f>AB579*AC579/100</f>
        <v>34211.84122488532</v>
      </c>
      <c r="AE579" s="6">
        <f>AD579*0.95</f>
        <v>32501.249163641052</v>
      </c>
      <c r="AF579" s="6">
        <f>AE579*BB579</f>
        <v>0</v>
      </c>
      <c r="AG579" s="15">
        <f>AE579/21628351</f>
        <v>1.5027150781694385E-3</v>
      </c>
      <c r="AH579" s="6">
        <f>AB579*0.05</f>
        <v>14496.542891900559</v>
      </c>
      <c r="AI579" s="12">
        <f>AH579/12908475</f>
        <v>1.1230252134276557E-3</v>
      </c>
      <c r="AJ579" s="6">
        <f>AD579+AH579</f>
        <v>48708.384116785877</v>
      </c>
      <c r="AK579" s="6">
        <f>AB579*0.04</f>
        <v>11597.234313520446</v>
      </c>
      <c r="AL579" s="6">
        <f>AB579*0.04</f>
        <v>11597.234313520446</v>
      </c>
      <c r="AM579" s="6">
        <f>AK579+AL579</f>
        <v>23194.468627040893</v>
      </c>
      <c r="AN579" s="14">
        <f>AM579/20653560</f>
        <v>1.1230252134276557E-3</v>
      </c>
      <c r="AO579" s="6">
        <v>13</v>
      </c>
      <c r="AP579" s="13"/>
      <c r="AQ579" s="6">
        <v>13</v>
      </c>
      <c r="AR579" s="6"/>
      <c r="AS579" s="6"/>
      <c r="AT579" s="6"/>
      <c r="AU579" s="6">
        <v>0</v>
      </c>
      <c r="AV579" s="6"/>
      <c r="AW579" s="13">
        <f>AV579/34743979</f>
        <v>0</v>
      </c>
      <c r="AX579" s="6">
        <v>1</v>
      </c>
      <c r="AY579" s="6">
        <f>AJ579/1198249*368770</f>
        <v>14990.365784362957</v>
      </c>
      <c r="AZ579" s="6">
        <f>AX579*AY579</f>
        <v>14990.365784362957</v>
      </c>
      <c r="BA579" s="12">
        <f>AZ579/12721596</f>
        <v>1.1783400278049198E-3</v>
      </c>
      <c r="BB579" s="11">
        <v>0</v>
      </c>
      <c r="BC579" s="6">
        <f>AD579*BB579*0.18*4</f>
        <v>0</v>
      </c>
      <c r="BD579" s="10">
        <f>BC579/11104067</f>
        <v>0</v>
      </c>
      <c r="BE579" s="6">
        <f>AD579*BB579*0.77*4</f>
        <v>0</v>
      </c>
      <c r="BF579" s="8">
        <f>BE579/47500730</f>
        <v>0</v>
      </c>
      <c r="BG579" s="27">
        <f>BC579+BE579</f>
        <v>0</v>
      </c>
      <c r="BH579" s="9">
        <v>1</v>
      </c>
      <c r="BI579" s="6">
        <f>AK579*0.85*0.75*12</f>
        <v>88718.842498431419</v>
      </c>
      <c r="BJ579" s="6">
        <f>AL579*0.85*0.75*2*12</f>
        <v>177437.68499686284</v>
      </c>
      <c r="BK579" s="6">
        <f>BI579+BJ579</f>
        <v>266156.52749529423</v>
      </c>
      <c r="BL579" s="8">
        <f>BK579/236999601</f>
        <v>1.1230252134276557E-3</v>
      </c>
      <c r="BM579" s="6">
        <f>AH579/356622*633958</f>
        <v>25770.141322362317</v>
      </c>
      <c r="BN579" s="8">
        <f>BM579/23157202</f>
        <v>1.1128348460389262E-3</v>
      </c>
      <c r="BT579" s="6">
        <f>'[1]Detailed Budget'!$AD$12</f>
        <v>194045122715</v>
      </c>
      <c r="BU579" s="6">
        <f>'[1]Detailed Budget'!$AD$24</f>
        <v>194045122715</v>
      </c>
      <c r="BV579" s="7">
        <f>AV579/34743979</f>
        <v>0</v>
      </c>
      <c r="BW579" s="4"/>
      <c r="BX579" s="5">
        <f>BT579*BV579</f>
        <v>0</v>
      </c>
      <c r="BY579" s="5">
        <f>BU579*BV579</f>
        <v>0</v>
      </c>
      <c r="CA579" s="6">
        <f>'[1]Detailed Budget'!$AD$96</f>
        <v>71050111380.677719</v>
      </c>
      <c r="CB579" s="5">
        <f>BA579*CA579</f>
        <v>83721190.219850436</v>
      </c>
      <c r="CE579" s="6">
        <f>'[1]Detailed Budget'!$AD$175</f>
        <v>4330586076.5988197</v>
      </c>
      <c r="CF579" s="5">
        <f>BB579*BD579*CE579</f>
        <v>0</v>
      </c>
      <c r="CG579" s="6">
        <f>'[1]Detailed Budget'!$AD$176</f>
        <v>20662817754.37001</v>
      </c>
      <c r="CH579" s="5">
        <f>BB579*BF579*CG579</f>
        <v>0</v>
      </c>
      <c r="CI579" s="5">
        <f>CF579+CH579</f>
        <v>0</v>
      </c>
      <c r="CJ579" s="5">
        <f>'[1]Detailed Budget'!$AD$178</f>
        <v>46025131033.061455</v>
      </c>
      <c r="CK579" s="5">
        <f>BB579*AG579*CJ579</f>
        <v>0</v>
      </c>
      <c r="CL579" s="5">
        <f>CI579+CK579</f>
        <v>0</v>
      </c>
      <c r="CM579" s="4">
        <f>'[1]Detailed Budget'!$AD$189</f>
        <v>77498869683.252869</v>
      </c>
      <c r="CN579" s="5">
        <f>BH579*BL579*CM579</f>
        <v>87033184.666437134</v>
      </c>
      <c r="CO579" s="3">
        <f>'[1]Detailed Budget'!$AD$191</f>
        <v>2684962805.4134097</v>
      </c>
      <c r="CP579" s="2">
        <f>BH579*AN579*CO579</f>
        <v>3015280.9275947115</v>
      </c>
      <c r="CQ579" s="2">
        <f>CN579+CP579</f>
        <v>90048465.594031841</v>
      </c>
      <c r="CR579" s="6">
        <f>'[1]Detailed Budget'!$AD$195</f>
        <v>18734176418</v>
      </c>
      <c r="CS579" s="5">
        <f>BN579*CR579</f>
        <v>20848044.329791114</v>
      </c>
      <c r="CW579" s="4"/>
      <c r="DH579" s="3"/>
      <c r="DI579" s="2"/>
    </row>
    <row r="580" spans="1:113" ht="43.5" x14ac:dyDescent="0.35">
      <c r="A580" s="23" t="s">
        <v>596</v>
      </c>
      <c r="B580" s="22" t="s">
        <v>595</v>
      </c>
      <c r="C580" s="21" t="s">
        <v>1</v>
      </c>
      <c r="D580" s="21"/>
      <c r="E580" s="21"/>
      <c r="F580" s="21"/>
      <c r="G580" s="21" t="s">
        <v>1</v>
      </c>
      <c r="H580" s="21" t="s">
        <v>1</v>
      </c>
      <c r="I580" s="21" t="s">
        <v>1</v>
      </c>
      <c r="J580" s="21"/>
      <c r="K580" s="21"/>
      <c r="L580" s="21"/>
      <c r="M580" s="21" t="s">
        <v>1</v>
      </c>
      <c r="N580" s="21"/>
      <c r="O580" s="21"/>
      <c r="P580" s="21"/>
      <c r="Q580" s="21"/>
      <c r="R580" s="21" t="s">
        <v>1</v>
      </c>
      <c r="S580" s="21"/>
      <c r="T580" s="21"/>
      <c r="U580" s="20">
        <f>COUNTA(C580:T580)</f>
        <v>6</v>
      </c>
      <c r="V580" s="19" t="s">
        <v>9</v>
      </c>
      <c r="W580" s="18">
        <v>119419</v>
      </c>
      <c r="X580" s="17">
        <v>3.19</v>
      </c>
      <c r="Y580" s="16">
        <f>1+X580/100</f>
        <v>1.0319</v>
      </c>
      <c r="Z580" s="6">
        <v>19</v>
      </c>
      <c r="AA580" s="16">
        <f>POWER(Y580,Z580)</f>
        <v>1.8159949505681734</v>
      </c>
      <c r="AB580" s="6">
        <f>W580*AA580</f>
        <v>216864.30100190069</v>
      </c>
      <c r="AC580" s="1">
        <v>11.8</v>
      </c>
      <c r="AD580" s="6">
        <f>AB580*AC580/100</f>
        <v>25589.987518224283</v>
      </c>
      <c r="AE580" s="6">
        <f>AD580*0.95</f>
        <v>24310.488142313068</v>
      </c>
      <c r="AF580" s="6">
        <f>AE580*BB580</f>
        <v>0</v>
      </c>
      <c r="AG580" s="15">
        <f>AE580/21628351</f>
        <v>1.1240102466578738E-3</v>
      </c>
      <c r="AH580" s="6">
        <f>AB580*0.05</f>
        <v>10843.215050095036</v>
      </c>
      <c r="AI580" s="12">
        <f>AH580/12908475</f>
        <v>8.4000744085533231E-4</v>
      </c>
      <c r="AJ580" s="6">
        <f>AD580+AH580</f>
        <v>36433.202568319321</v>
      </c>
      <c r="AK580" s="6">
        <f>AB580*0.04</f>
        <v>8674.5720400760274</v>
      </c>
      <c r="AL580" s="6">
        <f>AB580*0.04</f>
        <v>8674.5720400760274</v>
      </c>
      <c r="AM580" s="6">
        <f>AK580+AL580</f>
        <v>17349.144080152055</v>
      </c>
      <c r="AN580" s="14">
        <f>AM580/20653560</f>
        <v>8.400074408553322E-4</v>
      </c>
      <c r="AO580" s="6">
        <v>10</v>
      </c>
      <c r="AP580" s="13"/>
      <c r="AQ580" s="6">
        <v>10</v>
      </c>
      <c r="AR580" s="6"/>
      <c r="AS580" s="6"/>
      <c r="AT580" s="6"/>
      <c r="AU580" s="6">
        <v>0</v>
      </c>
      <c r="AV580" s="6"/>
      <c r="AW580" s="13">
        <f>AV580/34743979</f>
        <v>0</v>
      </c>
      <c r="AX580" s="6">
        <v>1</v>
      </c>
      <c r="AY580" s="6">
        <f>AJ580/1198249*368770</f>
        <v>11212.587793621455</v>
      </c>
      <c r="AZ580" s="6">
        <f>AX580*AY580</f>
        <v>11212.587793621455</v>
      </c>
      <c r="BA580" s="12">
        <f>AZ580/12721596</f>
        <v>8.8138216255424675E-4</v>
      </c>
      <c r="BB580" s="11">
        <v>0</v>
      </c>
      <c r="BC580" s="6">
        <f>AD580*BB580*0.18*4</f>
        <v>0</v>
      </c>
      <c r="BD580" s="10">
        <f>BC580/11104067</f>
        <v>0</v>
      </c>
      <c r="BE580" s="6">
        <f>AD580*BB580*0.77*4</f>
        <v>0</v>
      </c>
      <c r="BF580" s="8">
        <f>BE580/47500730</f>
        <v>0</v>
      </c>
      <c r="BG580" s="27">
        <f>BC580+BE580</f>
        <v>0</v>
      </c>
      <c r="BH580" s="9">
        <v>1</v>
      </c>
      <c r="BI580" s="6">
        <f>AK580*0.85*0.75*12</f>
        <v>66360.476106581598</v>
      </c>
      <c r="BJ580" s="6">
        <f>AL580*0.85*0.75*2*12</f>
        <v>132720.9522131632</v>
      </c>
      <c r="BK580" s="6">
        <f>BI580+BJ580</f>
        <v>199081.42831974479</v>
      </c>
      <c r="BL580" s="8">
        <f>BK580/236999601</f>
        <v>8.4000744085533209E-4</v>
      </c>
      <c r="BM580" s="6">
        <f>AH580/356622*633958</f>
        <v>19275.711893063661</v>
      </c>
      <c r="BN580" s="8">
        <f>BM580/23157202</f>
        <v>8.3238518595915264E-4</v>
      </c>
      <c r="BT580" s="6">
        <f>'[1]Detailed Budget'!$AD$12</f>
        <v>194045122715</v>
      </c>
      <c r="BU580" s="6">
        <f>'[1]Detailed Budget'!$AD$24</f>
        <v>194045122715</v>
      </c>
      <c r="BV580" s="7">
        <f>AV580/34743979</f>
        <v>0</v>
      </c>
      <c r="BW580" s="4"/>
      <c r="BX580" s="5">
        <f>BT580*BV580</f>
        <v>0</v>
      </c>
      <c r="BY580" s="5">
        <f>BU580*BV580</f>
        <v>0</v>
      </c>
      <c r="CA580" s="6">
        <f>'[1]Detailed Budget'!$AD$96</f>
        <v>71050111380.677719</v>
      </c>
      <c r="CB580" s="5">
        <f>BA580*CA580</f>
        <v>62622300.818421826</v>
      </c>
      <c r="CE580" s="6">
        <f>'[1]Detailed Budget'!$AD$175</f>
        <v>4330586076.5988197</v>
      </c>
      <c r="CF580" s="5">
        <f>BB580*BD580*CE580</f>
        <v>0</v>
      </c>
      <c r="CG580" s="6">
        <f>'[1]Detailed Budget'!$AD$176</f>
        <v>20662817754.37001</v>
      </c>
      <c r="CH580" s="5">
        <f>BB580*BF580*CG580</f>
        <v>0</v>
      </c>
      <c r="CI580" s="5">
        <f>CF580+CH580</f>
        <v>0</v>
      </c>
      <c r="CJ580" s="5">
        <f>'[1]Detailed Budget'!$AD$178</f>
        <v>46025131033.061455</v>
      </c>
      <c r="CK580" s="5">
        <f>BB580*AG580*CJ580</f>
        <v>0</v>
      </c>
      <c r="CL580" s="5">
        <f>CI580+CK580</f>
        <v>0</v>
      </c>
      <c r="CM580" s="4">
        <f>'[1]Detailed Budget'!$AD$189</f>
        <v>77498869683.252869</v>
      </c>
      <c r="CN580" s="5">
        <f>BH580*BL580*CM580</f>
        <v>65099627.191810124</v>
      </c>
      <c r="CO580" s="3">
        <f>'[1]Detailed Budget'!$AD$191</f>
        <v>2684962805.4134097</v>
      </c>
      <c r="CP580" s="2">
        <f>BH580*AN580*CO580</f>
        <v>2255388.7349670716</v>
      </c>
      <c r="CQ580" s="2">
        <f>CN580+CP580</f>
        <v>67355015.926777199</v>
      </c>
      <c r="CR580" s="6">
        <f>'[1]Detailed Budget'!$AD$195</f>
        <v>18734176418</v>
      </c>
      <c r="CS580" s="5">
        <f>BN580*CR580</f>
        <v>15594050.921488501</v>
      </c>
      <c r="CW580" s="4"/>
      <c r="DH580" s="3"/>
      <c r="DI580" s="2"/>
    </row>
    <row r="581" spans="1:113" ht="43.5" x14ac:dyDescent="0.35">
      <c r="A581" s="23" t="s">
        <v>594</v>
      </c>
      <c r="B581" s="22" t="s">
        <v>593</v>
      </c>
      <c r="C581" s="21" t="s">
        <v>1</v>
      </c>
      <c r="D581" s="21"/>
      <c r="E581" s="21"/>
      <c r="F581" s="21"/>
      <c r="G581" s="21" t="s">
        <v>1</v>
      </c>
      <c r="H581" s="21" t="s">
        <v>1</v>
      </c>
      <c r="I581" s="21" t="s">
        <v>1</v>
      </c>
      <c r="J581" s="21"/>
      <c r="K581" s="21"/>
      <c r="L581" s="21"/>
      <c r="M581" s="21" t="s">
        <v>1</v>
      </c>
      <c r="N581" s="21"/>
      <c r="O581" s="21"/>
      <c r="P581" s="21"/>
      <c r="Q581" s="21"/>
      <c r="R581" s="21" t="s">
        <v>1</v>
      </c>
      <c r="S581" s="21"/>
      <c r="T581" s="21"/>
      <c r="U581" s="20">
        <f>COUNTA(C581:T581)</f>
        <v>6</v>
      </c>
      <c r="V581" s="19" t="s">
        <v>9</v>
      </c>
      <c r="W581" s="18">
        <v>149737</v>
      </c>
      <c r="X581" s="17">
        <v>3.19</v>
      </c>
      <c r="Y581" s="16">
        <f>1+X581/100</f>
        <v>1.0319</v>
      </c>
      <c r="Z581" s="6">
        <v>19</v>
      </c>
      <c r="AA581" s="16">
        <f>POWER(Y581,Z581)</f>
        <v>1.8159949505681734</v>
      </c>
      <c r="AB581" s="6">
        <f>W581*AA581</f>
        <v>271921.63591322658</v>
      </c>
      <c r="AC581" s="1">
        <v>11.8</v>
      </c>
      <c r="AD581" s="6">
        <f>AB581*AC581/100</f>
        <v>32086.753037760736</v>
      </c>
      <c r="AE581" s="6">
        <f>AD581*0.95</f>
        <v>30482.415385872697</v>
      </c>
      <c r="AF581" s="6">
        <f>AE581*BB581</f>
        <v>0</v>
      </c>
      <c r="AG581" s="15">
        <f>AE581/21628351</f>
        <v>1.4093730671317797E-3</v>
      </c>
      <c r="AH581" s="6">
        <f>AB581*0.05</f>
        <v>13596.08179566133</v>
      </c>
      <c r="AI581" s="12">
        <f>AH581/12908475</f>
        <v>1.0532678566338262E-3</v>
      </c>
      <c r="AJ581" s="6">
        <f>AD581+AH581</f>
        <v>45682.834833422065</v>
      </c>
      <c r="AK581" s="6">
        <f>AB581*0.04</f>
        <v>10876.865436529064</v>
      </c>
      <c r="AL581" s="6">
        <f>AB581*0.04</f>
        <v>10876.865436529064</v>
      </c>
      <c r="AM581" s="6">
        <f>AK581+AL581</f>
        <v>21753.730873058128</v>
      </c>
      <c r="AN581" s="14">
        <f>AM581/20653560</f>
        <v>1.0532678566338262E-3</v>
      </c>
      <c r="AO581" s="6">
        <v>12</v>
      </c>
      <c r="AP581" s="13"/>
      <c r="AQ581" s="6">
        <v>12</v>
      </c>
      <c r="AR581" s="6"/>
      <c r="AS581" s="6"/>
      <c r="AT581" s="6"/>
      <c r="AU581" s="6">
        <v>0</v>
      </c>
      <c r="AV581" s="6"/>
      <c r="AW581" s="13">
        <f>AV581/34743979</f>
        <v>0</v>
      </c>
      <c r="AX581" s="6">
        <v>1</v>
      </c>
      <c r="AY581" s="6">
        <f>AJ581/1198249*368770</f>
        <v>14059.23059524444</v>
      </c>
      <c r="AZ581" s="6">
        <f>AX581*AY581</f>
        <v>14059.23059524444</v>
      </c>
      <c r="BA581" s="12">
        <f>AZ581/12721596</f>
        <v>1.1051467595138565E-3</v>
      </c>
      <c r="BB581" s="11">
        <v>0</v>
      </c>
      <c r="BC581" s="6">
        <f>AD581*BB581*0.18*4</f>
        <v>0</v>
      </c>
      <c r="BD581" s="10">
        <f>BC581/11104067</f>
        <v>0</v>
      </c>
      <c r="BE581" s="6">
        <f>AD581*BB581*0.77*4</f>
        <v>0</v>
      </c>
      <c r="BF581" s="8">
        <f>BE581/47500730</f>
        <v>0</v>
      </c>
      <c r="BG581" s="27">
        <f>BC581+BE581</f>
        <v>0</v>
      </c>
      <c r="BH581" s="9">
        <v>1</v>
      </c>
      <c r="BI581" s="6">
        <f>AK581*0.85*0.75*12</f>
        <v>83208.020589447333</v>
      </c>
      <c r="BJ581" s="6">
        <f>AL581*0.85*0.75*2*12</f>
        <v>166416.04117889467</v>
      </c>
      <c r="BK581" s="6">
        <f>BI581+BJ581</f>
        <v>249624.06176834198</v>
      </c>
      <c r="BL581" s="8">
        <f>BK581/236999601</f>
        <v>1.053267856633826E-3</v>
      </c>
      <c r="BM581" s="6">
        <f>AH581/356622*633958</f>
        <v>24169.414178076131</v>
      </c>
      <c r="BN581" s="8">
        <f>BM581/23157202</f>
        <v>1.0437104697742037E-3</v>
      </c>
      <c r="BT581" s="6">
        <f>'[1]Detailed Budget'!$AD$12</f>
        <v>194045122715</v>
      </c>
      <c r="BU581" s="6">
        <f>'[1]Detailed Budget'!$AD$24</f>
        <v>194045122715</v>
      </c>
      <c r="BV581" s="7">
        <f>AV581/34743979</f>
        <v>0</v>
      </c>
      <c r="BW581" s="4"/>
      <c r="BX581" s="5">
        <f>BT581*BV581</f>
        <v>0</v>
      </c>
      <c r="BY581" s="5">
        <f>BU581*BV581</f>
        <v>0</v>
      </c>
      <c r="CA581" s="6">
        <f>'[1]Detailed Budget'!$AD$96</f>
        <v>71050111380.677719</v>
      </c>
      <c r="CB581" s="5">
        <f>BA581*CA581</f>
        <v>78520800.355454564</v>
      </c>
      <c r="CE581" s="6">
        <f>'[1]Detailed Budget'!$AD$175</f>
        <v>4330586076.5988197</v>
      </c>
      <c r="CF581" s="5">
        <f>BB581*BD581*CE581</f>
        <v>0</v>
      </c>
      <c r="CG581" s="6">
        <f>'[1]Detailed Budget'!$AD$176</f>
        <v>20662817754.37001</v>
      </c>
      <c r="CH581" s="5">
        <f>BB581*BF581*CG581</f>
        <v>0</v>
      </c>
      <c r="CI581" s="5">
        <f>CF581+CH581</f>
        <v>0</v>
      </c>
      <c r="CJ581" s="5">
        <f>'[1]Detailed Budget'!$AD$178</f>
        <v>46025131033.061455</v>
      </c>
      <c r="CK581" s="5">
        <f>BB581*AG581*CJ581</f>
        <v>0</v>
      </c>
      <c r="CL581" s="5">
        <f>CI581+CK581</f>
        <v>0</v>
      </c>
      <c r="CM581" s="4">
        <f>'[1]Detailed Budget'!$AD$189</f>
        <v>77498869683.252869</v>
      </c>
      <c r="CN581" s="5">
        <f>BH581*BL581*CM581</f>
        <v>81627068.362823948</v>
      </c>
      <c r="CO581" s="3">
        <f>'[1]Detailed Budget'!$AD$191</f>
        <v>2684962805.4134097</v>
      </c>
      <c r="CP581" s="2">
        <f>BH581*AN581*CO581</f>
        <v>2827985.0191993271</v>
      </c>
      <c r="CQ581" s="2">
        <f>CN581+CP581</f>
        <v>84455053.382023275</v>
      </c>
      <c r="CR581" s="6">
        <f>'[1]Detailed Budget'!$AD$195</f>
        <v>18734176418</v>
      </c>
      <c r="CS581" s="5">
        <f>BN581*CR581</f>
        <v>19553056.070063587</v>
      </c>
      <c r="CW581" s="4"/>
      <c r="DH581" s="3"/>
      <c r="DI581" s="2"/>
    </row>
    <row r="582" spans="1:113" ht="43.5" x14ac:dyDescent="0.35">
      <c r="A582" s="23" t="s">
        <v>592</v>
      </c>
      <c r="B582" s="22" t="s">
        <v>591</v>
      </c>
      <c r="C582" s="21" t="s">
        <v>1</v>
      </c>
      <c r="D582" s="21"/>
      <c r="E582" s="21"/>
      <c r="F582" s="21"/>
      <c r="G582" s="21" t="s">
        <v>1</v>
      </c>
      <c r="H582" s="21" t="s">
        <v>1</v>
      </c>
      <c r="I582" s="21" t="s">
        <v>1</v>
      </c>
      <c r="J582" s="21"/>
      <c r="K582" s="21"/>
      <c r="L582" s="21"/>
      <c r="M582" s="21" t="s">
        <v>1</v>
      </c>
      <c r="N582" s="21"/>
      <c r="O582" s="21"/>
      <c r="P582" s="21"/>
      <c r="Q582" s="21"/>
      <c r="R582" s="21" t="s">
        <v>1</v>
      </c>
      <c r="S582" s="21"/>
      <c r="T582" s="21"/>
      <c r="U582" s="20">
        <f>COUNTA(C582:T582)</f>
        <v>6</v>
      </c>
      <c r="V582" s="19" t="s">
        <v>9</v>
      </c>
      <c r="W582" s="18">
        <v>197921</v>
      </c>
      <c r="X582" s="17">
        <v>3.19</v>
      </c>
      <c r="Y582" s="16">
        <f>1+X582/100</f>
        <v>1.0319</v>
      </c>
      <c r="Z582" s="6">
        <v>19</v>
      </c>
      <c r="AA582" s="16">
        <f>POWER(Y582,Z582)</f>
        <v>1.8159949505681734</v>
      </c>
      <c r="AB582" s="6">
        <f>W582*AA582</f>
        <v>359423.53661140346</v>
      </c>
      <c r="AC582" s="1">
        <v>11.8</v>
      </c>
      <c r="AD582" s="6">
        <f>AB582*AC582/100</f>
        <v>42411.977320145612</v>
      </c>
      <c r="AE582" s="6">
        <f>AD582*0.95</f>
        <v>40291.378454138328</v>
      </c>
      <c r="AF582" s="6">
        <f>AE582*BB582</f>
        <v>0</v>
      </c>
      <c r="AG582" s="15">
        <f>AE582/21628351</f>
        <v>1.8628964572536448E-3</v>
      </c>
      <c r="AH582" s="6">
        <f>AB582*0.05</f>
        <v>17971.176830570173</v>
      </c>
      <c r="AI582" s="12">
        <f>AH582/12908475</f>
        <v>1.3921998400717494E-3</v>
      </c>
      <c r="AJ582" s="6">
        <f>AD582+AH582</f>
        <v>60383.154150715782</v>
      </c>
      <c r="AK582" s="6">
        <f>AB582*0.04</f>
        <v>14376.941464456138</v>
      </c>
      <c r="AL582" s="6">
        <f>AB582*0.04</f>
        <v>14376.941464456138</v>
      </c>
      <c r="AM582" s="6">
        <f>AK582+AL582</f>
        <v>28753.882928912277</v>
      </c>
      <c r="AN582" s="14">
        <f>AM582/20653560</f>
        <v>1.3921998400717491E-3</v>
      </c>
      <c r="AO582" s="6">
        <v>12</v>
      </c>
      <c r="AP582" s="13"/>
      <c r="AQ582" s="6">
        <v>12</v>
      </c>
      <c r="AR582" s="6"/>
      <c r="AS582" s="6"/>
      <c r="AT582" s="6"/>
      <c r="AU582" s="6">
        <v>0</v>
      </c>
      <c r="AV582" s="6"/>
      <c r="AW582" s="13">
        <f>AV582/34743979</f>
        <v>0</v>
      </c>
      <c r="AX582" s="6">
        <v>1</v>
      </c>
      <c r="AY582" s="6">
        <f>AJ582/1198249*368770</f>
        <v>18583.362686853452</v>
      </c>
      <c r="AZ582" s="6">
        <f>AX582*AY582</f>
        <v>18583.362686853452</v>
      </c>
      <c r="BA582" s="12">
        <f>AZ582/12721596</f>
        <v>1.4607729004170115E-3</v>
      </c>
      <c r="BB582" s="11">
        <v>0</v>
      </c>
      <c r="BC582" s="6">
        <f>AD582*BB582*0.18*4</f>
        <v>0</v>
      </c>
      <c r="BD582" s="10">
        <f>BC582/11104067</f>
        <v>0</v>
      </c>
      <c r="BE582" s="6">
        <f>AD582*BB582*0.77*4</f>
        <v>0</v>
      </c>
      <c r="BF582" s="8">
        <f>BE582/47500730</f>
        <v>0</v>
      </c>
      <c r="BG582" s="27">
        <f>BC582+BE582</f>
        <v>0</v>
      </c>
      <c r="BH582" s="9">
        <v>1</v>
      </c>
      <c r="BI582" s="6">
        <f>AK582*0.85*0.75*12</f>
        <v>109983.60220308947</v>
      </c>
      <c r="BJ582" s="6">
        <f>AL582*0.85*0.75*2*12</f>
        <v>219967.20440617893</v>
      </c>
      <c r="BK582" s="6">
        <f>BI582+BJ582</f>
        <v>329950.80660926842</v>
      </c>
      <c r="BL582" s="8">
        <f>BK582/236999601</f>
        <v>1.3921998400717494E-3</v>
      </c>
      <c r="BM582" s="6">
        <f>AH582/356622*633958</f>
        <v>31946.91107434372</v>
      </c>
      <c r="BN582" s="8">
        <f>BM582/23157202</f>
        <v>1.3795669733478043E-3</v>
      </c>
      <c r="BT582" s="6">
        <f>'[1]Detailed Budget'!$AD$12</f>
        <v>194045122715</v>
      </c>
      <c r="BU582" s="6">
        <f>'[1]Detailed Budget'!$AD$24</f>
        <v>194045122715</v>
      </c>
      <c r="BV582" s="7">
        <f>AV582/34743979</f>
        <v>0</v>
      </c>
      <c r="BW582" s="4"/>
      <c r="BX582" s="5">
        <f>BT582*BV582</f>
        <v>0</v>
      </c>
      <c r="BY582" s="5">
        <f>BU582*BV582</f>
        <v>0</v>
      </c>
      <c r="CA582" s="6">
        <f>'[1]Detailed Budget'!$AD$96</f>
        <v>71050111380.677719</v>
      </c>
      <c r="CB582" s="5">
        <f>BA582*CA582</f>
        <v>103788077.27650431</v>
      </c>
      <c r="CE582" s="6">
        <f>'[1]Detailed Budget'!$AD$175</f>
        <v>4330586076.5988197</v>
      </c>
      <c r="CF582" s="5">
        <f>BB582*BD582*CE582</f>
        <v>0</v>
      </c>
      <c r="CG582" s="6">
        <f>'[1]Detailed Budget'!$AD$176</f>
        <v>20662817754.37001</v>
      </c>
      <c r="CH582" s="5">
        <f>BB582*BF582*CG582</f>
        <v>0</v>
      </c>
      <c r="CI582" s="5">
        <f>CF582+CH582</f>
        <v>0</v>
      </c>
      <c r="CJ582" s="5">
        <f>'[1]Detailed Budget'!$AD$178</f>
        <v>46025131033.061455</v>
      </c>
      <c r="CK582" s="5">
        <f>BB582*AG582*CJ582</f>
        <v>0</v>
      </c>
      <c r="CL582" s="5">
        <f>CI582+CK582</f>
        <v>0</v>
      </c>
      <c r="CM582" s="4">
        <f>'[1]Detailed Budget'!$AD$189</f>
        <v>77498869683.252869</v>
      </c>
      <c r="CN582" s="5">
        <f>BH582*BL582*CM582</f>
        <v>107893913.97876599</v>
      </c>
      <c r="CO582" s="3">
        <f>'[1]Detailed Budget'!$AD$191</f>
        <v>2684962805.4134097</v>
      </c>
      <c r="CP582" s="2">
        <f>BH582*AN582*CO582</f>
        <v>3738004.7882951437</v>
      </c>
      <c r="CQ582" s="2">
        <f>CN582+CP582</f>
        <v>111631918.76706114</v>
      </c>
      <c r="CR582" s="6">
        <f>'[1]Detailed Budget'!$AD$195</f>
        <v>18734176418</v>
      </c>
      <c r="CS582" s="5">
        <f>BN582*CR582</f>
        <v>25845051.059144069</v>
      </c>
      <c r="CW582" s="4"/>
      <c r="DH582" s="3"/>
      <c r="DI582" s="2"/>
    </row>
    <row r="583" spans="1:113" ht="43.5" x14ac:dyDescent="0.35">
      <c r="A583" s="23" t="s">
        <v>590</v>
      </c>
      <c r="B583" s="22" t="s">
        <v>589</v>
      </c>
      <c r="C583" s="21" t="s">
        <v>1</v>
      </c>
      <c r="D583" s="21"/>
      <c r="E583" s="21"/>
      <c r="F583" s="21"/>
      <c r="G583" s="21" t="s">
        <v>1</v>
      </c>
      <c r="H583" s="21" t="s">
        <v>1</v>
      </c>
      <c r="I583" s="21" t="s">
        <v>1</v>
      </c>
      <c r="J583" s="21"/>
      <c r="K583" s="21"/>
      <c r="L583" s="21"/>
      <c r="M583" s="21" t="s">
        <v>1</v>
      </c>
      <c r="N583" s="21"/>
      <c r="O583" s="21"/>
      <c r="P583" s="21"/>
      <c r="Q583" s="21"/>
      <c r="R583" s="21" t="s">
        <v>1</v>
      </c>
      <c r="S583" s="21"/>
      <c r="T583" s="21"/>
      <c r="U583" s="20">
        <f>COUNTA(C583:T583)</f>
        <v>6</v>
      </c>
      <c r="V583" s="19" t="s">
        <v>9</v>
      </c>
      <c r="W583" s="18">
        <v>164328</v>
      </c>
      <c r="X583" s="17">
        <v>3.19</v>
      </c>
      <c r="Y583" s="16">
        <f>1+X583/100</f>
        <v>1.0319</v>
      </c>
      <c r="Z583" s="6">
        <v>19</v>
      </c>
      <c r="AA583" s="16">
        <f>POWER(Y583,Z583)</f>
        <v>1.8159949505681734</v>
      </c>
      <c r="AB583" s="6">
        <f>W583*AA583</f>
        <v>298418.81823696679</v>
      </c>
      <c r="AC583" s="1">
        <v>11.8</v>
      </c>
      <c r="AD583" s="6">
        <f>AB583*AC583/100</f>
        <v>35213.420551962081</v>
      </c>
      <c r="AE583" s="6">
        <f>AD583*0.95</f>
        <v>33452.749524363979</v>
      </c>
      <c r="AF583" s="6">
        <f>AE583*BB583</f>
        <v>0</v>
      </c>
      <c r="AG583" s="15">
        <f>AE583/21628351</f>
        <v>1.5467082776844142E-3</v>
      </c>
      <c r="AH583" s="6">
        <f>AB583*0.05</f>
        <v>14920.94091184834</v>
      </c>
      <c r="AI583" s="12">
        <f>AH583/12908475</f>
        <v>1.1559026850072019E-3</v>
      </c>
      <c r="AJ583" s="6">
        <f>AD583+AH583</f>
        <v>50134.361463810419</v>
      </c>
      <c r="AK583" s="6">
        <f>AB583*0.04</f>
        <v>11936.752729478672</v>
      </c>
      <c r="AL583" s="6">
        <f>AB583*0.04</f>
        <v>11936.752729478672</v>
      </c>
      <c r="AM583" s="6">
        <f>AK583+AL583</f>
        <v>23873.505458957345</v>
      </c>
      <c r="AN583" s="14">
        <f>AM583/20653560</f>
        <v>1.1559026850072019E-3</v>
      </c>
      <c r="AO583" s="6">
        <v>11</v>
      </c>
      <c r="AP583" s="13"/>
      <c r="AQ583" s="6">
        <v>11</v>
      </c>
      <c r="AR583" s="6"/>
      <c r="AS583" s="6"/>
      <c r="AT583" s="6"/>
      <c r="AU583" s="6">
        <v>0</v>
      </c>
      <c r="AV583" s="6"/>
      <c r="AW583" s="13">
        <f>AV583/34743979</f>
        <v>0</v>
      </c>
      <c r="AX583" s="6">
        <v>1</v>
      </c>
      <c r="AY583" s="6">
        <f>AJ583/1198249*368770</f>
        <v>15429.220868959095</v>
      </c>
      <c r="AZ583" s="6">
        <f>AX583*AY583</f>
        <v>15429.220868959095</v>
      </c>
      <c r="BA583" s="12">
        <f>AZ583/12721596</f>
        <v>1.2128368853215506E-3</v>
      </c>
      <c r="BB583" s="11">
        <v>0</v>
      </c>
      <c r="BC583" s="6">
        <f>AD583*BB583*0.18*4</f>
        <v>0</v>
      </c>
      <c r="BD583" s="10">
        <f>BC583/11104067</f>
        <v>0</v>
      </c>
      <c r="BE583" s="6">
        <f>AD583*BB583*0.77*4</f>
        <v>0</v>
      </c>
      <c r="BF583" s="8">
        <f>BE583/47500730</f>
        <v>0</v>
      </c>
      <c r="BG583" s="27">
        <f>BC583+BE583</f>
        <v>0</v>
      </c>
      <c r="BH583" s="9">
        <v>1</v>
      </c>
      <c r="BI583" s="6">
        <f>AK583*0.85*0.75*12</f>
        <v>91316.158380511843</v>
      </c>
      <c r="BJ583" s="6">
        <f>AL583*0.85*0.75*2*12</f>
        <v>182632.31676102369</v>
      </c>
      <c r="BK583" s="6">
        <f>BI583+BJ583</f>
        <v>273948.47514153551</v>
      </c>
      <c r="BL583" s="8">
        <f>BK583/236999601</f>
        <v>1.1559026850072019E-3</v>
      </c>
      <c r="BM583" s="6">
        <f>AH583/356622*633958</f>
        <v>26524.583055990795</v>
      </c>
      <c r="BN583" s="8">
        <f>BM583/23157202</f>
        <v>1.1454139863698038E-3</v>
      </c>
      <c r="BT583" s="6">
        <f>'[1]Detailed Budget'!$AD$12</f>
        <v>194045122715</v>
      </c>
      <c r="BU583" s="6">
        <f>'[1]Detailed Budget'!$AD$24</f>
        <v>194045122715</v>
      </c>
      <c r="BV583" s="7">
        <f>AV583/34743979</f>
        <v>0</v>
      </c>
      <c r="BW583" s="4"/>
      <c r="BX583" s="5">
        <f>BT583*BV583</f>
        <v>0</v>
      </c>
      <c r="BY583" s="5">
        <f>BU583*BV583</f>
        <v>0</v>
      </c>
      <c r="CA583" s="6">
        <f>'[1]Detailed Budget'!$AD$96</f>
        <v>71050111380.677719</v>
      </c>
      <c r="CB583" s="5">
        <f>BA583*CA583</f>
        <v>86172195.788690418</v>
      </c>
      <c r="CE583" s="6">
        <f>'[1]Detailed Budget'!$AD$175</f>
        <v>4330586076.5988197</v>
      </c>
      <c r="CF583" s="5">
        <f>BB583*BD583*CE583</f>
        <v>0</v>
      </c>
      <c r="CG583" s="6">
        <f>'[1]Detailed Budget'!$AD$176</f>
        <v>20662817754.37001</v>
      </c>
      <c r="CH583" s="5">
        <f>BB583*BF583*CG583</f>
        <v>0</v>
      </c>
      <c r="CI583" s="5">
        <f>CF583+CH583</f>
        <v>0</v>
      </c>
      <c r="CJ583" s="5">
        <f>'[1]Detailed Budget'!$AD$178</f>
        <v>46025131033.061455</v>
      </c>
      <c r="CK583" s="5">
        <f>BB583*AG583*CJ583</f>
        <v>0</v>
      </c>
      <c r="CL583" s="5">
        <f>CI583+CK583</f>
        <v>0</v>
      </c>
      <c r="CM583" s="4">
        <f>'[1]Detailed Budget'!$AD$189</f>
        <v>77498869683.252869</v>
      </c>
      <c r="CN583" s="5">
        <f>BH583*BL583*CM583</f>
        <v>89581151.551895231</v>
      </c>
      <c r="CO583" s="3">
        <f>'[1]Detailed Budget'!$AD$191</f>
        <v>2684962805.4134097</v>
      </c>
      <c r="CP583" s="2">
        <f>BH583*AN583*CO583</f>
        <v>3103555.7159218295</v>
      </c>
      <c r="CQ583" s="2">
        <f>CN583+CP583</f>
        <v>92684707.267817065</v>
      </c>
      <c r="CR583" s="6">
        <f>'[1]Detailed Budget'!$AD$195</f>
        <v>18734176418</v>
      </c>
      <c r="CS583" s="5">
        <f>BN583*CR583</f>
        <v>21458387.692296553</v>
      </c>
      <c r="CW583" s="4"/>
      <c r="DH583" s="3"/>
      <c r="DI583" s="2"/>
    </row>
    <row r="584" spans="1:113" ht="43.5" x14ac:dyDescent="0.35">
      <c r="A584" s="23" t="s">
        <v>588</v>
      </c>
      <c r="B584" s="22" t="s">
        <v>587</v>
      </c>
      <c r="C584" s="21" t="s">
        <v>1</v>
      </c>
      <c r="D584" s="21"/>
      <c r="E584" s="21"/>
      <c r="F584" s="21"/>
      <c r="G584" s="21" t="s">
        <v>1</v>
      </c>
      <c r="H584" s="21" t="s">
        <v>1</v>
      </c>
      <c r="I584" s="21" t="s">
        <v>1</v>
      </c>
      <c r="J584" s="21"/>
      <c r="K584" s="21"/>
      <c r="L584" s="21"/>
      <c r="M584" s="21" t="s">
        <v>1</v>
      </c>
      <c r="N584" s="21"/>
      <c r="O584" s="21"/>
      <c r="P584" s="21"/>
      <c r="Q584" s="21"/>
      <c r="R584" s="21" t="s">
        <v>1</v>
      </c>
      <c r="S584" s="21"/>
      <c r="T584" s="21"/>
      <c r="U584" s="20">
        <f>COUNTA(C584:T584)</f>
        <v>6</v>
      </c>
      <c r="V584" s="19" t="s">
        <v>9</v>
      </c>
      <c r="W584" s="18">
        <v>237474</v>
      </c>
      <c r="X584" s="17">
        <v>3.19</v>
      </c>
      <c r="Y584" s="16">
        <f>1+X584/100</f>
        <v>1.0319</v>
      </c>
      <c r="Z584" s="6">
        <v>19</v>
      </c>
      <c r="AA584" s="16">
        <f>POWER(Y584,Z584)</f>
        <v>1.8159949505681734</v>
      </c>
      <c r="AB584" s="6">
        <f>W584*AA584</f>
        <v>431251.58489122643</v>
      </c>
      <c r="AC584" s="1">
        <v>11.8</v>
      </c>
      <c r="AD584" s="6">
        <f>AB584*AC584/100</f>
        <v>50887.687017164724</v>
      </c>
      <c r="AE584" s="6">
        <f>AD584*0.95</f>
        <v>48343.302666306488</v>
      </c>
      <c r="AF584" s="6">
        <f>AE584*BB584</f>
        <v>0</v>
      </c>
      <c r="AG584" s="15">
        <f>AE584/21628351</f>
        <v>2.2351820842146722E-3</v>
      </c>
      <c r="AH584" s="6">
        <f>AB584*0.05</f>
        <v>21562.579244561322</v>
      </c>
      <c r="AI584" s="12">
        <f>AH584/12908475</f>
        <v>1.6704203435774809E-3</v>
      </c>
      <c r="AJ584" s="6">
        <f>AD584+AH584</f>
        <v>72450.26626172605</v>
      </c>
      <c r="AK584" s="6">
        <f>AB584*0.04</f>
        <v>17250.063395649056</v>
      </c>
      <c r="AL584" s="6">
        <f>AB584*0.04</f>
        <v>17250.063395649056</v>
      </c>
      <c r="AM584" s="6">
        <f>AK584+AL584</f>
        <v>34500.126791298113</v>
      </c>
      <c r="AN584" s="14">
        <f>AM584/20653560</f>
        <v>1.6704203435774806E-3</v>
      </c>
      <c r="AO584" s="6">
        <v>12</v>
      </c>
      <c r="AP584" s="13"/>
      <c r="AQ584" s="6">
        <v>12</v>
      </c>
      <c r="AR584" s="6"/>
      <c r="AS584" s="6"/>
      <c r="AT584" s="6"/>
      <c r="AU584" s="6">
        <v>0</v>
      </c>
      <c r="AV584" s="6"/>
      <c r="AW584" s="13">
        <f>AV584/34743979</f>
        <v>0</v>
      </c>
      <c r="AX584" s="6">
        <v>1</v>
      </c>
      <c r="AY584" s="6">
        <f>AJ584/1198249*368770</f>
        <v>22297.105767946992</v>
      </c>
      <c r="AZ584" s="6">
        <f>AX584*AY584</f>
        <v>22297.105767946992</v>
      </c>
      <c r="BA584" s="12">
        <f>AZ584/12721596</f>
        <v>1.7526972062268753E-3</v>
      </c>
      <c r="BB584" s="11">
        <v>0</v>
      </c>
      <c r="BC584" s="6">
        <f>AD584*BB584*0.18*4</f>
        <v>0</v>
      </c>
      <c r="BD584" s="10">
        <f>BC584/11104067</f>
        <v>0</v>
      </c>
      <c r="BE584" s="6">
        <f>AD584*BB584*0.77*4</f>
        <v>0</v>
      </c>
      <c r="BF584" s="8">
        <f>BE584/47500730</f>
        <v>0</v>
      </c>
      <c r="BG584" s="27">
        <f>BC584+BE584</f>
        <v>0</v>
      </c>
      <c r="BH584" s="9">
        <v>1</v>
      </c>
      <c r="BI584" s="6">
        <f>AK584*0.85*0.75*12</f>
        <v>131962.98497671526</v>
      </c>
      <c r="BJ584" s="6">
        <f>AL584*0.85*0.75*2*12</f>
        <v>263925.96995343053</v>
      </c>
      <c r="BK584" s="6">
        <f>BI584+BJ584</f>
        <v>395888.95493014576</v>
      </c>
      <c r="BL584" s="8">
        <f>BK584/236999601</f>
        <v>1.6704203435774804E-3</v>
      </c>
      <c r="BM584" s="6">
        <f>AH584/356622*633958</f>
        <v>38331.257221157437</v>
      </c>
      <c r="BN584" s="8">
        <f>BM584/23157202</f>
        <v>1.655262894936851E-3</v>
      </c>
      <c r="BT584" s="6">
        <f>'[1]Detailed Budget'!$AD$12</f>
        <v>194045122715</v>
      </c>
      <c r="BU584" s="6">
        <f>'[1]Detailed Budget'!$AD$24</f>
        <v>194045122715</v>
      </c>
      <c r="BV584" s="7">
        <f>AV584/34743979</f>
        <v>0</v>
      </c>
      <c r="BW584" s="4"/>
      <c r="BX584" s="5">
        <f>BT584*BV584</f>
        <v>0</v>
      </c>
      <c r="BY584" s="5">
        <f>BU584*BV584</f>
        <v>0</v>
      </c>
      <c r="CA584" s="6">
        <f>'[1]Detailed Budget'!$AD$96</f>
        <v>71050111380.677719</v>
      </c>
      <c r="CB584" s="5">
        <f>BA584*CA584</f>
        <v>124529331.71902215</v>
      </c>
      <c r="CE584" s="6">
        <f>'[1]Detailed Budget'!$AD$175</f>
        <v>4330586076.5988197</v>
      </c>
      <c r="CF584" s="5">
        <f>BB584*BD584*CE584</f>
        <v>0</v>
      </c>
      <c r="CG584" s="6">
        <f>'[1]Detailed Budget'!$AD$176</f>
        <v>20662817754.37001</v>
      </c>
      <c r="CH584" s="5">
        <f>BB584*BF584*CG584</f>
        <v>0</v>
      </c>
      <c r="CI584" s="5">
        <f>CF584+CH584</f>
        <v>0</v>
      </c>
      <c r="CJ584" s="5">
        <f>'[1]Detailed Budget'!$AD$178</f>
        <v>46025131033.061455</v>
      </c>
      <c r="CK584" s="5">
        <f>BB584*AG584*CJ584</f>
        <v>0</v>
      </c>
      <c r="CL584" s="5">
        <f>CI584+CK584</f>
        <v>0</v>
      </c>
      <c r="CM584" s="4">
        <f>'[1]Detailed Budget'!$AD$189</f>
        <v>77498869683.252869</v>
      </c>
      <c r="CN584" s="5">
        <f>BH584*BL584*CM584</f>
        <v>129455688.52316564</v>
      </c>
      <c r="CO584" s="3">
        <f>'[1]Detailed Budget'!$AD$191</f>
        <v>2684962805.4134097</v>
      </c>
      <c r="CP584" s="2">
        <f>BH584*AN584*CO584</f>
        <v>4485016.4919114243</v>
      </c>
      <c r="CQ584" s="2">
        <f>CN584+CP584</f>
        <v>133940705.01507707</v>
      </c>
      <c r="CR584" s="6">
        <f>'[1]Detailed Budget'!$AD$195</f>
        <v>18734176418</v>
      </c>
      <c r="CS584" s="5">
        <f>BN584*CR584</f>
        <v>31009987.091916364</v>
      </c>
      <c r="CW584" s="4"/>
      <c r="DH584" s="3"/>
      <c r="DI584" s="2"/>
    </row>
    <row r="585" spans="1:113" ht="43.5" x14ac:dyDescent="0.35">
      <c r="A585" s="23" t="s">
        <v>586</v>
      </c>
      <c r="B585" s="22" t="s">
        <v>585</v>
      </c>
      <c r="C585" s="21" t="s">
        <v>1</v>
      </c>
      <c r="D585" s="21"/>
      <c r="E585" s="21"/>
      <c r="F585" s="21"/>
      <c r="G585" s="21" t="s">
        <v>1</v>
      </c>
      <c r="H585" s="21" t="s">
        <v>1</v>
      </c>
      <c r="I585" s="21" t="s">
        <v>1</v>
      </c>
      <c r="J585" s="21"/>
      <c r="K585" s="21"/>
      <c r="L585" s="21"/>
      <c r="M585" s="21" t="s">
        <v>1</v>
      </c>
      <c r="N585" s="21"/>
      <c r="O585" s="21"/>
      <c r="P585" s="21"/>
      <c r="Q585" s="21"/>
      <c r="R585" s="21" t="s">
        <v>1</v>
      </c>
      <c r="S585" s="21"/>
      <c r="T585" s="21"/>
      <c r="U585" s="20">
        <f>COUNTA(C585:T585)</f>
        <v>6</v>
      </c>
      <c r="V585" s="19" t="s">
        <v>9</v>
      </c>
      <c r="W585" s="18">
        <v>157858</v>
      </c>
      <c r="X585" s="17">
        <v>3.19</v>
      </c>
      <c r="Y585" s="16">
        <f>1+X585/100</f>
        <v>1.0319</v>
      </c>
      <c r="Z585" s="6">
        <v>19</v>
      </c>
      <c r="AA585" s="16">
        <f>POWER(Y585,Z585)</f>
        <v>1.8159949505681734</v>
      </c>
      <c r="AB585" s="6">
        <f>W585*AA585</f>
        <v>286669.33090679074</v>
      </c>
      <c r="AC585" s="1">
        <v>11.8</v>
      </c>
      <c r="AD585" s="6">
        <f>AB585*AC585/100</f>
        <v>33826.981047001311</v>
      </c>
      <c r="AE585" s="6">
        <f>AD585*0.95</f>
        <v>32135.631994651245</v>
      </c>
      <c r="AF585" s="6">
        <f>AE585*BB585</f>
        <v>0</v>
      </c>
      <c r="AG585" s="15">
        <f>AE585/21628351</f>
        <v>1.4858105453647967E-3</v>
      </c>
      <c r="AH585" s="6">
        <f>AB585*0.05</f>
        <v>14333.466545339537</v>
      </c>
      <c r="AI585" s="12">
        <f>AH585/12908475</f>
        <v>1.1103919359443729E-3</v>
      </c>
      <c r="AJ585" s="6">
        <f>AD585+AH585</f>
        <v>48160.447592340846</v>
      </c>
      <c r="AK585" s="6">
        <f>AB585*0.04</f>
        <v>11466.773236271631</v>
      </c>
      <c r="AL585" s="6">
        <f>AB585*0.04</f>
        <v>11466.773236271631</v>
      </c>
      <c r="AM585" s="6">
        <f>AK585+AL585</f>
        <v>22933.546472543261</v>
      </c>
      <c r="AN585" s="14">
        <f>AM585/20653560</f>
        <v>1.1103919359443729E-3</v>
      </c>
      <c r="AO585" s="6">
        <v>11</v>
      </c>
      <c r="AP585" s="13"/>
      <c r="AQ585" s="6">
        <v>11</v>
      </c>
      <c r="AR585" s="6"/>
      <c r="AS585" s="6"/>
      <c r="AT585" s="6"/>
      <c r="AU585" s="6">
        <v>0</v>
      </c>
      <c r="AV585" s="6"/>
      <c r="AW585" s="13">
        <f>AV585/34743979</f>
        <v>0</v>
      </c>
      <c r="AX585" s="6">
        <v>1</v>
      </c>
      <c r="AY585" s="6">
        <f>AJ585/1198249*368770</f>
        <v>14821.734262768034</v>
      </c>
      <c r="AZ585" s="6">
        <f>AX585*AY585</f>
        <v>14821.734262768034</v>
      </c>
      <c r="BA585" s="12">
        <f>AZ585/12721596</f>
        <v>1.1650844959050762E-3</v>
      </c>
      <c r="BB585" s="11">
        <v>0</v>
      </c>
      <c r="BC585" s="6">
        <f>AD585*BB585*0.18*4</f>
        <v>0</v>
      </c>
      <c r="BD585" s="10">
        <f>BC585/11104067</f>
        <v>0</v>
      </c>
      <c r="BE585" s="6">
        <f>AD585*BB585*0.77*4</f>
        <v>0</v>
      </c>
      <c r="BF585" s="8">
        <f>BE585/47500730</f>
        <v>0</v>
      </c>
      <c r="BG585" s="27">
        <f>BC585+BE585</f>
        <v>0</v>
      </c>
      <c r="BH585" s="9">
        <v>1</v>
      </c>
      <c r="BI585" s="6">
        <f>AK585*0.85*0.75*12</f>
        <v>87720.815257477967</v>
      </c>
      <c r="BJ585" s="6">
        <f>AL585*0.85*0.75*2*12</f>
        <v>175441.63051495593</v>
      </c>
      <c r="BK585" s="6">
        <f>BI585+BJ585</f>
        <v>263162.44577243389</v>
      </c>
      <c r="BL585" s="8">
        <f>BK585/236999601</f>
        <v>1.1103919359443726E-3</v>
      </c>
      <c r="BM585" s="6">
        <f>AH585/356622*633958</f>
        <v>25480.244584322791</v>
      </c>
      <c r="BN585" s="8">
        <f>BM585/23157202</f>
        <v>1.1003162033272754E-3</v>
      </c>
      <c r="BT585" s="6">
        <f>'[1]Detailed Budget'!$AD$12</f>
        <v>194045122715</v>
      </c>
      <c r="BU585" s="6">
        <f>'[1]Detailed Budget'!$AD$24</f>
        <v>194045122715</v>
      </c>
      <c r="BV585" s="7">
        <f>AV585/34743979</f>
        <v>0</v>
      </c>
      <c r="BW585" s="4"/>
      <c r="BX585" s="5">
        <f>BT585*BV585</f>
        <v>0</v>
      </c>
      <c r="BY585" s="5">
        <f>BU585*BV585</f>
        <v>0</v>
      </c>
      <c r="CA585" s="6">
        <f>'[1]Detailed Budget'!$AD$96</f>
        <v>71050111380.677719</v>
      </c>
      <c r="CB585" s="5">
        <f>BA585*CA585</f>
        <v>82779383.201956421</v>
      </c>
      <c r="CE585" s="6">
        <f>'[1]Detailed Budget'!$AD$175</f>
        <v>4330586076.5988197</v>
      </c>
      <c r="CF585" s="5">
        <f>BB585*BD585*CE585</f>
        <v>0</v>
      </c>
      <c r="CG585" s="6">
        <f>'[1]Detailed Budget'!$AD$176</f>
        <v>20662817754.37001</v>
      </c>
      <c r="CH585" s="5">
        <f>BB585*BF585*CG585</f>
        <v>0</v>
      </c>
      <c r="CI585" s="5">
        <f>CF585+CH585</f>
        <v>0</v>
      </c>
      <c r="CJ585" s="5">
        <f>'[1]Detailed Budget'!$AD$178</f>
        <v>46025131033.061455</v>
      </c>
      <c r="CK585" s="5">
        <f>BB585*AG585*CJ585</f>
        <v>0</v>
      </c>
      <c r="CL585" s="5">
        <f>CI585+CK585</f>
        <v>0</v>
      </c>
      <c r="CM585" s="4">
        <f>'[1]Detailed Budget'!$AD$189</f>
        <v>77498869683.252869</v>
      </c>
      <c r="CN585" s="5">
        <f>BH585*BL585*CM585</f>
        <v>86054119.941087797</v>
      </c>
      <c r="CO585" s="3">
        <f>'[1]Detailed Budget'!$AD$191</f>
        <v>2684962805.4134097</v>
      </c>
      <c r="CP585" s="2">
        <f>BH585*AN585*CO585</f>
        <v>2981361.0474416306</v>
      </c>
      <c r="CQ585" s="2">
        <f>CN585+CP585</f>
        <v>89035480.988529429</v>
      </c>
      <c r="CR585" s="6">
        <f>'[1]Detailed Budget'!$AD$195</f>
        <v>18734176418</v>
      </c>
      <c r="CS585" s="5">
        <f>BN585*CR585</f>
        <v>20613517.868717138</v>
      </c>
      <c r="CW585" s="4"/>
      <c r="DH585" s="3"/>
      <c r="DI585" s="2"/>
    </row>
    <row r="586" spans="1:113" ht="43.5" x14ac:dyDescent="0.35">
      <c r="A586" s="23" t="s">
        <v>584</v>
      </c>
      <c r="B586" s="22" t="s">
        <v>583</v>
      </c>
      <c r="C586" s="21" t="s">
        <v>1</v>
      </c>
      <c r="D586" s="21"/>
      <c r="E586" s="21"/>
      <c r="F586" s="21"/>
      <c r="G586" s="21" t="s">
        <v>1</v>
      </c>
      <c r="H586" s="21" t="s">
        <v>1</v>
      </c>
      <c r="I586" s="21" t="s">
        <v>1</v>
      </c>
      <c r="J586" s="21"/>
      <c r="K586" s="21"/>
      <c r="L586" s="21"/>
      <c r="M586" s="21" t="s">
        <v>1</v>
      </c>
      <c r="N586" s="21"/>
      <c r="O586" s="21"/>
      <c r="P586" s="21"/>
      <c r="Q586" s="21"/>
      <c r="R586" s="21" t="s">
        <v>1</v>
      </c>
      <c r="S586" s="21"/>
      <c r="T586" s="21"/>
      <c r="U586" s="20">
        <f>COUNTA(C586:T586)</f>
        <v>6</v>
      </c>
      <c r="V586" s="19" t="s">
        <v>9</v>
      </c>
      <c r="W586" s="18">
        <v>143485</v>
      </c>
      <c r="X586" s="17">
        <v>3.19</v>
      </c>
      <c r="Y586" s="16">
        <f>1+X586/100</f>
        <v>1.0319</v>
      </c>
      <c r="Z586" s="6">
        <v>19</v>
      </c>
      <c r="AA586" s="16">
        <f>POWER(Y586,Z586)</f>
        <v>1.8159949505681734</v>
      </c>
      <c r="AB586" s="6">
        <f>W586*AA586</f>
        <v>260568.03548227437</v>
      </c>
      <c r="AC586" s="1">
        <v>11.8</v>
      </c>
      <c r="AD586" s="6">
        <f>AB586*AC586/100</f>
        <v>30747.028186908377</v>
      </c>
      <c r="AE586" s="6">
        <f>AD586*0.95</f>
        <v>29209.676777562956</v>
      </c>
      <c r="AF586" s="6">
        <f>AE586*BB586</f>
        <v>0</v>
      </c>
      <c r="AG586" s="15">
        <f>AE586/21628351</f>
        <v>1.3505272213107211E-3</v>
      </c>
      <c r="AH586" s="6">
        <f>AB586*0.05</f>
        <v>13028.40177411372</v>
      </c>
      <c r="AI586" s="12">
        <f>AH586/12908475</f>
        <v>1.0092905454837787E-3</v>
      </c>
      <c r="AJ586" s="6">
        <f>AD586+AH586</f>
        <v>43775.429961022099</v>
      </c>
      <c r="AK586" s="6">
        <f>AB586*0.04</f>
        <v>10422.721419290974</v>
      </c>
      <c r="AL586" s="6">
        <f>AB586*0.04</f>
        <v>10422.721419290974</v>
      </c>
      <c r="AM586" s="6">
        <f>AK586+AL586</f>
        <v>20845.442838581948</v>
      </c>
      <c r="AN586" s="14">
        <f>AM586/20653560</f>
        <v>1.0092905454837785E-3</v>
      </c>
      <c r="AO586" s="6">
        <v>11</v>
      </c>
      <c r="AP586" s="13"/>
      <c r="AQ586" s="6">
        <v>11</v>
      </c>
      <c r="AR586" s="6"/>
      <c r="AS586" s="6"/>
      <c r="AT586" s="6"/>
      <c r="AU586" s="6">
        <v>0</v>
      </c>
      <c r="AV586" s="6"/>
      <c r="AW586" s="13">
        <f>AV586/34743979</f>
        <v>0</v>
      </c>
      <c r="AX586" s="6">
        <v>1</v>
      </c>
      <c r="AY586" s="6">
        <f>AJ586/1198249*368770</f>
        <v>13472.212625861668</v>
      </c>
      <c r="AZ586" s="6">
        <f>AX586*AY586</f>
        <v>13472.212625861668</v>
      </c>
      <c r="BA586" s="12">
        <f>AZ586/12721596</f>
        <v>1.0590033377778753E-3</v>
      </c>
      <c r="BB586" s="11">
        <v>0</v>
      </c>
      <c r="BC586" s="6">
        <f>AD586*BB586*0.18*4</f>
        <v>0</v>
      </c>
      <c r="BD586" s="10">
        <f>BC586/11104067</f>
        <v>0</v>
      </c>
      <c r="BE586" s="6">
        <f>AD586*BB586*0.77*4</f>
        <v>0</v>
      </c>
      <c r="BF586" s="8">
        <f>BE586/47500730</f>
        <v>0</v>
      </c>
      <c r="BG586" s="27">
        <f>BC586+BE586</f>
        <v>0</v>
      </c>
      <c r="BH586" s="9">
        <v>1</v>
      </c>
      <c r="BI586" s="6">
        <f>AK586*0.85*0.75*12</f>
        <v>79733.818857575956</v>
      </c>
      <c r="BJ586" s="6">
        <f>AL586*0.85*0.75*2*12</f>
        <v>159467.63771515191</v>
      </c>
      <c r="BK586" s="6">
        <f>BI586+BJ586</f>
        <v>239201.45657272788</v>
      </c>
      <c r="BL586" s="8">
        <f>BK586/236999601</f>
        <v>1.0092905454837785E-3</v>
      </c>
      <c r="BM586" s="6">
        <f>AH586/356622*633958</f>
        <v>23160.263617818266</v>
      </c>
      <c r="BN586" s="8">
        <f>BM586/23157202</f>
        <v>1.0001322101788578E-3</v>
      </c>
      <c r="BT586" s="6">
        <f>'[1]Detailed Budget'!$AD$12</f>
        <v>194045122715</v>
      </c>
      <c r="BU586" s="6">
        <f>'[1]Detailed Budget'!$AD$24</f>
        <v>194045122715</v>
      </c>
      <c r="BV586" s="7">
        <f>AV586/34743979</f>
        <v>0</v>
      </c>
      <c r="BW586" s="4"/>
      <c r="BX586" s="5">
        <f>BT586*BV586</f>
        <v>0</v>
      </c>
      <c r="BY586" s="5">
        <f>BU586*BV586</f>
        <v>0</v>
      </c>
      <c r="CA586" s="6">
        <f>'[1]Detailed Budget'!$AD$96</f>
        <v>71050111380.677719</v>
      </c>
      <c r="CB586" s="5">
        <f>BA586*CA586</f>
        <v>75242305.101627514</v>
      </c>
      <c r="CE586" s="6">
        <f>'[1]Detailed Budget'!$AD$175</f>
        <v>4330586076.5988197</v>
      </c>
      <c r="CF586" s="5">
        <f>BB586*BD586*CE586</f>
        <v>0</v>
      </c>
      <c r="CG586" s="6">
        <f>'[1]Detailed Budget'!$AD$176</f>
        <v>20662817754.37001</v>
      </c>
      <c r="CH586" s="5">
        <f>BB586*BF586*CG586</f>
        <v>0</v>
      </c>
      <c r="CI586" s="5">
        <f>CF586+CH586</f>
        <v>0</v>
      </c>
      <c r="CJ586" s="5">
        <f>'[1]Detailed Budget'!$AD$178</f>
        <v>46025131033.061455</v>
      </c>
      <c r="CK586" s="5">
        <f>BB586*AG586*CJ586</f>
        <v>0</v>
      </c>
      <c r="CL586" s="5">
        <f>CI586+CK586</f>
        <v>0</v>
      </c>
      <c r="CM586" s="4">
        <f>'[1]Detailed Budget'!$AD$189</f>
        <v>77498869683.252869</v>
      </c>
      <c r="CN586" s="5">
        <f>BH586*BL586*CM586</f>
        <v>78218876.456986547</v>
      </c>
      <c r="CO586" s="3">
        <f>'[1]Detailed Budget'!$AD$191</f>
        <v>2684962805.4134097</v>
      </c>
      <c r="CP586" s="2">
        <f>BH586*AN586*CO586</f>
        <v>2709907.5744793564</v>
      </c>
      <c r="CQ586" s="2">
        <f>CN586+CP586</f>
        <v>80928784.031465903</v>
      </c>
      <c r="CR586" s="6">
        <f>'[1]Detailed Budget'!$AD$195</f>
        <v>18734176418</v>
      </c>
      <c r="CS586" s="5">
        <f>BN586*CR586</f>
        <v>18736653.266814977</v>
      </c>
      <c r="CW586" s="4"/>
      <c r="DH586" s="3"/>
      <c r="DI586" s="2"/>
    </row>
    <row r="587" spans="1:113" ht="43.5" x14ac:dyDescent="0.35">
      <c r="A587" s="23" t="s">
        <v>582</v>
      </c>
      <c r="B587" s="22" t="s">
        <v>581</v>
      </c>
      <c r="C587" s="21" t="s">
        <v>1</v>
      </c>
      <c r="D587" s="21"/>
      <c r="E587" s="21"/>
      <c r="F587" s="21"/>
      <c r="G587" s="21" t="s">
        <v>1</v>
      </c>
      <c r="H587" s="21" t="s">
        <v>1</v>
      </c>
      <c r="I587" s="21" t="s">
        <v>1</v>
      </c>
      <c r="J587" s="21"/>
      <c r="K587" s="21"/>
      <c r="L587" s="21"/>
      <c r="M587" s="21" t="s">
        <v>1</v>
      </c>
      <c r="N587" s="21"/>
      <c r="O587" s="21"/>
      <c r="P587" s="21"/>
      <c r="Q587" s="21"/>
      <c r="R587" s="21" t="s">
        <v>1</v>
      </c>
      <c r="S587" s="21"/>
      <c r="T587" s="21"/>
      <c r="U587" s="20">
        <f>COUNTA(C587:T587)</f>
        <v>6</v>
      </c>
      <c r="V587" s="19" t="s">
        <v>9</v>
      </c>
      <c r="W587" s="18">
        <v>80270</v>
      </c>
      <c r="X587" s="17">
        <v>3.19</v>
      </c>
      <c r="Y587" s="16">
        <f>1+X587/100</f>
        <v>1.0319</v>
      </c>
      <c r="Z587" s="6">
        <v>19</v>
      </c>
      <c r="AA587" s="16">
        <f>POWER(Y587,Z587)</f>
        <v>1.8159949505681734</v>
      </c>
      <c r="AB587" s="6">
        <f>W587*AA587</f>
        <v>145769.91468210728</v>
      </c>
      <c r="AC587" s="1">
        <v>11.8</v>
      </c>
      <c r="AD587" s="6">
        <f>AB587*AC587/100</f>
        <v>17200.849932488658</v>
      </c>
      <c r="AE587" s="6">
        <f>AD587*0.95</f>
        <v>16340.807435864224</v>
      </c>
      <c r="AF587" s="6">
        <f>AE587*BB587</f>
        <v>0</v>
      </c>
      <c r="AG587" s="15">
        <f>AE587/21628351</f>
        <v>7.5552719834555231E-4</v>
      </c>
      <c r="AH587" s="6">
        <f>AB587*0.05</f>
        <v>7288.4957341053641</v>
      </c>
      <c r="AI587" s="12">
        <f>AH587/12908475</f>
        <v>5.6462872137145277E-4</v>
      </c>
      <c r="AJ587" s="6">
        <f>AD587+AH587</f>
        <v>24489.345666594021</v>
      </c>
      <c r="AK587" s="6">
        <f>AB587*0.04</f>
        <v>5830.7965872842915</v>
      </c>
      <c r="AL587" s="6">
        <f>AB587*0.04</f>
        <v>5830.7965872842915</v>
      </c>
      <c r="AM587" s="6">
        <f>AK587+AL587</f>
        <v>11661.593174568583</v>
      </c>
      <c r="AN587" s="14">
        <f>AM587/20653560</f>
        <v>5.6462872137145277E-4</v>
      </c>
      <c r="AO587" s="6">
        <v>10</v>
      </c>
      <c r="AP587" s="13"/>
      <c r="AQ587" s="6">
        <v>10</v>
      </c>
      <c r="AR587" s="6"/>
      <c r="AS587" s="6"/>
      <c r="AT587" s="6"/>
      <c r="AU587" s="6">
        <v>0</v>
      </c>
      <c r="AV587" s="6"/>
      <c r="AW587" s="13">
        <f>AV587/34743979</f>
        <v>0</v>
      </c>
      <c r="AX587" s="6">
        <v>1</v>
      </c>
      <c r="AY587" s="6">
        <f>AJ587/1198249*368770</f>
        <v>7536.7774156038331</v>
      </c>
      <c r="AZ587" s="6">
        <f>AX587*AY587</f>
        <v>7536.7774156038331</v>
      </c>
      <c r="BA587" s="12">
        <f>AZ587/12721596</f>
        <v>5.9243961336327873E-4</v>
      </c>
      <c r="BB587" s="11">
        <v>0</v>
      </c>
      <c r="BC587" s="6">
        <f>AD587*BB587*0.18*4</f>
        <v>0</v>
      </c>
      <c r="BD587" s="10">
        <f>BC587/11104067</f>
        <v>0</v>
      </c>
      <c r="BE587" s="6">
        <f>AD587*BB587*0.77*4</f>
        <v>0</v>
      </c>
      <c r="BF587" s="8">
        <f>BE587/47500730</f>
        <v>0</v>
      </c>
      <c r="BG587" s="27">
        <f>BC587+BE587</f>
        <v>0</v>
      </c>
      <c r="BH587" s="9">
        <v>1</v>
      </c>
      <c r="BI587" s="6">
        <f>AK587*0.85*0.75*12</f>
        <v>44605.593892724828</v>
      </c>
      <c r="BJ587" s="6">
        <f>AL587*0.85*0.75*2*12</f>
        <v>89211.187785449656</v>
      </c>
      <c r="BK587" s="6">
        <f>BI587+BJ587</f>
        <v>133816.78167817448</v>
      </c>
      <c r="BL587" s="8">
        <f>BK587/236999601</f>
        <v>5.6462872137145277E-4</v>
      </c>
      <c r="BM587" s="6">
        <f>AH587/356622*633958</f>
        <v>12956.576371065074</v>
      </c>
      <c r="BN587" s="8">
        <f>BM587/23157202</f>
        <v>5.5950526195112319E-4</v>
      </c>
      <c r="BT587" s="6">
        <f>'[1]Detailed Budget'!$AD$12</f>
        <v>194045122715</v>
      </c>
      <c r="BU587" s="6">
        <f>'[1]Detailed Budget'!$AD$24</f>
        <v>194045122715</v>
      </c>
      <c r="BV587" s="7">
        <f>AV587/34743979</f>
        <v>0</v>
      </c>
      <c r="BW587" s="4"/>
      <c r="BX587" s="5">
        <f>BT587*BV587</f>
        <v>0</v>
      </c>
      <c r="BY587" s="5">
        <f>BU587*BV587</f>
        <v>0</v>
      </c>
      <c r="CA587" s="6">
        <f>'[1]Detailed Budget'!$AD$96</f>
        <v>71050111380.677719</v>
      </c>
      <c r="CB587" s="5">
        <f>BA587*CA587</f>
        <v>42092900.515786596</v>
      </c>
      <c r="CE587" s="6">
        <f>'[1]Detailed Budget'!$AD$175</f>
        <v>4330586076.5988197</v>
      </c>
      <c r="CF587" s="5">
        <f>BB587*BD587*CE587</f>
        <v>0</v>
      </c>
      <c r="CG587" s="6">
        <f>'[1]Detailed Budget'!$AD$176</f>
        <v>20662817754.37001</v>
      </c>
      <c r="CH587" s="5">
        <f>BB587*BF587*CG587</f>
        <v>0</v>
      </c>
      <c r="CI587" s="5">
        <f>CF587+CH587</f>
        <v>0</v>
      </c>
      <c r="CJ587" s="5">
        <f>'[1]Detailed Budget'!$AD$178</f>
        <v>46025131033.061455</v>
      </c>
      <c r="CK587" s="5">
        <f>BB587*AG587*CJ587</f>
        <v>0</v>
      </c>
      <c r="CL587" s="5">
        <f>CI587+CK587</f>
        <v>0</v>
      </c>
      <c r="CM587" s="4">
        <f>'[1]Detailed Budget'!$AD$189</f>
        <v>77498869683.252869</v>
      </c>
      <c r="CN587" s="5">
        <f>BH587*BL587*CM587</f>
        <v>43758087.696987912</v>
      </c>
      <c r="CO587" s="3">
        <f>'[1]Detailed Budget'!$AD$191</f>
        <v>2684962805.4134097</v>
      </c>
      <c r="CP587" s="2">
        <f>BH587*AN587*CO587</f>
        <v>1516007.1157504823</v>
      </c>
      <c r="CQ587" s="2">
        <f>CN587+CP587</f>
        <v>45274094.812738396</v>
      </c>
      <c r="CR587" s="6">
        <f>'[1]Detailed Budget'!$AD$195</f>
        <v>18734176418</v>
      </c>
      <c r="CS587" s="5">
        <f>BN587*CR587</f>
        <v>10481870.284191646</v>
      </c>
      <c r="CW587" s="4"/>
      <c r="DH587" s="3"/>
      <c r="DI587" s="2"/>
    </row>
    <row r="588" spans="1:113" ht="43.5" x14ac:dyDescent="0.35">
      <c r="A588" s="23" t="s">
        <v>580</v>
      </c>
      <c r="B588" s="22" t="s">
        <v>579</v>
      </c>
      <c r="C588" s="21" t="s">
        <v>1</v>
      </c>
      <c r="D588" s="21"/>
      <c r="E588" s="21"/>
      <c r="F588" s="21"/>
      <c r="G588" s="21" t="s">
        <v>1</v>
      </c>
      <c r="H588" s="21" t="s">
        <v>1</v>
      </c>
      <c r="I588" s="21" t="s">
        <v>1</v>
      </c>
      <c r="J588" s="21"/>
      <c r="K588" s="21"/>
      <c r="L588" s="21"/>
      <c r="M588" s="21" t="s">
        <v>1</v>
      </c>
      <c r="N588" s="21"/>
      <c r="O588" s="21"/>
      <c r="P588" s="21"/>
      <c r="Q588" s="21"/>
      <c r="R588" s="21" t="s">
        <v>1</v>
      </c>
      <c r="S588" s="21"/>
      <c r="T588" s="21"/>
      <c r="U588" s="20">
        <f>COUNTA(C588:T588)</f>
        <v>6</v>
      </c>
      <c r="V588" s="19" t="s">
        <v>9</v>
      </c>
      <c r="W588" s="18">
        <v>127691</v>
      </c>
      <c r="X588" s="17">
        <v>3.19</v>
      </c>
      <c r="Y588" s="16">
        <f>1+X588/100</f>
        <v>1.0319</v>
      </c>
      <c r="Z588" s="6">
        <v>19</v>
      </c>
      <c r="AA588" s="16">
        <f>POWER(Y588,Z588)</f>
        <v>1.8159949505681734</v>
      </c>
      <c r="AB588" s="6">
        <f>W588*AA588</f>
        <v>231886.21123300062</v>
      </c>
      <c r="AC588" s="1">
        <v>11.8</v>
      </c>
      <c r="AD588" s="6">
        <f>AB588*AC588/100</f>
        <v>27362.572925494074</v>
      </c>
      <c r="AE588" s="6">
        <f>AD588*0.95</f>
        <v>25994.444279219369</v>
      </c>
      <c r="AF588" s="6">
        <f>AE588*BB588</f>
        <v>0</v>
      </c>
      <c r="AG588" s="15">
        <f>AE588/21628351</f>
        <v>1.2018689857224607E-3</v>
      </c>
      <c r="AH588" s="6">
        <f>AB588*0.05</f>
        <v>11594.310561650032</v>
      </c>
      <c r="AI588" s="12">
        <f>AH588/12908475</f>
        <v>8.9819367211464035E-4</v>
      </c>
      <c r="AJ588" s="6">
        <f>AD588+AH588</f>
        <v>38956.883487144107</v>
      </c>
      <c r="AK588" s="6">
        <f>AB588*0.04</f>
        <v>9275.4484493200252</v>
      </c>
      <c r="AL588" s="6">
        <f>AB588*0.04</f>
        <v>9275.4484493200252</v>
      </c>
      <c r="AM588" s="6">
        <f>AK588+AL588</f>
        <v>18550.89689864005</v>
      </c>
      <c r="AN588" s="14">
        <f>AM588/20653560</f>
        <v>8.9819367211464035E-4</v>
      </c>
      <c r="AO588" s="6">
        <v>11</v>
      </c>
      <c r="AP588" s="13"/>
      <c r="AQ588" s="6">
        <v>11</v>
      </c>
      <c r="AR588" s="6"/>
      <c r="AS588" s="6"/>
      <c r="AT588" s="6"/>
      <c r="AU588" s="6">
        <v>0</v>
      </c>
      <c r="AV588" s="6"/>
      <c r="AW588" s="13">
        <f>AV588/34743979</f>
        <v>0</v>
      </c>
      <c r="AX588" s="6">
        <v>1</v>
      </c>
      <c r="AY588" s="6">
        <f>AJ588/1198249*368770</f>
        <v>11989.269278383819</v>
      </c>
      <c r="AZ588" s="6">
        <f>AX588*AY588</f>
        <v>11989.269278383819</v>
      </c>
      <c r="BA588" s="12">
        <f>AZ588/12721596</f>
        <v>9.4243436738470699E-4</v>
      </c>
      <c r="BB588" s="11">
        <v>0</v>
      </c>
      <c r="BC588" s="6">
        <f>AD588*BB588*0.18*4</f>
        <v>0</v>
      </c>
      <c r="BD588" s="10">
        <f>BC588/11104067</f>
        <v>0</v>
      </c>
      <c r="BE588" s="6">
        <f>AD588*BB588*0.77*4</f>
        <v>0</v>
      </c>
      <c r="BF588" s="8">
        <f>BE588/47500730</f>
        <v>0</v>
      </c>
      <c r="BG588" s="27">
        <f>BC588+BE588</f>
        <v>0</v>
      </c>
      <c r="BH588" s="9">
        <v>1</v>
      </c>
      <c r="BI588" s="6">
        <f>AK588*0.85*0.75*12</f>
        <v>70957.180637298181</v>
      </c>
      <c r="BJ588" s="6">
        <f>AL588*0.85*0.75*2*12</f>
        <v>141914.36127459636</v>
      </c>
      <c r="BK588" s="6">
        <f>BI588+BJ588</f>
        <v>212871.54191189454</v>
      </c>
      <c r="BL588" s="8">
        <f>BK588/236999601</f>
        <v>8.9819367211464013E-4</v>
      </c>
      <c r="BM588" s="6">
        <f>AH588/356622*633958</f>
        <v>20610.915577397162</v>
      </c>
      <c r="BN588" s="8">
        <f>BM588/23157202</f>
        <v>8.9004343345958472E-4</v>
      </c>
      <c r="BT588" s="6">
        <f>'[1]Detailed Budget'!$AD$12</f>
        <v>194045122715</v>
      </c>
      <c r="BU588" s="6">
        <f>'[1]Detailed Budget'!$AD$24</f>
        <v>194045122715</v>
      </c>
      <c r="BV588" s="7">
        <f>AV588/34743979</f>
        <v>0</v>
      </c>
      <c r="BW588" s="4"/>
      <c r="BX588" s="5">
        <f>BT588*BV588</f>
        <v>0</v>
      </c>
      <c r="BY588" s="5">
        <f>BU588*BV588</f>
        <v>0</v>
      </c>
      <c r="CA588" s="6">
        <f>'[1]Detailed Budget'!$AD$96</f>
        <v>71050111380.677719</v>
      </c>
      <c r="CB588" s="5">
        <f>BA588*CA588</f>
        <v>66960066.771661974</v>
      </c>
      <c r="CE588" s="6">
        <f>'[1]Detailed Budget'!$AD$175</f>
        <v>4330586076.5988197</v>
      </c>
      <c r="CF588" s="5">
        <f>BB588*BD588*CE588</f>
        <v>0</v>
      </c>
      <c r="CG588" s="6">
        <f>'[1]Detailed Budget'!$AD$176</f>
        <v>20662817754.37001</v>
      </c>
      <c r="CH588" s="5">
        <f>BB588*BF588*CG588</f>
        <v>0</v>
      </c>
      <c r="CI588" s="5">
        <f>CF588+CH588</f>
        <v>0</v>
      </c>
      <c r="CJ588" s="5">
        <f>'[1]Detailed Budget'!$AD$178</f>
        <v>46025131033.061455</v>
      </c>
      <c r="CK588" s="5">
        <f>BB588*AG588*CJ588</f>
        <v>0</v>
      </c>
      <c r="CL588" s="5">
        <f>CI588+CK588</f>
        <v>0</v>
      </c>
      <c r="CM588" s="4">
        <f>'[1]Detailed Budget'!$AD$189</f>
        <v>77498869683.252869</v>
      </c>
      <c r="CN588" s="5">
        <f>BH588*BL588*CM588</f>
        <v>69608994.345534846</v>
      </c>
      <c r="CO588" s="3">
        <f>'[1]Detailed Budget'!$AD$191</f>
        <v>2684962805.4134097</v>
      </c>
      <c r="CP588" s="2">
        <f>BH588*AN588*CO588</f>
        <v>2411616.601685497</v>
      </c>
      <c r="CQ588" s="2">
        <f>CN588+CP588</f>
        <v>72020610.94722034</v>
      </c>
      <c r="CR588" s="6">
        <f>'[1]Detailed Budget'!$AD$195</f>
        <v>18734176418</v>
      </c>
      <c r="CS588" s="5">
        <f>BN588*CR588</f>
        <v>16674230.702114305</v>
      </c>
      <c r="CW588" s="4"/>
      <c r="DH588" s="3"/>
      <c r="DI588" s="2"/>
    </row>
    <row r="589" spans="1:113" ht="43.5" x14ac:dyDescent="0.35">
      <c r="A589" s="23" t="s">
        <v>578</v>
      </c>
      <c r="B589" s="22" t="s">
        <v>577</v>
      </c>
      <c r="C589" s="21" t="s">
        <v>1</v>
      </c>
      <c r="D589" s="21"/>
      <c r="E589" s="21"/>
      <c r="F589" s="21"/>
      <c r="G589" s="21" t="s">
        <v>1</v>
      </c>
      <c r="H589" s="21" t="s">
        <v>1</v>
      </c>
      <c r="I589" s="21" t="s">
        <v>1</v>
      </c>
      <c r="J589" s="21"/>
      <c r="K589" s="21"/>
      <c r="L589" s="21"/>
      <c r="M589" s="21" t="s">
        <v>1</v>
      </c>
      <c r="N589" s="21"/>
      <c r="O589" s="21"/>
      <c r="P589" s="21"/>
      <c r="Q589" s="21"/>
      <c r="R589" s="21" t="s">
        <v>1</v>
      </c>
      <c r="S589" s="21"/>
      <c r="T589" s="21"/>
      <c r="U589" s="20">
        <f>COUNTA(C589:T589)</f>
        <v>6</v>
      </c>
      <c r="V589" s="19" t="s">
        <v>9</v>
      </c>
      <c r="W589" s="18">
        <v>117432</v>
      </c>
      <c r="X589" s="17">
        <v>3.19</v>
      </c>
      <c r="Y589" s="16">
        <f>1+X589/100</f>
        <v>1.0319</v>
      </c>
      <c r="Z589" s="6">
        <v>19</v>
      </c>
      <c r="AA589" s="16">
        <f>POWER(Y589,Z589)</f>
        <v>1.8159949505681734</v>
      </c>
      <c r="AB589" s="6">
        <f>W589*AA589</f>
        <v>213255.91903512174</v>
      </c>
      <c r="AC589" s="1">
        <v>11.8</v>
      </c>
      <c r="AD589" s="6">
        <f>AB589*AC589/100</f>
        <v>25164.198446144368</v>
      </c>
      <c r="AE589" s="6">
        <f>AD589*0.95</f>
        <v>23905.98852383715</v>
      </c>
      <c r="AF589" s="6">
        <f>AE589*BB589</f>
        <v>0</v>
      </c>
      <c r="AG589" s="15">
        <f>AE589/21628351</f>
        <v>1.1053079600861458E-3</v>
      </c>
      <c r="AH589" s="6">
        <f>AB589*0.05</f>
        <v>10662.795951756088</v>
      </c>
      <c r="AI589" s="12">
        <f>AH589/12908475</f>
        <v>8.2603064666864892E-4</v>
      </c>
      <c r="AJ589" s="6">
        <f>AD589+AH589</f>
        <v>35826.99439790046</v>
      </c>
      <c r="AK589" s="6">
        <f>AB589*0.04</f>
        <v>8530.236761404869</v>
      </c>
      <c r="AL589" s="6">
        <f>AB589*0.04</f>
        <v>8530.236761404869</v>
      </c>
      <c r="AM589" s="6">
        <f>AK589+AL589</f>
        <v>17060.473522809738</v>
      </c>
      <c r="AN589" s="14">
        <f>AM589/20653560</f>
        <v>8.2603064666864881E-4</v>
      </c>
      <c r="AO589" s="6">
        <v>10</v>
      </c>
      <c r="AP589" s="13"/>
      <c r="AQ589" s="6">
        <v>10</v>
      </c>
      <c r="AR589" s="6"/>
      <c r="AS589" s="6"/>
      <c r="AT589" s="6"/>
      <c r="AU589" s="6">
        <v>0</v>
      </c>
      <c r="AV589" s="6"/>
      <c r="AW589" s="13">
        <f>AV589/34743979</f>
        <v>0</v>
      </c>
      <c r="AX589" s="6">
        <v>1</v>
      </c>
      <c r="AY589" s="6">
        <f>AJ589/1198249*368770</f>
        <v>11026.022741611929</v>
      </c>
      <c r="AZ589" s="6">
        <f>AX589*AY589</f>
        <v>11026.022741611929</v>
      </c>
      <c r="BA589" s="12">
        <f>AZ589/12721596</f>
        <v>8.6671693878754901E-4</v>
      </c>
      <c r="BB589" s="11">
        <v>0</v>
      </c>
      <c r="BC589" s="6">
        <f>AD589*BB589*0.18*4</f>
        <v>0</v>
      </c>
      <c r="BD589" s="10">
        <f>BC589/11104067</f>
        <v>0</v>
      </c>
      <c r="BE589" s="6">
        <f>AD589*BB589*0.77*4</f>
        <v>0</v>
      </c>
      <c r="BF589" s="8">
        <f>BE589/47500730</f>
        <v>0</v>
      </c>
      <c r="BG589" s="27">
        <f>BC589+BE589</f>
        <v>0</v>
      </c>
      <c r="BH589" s="9">
        <v>1</v>
      </c>
      <c r="BI589" s="6">
        <f>AK589*0.85*0.75*12</f>
        <v>65256.311224747245</v>
      </c>
      <c r="BJ589" s="6">
        <f>AL589*0.85*0.75*2*12</f>
        <v>130512.62244949449</v>
      </c>
      <c r="BK589" s="6">
        <f>BI589+BJ589</f>
        <v>195768.93367424174</v>
      </c>
      <c r="BL589" s="8">
        <f>BK589/236999601</f>
        <v>8.2603064666864881E-4</v>
      </c>
      <c r="BM589" s="6">
        <f>AH589/356622*633958</f>
        <v>18954.985379430844</v>
      </c>
      <c r="BN589" s="8">
        <f>BM589/23157202</f>
        <v>8.1853521765845648E-4</v>
      </c>
      <c r="BT589" s="6">
        <f>'[1]Detailed Budget'!$AD$12</f>
        <v>194045122715</v>
      </c>
      <c r="BU589" s="6">
        <f>'[1]Detailed Budget'!$AD$24</f>
        <v>194045122715</v>
      </c>
      <c r="BV589" s="7">
        <f>AV589/34743979</f>
        <v>0</v>
      </c>
      <c r="BW589" s="4"/>
      <c r="BX589" s="5">
        <f>BT589*BV589</f>
        <v>0</v>
      </c>
      <c r="BY589" s="5">
        <f>BU589*BV589</f>
        <v>0</v>
      </c>
      <c r="CA589" s="6">
        <f>'[1]Detailed Budget'!$AD$96</f>
        <v>71050111380.677719</v>
      </c>
      <c r="CB589" s="5">
        <f>BA589*CA589</f>
        <v>61580335.036375389</v>
      </c>
      <c r="CE589" s="6">
        <f>'[1]Detailed Budget'!$AD$175</f>
        <v>4330586076.5988197</v>
      </c>
      <c r="CF589" s="5">
        <f>BB589*BD589*CE589</f>
        <v>0</v>
      </c>
      <c r="CG589" s="6">
        <f>'[1]Detailed Budget'!$AD$176</f>
        <v>20662817754.37001</v>
      </c>
      <c r="CH589" s="5">
        <f>BB589*BF589*CG589</f>
        <v>0</v>
      </c>
      <c r="CI589" s="5">
        <f>CF589+CH589</f>
        <v>0</v>
      </c>
      <c r="CJ589" s="5">
        <f>'[1]Detailed Budget'!$AD$178</f>
        <v>46025131033.061455</v>
      </c>
      <c r="CK589" s="5">
        <f>BB589*AG589*CJ589</f>
        <v>0</v>
      </c>
      <c r="CL589" s="5">
        <f>CI589+CK589</f>
        <v>0</v>
      </c>
      <c r="CM589" s="4">
        <f>'[1]Detailed Budget'!$AD$189</f>
        <v>77498869683.252869</v>
      </c>
      <c r="CN589" s="5">
        <f>BH589*BL589*CM589</f>
        <v>64016441.440546706</v>
      </c>
      <c r="CO589" s="3">
        <f>'[1]Detailed Budget'!$AD$191</f>
        <v>2684962805.4134097</v>
      </c>
      <c r="CP589" s="2">
        <f>BH589*AN589*CO589</f>
        <v>2217861.5624369085</v>
      </c>
      <c r="CQ589" s="2">
        <f>CN589+CP589</f>
        <v>66234303.002983615</v>
      </c>
      <c r="CR589" s="6">
        <f>'[1]Detailed Budget'!$AD$195</f>
        <v>18734176418</v>
      </c>
      <c r="CS589" s="5">
        <f>BN589*CR589</f>
        <v>15334583.171959553</v>
      </c>
      <c r="CW589" s="4"/>
      <c r="DH589" s="3"/>
      <c r="DI589" s="2"/>
    </row>
    <row r="590" spans="1:113" ht="43.5" x14ac:dyDescent="0.35">
      <c r="A590" s="23" t="s">
        <v>576</v>
      </c>
      <c r="B590" s="22" t="s">
        <v>575</v>
      </c>
      <c r="C590" s="21" t="s">
        <v>1</v>
      </c>
      <c r="D590" s="21"/>
      <c r="E590" s="21"/>
      <c r="F590" s="21"/>
      <c r="G590" s="21" t="s">
        <v>1</v>
      </c>
      <c r="H590" s="21" t="s">
        <v>1</v>
      </c>
      <c r="I590" s="21" t="s">
        <v>1</v>
      </c>
      <c r="J590" s="21"/>
      <c r="K590" s="21"/>
      <c r="L590" s="21"/>
      <c r="M590" s="21" t="s">
        <v>1</v>
      </c>
      <c r="N590" s="21"/>
      <c r="O590" s="21"/>
      <c r="P590" s="21"/>
      <c r="Q590" s="21"/>
      <c r="R590" s="21" t="s">
        <v>1</v>
      </c>
      <c r="S590" s="21"/>
      <c r="T590" s="21"/>
      <c r="U590" s="20">
        <f>COUNTA(C590:T590)</f>
        <v>6</v>
      </c>
      <c r="V590" s="19" t="s">
        <v>9</v>
      </c>
      <c r="W590" s="18">
        <v>142340</v>
      </c>
      <c r="X590" s="17">
        <v>3.19</v>
      </c>
      <c r="Y590" s="16">
        <f>1+X590/100</f>
        <v>1.0319</v>
      </c>
      <c r="Z590" s="6">
        <v>19</v>
      </c>
      <c r="AA590" s="16">
        <f>POWER(Y590,Z590)</f>
        <v>1.8159949505681734</v>
      </c>
      <c r="AB590" s="6">
        <f>W590*AA590</f>
        <v>258488.7212638738</v>
      </c>
      <c r="AC590" s="1">
        <v>11.8</v>
      </c>
      <c r="AD590" s="6">
        <f>AB590*AC590/100</f>
        <v>30501.66910913711</v>
      </c>
      <c r="AE590" s="6">
        <f>AD590*0.95</f>
        <v>28976.585653680253</v>
      </c>
      <c r="AF590" s="6">
        <f>AE590*BB590</f>
        <v>0</v>
      </c>
      <c r="AG590" s="15">
        <f>AE590/21628351</f>
        <v>1.3397501110315924E-3</v>
      </c>
      <c r="AH590" s="6">
        <f>AB590*0.05</f>
        <v>12924.436063193691</v>
      </c>
      <c r="AI590" s="12">
        <f>AH590/12908475</f>
        <v>1.0012364793822424E-3</v>
      </c>
      <c r="AJ590" s="6">
        <f>AD590+AH590</f>
        <v>43426.105172330805</v>
      </c>
      <c r="AK590" s="6">
        <f>AB590*0.04</f>
        <v>10339.548850554953</v>
      </c>
      <c r="AL590" s="6">
        <f>AB590*0.04</f>
        <v>10339.548850554953</v>
      </c>
      <c r="AM590" s="6">
        <f>AK590+AL590</f>
        <v>20679.097701109906</v>
      </c>
      <c r="AN590" s="14">
        <f>AM590/20653560</f>
        <v>1.0012364793822424E-3</v>
      </c>
      <c r="AO590" s="6">
        <v>11</v>
      </c>
      <c r="AP590" s="13"/>
      <c r="AQ590" s="6">
        <v>11</v>
      </c>
      <c r="AR590" s="6"/>
      <c r="AS590" s="6"/>
      <c r="AT590" s="6"/>
      <c r="AU590" s="6">
        <v>0</v>
      </c>
      <c r="AV590" s="6"/>
      <c r="AW590" s="13">
        <f>AV590/34743979</f>
        <v>0</v>
      </c>
      <c r="AX590" s="6">
        <v>1</v>
      </c>
      <c r="AY590" s="6">
        <f>AJ590/1198249*368770</f>
        <v>13364.705336203435</v>
      </c>
      <c r="AZ590" s="6">
        <f>AX590*AY590</f>
        <v>13364.705336203435</v>
      </c>
      <c r="BA590" s="12">
        <f>AZ590/12721596</f>
        <v>1.0505525671624404E-3</v>
      </c>
      <c r="BB590" s="11">
        <v>0</v>
      </c>
      <c r="BC590" s="6">
        <f>AD590*BB590*0.18*4</f>
        <v>0</v>
      </c>
      <c r="BD590" s="10">
        <f>BC590/11104067</f>
        <v>0</v>
      </c>
      <c r="BE590" s="6">
        <f>AD590*BB590*0.77*4</f>
        <v>0</v>
      </c>
      <c r="BF590" s="8">
        <f>BE590/47500730</f>
        <v>0</v>
      </c>
      <c r="BG590" s="27">
        <f>BC590+BE590</f>
        <v>0</v>
      </c>
      <c r="BH590" s="9">
        <v>1</v>
      </c>
      <c r="BI590" s="6">
        <f>AK590*0.85*0.75*12</f>
        <v>79097.548706745394</v>
      </c>
      <c r="BJ590" s="6">
        <f>AL590*0.85*0.75*2*12</f>
        <v>158195.09741349079</v>
      </c>
      <c r="BK590" s="6">
        <f>BI590+BJ590</f>
        <v>237292.6461202362</v>
      </c>
      <c r="BL590" s="8">
        <f>BK590/236999601</f>
        <v>1.0012364793822424E-3</v>
      </c>
      <c r="BM590" s="6">
        <f>AH590/356622*633958</f>
        <v>22975.446376696182</v>
      </c>
      <c r="BN590" s="8">
        <f>BM590/23157202</f>
        <v>9.921512269356282E-4</v>
      </c>
      <c r="BT590" s="6">
        <f>'[1]Detailed Budget'!$AD$12</f>
        <v>194045122715</v>
      </c>
      <c r="BU590" s="6">
        <f>'[1]Detailed Budget'!$AD$24</f>
        <v>194045122715</v>
      </c>
      <c r="BV590" s="7">
        <f>AV590/34743979</f>
        <v>0</v>
      </c>
      <c r="BW590" s="4"/>
      <c r="BX590" s="5">
        <f>BT590*BV590</f>
        <v>0</v>
      </c>
      <c r="BY590" s="5">
        <f>BU590*BV590</f>
        <v>0</v>
      </c>
      <c r="CA590" s="6">
        <f>'[1]Detailed Budget'!$AD$96</f>
        <v>71050111380.677719</v>
      </c>
      <c r="CB590" s="5">
        <f>BA590*CA590</f>
        <v>74641876.908148304</v>
      </c>
      <c r="CE590" s="6">
        <f>'[1]Detailed Budget'!$AD$175</f>
        <v>4330586076.5988197</v>
      </c>
      <c r="CF590" s="5">
        <f>BB590*BD590*CE590</f>
        <v>0</v>
      </c>
      <c r="CG590" s="6">
        <f>'[1]Detailed Budget'!$AD$176</f>
        <v>20662817754.37001</v>
      </c>
      <c r="CH590" s="5">
        <f>BB590*BF590*CG590</f>
        <v>0</v>
      </c>
      <c r="CI590" s="5">
        <f>CF590+CH590</f>
        <v>0</v>
      </c>
      <c r="CJ590" s="5">
        <f>'[1]Detailed Budget'!$AD$178</f>
        <v>46025131033.061455</v>
      </c>
      <c r="CK590" s="5">
        <f>BB590*AG590*CJ590</f>
        <v>0</v>
      </c>
      <c r="CL590" s="5">
        <f>CI590+CK590</f>
        <v>0</v>
      </c>
      <c r="CM590" s="4">
        <f>'[1]Detailed Budget'!$AD$189</f>
        <v>77498869683.252869</v>
      </c>
      <c r="CN590" s="5">
        <f>BH590*BL590*CM590</f>
        <v>77594695.437763304</v>
      </c>
      <c r="CO590" s="3">
        <f>'[1]Detailed Budget'!$AD$191</f>
        <v>2684962805.4134097</v>
      </c>
      <c r="CP590" s="2">
        <f>BH590*AN590*CO590</f>
        <v>2688282.706564391</v>
      </c>
      <c r="CQ590" s="2">
        <f>CN590+CP590</f>
        <v>80282978.1443277</v>
      </c>
      <c r="CR590" s="6">
        <f>'[1]Detailed Budget'!$AD$195</f>
        <v>18734176418</v>
      </c>
      <c r="CS590" s="5">
        <f>BN590*CR590</f>
        <v>18587136.118747212</v>
      </c>
      <c r="CW590" s="4"/>
      <c r="DH590" s="3"/>
      <c r="DI590" s="2"/>
    </row>
    <row r="591" spans="1:113" ht="43.5" x14ac:dyDescent="0.35">
      <c r="A591" s="23" t="s">
        <v>574</v>
      </c>
      <c r="B591" s="22" t="s">
        <v>573</v>
      </c>
      <c r="C591" s="21" t="s">
        <v>1</v>
      </c>
      <c r="D591" s="21"/>
      <c r="E591" s="21"/>
      <c r="F591" s="21"/>
      <c r="G591" s="21" t="s">
        <v>1</v>
      </c>
      <c r="H591" s="21" t="s">
        <v>1</v>
      </c>
      <c r="I591" s="21" t="s">
        <v>1</v>
      </c>
      <c r="J591" s="21"/>
      <c r="K591" s="21"/>
      <c r="L591" s="21"/>
      <c r="M591" s="21" t="s">
        <v>1</v>
      </c>
      <c r="N591" s="21"/>
      <c r="O591" s="21"/>
      <c r="P591" s="21"/>
      <c r="Q591" s="21"/>
      <c r="R591" s="21" t="s">
        <v>1</v>
      </c>
      <c r="S591" s="21"/>
      <c r="T591" s="21"/>
      <c r="U591" s="20">
        <f>COUNTA(C591:T591)</f>
        <v>6</v>
      </c>
      <c r="V591" s="19" t="s">
        <v>9</v>
      </c>
      <c r="W591" s="18">
        <v>182891</v>
      </c>
      <c r="X591" s="17">
        <v>3.19</v>
      </c>
      <c r="Y591" s="16">
        <f>1+X591/100</f>
        <v>1.0319</v>
      </c>
      <c r="Z591" s="6">
        <v>19</v>
      </c>
      <c r="AA591" s="16">
        <f>POWER(Y591,Z591)</f>
        <v>1.8159949505681734</v>
      </c>
      <c r="AB591" s="6">
        <f>W591*AA591</f>
        <v>332129.13250436378</v>
      </c>
      <c r="AC591" s="1">
        <v>11.8</v>
      </c>
      <c r="AD591" s="6">
        <f>AB591*AC591/100</f>
        <v>39191.237635514924</v>
      </c>
      <c r="AE591" s="6">
        <f>AD591*0.95</f>
        <v>37231.675753739175</v>
      </c>
      <c r="AF591" s="6">
        <f>AE591*BB591</f>
        <v>0</v>
      </c>
      <c r="AG591" s="15">
        <f>AE591/21628351</f>
        <v>1.7214292367337286E-3</v>
      </c>
      <c r="AH591" s="6">
        <f>AB591*0.05</f>
        <v>16606.45662521819</v>
      </c>
      <c r="AI591" s="12">
        <f>AH591/12908475</f>
        <v>1.2864770335162124E-3</v>
      </c>
      <c r="AJ591" s="6">
        <f>AD591+AH591</f>
        <v>55797.694260733115</v>
      </c>
      <c r="AK591" s="6">
        <f>AB591*0.04</f>
        <v>13285.165300174551</v>
      </c>
      <c r="AL591" s="6">
        <f>AB591*0.04</f>
        <v>13285.165300174551</v>
      </c>
      <c r="AM591" s="6">
        <f>AK591+AL591</f>
        <v>26570.330600349102</v>
      </c>
      <c r="AN591" s="14">
        <f>AM591/20653560</f>
        <v>1.2864770335162122E-3</v>
      </c>
      <c r="AO591" s="6">
        <v>12</v>
      </c>
      <c r="AP591" s="13"/>
      <c r="AQ591" s="6">
        <v>12</v>
      </c>
      <c r="AR591" s="6"/>
      <c r="AS591" s="6"/>
      <c r="AT591" s="6"/>
      <c r="AU591" s="6">
        <v>0</v>
      </c>
      <c r="AV591" s="6"/>
      <c r="AW591" s="13">
        <f>AV591/34743979</f>
        <v>0</v>
      </c>
      <c r="AX591" s="6">
        <v>1</v>
      </c>
      <c r="AY591" s="6">
        <f>AJ591/1198249*368770</f>
        <v>17172.153461034017</v>
      </c>
      <c r="AZ591" s="6">
        <f>AX591*AY591</f>
        <v>17172.153461034017</v>
      </c>
      <c r="BA591" s="12">
        <f>AZ591/12721596</f>
        <v>1.3498426974912596E-3</v>
      </c>
      <c r="BB591" s="11">
        <v>0</v>
      </c>
      <c r="BC591" s="6">
        <f>AD591*BB591*0.18*4</f>
        <v>0</v>
      </c>
      <c r="BD591" s="10">
        <f>BC591/11104067</f>
        <v>0</v>
      </c>
      <c r="BE591" s="6">
        <f>AD591*BB591*0.77*4</f>
        <v>0</v>
      </c>
      <c r="BF591" s="8">
        <f>BE591/47500730</f>
        <v>0</v>
      </c>
      <c r="BG591" s="27">
        <f>BC591+BE591</f>
        <v>0</v>
      </c>
      <c r="BH591" s="9">
        <v>1</v>
      </c>
      <c r="BI591" s="6">
        <f>AK591*0.85*0.75*12</f>
        <v>101631.5145463353</v>
      </c>
      <c r="BJ591" s="6">
        <f>AL591*0.85*0.75*2*12</f>
        <v>203263.02909267059</v>
      </c>
      <c r="BK591" s="6">
        <f>BI591+BJ591</f>
        <v>304894.54363900586</v>
      </c>
      <c r="BL591" s="8">
        <f>BK591/236999601</f>
        <v>1.286477033516212E-3</v>
      </c>
      <c r="BM591" s="6">
        <f>AH591/356622*633958</f>
        <v>29520.882136295779</v>
      </c>
      <c r="BN591" s="8">
        <f>BM591/23157202</f>
        <v>1.2748034989847124E-3</v>
      </c>
      <c r="BT591" s="6">
        <f>'[1]Detailed Budget'!$AD$12</f>
        <v>194045122715</v>
      </c>
      <c r="BU591" s="6">
        <f>'[1]Detailed Budget'!$AD$24</f>
        <v>194045122715</v>
      </c>
      <c r="BV591" s="7">
        <f>AV591/34743979</f>
        <v>0</v>
      </c>
      <c r="BW591" s="4"/>
      <c r="BX591" s="5">
        <f>BT591*BV591</f>
        <v>0</v>
      </c>
      <c r="BY591" s="5">
        <f>BU591*BV591</f>
        <v>0</v>
      </c>
      <c r="CA591" s="6">
        <f>'[1]Detailed Budget'!$AD$96</f>
        <v>71050111380.677719</v>
      </c>
      <c r="CB591" s="5">
        <f>BA591*CA591</f>
        <v>95906474.003148451</v>
      </c>
      <c r="CE591" s="6">
        <f>'[1]Detailed Budget'!$AD$175</f>
        <v>4330586076.5988197</v>
      </c>
      <c r="CF591" s="5">
        <f>BB591*BD591*CE591</f>
        <v>0</v>
      </c>
      <c r="CG591" s="6">
        <f>'[1]Detailed Budget'!$AD$176</f>
        <v>20662817754.37001</v>
      </c>
      <c r="CH591" s="5">
        <f>BB591*BF591*CG591</f>
        <v>0</v>
      </c>
      <c r="CI591" s="5">
        <f>CF591+CH591</f>
        <v>0</v>
      </c>
      <c r="CJ591" s="5">
        <f>'[1]Detailed Budget'!$AD$178</f>
        <v>46025131033.061455</v>
      </c>
      <c r="CK591" s="5">
        <f>BB591*AG591*CJ591</f>
        <v>0</v>
      </c>
      <c r="CL591" s="5">
        <f>CI591+CK591</f>
        <v>0</v>
      </c>
      <c r="CM591" s="4">
        <f>'[1]Detailed Budget'!$AD$189</f>
        <v>77498869683.252869</v>
      </c>
      <c r="CN591" s="5">
        <f>BH591*BL591*CM591</f>
        <v>99700515.970970646</v>
      </c>
      <c r="CO591" s="3">
        <f>'[1]Detailed Budget'!$AD$191</f>
        <v>2684962805.4134097</v>
      </c>
      <c r="CP591" s="2">
        <f>BH591*AN591*CO591</f>
        <v>3454142.9850096102</v>
      </c>
      <c r="CQ591" s="2">
        <f>CN591+CP591</f>
        <v>103154658.95598026</v>
      </c>
      <c r="CR591" s="6">
        <f>'[1]Detailed Budget'!$AD$195</f>
        <v>18734176418</v>
      </c>
      <c r="CS591" s="5">
        <f>BN591*CR591</f>
        <v>23882393.648263287</v>
      </c>
      <c r="CW591" s="4"/>
      <c r="DH591" s="3"/>
      <c r="DI591" s="2"/>
    </row>
    <row r="592" spans="1:113" ht="43.5" x14ac:dyDescent="0.35">
      <c r="A592" s="23" t="s">
        <v>572</v>
      </c>
      <c r="B592" s="22" t="s">
        <v>571</v>
      </c>
      <c r="C592" s="21" t="s">
        <v>1</v>
      </c>
      <c r="D592" s="21"/>
      <c r="E592" s="21"/>
      <c r="F592" s="21"/>
      <c r="G592" s="21" t="s">
        <v>1</v>
      </c>
      <c r="H592" s="21" t="s">
        <v>1</v>
      </c>
      <c r="I592" s="21" t="s">
        <v>1</v>
      </c>
      <c r="J592" s="21"/>
      <c r="K592" s="21"/>
      <c r="L592" s="21"/>
      <c r="M592" s="21" t="s">
        <v>1</v>
      </c>
      <c r="N592" s="21"/>
      <c r="O592" s="21"/>
      <c r="P592" s="21"/>
      <c r="Q592" s="21"/>
      <c r="R592" s="21" t="s">
        <v>1</v>
      </c>
      <c r="S592" s="21"/>
      <c r="T592" s="21"/>
      <c r="U592" s="20">
        <f>COUNTA(C592:T592)</f>
        <v>6</v>
      </c>
      <c r="V592" s="19" t="s">
        <v>9</v>
      </c>
      <c r="W592" s="18">
        <v>132701</v>
      </c>
      <c r="X592" s="17">
        <v>3.19</v>
      </c>
      <c r="Y592" s="16">
        <f>1+X592/100</f>
        <v>1.0319</v>
      </c>
      <c r="Z592" s="6">
        <v>19</v>
      </c>
      <c r="AA592" s="16">
        <f>POWER(Y592,Z592)</f>
        <v>1.8159949505681734</v>
      </c>
      <c r="AB592" s="6">
        <f>W592*AA592</f>
        <v>240984.34593534717</v>
      </c>
      <c r="AC592" s="1">
        <v>11.8</v>
      </c>
      <c r="AD592" s="6">
        <f>AB592*AC592/100</f>
        <v>28436.152820370964</v>
      </c>
      <c r="AE592" s="6">
        <f>AD592*0.95</f>
        <v>27014.345179352415</v>
      </c>
      <c r="AF592" s="6">
        <f>AE592*BB592</f>
        <v>0</v>
      </c>
      <c r="AG592" s="15">
        <f>AE592/21628351</f>
        <v>1.2490247258957659E-3</v>
      </c>
      <c r="AH592" s="6">
        <f>AB592*0.05</f>
        <v>12049.21729676736</v>
      </c>
      <c r="AI592" s="12">
        <f>AH592/12908475</f>
        <v>9.3343460763315258E-4</v>
      </c>
      <c r="AJ592" s="6">
        <f>AD592+AH592</f>
        <v>40485.370117138322</v>
      </c>
      <c r="AK592" s="6">
        <f>AB592*0.04</f>
        <v>9639.3738374138866</v>
      </c>
      <c r="AL592" s="6">
        <f>AB592*0.04</f>
        <v>9639.3738374138866</v>
      </c>
      <c r="AM592" s="6">
        <f>AK592+AL592</f>
        <v>19278.747674827773</v>
      </c>
      <c r="AN592" s="14">
        <f>AM592/20653560</f>
        <v>9.3343460763315247E-4</v>
      </c>
      <c r="AO592" s="6">
        <v>11</v>
      </c>
      <c r="AP592" s="13"/>
      <c r="AQ592" s="6">
        <v>11</v>
      </c>
      <c r="AR592" s="6"/>
      <c r="AS592" s="6"/>
      <c r="AT592" s="6"/>
      <c r="AU592" s="6">
        <v>0</v>
      </c>
      <c r="AV592" s="6"/>
      <c r="AW592" s="13">
        <f>AV592/34743979</f>
        <v>0</v>
      </c>
      <c r="AX592" s="6">
        <v>1</v>
      </c>
      <c r="AY592" s="6">
        <f>AJ592/1198249*368770</f>
        <v>12459.672353656959</v>
      </c>
      <c r="AZ592" s="6">
        <f>AX592*AY592</f>
        <v>12459.672353656959</v>
      </c>
      <c r="BA592" s="12">
        <f>AZ592/12721596</f>
        <v>9.7941110169329063E-4</v>
      </c>
      <c r="BB592" s="11">
        <v>0</v>
      </c>
      <c r="BC592" s="6">
        <f>AD592*BB592*0.18*4</f>
        <v>0</v>
      </c>
      <c r="BD592" s="10">
        <f>BC592/11104067</f>
        <v>0</v>
      </c>
      <c r="BE592" s="6">
        <f>AD592*BB592*0.77*4</f>
        <v>0</v>
      </c>
      <c r="BF592" s="8">
        <f>BE592/47500730</f>
        <v>0</v>
      </c>
      <c r="BG592" s="27">
        <f>BC592+BE592</f>
        <v>0</v>
      </c>
      <c r="BH592" s="9">
        <v>1</v>
      </c>
      <c r="BI592" s="6">
        <f>AK592*0.85*0.75*12</f>
        <v>73741.209856216228</v>
      </c>
      <c r="BJ592" s="6">
        <f>AL592*0.85*0.75*2*12</f>
        <v>147482.41971243246</v>
      </c>
      <c r="BK592" s="6">
        <f>BI592+BJ592</f>
        <v>221223.6295686487</v>
      </c>
      <c r="BL592" s="8">
        <f>BK592/236999601</f>
        <v>9.3343460763315247E-4</v>
      </c>
      <c r="BM592" s="6">
        <f>AH592/356622*633958</f>
        <v>21419.591890079806</v>
      </c>
      <c r="BN592" s="8">
        <f>BM592/23157202</f>
        <v>9.2496459158061524E-4</v>
      </c>
      <c r="BT592" s="6">
        <f>'[1]Detailed Budget'!$AD$12</f>
        <v>194045122715</v>
      </c>
      <c r="BU592" s="6">
        <f>'[1]Detailed Budget'!$AD$24</f>
        <v>194045122715</v>
      </c>
      <c r="BV592" s="7">
        <f>AV592/34743979</f>
        <v>0</v>
      </c>
      <c r="BW592" s="4"/>
      <c r="BX592" s="5">
        <f>BT592*BV592</f>
        <v>0</v>
      </c>
      <c r="BY592" s="5">
        <f>BU592*BV592</f>
        <v>0</v>
      </c>
      <c r="CA592" s="6">
        <f>'[1]Detailed Budget'!$AD$96</f>
        <v>71050111380.677719</v>
      </c>
      <c r="CB592" s="5">
        <f>BA592*CA592</f>
        <v>69587267.862780571</v>
      </c>
      <c r="CE592" s="6">
        <f>'[1]Detailed Budget'!$AD$175</f>
        <v>4330586076.5988197</v>
      </c>
      <c r="CF592" s="5">
        <f>BB592*BD592*CE592</f>
        <v>0</v>
      </c>
      <c r="CG592" s="6">
        <f>'[1]Detailed Budget'!$AD$176</f>
        <v>20662817754.37001</v>
      </c>
      <c r="CH592" s="5">
        <f>BB592*BF592*CG592</f>
        <v>0</v>
      </c>
      <c r="CI592" s="5">
        <f>CF592+CH592</f>
        <v>0</v>
      </c>
      <c r="CJ592" s="5">
        <f>'[1]Detailed Budget'!$AD$178</f>
        <v>46025131033.061455</v>
      </c>
      <c r="CK592" s="5">
        <f>BB592*AG592*CJ592</f>
        <v>0</v>
      </c>
      <c r="CL592" s="5">
        <f>CI592+CK592</f>
        <v>0</v>
      </c>
      <c r="CM592" s="4">
        <f>'[1]Detailed Budget'!$AD$189</f>
        <v>77498869683.252869</v>
      </c>
      <c r="CN592" s="5">
        <f>BH592*BL592*CM592</f>
        <v>72340127.014799953</v>
      </c>
      <c r="CO592" s="3">
        <f>'[1]Detailed Budget'!$AD$191</f>
        <v>2684962805.4134097</v>
      </c>
      <c r="CP592" s="2">
        <f>BH592*AN592*CO592</f>
        <v>2506237.2027806742</v>
      </c>
      <c r="CQ592" s="2">
        <f>CN592+CP592</f>
        <v>74846364.217580631</v>
      </c>
      <c r="CR592" s="6">
        <f>'[1]Detailed Budget'!$AD$195</f>
        <v>18734176418</v>
      </c>
      <c r="CS592" s="5">
        <f>BN592*CR592</f>
        <v>17328449.839074563</v>
      </c>
      <c r="CW592" s="4"/>
      <c r="DH592" s="3"/>
      <c r="DI592" s="2"/>
    </row>
    <row r="593" spans="1:118" ht="43.5" x14ac:dyDescent="0.35">
      <c r="A593" s="23" t="s">
        <v>570</v>
      </c>
      <c r="B593" s="22" t="s">
        <v>569</v>
      </c>
      <c r="C593" s="21" t="s">
        <v>1</v>
      </c>
      <c r="D593" s="21"/>
      <c r="E593" s="21"/>
      <c r="F593" s="21"/>
      <c r="G593" s="21" t="s">
        <v>1</v>
      </c>
      <c r="H593" s="21" t="s">
        <v>1</v>
      </c>
      <c r="I593" s="21" t="s">
        <v>1</v>
      </c>
      <c r="J593" s="21"/>
      <c r="K593" s="21"/>
      <c r="L593" s="21"/>
      <c r="M593" s="21" t="s">
        <v>1</v>
      </c>
      <c r="N593" s="21"/>
      <c r="O593" s="21"/>
      <c r="P593" s="21"/>
      <c r="Q593" s="21"/>
      <c r="R593" s="21" t="s">
        <v>1</v>
      </c>
      <c r="S593" s="21"/>
      <c r="T593" s="21"/>
      <c r="U593" s="20">
        <f>COUNTA(C593:T593)</f>
        <v>6</v>
      </c>
      <c r="V593" s="19" t="s">
        <v>9</v>
      </c>
      <c r="W593" s="18">
        <v>142792</v>
      </c>
      <c r="X593" s="17">
        <v>3.19</v>
      </c>
      <c r="Y593" s="16">
        <f>1+X593/100</f>
        <v>1.0319</v>
      </c>
      <c r="Z593" s="6">
        <v>19</v>
      </c>
      <c r="AA593" s="16">
        <f>POWER(Y593,Z593)</f>
        <v>1.8159949505681734</v>
      </c>
      <c r="AB593" s="6">
        <f>W593*AA593</f>
        <v>259309.55098153063</v>
      </c>
      <c r="AC593" s="1">
        <v>11.8</v>
      </c>
      <c r="AD593" s="6">
        <f>AB593*AC593/100</f>
        <v>30598.527015820615</v>
      </c>
      <c r="AE593" s="6">
        <f>AD593*0.95</f>
        <v>29068.600665029582</v>
      </c>
      <c r="AF593" s="6">
        <f>AE593*BB593</f>
        <v>0</v>
      </c>
      <c r="AG593" s="15">
        <f>AE593/21628351</f>
        <v>1.3440044812029167E-3</v>
      </c>
      <c r="AH593" s="6">
        <f>AB593*0.05</f>
        <v>12965.477549076531</v>
      </c>
      <c r="AI593" s="12">
        <f>AH593/12908475</f>
        <v>1.0044159011096611E-3</v>
      </c>
      <c r="AJ593" s="6">
        <f>AD593+AH593</f>
        <v>43564.004564897143</v>
      </c>
      <c r="AK593" s="6">
        <f>AB593*0.04</f>
        <v>10372.382039261225</v>
      </c>
      <c r="AL593" s="6">
        <f>AB593*0.04</f>
        <v>10372.382039261225</v>
      </c>
      <c r="AM593" s="6">
        <f>AK593+AL593</f>
        <v>20744.76407852245</v>
      </c>
      <c r="AN593" s="14">
        <f>AM593/20653560</f>
        <v>1.0044159011096611E-3</v>
      </c>
      <c r="AO593" s="6">
        <v>13</v>
      </c>
      <c r="AP593" s="13"/>
      <c r="AQ593" s="6">
        <v>13</v>
      </c>
      <c r="AR593" s="6"/>
      <c r="AS593" s="6"/>
      <c r="AT593" s="6"/>
      <c r="AU593" s="6">
        <v>0</v>
      </c>
      <c r="AV593" s="6"/>
      <c r="AW593" s="13">
        <f>AV593/34743979</f>
        <v>0</v>
      </c>
      <c r="AX593" s="6">
        <v>1</v>
      </c>
      <c r="AY593" s="6">
        <f>AJ593/1198249*368770</f>
        <v>13407.144895090352</v>
      </c>
      <c r="AZ593" s="6">
        <f>AX593*AY593</f>
        <v>13407.144895090352</v>
      </c>
      <c r="BA593" s="12">
        <f>AZ593/12721596</f>
        <v>1.0538885918944725E-3</v>
      </c>
      <c r="BB593" s="11">
        <v>0</v>
      </c>
      <c r="BC593" s="6">
        <f>AD593*BB593*0.18*4</f>
        <v>0</v>
      </c>
      <c r="BD593" s="10">
        <f>BC593/11104067</f>
        <v>0</v>
      </c>
      <c r="BE593" s="6">
        <f>AD593*BB593*0.77*4</f>
        <v>0</v>
      </c>
      <c r="BF593" s="8">
        <f>BE593/47500730</f>
        <v>0</v>
      </c>
      <c r="BG593" s="27">
        <f>BC593+BE593</f>
        <v>0</v>
      </c>
      <c r="BH593" s="9">
        <v>1</v>
      </c>
      <c r="BI593" s="6">
        <f>AK593*0.85*0.75*12</f>
        <v>79348.722600348381</v>
      </c>
      <c r="BJ593" s="6">
        <f>AL593*0.85*0.75*2*12</f>
        <v>158697.44520069676</v>
      </c>
      <c r="BK593" s="6">
        <f>BI593+BJ593</f>
        <v>238046.16780104514</v>
      </c>
      <c r="BL593" s="8">
        <f>BK593/236999601</f>
        <v>1.0044159011096611E-3</v>
      </c>
      <c r="BM593" s="6">
        <f>AH593/356622*633958</f>
        <v>23048.404798519048</v>
      </c>
      <c r="BN593" s="8">
        <f>BM593/23157202</f>
        <v>9.9530179848666728E-4</v>
      </c>
      <c r="BT593" s="6">
        <f>'[1]Detailed Budget'!$AD$12</f>
        <v>194045122715</v>
      </c>
      <c r="BU593" s="6">
        <f>'[1]Detailed Budget'!$AD$24</f>
        <v>194045122715</v>
      </c>
      <c r="BV593" s="7">
        <f>AV593/34743979</f>
        <v>0</v>
      </c>
      <c r="BW593" s="4"/>
      <c r="BX593" s="5">
        <f>BT593*BV593</f>
        <v>0</v>
      </c>
      <c r="BY593" s="5">
        <f>BU593*BV593</f>
        <v>0</v>
      </c>
      <c r="CA593" s="6">
        <f>'[1]Detailed Budget'!$AD$96</f>
        <v>71050111380.677719</v>
      </c>
      <c r="CB593" s="5">
        <f>BA593*CA593</f>
        <v>74878901.836927876</v>
      </c>
      <c r="CE593" s="6">
        <f>'[1]Detailed Budget'!$AD$175</f>
        <v>4330586076.5988197</v>
      </c>
      <c r="CF593" s="5">
        <f>BB593*BD593*CE593</f>
        <v>0</v>
      </c>
      <c r="CG593" s="6">
        <f>'[1]Detailed Budget'!$AD$176</f>
        <v>20662817754.37001</v>
      </c>
      <c r="CH593" s="5">
        <f>BB593*BF593*CG593</f>
        <v>0</v>
      </c>
      <c r="CI593" s="5">
        <f>CF593+CH593</f>
        <v>0</v>
      </c>
      <c r="CJ593" s="5">
        <f>'[1]Detailed Budget'!$AD$178</f>
        <v>46025131033.061455</v>
      </c>
      <c r="CK593" s="5">
        <f>BB593*AG593*CJ593</f>
        <v>0</v>
      </c>
      <c r="CL593" s="5">
        <f>CI593+CK593</f>
        <v>0</v>
      </c>
      <c r="CM593" s="4">
        <f>'[1]Detailed Budget'!$AD$189</f>
        <v>77498869683.252869</v>
      </c>
      <c r="CN593" s="5">
        <f>BH593*BL593*CM593</f>
        <v>77841097.027884632</v>
      </c>
      <c r="CO593" s="3">
        <f>'[1]Detailed Budget'!$AD$191</f>
        <v>2684962805.4134097</v>
      </c>
      <c r="CP593" s="2">
        <f>BH593*AN593*CO593</f>
        <v>2696819.3356452337</v>
      </c>
      <c r="CQ593" s="2">
        <f>CN593+CP593</f>
        <v>80537916.363529861</v>
      </c>
      <c r="CR593" s="6">
        <f>'[1]Detailed Budget'!$AD$195</f>
        <v>18734176418</v>
      </c>
      <c r="CS593" s="5">
        <f>BN593*CR593</f>
        <v>18646159.482001912</v>
      </c>
      <c r="CW593" s="4"/>
      <c r="DH593" s="3"/>
      <c r="DI593" s="2"/>
    </row>
    <row r="594" spans="1:118" ht="43.5" x14ac:dyDescent="0.35">
      <c r="A594" s="23" t="s">
        <v>568</v>
      </c>
      <c r="B594" s="22" t="s">
        <v>567</v>
      </c>
      <c r="C594" s="21" t="s">
        <v>1</v>
      </c>
      <c r="D594" s="21"/>
      <c r="E594" s="21"/>
      <c r="F594" s="21"/>
      <c r="G594" s="21" t="s">
        <v>1</v>
      </c>
      <c r="H594" s="21" t="s">
        <v>1</v>
      </c>
      <c r="I594" s="21" t="s">
        <v>1</v>
      </c>
      <c r="J594" s="21"/>
      <c r="K594" s="21"/>
      <c r="L594" s="21"/>
      <c r="M594" s="21" t="s">
        <v>1</v>
      </c>
      <c r="N594" s="21"/>
      <c r="O594" s="21"/>
      <c r="P594" s="21"/>
      <c r="Q594" s="21"/>
      <c r="R594" s="21" t="s">
        <v>1</v>
      </c>
      <c r="S594" s="21"/>
      <c r="T594" s="21"/>
      <c r="U594" s="20">
        <f>COUNTA(C594:T594)</f>
        <v>6</v>
      </c>
      <c r="V594" s="19" t="s">
        <v>9</v>
      </c>
      <c r="W594" s="18">
        <v>120224</v>
      </c>
      <c r="X594" s="17">
        <v>3.19</v>
      </c>
      <c r="Y594" s="16">
        <f>1+X594/100</f>
        <v>1.0319</v>
      </c>
      <c r="Z594" s="6">
        <v>19</v>
      </c>
      <c r="AA594" s="16">
        <f>POWER(Y594,Z594)</f>
        <v>1.8159949505681734</v>
      </c>
      <c r="AB594" s="6">
        <f>W594*AA594</f>
        <v>218326.17693710807</v>
      </c>
      <c r="AC594" s="1">
        <v>11.8</v>
      </c>
      <c r="AD594" s="6">
        <f>AB594*AC594/100</f>
        <v>25762.488878578752</v>
      </c>
      <c r="AE594" s="6">
        <f>AD594*0.95</f>
        <v>24474.364434649811</v>
      </c>
      <c r="AF594" s="6">
        <f>AE594*BB594</f>
        <v>0</v>
      </c>
      <c r="AG594" s="15">
        <f>AE594/21628351</f>
        <v>1.1315871669851211E-3</v>
      </c>
      <c r="AH594" s="6">
        <f>AB594*0.05</f>
        <v>10916.308846855405</v>
      </c>
      <c r="AI594" s="12">
        <f>AH594/12908475</f>
        <v>8.4566990654243862E-4</v>
      </c>
      <c r="AJ594" s="6">
        <f>AD594+AH594</f>
        <v>36678.797725434153</v>
      </c>
      <c r="AK594" s="6">
        <f>AB594*0.04</f>
        <v>8733.0470774843234</v>
      </c>
      <c r="AL594" s="6">
        <f>AB594*0.04</f>
        <v>8733.0470774843234</v>
      </c>
      <c r="AM594" s="6">
        <f>AK594+AL594</f>
        <v>17466.094154968647</v>
      </c>
      <c r="AN594" s="14">
        <f>AM594/20653560</f>
        <v>8.4566990654243851E-4</v>
      </c>
      <c r="AO594" s="6">
        <v>11</v>
      </c>
      <c r="AP594" s="13"/>
      <c r="AQ594" s="6">
        <v>11</v>
      </c>
      <c r="AR594" s="6"/>
      <c r="AS594" s="6"/>
      <c r="AT594" s="6"/>
      <c r="AU594" s="6">
        <v>0</v>
      </c>
      <c r="AV594" s="6"/>
      <c r="AW594" s="13">
        <f>AV594/34743979</f>
        <v>0</v>
      </c>
      <c r="AX594" s="6">
        <v>1</v>
      </c>
      <c r="AY594" s="6">
        <f>AJ594/1198249*368770</f>
        <v>11288.171521285101</v>
      </c>
      <c r="AZ594" s="6">
        <f>AX594*AY594</f>
        <v>11288.171521285101</v>
      </c>
      <c r="BA594" s="12">
        <f>AZ594/12721596</f>
        <v>8.8732353403496705E-4</v>
      </c>
      <c r="BB594" s="11">
        <v>0</v>
      </c>
      <c r="BC594" s="6">
        <f>AD594*BB594*0.18*4</f>
        <v>0</v>
      </c>
      <c r="BD594" s="10">
        <f>BC594/11104067</f>
        <v>0</v>
      </c>
      <c r="BE594" s="6">
        <f>AD594*BB594*0.77*4</f>
        <v>0</v>
      </c>
      <c r="BF594" s="8">
        <f>BE594/47500730</f>
        <v>0</v>
      </c>
      <c r="BG594" s="27">
        <f>BC594+BE594</f>
        <v>0</v>
      </c>
      <c r="BH594" s="9">
        <v>1</v>
      </c>
      <c r="BI594" s="6">
        <f>AK594*0.85*0.75*12</f>
        <v>66807.810142755072</v>
      </c>
      <c r="BJ594" s="6">
        <f>AL594*0.85*0.75*2*12</f>
        <v>133615.62028551014</v>
      </c>
      <c r="BK594" s="6">
        <f>BI594+BJ594</f>
        <v>200423.43042826522</v>
      </c>
      <c r="BL594" s="8">
        <f>BK594/236999601</f>
        <v>8.4566990654243851E-4</v>
      </c>
      <c r="BM594" s="6">
        <f>AH594/356622*633958</f>
        <v>19405.648905380931</v>
      </c>
      <c r="BN594" s="8">
        <f>BM594/23157202</f>
        <v>8.3799627024806062E-4</v>
      </c>
      <c r="BT594" s="6">
        <f>'[1]Detailed Budget'!$AD$12</f>
        <v>194045122715</v>
      </c>
      <c r="BU594" s="6">
        <f>'[1]Detailed Budget'!$AD$24</f>
        <v>194045122715</v>
      </c>
      <c r="BV594" s="7">
        <f>AV594/34743979</f>
        <v>0</v>
      </c>
      <c r="BW594" s="4"/>
      <c r="BX594" s="5">
        <f>BT594*BV594</f>
        <v>0</v>
      </c>
      <c r="BY594" s="5">
        <f>BU594*BV594</f>
        <v>0</v>
      </c>
      <c r="CA594" s="6">
        <f>'[1]Detailed Budget'!$AD$96</f>
        <v>71050111380.677719</v>
      </c>
      <c r="CB594" s="5">
        <f>BA594*CA594</f>
        <v>63044435.923880987</v>
      </c>
      <c r="CE594" s="6">
        <f>'[1]Detailed Budget'!$AD$175</f>
        <v>4330586076.5988197</v>
      </c>
      <c r="CF594" s="5">
        <f>BB594*BD594*CE594</f>
        <v>0</v>
      </c>
      <c r="CG594" s="6">
        <f>'[1]Detailed Budget'!$AD$176</f>
        <v>20662817754.37001</v>
      </c>
      <c r="CH594" s="5">
        <f>BB594*BF594*CG594</f>
        <v>0</v>
      </c>
      <c r="CI594" s="5">
        <f>CF594+CH594</f>
        <v>0</v>
      </c>
      <c r="CJ594" s="5">
        <f>'[1]Detailed Budget'!$AD$178</f>
        <v>46025131033.061455</v>
      </c>
      <c r="CK594" s="5">
        <f>BB594*AG594*CJ594</f>
        <v>0</v>
      </c>
      <c r="CL594" s="5">
        <f>CI594+CK594</f>
        <v>0</v>
      </c>
      <c r="CM594" s="4">
        <f>'[1]Detailed Budget'!$AD$189</f>
        <v>77498869683.252869</v>
      </c>
      <c r="CN594" s="5">
        <f>BH594*BL594*CM594</f>
        <v>65538461.882181078</v>
      </c>
      <c r="CO594" s="3">
        <f>'[1]Detailed Budget'!$AD$191</f>
        <v>2684962805.4134097</v>
      </c>
      <c r="CP594" s="2">
        <f>BH594*AN594*CO594</f>
        <v>2270592.2447238816</v>
      </c>
      <c r="CQ594" s="2">
        <f>CN594+CP594</f>
        <v>67809054.126904964</v>
      </c>
      <c r="CR594" s="6">
        <f>'[1]Detailed Budget'!$AD$195</f>
        <v>18734176418</v>
      </c>
      <c r="CS594" s="5">
        <f>BN594*CR594</f>
        <v>15699169.964453172</v>
      </c>
      <c r="CW594" s="4"/>
      <c r="DH594" s="3"/>
      <c r="DI594" s="2"/>
    </row>
    <row r="595" spans="1:118" ht="43.5" x14ac:dyDescent="0.35">
      <c r="A595" s="23" t="s">
        <v>566</v>
      </c>
      <c r="B595" s="22" t="s">
        <v>565</v>
      </c>
      <c r="C595" s="21" t="s">
        <v>1</v>
      </c>
      <c r="D595" s="21"/>
      <c r="E595" s="21"/>
      <c r="F595" s="21"/>
      <c r="G595" s="21" t="s">
        <v>1</v>
      </c>
      <c r="H595" s="21" t="s">
        <v>1</v>
      </c>
      <c r="I595" s="21" t="s">
        <v>1</v>
      </c>
      <c r="J595" s="21"/>
      <c r="K595" s="21"/>
      <c r="L595" s="21"/>
      <c r="M595" s="21" t="s">
        <v>1</v>
      </c>
      <c r="N595" s="21"/>
      <c r="O595" s="21"/>
      <c r="P595" s="21"/>
      <c r="Q595" s="21"/>
      <c r="R595" s="21" t="s">
        <v>1</v>
      </c>
      <c r="S595" s="21"/>
      <c r="T595" s="21"/>
      <c r="U595" s="20">
        <f>COUNTA(C595:T595)</f>
        <v>6</v>
      </c>
      <c r="V595" s="19" t="s">
        <v>9</v>
      </c>
      <c r="W595" s="18">
        <v>111743</v>
      </c>
      <c r="X595" s="17">
        <v>3.19</v>
      </c>
      <c r="Y595" s="16">
        <f>1+X595/100</f>
        <v>1.0319</v>
      </c>
      <c r="Z595" s="6">
        <v>19</v>
      </c>
      <c r="AA595" s="16">
        <f>POWER(Y595,Z595)</f>
        <v>1.8159949505681734</v>
      </c>
      <c r="AB595" s="6">
        <f>W595*AA595</f>
        <v>202924.72376133941</v>
      </c>
      <c r="AC595" s="1">
        <v>11.8</v>
      </c>
      <c r="AD595" s="6">
        <f>AB595*AC595/100</f>
        <v>23945.117403838052</v>
      </c>
      <c r="AE595" s="6">
        <f>AD595*0.95</f>
        <v>22747.861533646148</v>
      </c>
      <c r="AF595" s="6">
        <f>AE595*BB595</f>
        <v>0</v>
      </c>
      <c r="AG595" s="15">
        <f>AE595/21628351</f>
        <v>1.0517612523324661E-3</v>
      </c>
      <c r="AH595" s="6">
        <f>AB595*0.05</f>
        <v>10146.23618806697</v>
      </c>
      <c r="AI595" s="12">
        <f>AH595/12908475</f>
        <v>7.8601354444014261E-4</v>
      </c>
      <c r="AJ595" s="6">
        <f>AD595+AH595</f>
        <v>34091.353591905019</v>
      </c>
      <c r="AK595" s="6">
        <f>AB595*0.04</f>
        <v>8116.9889504535768</v>
      </c>
      <c r="AL595" s="6">
        <f>AB595*0.04</f>
        <v>8116.9889504535768</v>
      </c>
      <c r="AM595" s="6">
        <f>AK595+AL595</f>
        <v>16233.977900907154</v>
      </c>
      <c r="AN595" s="14">
        <f>AM595/20653560</f>
        <v>7.8601354444014272E-4</v>
      </c>
      <c r="AO595" s="6">
        <v>10</v>
      </c>
      <c r="AP595" s="13"/>
      <c r="AQ595" s="6">
        <v>10</v>
      </c>
      <c r="AR595" s="6"/>
      <c r="AS595" s="6"/>
      <c r="AT595" s="6"/>
      <c r="AU595" s="6">
        <v>0</v>
      </c>
      <c r="AV595" s="6"/>
      <c r="AW595" s="13">
        <f>AV595/34743979</f>
        <v>0</v>
      </c>
      <c r="AX595" s="6">
        <v>1</v>
      </c>
      <c r="AY595" s="6">
        <f>AJ595/1198249*368770</f>
        <v>10491.86643517901</v>
      </c>
      <c r="AZ595" s="6">
        <f>AX595*AY595</f>
        <v>10491.86643517901</v>
      </c>
      <c r="BA595" s="12">
        <f>AZ595/12721596</f>
        <v>8.2472878679522678E-4</v>
      </c>
      <c r="BB595" s="11">
        <v>0</v>
      </c>
      <c r="BC595" s="6">
        <f>AD595*BB595*0.18*4</f>
        <v>0</v>
      </c>
      <c r="BD595" s="10">
        <f>BC595/11104067</f>
        <v>0</v>
      </c>
      <c r="BE595" s="6">
        <f>AD595*BB595*0.77*4</f>
        <v>0</v>
      </c>
      <c r="BF595" s="8">
        <f>BE595/47500730</f>
        <v>0</v>
      </c>
      <c r="BG595" s="27">
        <f>BC595+BE595</f>
        <v>0</v>
      </c>
      <c r="BH595" s="9">
        <v>1</v>
      </c>
      <c r="BI595" s="6">
        <f>AK595*0.85*0.75*12</f>
        <v>62094.965470969866</v>
      </c>
      <c r="BJ595" s="6">
        <f>AL595*0.85*0.75*2*12</f>
        <v>124189.93094193973</v>
      </c>
      <c r="BK595" s="6">
        <f>BI595+BJ595</f>
        <v>186284.89641290961</v>
      </c>
      <c r="BL595" s="8">
        <f>BK595/236999601</f>
        <v>7.8601354444014283E-4</v>
      </c>
      <c r="BM595" s="6">
        <f>AH595/356622*633958</f>
        <v>18036.710021576237</v>
      </c>
      <c r="BN595" s="8">
        <f>BM595/23157202</f>
        <v>7.7888123191982507E-4</v>
      </c>
      <c r="BT595" s="6">
        <f>'[1]Detailed Budget'!$AD$12</f>
        <v>194045122715</v>
      </c>
      <c r="BU595" s="6">
        <f>'[1]Detailed Budget'!$AD$24</f>
        <v>194045122715</v>
      </c>
      <c r="BV595" s="7">
        <f>AV595/34743979</f>
        <v>0</v>
      </c>
      <c r="BW595" s="4"/>
      <c r="BX595" s="5">
        <f>BT595*BV595</f>
        <v>0</v>
      </c>
      <c r="BY595" s="5">
        <f>BU595*BV595</f>
        <v>0</v>
      </c>
      <c r="CA595" s="6">
        <f>'[1]Detailed Budget'!$AD$96</f>
        <v>71050111380.677719</v>
      </c>
      <c r="CB595" s="5">
        <f>BA595*CA595</f>
        <v>58597072.160652071</v>
      </c>
      <c r="CE595" s="6">
        <f>'[1]Detailed Budget'!$AD$175</f>
        <v>4330586076.5988197</v>
      </c>
      <c r="CF595" s="5">
        <f>BB595*BD595*CE595</f>
        <v>0</v>
      </c>
      <c r="CG595" s="6">
        <f>'[1]Detailed Budget'!$AD$176</f>
        <v>20662817754.37001</v>
      </c>
      <c r="CH595" s="5">
        <f>BB595*BF595*CG595</f>
        <v>0</v>
      </c>
      <c r="CI595" s="5">
        <f>CF595+CH595</f>
        <v>0</v>
      </c>
      <c r="CJ595" s="5">
        <f>'[1]Detailed Budget'!$AD$178</f>
        <v>46025131033.061455</v>
      </c>
      <c r="CK595" s="5">
        <f>BB595*AG595*CJ595</f>
        <v>0</v>
      </c>
      <c r="CL595" s="5">
        <f>CI595+CK595</f>
        <v>0</v>
      </c>
      <c r="CM595" s="4">
        <f>'[1]Detailed Budget'!$AD$189</f>
        <v>77498869683.252869</v>
      </c>
      <c r="CN595" s="5">
        <f>BH595*BL595*CM595</f>
        <v>60915161.249838315</v>
      </c>
      <c r="CO595" s="3">
        <f>'[1]Detailed Budget'!$AD$191</f>
        <v>2684962805.4134097</v>
      </c>
      <c r="CP595" s="2">
        <f>BH595*AN595*CO595</f>
        <v>2110417.1313729435</v>
      </c>
      <c r="CQ595" s="2">
        <f>CN595+CP595</f>
        <v>63025578.381211258</v>
      </c>
      <c r="CR595" s="6">
        <f>'[1]Detailed Budget'!$AD$195</f>
        <v>18734176418</v>
      </c>
      <c r="CS595" s="5">
        <f>BN595*CR595</f>
        <v>14591698.407455176</v>
      </c>
      <c r="CW595" s="4"/>
      <c r="DH595" s="3"/>
      <c r="DI595" s="2"/>
    </row>
    <row r="596" spans="1:118" ht="43.5" x14ac:dyDescent="0.35">
      <c r="A596" s="23" t="s">
        <v>564</v>
      </c>
      <c r="B596" s="22" t="s">
        <v>563</v>
      </c>
      <c r="C596" s="21" t="s">
        <v>1</v>
      </c>
      <c r="D596" s="21"/>
      <c r="E596" s="21"/>
      <c r="F596" s="21"/>
      <c r="G596" s="21" t="s">
        <v>1</v>
      </c>
      <c r="H596" s="21" t="s">
        <v>1</v>
      </c>
      <c r="I596" s="21" t="s">
        <v>1</v>
      </c>
      <c r="J596" s="21"/>
      <c r="K596" s="21"/>
      <c r="L596" s="21"/>
      <c r="M596" s="21" t="s">
        <v>1</v>
      </c>
      <c r="N596" s="21"/>
      <c r="O596" s="21"/>
      <c r="P596" s="21"/>
      <c r="Q596" s="21"/>
      <c r="R596" s="21" t="s">
        <v>1</v>
      </c>
      <c r="S596" s="21"/>
      <c r="T596" s="21"/>
      <c r="U596" s="20">
        <f>COUNTA(C596:T596)</f>
        <v>6</v>
      </c>
      <c r="V596" s="19" t="s">
        <v>9</v>
      </c>
      <c r="W596" s="18">
        <v>115704</v>
      </c>
      <c r="X596" s="17">
        <v>3.19</v>
      </c>
      <c r="Y596" s="16">
        <f>1+X596/100</f>
        <v>1.0319</v>
      </c>
      <c r="Z596" s="6">
        <v>19</v>
      </c>
      <c r="AA596" s="16">
        <f>POWER(Y596,Z596)</f>
        <v>1.8159949505681734</v>
      </c>
      <c r="AB596" s="6">
        <f>W596*AA596</f>
        <v>210117.87976053994</v>
      </c>
      <c r="AC596" s="1">
        <v>11.8</v>
      </c>
      <c r="AD596" s="6">
        <f>AB596*AC596/100</f>
        <v>24793.909811743717</v>
      </c>
      <c r="AE596" s="6">
        <f>AD596*0.95</f>
        <v>23554.214321156531</v>
      </c>
      <c r="AF596" s="6">
        <f>AE596*BB596</f>
        <v>0</v>
      </c>
      <c r="AG596" s="15">
        <f>AE596/21628351</f>
        <v>1.0890434652718801E-3</v>
      </c>
      <c r="AH596" s="6">
        <f>AB596*0.05</f>
        <v>10505.893988026997</v>
      </c>
      <c r="AI596" s="12">
        <f>AH596/12908475</f>
        <v>8.1387568926825189E-4</v>
      </c>
      <c r="AJ596" s="6">
        <f>AD596+AH596</f>
        <v>35299.803799770714</v>
      </c>
      <c r="AK596" s="6">
        <f>AB596*0.04</f>
        <v>8404.7151904215971</v>
      </c>
      <c r="AL596" s="6">
        <f>AB596*0.04</f>
        <v>8404.7151904215971</v>
      </c>
      <c r="AM596" s="6">
        <f>AK596+AL596</f>
        <v>16809.430380843194</v>
      </c>
      <c r="AN596" s="14">
        <f>AM596/20653560</f>
        <v>8.1387568926825178E-4</v>
      </c>
      <c r="AO596" s="6">
        <v>10</v>
      </c>
      <c r="AP596" s="13"/>
      <c r="AQ596" s="6">
        <v>10</v>
      </c>
      <c r="AR596" s="6"/>
      <c r="AS596" s="6"/>
      <c r="AT596" s="6"/>
      <c r="AU596" s="6">
        <v>0</v>
      </c>
      <c r="AV596" s="6"/>
      <c r="AW596" s="13">
        <f>AV596/34743979</f>
        <v>0</v>
      </c>
      <c r="AX596" s="6">
        <v>1</v>
      </c>
      <c r="AY596" s="6">
        <f>AJ596/1198249*368770</f>
        <v>10863.775932415923</v>
      </c>
      <c r="AZ596" s="6">
        <f>AX596*AY596</f>
        <v>10863.775932415923</v>
      </c>
      <c r="BA596" s="12">
        <f>AZ596/12721596</f>
        <v>8.5396328671464834E-4</v>
      </c>
      <c r="BB596" s="11">
        <v>0</v>
      </c>
      <c r="BC596" s="6">
        <f>AD596*BB596*0.18*4</f>
        <v>0</v>
      </c>
      <c r="BD596" s="10">
        <f>BC596/11104067</f>
        <v>0</v>
      </c>
      <c r="BE596" s="6">
        <f>AD596*BB596*0.77*4</f>
        <v>0</v>
      </c>
      <c r="BF596" s="8">
        <f>BE596/47500730</f>
        <v>0</v>
      </c>
      <c r="BG596" s="27">
        <f>BC596+BE596</f>
        <v>0</v>
      </c>
      <c r="BH596" s="9">
        <v>1</v>
      </c>
      <c r="BI596" s="6">
        <f>AK596*0.85*0.75*12</f>
        <v>64296.071206725217</v>
      </c>
      <c r="BJ596" s="6">
        <f>AL596*0.85*0.75*2*12</f>
        <v>128592.14241345043</v>
      </c>
      <c r="BK596" s="6">
        <f>BI596+BJ596</f>
        <v>192888.21362017567</v>
      </c>
      <c r="BL596" s="8">
        <f>BK596/236999601</f>
        <v>8.1387568926825178E-4</v>
      </c>
      <c r="BM596" s="6">
        <f>AH596/356622*633958</f>
        <v>18676.064687152277</v>
      </c>
      <c r="BN596" s="8">
        <f>BM596/23157202</f>
        <v>8.0649055473766985E-4</v>
      </c>
      <c r="BT596" s="6">
        <f>'[1]Detailed Budget'!$AD$12</f>
        <v>194045122715</v>
      </c>
      <c r="BU596" s="6">
        <f>'[1]Detailed Budget'!$AD$24</f>
        <v>194045122715</v>
      </c>
      <c r="BV596" s="7">
        <f>AV596/34743979</f>
        <v>0</v>
      </c>
      <c r="BW596" s="4"/>
      <c r="BX596" s="5">
        <f>BT596*BV596</f>
        <v>0</v>
      </c>
      <c r="BY596" s="5">
        <f>BU596*BV596</f>
        <v>0</v>
      </c>
      <c r="CA596" s="6">
        <f>'[1]Detailed Budget'!$AD$96</f>
        <v>71050111380.677719</v>
      </c>
      <c r="CB596" s="5">
        <f>BA596*CA596</f>
        <v>60674186.636085384</v>
      </c>
      <c r="CE596" s="6">
        <f>'[1]Detailed Budget'!$AD$175</f>
        <v>4330586076.5988197</v>
      </c>
      <c r="CF596" s="5">
        <f>BB596*BD596*CE596</f>
        <v>0</v>
      </c>
      <c r="CG596" s="6">
        <f>'[1]Detailed Budget'!$AD$176</f>
        <v>20662817754.37001</v>
      </c>
      <c r="CH596" s="5">
        <f>BB596*BF596*CG596</f>
        <v>0</v>
      </c>
      <c r="CI596" s="5">
        <f>CF596+CH596</f>
        <v>0</v>
      </c>
      <c r="CJ596" s="5">
        <f>'[1]Detailed Budget'!$AD$178</f>
        <v>46025131033.061455</v>
      </c>
      <c r="CK596" s="5">
        <f>BB596*AG596*CJ596</f>
        <v>0</v>
      </c>
      <c r="CL596" s="5">
        <f>CI596+CK596</f>
        <v>0</v>
      </c>
      <c r="CM596" s="4">
        <f>'[1]Detailed Budget'!$AD$189</f>
        <v>77498869683.252869</v>
      </c>
      <c r="CN596" s="5">
        <f>BH596*BL596*CM596</f>
        <v>63074445.980967849</v>
      </c>
      <c r="CO596" s="3">
        <f>'[1]Detailed Budget'!$AD$191</f>
        <v>2684962805.4134097</v>
      </c>
      <c r="CP596" s="2">
        <f>BH596*AN596*CO596</f>
        <v>2185225.9539154577</v>
      </c>
      <c r="CQ596" s="2">
        <f>CN596+CP596</f>
        <v>65259671.934883304</v>
      </c>
      <c r="CR596" s="6">
        <f>'[1]Detailed Budget'!$AD$195</f>
        <v>18734176418</v>
      </c>
      <c r="CS596" s="5">
        <f>BN596*CR596</f>
        <v>15108936.331906192</v>
      </c>
      <c r="CW596" s="4"/>
      <c r="DH596" s="3"/>
      <c r="DI596" s="2"/>
    </row>
    <row r="597" spans="1:118" ht="58" x14ac:dyDescent="0.35">
      <c r="A597" s="23" t="s">
        <v>562</v>
      </c>
      <c r="B597" s="22" t="s">
        <v>561</v>
      </c>
      <c r="C597" s="21" t="s">
        <v>1</v>
      </c>
      <c r="D597" s="21"/>
      <c r="E597" s="21"/>
      <c r="F597" s="21"/>
      <c r="G597" s="21" t="s">
        <v>1</v>
      </c>
      <c r="H597" s="21" t="s">
        <v>1</v>
      </c>
      <c r="I597" s="21" t="s">
        <v>1</v>
      </c>
      <c r="J597" s="21"/>
      <c r="K597" s="21"/>
      <c r="L597" s="21"/>
      <c r="M597" s="21" t="s">
        <v>1</v>
      </c>
      <c r="N597" s="21"/>
      <c r="O597" s="21"/>
      <c r="P597" s="21"/>
      <c r="Q597" s="21" t="s">
        <v>1</v>
      </c>
      <c r="R597" s="21"/>
      <c r="S597" s="21"/>
      <c r="T597" s="21"/>
      <c r="U597" s="20">
        <f>COUNTA(C597:T597)</f>
        <v>6</v>
      </c>
      <c r="V597" s="19" t="s">
        <v>26</v>
      </c>
      <c r="W597" s="18">
        <v>176334</v>
      </c>
      <c r="X597" s="17">
        <v>3.19</v>
      </c>
      <c r="Y597" s="16">
        <f>1+X597/100</f>
        <v>1.0319</v>
      </c>
      <c r="Z597" s="6">
        <v>19</v>
      </c>
      <c r="AA597" s="16">
        <f>POWER(Y597,Z597)</f>
        <v>1.8159949505681734</v>
      </c>
      <c r="AB597" s="6">
        <f>W597*AA597</f>
        <v>320221.65361348831</v>
      </c>
      <c r="AC597" s="1">
        <v>11.8</v>
      </c>
      <c r="AD597" s="6">
        <f>AB597*AC597/100</f>
        <v>37786.155126391619</v>
      </c>
      <c r="AE597" s="6">
        <f>AD597*0.95</f>
        <v>35896.847370072035</v>
      </c>
      <c r="AF597" s="6">
        <f>AE597*BB597</f>
        <v>0</v>
      </c>
      <c r="AG597" s="15">
        <f>AE597/21628351</f>
        <v>1.659712632279365E-3</v>
      </c>
      <c r="AH597" s="6">
        <f>AB597*0.05</f>
        <v>16011.082680674415</v>
      </c>
      <c r="AI597" s="12">
        <f>AH597/12908475</f>
        <v>1.2403543161120438E-3</v>
      </c>
      <c r="AJ597" s="6">
        <f>AD597+AH597</f>
        <v>53797.237807066034</v>
      </c>
      <c r="AK597" s="6">
        <f>AB597*0.04</f>
        <v>12808.866144539532</v>
      </c>
      <c r="AL597" s="6">
        <f>AB597*0.04</f>
        <v>12808.866144539532</v>
      </c>
      <c r="AM597" s="6">
        <f>AK597+AL597</f>
        <v>25617.732289079064</v>
      </c>
      <c r="AN597" s="14">
        <f>AM597/20653560</f>
        <v>1.2403543161120438E-3</v>
      </c>
      <c r="AO597" s="6">
        <v>12</v>
      </c>
      <c r="AP597" s="13"/>
      <c r="AQ597" s="6">
        <v>12</v>
      </c>
      <c r="AR597" s="6"/>
      <c r="AS597" s="6"/>
      <c r="AT597" s="6"/>
      <c r="AU597" s="6">
        <v>0</v>
      </c>
      <c r="AV597" s="6"/>
      <c r="AW597" s="13">
        <f>AV597/34743979</f>
        <v>0</v>
      </c>
      <c r="AX597" s="6">
        <v>1</v>
      </c>
      <c r="AY597" s="6">
        <f>AJ597/1198249*368770</f>
        <v>16556.498178685517</v>
      </c>
      <c r="AZ597" s="6">
        <f>AX597*AY597</f>
        <v>16556.498178685517</v>
      </c>
      <c r="BA597" s="12">
        <f>AZ597/12721596</f>
        <v>1.3014481971197259E-3</v>
      </c>
      <c r="BB597" s="11">
        <v>0</v>
      </c>
      <c r="BC597" s="6">
        <f>AD597*BB597*0.18*4</f>
        <v>0</v>
      </c>
      <c r="BD597" s="10">
        <f>BC597/11104067</f>
        <v>0</v>
      </c>
      <c r="BE597" s="6">
        <f>AD597*BB597*0.77*4</f>
        <v>0</v>
      </c>
      <c r="BF597" s="8">
        <f>BE597/47500730</f>
        <v>0</v>
      </c>
      <c r="BG597" s="27">
        <f>BC597+BE597</f>
        <v>0</v>
      </c>
      <c r="BH597" s="9">
        <v>1</v>
      </c>
      <c r="BI597" s="6">
        <f>AK597*0.85*0.75*12</f>
        <v>97987.826005727416</v>
      </c>
      <c r="BJ597" s="6">
        <f>AL597*0.85*0.75*2*12</f>
        <v>195975.65201145483</v>
      </c>
      <c r="BK597" s="6">
        <f>BI597+BJ597</f>
        <v>293963.47801718226</v>
      </c>
      <c r="BL597" s="8">
        <f>BK597/236999601</f>
        <v>1.2403543161120438E-3</v>
      </c>
      <c r="BM597" s="6">
        <f>AH597/356622*633958</f>
        <v>28462.500782551248</v>
      </c>
      <c r="BN597" s="8">
        <f>BM597/23157202</f>
        <v>1.2290993006215192E-3</v>
      </c>
      <c r="BT597" s="6">
        <f>'[1]Detailed Budget'!$AD$12</f>
        <v>194045122715</v>
      </c>
      <c r="BU597" s="6">
        <f>'[1]Detailed Budget'!$AD$24</f>
        <v>194045122715</v>
      </c>
      <c r="BV597" s="7">
        <f>AV597/34743979</f>
        <v>0</v>
      </c>
      <c r="BW597" s="4"/>
      <c r="BX597" s="5">
        <f>BT597*BV597</f>
        <v>0</v>
      </c>
      <c r="BY597" s="5">
        <f>BU597*BV597</f>
        <v>0</v>
      </c>
      <c r="CA597" s="6">
        <f>'[1]Detailed Budget'!$AD$96</f>
        <v>71050111380.677719</v>
      </c>
      <c r="CB597" s="5">
        <f>BA597*CA597</f>
        <v>92468039.361538738</v>
      </c>
      <c r="CE597" s="6">
        <f>'[1]Detailed Budget'!$AD$175</f>
        <v>4330586076.5988197</v>
      </c>
      <c r="CF597" s="5">
        <f>BB597*BD597*CE597</f>
        <v>0</v>
      </c>
      <c r="CG597" s="6">
        <f>'[1]Detailed Budget'!$AD$176</f>
        <v>20662817754.37001</v>
      </c>
      <c r="CH597" s="5">
        <f>BB597*BF597*CG597</f>
        <v>0</v>
      </c>
      <c r="CI597" s="5">
        <f>CF597+CH597</f>
        <v>0</v>
      </c>
      <c r="CJ597" s="5">
        <f>'[1]Detailed Budget'!$AD$178</f>
        <v>46025131033.061455</v>
      </c>
      <c r="CK597" s="5">
        <f>BB597*AG597*CJ597</f>
        <v>0</v>
      </c>
      <c r="CL597" s="5">
        <f>CI597+CK597</f>
        <v>0</v>
      </c>
      <c r="CM597" s="4">
        <f>'[1]Detailed Budget'!$AD$189</f>
        <v>77498869683.252869</v>
      </c>
      <c r="CN597" s="5">
        <f>BH597*BL597*CM597</f>
        <v>96126057.505427524</v>
      </c>
      <c r="CO597" s="3">
        <f>'[1]Detailed Budget'!$AD$191</f>
        <v>2684962805.4134097</v>
      </c>
      <c r="CP597" s="2">
        <f>BH597*AN597*CO597</f>
        <v>3330305.2042948245</v>
      </c>
      <c r="CQ597" s="2">
        <f>CN597+CP597</f>
        <v>99456362.709722355</v>
      </c>
      <c r="CR597" s="6">
        <f>'[1]Detailed Budget'!$AD$195</f>
        <v>18734176418</v>
      </c>
      <c r="CS597" s="5">
        <f>BN597*CR597</f>
        <v>23026163.133083958</v>
      </c>
      <c r="CW597" s="4"/>
      <c r="DH597" s="3"/>
      <c r="DI597" s="2"/>
    </row>
    <row r="598" spans="1:118" ht="58" x14ac:dyDescent="0.35">
      <c r="A598" s="23" t="s">
        <v>560</v>
      </c>
      <c r="B598" s="22" t="s">
        <v>559</v>
      </c>
      <c r="C598" s="21" t="s">
        <v>1</v>
      </c>
      <c r="D598" s="21"/>
      <c r="E598" s="21"/>
      <c r="F598" s="21"/>
      <c r="G598" s="21" t="s">
        <v>1</v>
      </c>
      <c r="H598" s="21" t="s">
        <v>1</v>
      </c>
      <c r="I598" s="21" t="s">
        <v>1</v>
      </c>
      <c r="J598" s="21"/>
      <c r="K598" s="21"/>
      <c r="L598" s="21"/>
      <c r="M598" s="21" t="s">
        <v>1</v>
      </c>
      <c r="N598" s="21"/>
      <c r="O598" s="21"/>
      <c r="P598" s="21"/>
      <c r="Q598" s="21" t="s">
        <v>1</v>
      </c>
      <c r="R598" s="21"/>
      <c r="S598" s="21"/>
      <c r="T598" s="21"/>
      <c r="U598" s="20">
        <f>COUNTA(C598:T598)</f>
        <v>6</v>
      </c>
      <c r="V598" s="19" t="s">
        <v>26</v>
      </c>
      <c r="W598" s="18">
        <v>101754</v>
      </c>
      <c r="X598" s="17">
        <v>3.19</v>
      </c>
      <c r="Y598" s="16">
        <f>1+X598/100</f>
        <v>1.0319</v>
      </c>
      <c r="Z598" s="6">
        <v>19</v>
      </c>
      <c r="AA598" s="16">
        <f>POWER(Y598,Z598)</f>
        <v>1.8159949505681734</v>
      </c>
      <c r="AB598" s="6">
        <f>W598*AA598</f>
        <v>184784.75020011392</v>
      </c>
      <c r="AC598" s="1">
        <v>11.8</v>
      </c>
      <c r="AD598" s="6">
        <f>AB598*AC598/100</f>
        <v>21804.600523613444</v>
      </c>
      <c r="AE598" s="6">
        <f>AD598*0.95</f>
        <v>20714.37049743277</v>
      </c>
      <c r="AF598" s="6">
        <f>AE598*BB598</f>
        <v>0</v>
      </c>
      <c r="AG598" s="15">
        <f>AE598/21628351</f>
        <v>9.5774155401087994E-4</v>
      </c>
      <c r="AH598" s="6">
        <f>AB598*0.05</f>
        <v>9239.2375100056961</v>
      </c>
      <c r="AI598" s="12">
        <f>AH598/12908475</f>
        <v>7.1574973108796318E-4</v>
      </c>
      <c r="AJ598" s="6">
        <f>AD598+AH598</f>
        <v>31043.83803361914</v>
      </c>
      <c r="AK598" s="6">
        <f>AB598*0.04</f>
        <v>7391.3900080045569</v>
      </c>
      <c r="AL598" s="6">
        <f>AB598*0.04</f>
        <v>7391.3900080045569</v>
      </c>
      <c r="AM598" s="6">
        <f>AK598+AL598</f>
        <v>14782.780016009114</v>
      </c>
      <c r="AN598" s="14">
        <f>AM598/20653560</f>
        <v>7.1574973108796318E-4</v>
      </c>
      <c r="AO598" s="6">
        <v>10</v>
      </c>
      <c r="AP598" s="13"/>
      <c r="AQ598" s="6">
        <v>10</v>
      </c>
      <c r="AR598" s="6"/>
      <c r="AS598" s="6"/>
      <c r="AT598" s="6"/>
      <c r="AU598" s="6">
        <v>0</v>
      </c>
      <c r="AV598" s="6"/>
      <c r="AW598" s="13">
        <f>AV598/34743979</f>
        <v>0</v>
      </c>
      <c r="AX598" s="6">
        <v>1</v>
      </c>
      <c r="AY598" s="6">
        <f>AJ598/1198249*368770</f>
        <v>9553.9709623439958</v>
      </c>
      <c r="AZ598" s="6">
        <f>AX598*AY598</f>
        <v>9553.9709623439958</v>
      </c>
      <c r="BA598" s="12">
        <f>AZ598/12721596</f>
        <v>7.5100411633445964E-4</v>
      </c>
      <c r="BB598" s="11">
        <v>0</v>
      </c>
      <c r="BC598" s="6">
        <f>AD598*BB598*0.18*4</f>
        <v>0</v>
      </c>
      <c r="BD598" s="10">
        <f>BC598/11104067</f>
        <v>0</v>
      </c>
      <c r="BE598" s="6">
        <f>AD598*BB598*0.77*4</f>
        <v>0</v>
      </c>
      <c r="BF598" s="8">
        <f>BE598/47500730</f>
        <v>0</v>
      </c>
      <c r="BG598" s="27">
        <f>BC598+BE598</f>
        <v>0</v>
      </c>
      <c r="BH598" s="9">
        <v>1</v>
      </c>
      <c r="BI598" s="6">
        <f>AK598*0.85*0.75*12</f>
        <v>56544.133561234856</v>
      </c>
      <c r="BJ598" s="6">
        <f>AL598*0.85*0.75*2*12</f>
        <v>113088.26712246971</v>
      </c>
      <c r="BK598" s="6">
        <f>BI598+BJ598</f>
        <v>169632.40068370456</v>
      </c>
      <c r="BL598" s="8">
        <f>BK598/236999601</f>
        <v>7.1574973108796318E-4</v>
      </c>
      <c r="BM598" s="6">
        <f>AH598/356622*633958</f>
        <v>16424.36118177844</v>
      </c>
      <c r="BN598" s="8">
        <f>BM598/23157202</f>
        <v>7.0925499470006958E-4</v>
      </c>
      <c r="BT598" s="6">
        <f>'[1]Detailed Budget'!$AD$12</f>
        <v>194045122715</v>
      </c>
      <c r="BU598" s="6">
        <f>'[1]Detailed Budget'!$AD$24</f>
        <v>194045122715</v>
      </c>
      <c r="BV598" s="7">
        <f>AV598/34743979</f>
        <v>0</v>
      </c>
      <c r="BW598" s="4"/>
      <c r="BX598" s="5">
        <f>BT598*BV598</f>
        <v>0</v>
      </c>
      <c r="BY598" s="5">
        <f>BU598*BV598</f>
        <v>0</v>
      </c>
      <c r="CA598" s="6">
        <f>'[1]Detailed Budget'!$AD$96</f>
        <v>71050111380.677719</v>
      </c>
      <c r="CB598" s="5">
        <f>BA598*CA598</f>
        <v>53358926.112910807</v>
      </c>
      <c r="CE598" s="6">
        <f>'[1]Detailed Budget'!$AD$175</f>
        <v>4330586076.5988197</v>
      </c>
      <c r="CF598" s="5">
        <f>BB598*BD598*CE598</f>
        <v>0</v>
      </c>
      <c r="CG598" s="6">
        <f>'[1]Detailed Budget'!$AD$176</f>
        <v>20662817754.37001</v>
      </c>
      <c r="CH598" s="5">
        <f>BB598*BF598*CG598</f>
        <v>0</v>
      </c>
      <c r="CI598" s="5">
        <f>CF598+CH598</f>
        <v>0</v>
      </c>
      <c r="CJ598" s="5">
        <f>'[1]Detailed Budget'!$AD$178</f>
        <v>46025131033.061455</v>
      </c>
      <c r="CK598" s="5">
        <f>BB598*AG598*CJ598</f>
        <v>0</v>
      </c>
      <c r="CL598" s="5">
        <f>CI598+CK598</f>
        <v>0</v>
      </c>
      <c r="CM598" s="4">
        <f>'[1]Detailed Budget'!$AD$189</f>
        <v>77498869683.252869</v>
      </c>
      <c r="CN598" s="5">
        <f>BH598*BL598*CM598</f>
        <v>55469795.13540934</v>
      </c>
      <c r="CO598" s="3">
        <f>'[1]Detailed Budget'!$AD$191</f>
        <v>2684962805.4134097</v>
      </c>
      <c r="CP598" s="2">
        <f>BH598*AN598*CO598</f>
        <v>1921761.4059558313</v>
      </c>
      <c r="CQ598" s="2">
        <f>CN598+CP598</f>
        <v>57391556.541365169</v>
      </c>
      <c r="CR598" s="6">
        <f>'[1]Detailed Budget'!$AD$195</f>
        <v>18734176418</v>
      </c>
      <c r="CS598" s="5">
        <f>BN598*CR598</f>
        <v>13287308.196058759</v>
      </c>
      <c r="CW598" s="4"/>
      <c r="DH598" s="3"/>
      <c r="DI598" s="2"/>
    </row>
    <row r="599" spans="1:118" ht="58" x14ac:dyDescent="0.35">
      <c r="A599" s="23" t="s">
        <v>558</v>
      </c>
      <c r="B599" s="22" t="s">
        <v>557</v>
      </c>
      <c r="C599" s="21" t="s">
        <v>1</v>
      </c>
      <c r="D599" s="21"/>
      <c r="E599" s="21"/>
      <c r="F599" s="21"/>
      <c r="G599" s="21" t="s">
        <v>1</v>
      </c>
      <c r="H599" s="21" t="s">
        <v>1</v>
      </c>
      <c r="I599" s="21" t="s">
        <v>1</v>
      </c>
      <c r="J599" s="21"/>
      <c r="K599" s="21"/>
      <c r="L599" s="21"/>
      <c r="M599" s="21" t="s">
        <v>1</v>
      </c>
      <c r="N599" s="21"/>
      <c r="O599" s="21"/>
      <c r="P599" s="21"/>
      <c r="Q599" s="21" t="s">
        <v>1</v>
      </c>
      <c r="R599" s="21"/>
      <c r="S599" s="21"/>
      <c r="T599" s="21"/>
      <c r="U599" s="20">
        <f>COUNTA(C599:T599)</f>
        <v>6</v>
      </c>
      <c r="V599" s="19" t="s">
        <v>26</v>
      </c>
      <c r="W599" s="18">
        <v>125337</v>
      </c>
      <c r="X599" s="17">
        <v>3.19</v>
      </c>
      <c r="Y599" s="16">
        <f>1+X599/100</f>
        <v>1.0319</v>
      </c>
      <c r="Z599" s="6">
        <v>19</v>
      </c>
      <c r="AA599" s="16">
        <f>POWER(Y599,Z599)</f>
        <v>1.8159949505681734</v>
      </c>
      <c r="AB599" s="6">
        <f>W599*AA599</f>
        <v>227611.35911936316</v>
      </c>
      <c r="AC599" s="1">
        <v>11.8</v>
      </c>
      <c r="AD599" s="6">
        <f>AB599*AC599/100</f>
        <v>26858.140376084852</v>
      </c>
      <c r="AE599" s="6">
        <f>AD599*0.95</f>
        <v>25515.233357280609</v>
      </c>
      <c r="AF599" s="6">
        <f>AE599*BB599</f>
        <v>0</v>
      </c>
      <c r="AG599" s="15">
        <f>AE599/21628351</f>
        <v>1.1797123764673788E-3</v>
      </c>
      <c r="AH599" s="6">
        <f>AB599*0.05</f>
        <v>11380.567955968159</v>
      </c>
      <c r="AI599" s="12">
        <f>AH599/12908475</f>
        <v>8.8163535630414588E-4</v>
      </c>
      <c r="AJ599" s="6">
        <f>AD599+AH599</f>
        <v>38238.708332053007</v>
      </c>
      <c r="AK599" s="6">
        <f>AB599*0.04</f>
        <v>9104.4543647745268</v>
      </c>
      <c r="AL599" s="6">
        <f>AB599*0.04</f>
        <v>9104.4543647745268</v>
      </c>
      <c r="AM599" s="6">
        <f>AK599+AL599</f>
        <v>18208.908729549054</v>
      </c>
      <c r="AN599" s="14">
        <f>AM599/20653560</f>
        <v>8.8163535630414577E-4</v>
      </c>
      <c r="AO599" s="6">
        <v>11</v>
      </c>
      <c r="AP599" s="13"/>
      <c r="AQ599" s="6">
        <v>11</v>
      </c>
      <c r="AR599" s="6"/>
      <c r="AS599" s="6"/>
      <c r="AT599" s="6"/>
      <c r="AU599" s="6">
        <v>0</v>
      </c>
      <c r="AV599" s="6"/>
      <c r="AW599" s="13">
        <f>AV599/34743979</f>
        <v>0</v>
      </c>
      <c r="AX599" s="6">
        <v>1</v>
      </c>
      <c r="AY599" s="6">
        <f>AJ599/1198249*368770</f>
        <v>11768.245557986018</v>
      </c>
      <c r="AZ599" s="6">
        <f>AX599*AY599</f>
        <v>11768.245557986018</v>
      </c>
      <c r="BA599" s="12">
        <f>AZ599/12721596</f>
        <v>9.2506046866965572E-4</v>
      </c>
      <c r="BB599" s="11">
        <v>0</v>
      </c>
      <c r="BC599" s="6">
        <f>AD599*BB599*0.18*4</f>
        <v>0</v>
      </c>
      <c r="BD599" s="10">
        <f>BC599/11104067</f>
        <v>0</v>
      </c>
      <c r="BE599" s="6">
        <f>AD599*BB599*0.77*4</f>
        <v>0</v>
      </c>
      <c r="BF599" s="8">
        <f>BE599/47500730</f>
        <v>0</v>
      </c>
      <c r="BG599" s="27">
        <f>BC599+BE599</f>
        <v>0</v>
      </c>
      <c r="BH599" s="9">
        <v>1</v>
      </c>
      <c r="BI599" s="6">
        <f>AK599*0.85*0.75*12</f>
        <v>69649.075890525128</v>
      </c>
      <c r="BJ599" s="6">
        <f>AL599*0.85*0.75*2*12</f>
        <v>139298.15178105026</v>
      </c>
      <c r="BK599" s="6">
        <f>BI599+BJ599</f>
        <v>208947.22767157538</v>
      </c>
      <c r="BL599" s="8">
        <f>BK599/236999601</f>
        <v>8.8163535630414577E-4</v>
      </c>
      <c r="BM599" s="6">
        <f>AH599/356622*633958</f>
        <v>20230.950699142682</v>
      </c>
      <c r="BN599" s="8">
        <f>BM599/23157202</f>
        <v>8.7363536834642985E-4</v>
      </c>
      <c r="BT599" s="6">
        <f>'[1]Detailed Budget'!$AD$12</f>
        <v>194045122715</v>
      </c>
      <c r="BU599" s="6">
        <f>'[1]Detailed Budget'!$AD$24</f>
        <v>194045122715</v>
      </c>
      <c r="BV599" s="7">
        <f>AV599/34743979</f>
        <v>0</v>
      </c>
      <c r="BW599" s="4"/>
      <c r="BX599" s="5">
        <f>BT599*BV599</f>
        <v>0</v>
      </c>
      <c r="BY599" s="5">
        <f>BU599*BV599</f>
        <v>0</v>
      </c>
      <c r="CA599" s="6">
        <f>'[1]Detailed Budget'!$AD$96</f>
        <v>71050111380.677719</v>
      </c>
      <c r="CB599" s="5">
        <f>BA599*CA599</f>
        <v>65725649.332840972</v>
      </c>
      <c r="CE599" s="6">
        <f>'[1]Detailed Budget'!$AD$175</f>
        <v>4330586076.5988197</v>
      </c>
      <c r="CF599" s="5">
        <f>BB599*BD599*CE599</f>
        <v>0</v>
      </c>
      <c r="CG599" s="6">
        <f>'[1]Detailed Budget'!$AD$176</f>
        <v>20662817754.37001</v>
      </c>
      <c r="CH599" s="5">
        <f>BB599*BF599*CG599</f>
        <v>0</v>
      </c>
      <c r="CI599" s="5">
        <f>CF599+CH599</f>
        <v>0</v>
      </c>
      <c r="CJ599" s="5">
        <f>'[1]Detailed Budget'!$AD$178</f>
        <v>46025131033.061455</v>
      </c>
      <c r="CK599" s="5">
        <f>BB599*AG599*CJ599</f>
        <v>0</v>
      </c>
      <c r="CL599" s="5">
        <f>CI599+CK599</f>
        <v>0</v>
      </c>
      <c r="CM599" s="4">
        <f>'[1]Detailed Budget'!$AD$189</f>
        <v>77498869683.252869</v>
      </c>
      <c r="CN599" s="5">
        <f>BH599*BL599*CM599</f>
        <v>68325743.586363196</v>
      </c>
      <c r="CO599" s="3">
        <f>'[1]Detailed Budget'!$AD$191</f>
        <v>2684962805.4134097</v>
      </c>
      <c r="CP599" s="2">
        <f>BH599*AN599*CO599</f>
        <v>2367158.1396140303</v>
      </c>
      <c r="CQ599" s="2">
        <f>CN599+CP599</f>
        <v>70692901.725977227</v>
      </c>
      <c r="CR599" s="6">
        <f>'[1]Detailed Budget'!$AD$195</f>
        <v>18734176418</v>
      </c>
      <c r="CS599" s="5">
        <f>BN599*CR599</f>
        <v>16366839.115606429</v>
      </c>
      <c r="CW599" s="4"/>
      <c r="DH599" s="3"/>
      <c r="DI599" s="2"/>
    </row>
    <row r="600" spans="1:118" ht="43.5" x14ac:dyDescent="0.35">
      <c r="A600" s="23" t="s">
        <v>556</v>
      </c>
      <c r="B600" s="22" t="s">
        <v>555</v>
      </c>
      <c r="C600" s="21" t="s">
        <v>1</v>
      </c>
      <c r="D600" s="21"/>
      <c r="E600" s="21"/>
      <c r="F600" s="21"/>
      <c r="G600" s="21" t="s">
        <v>1</v>
      </c>
      <c r="H600" s="21" t="s">
        <v>1</v>
      </c>
      <c r="I600" s="21" t="s">
        <v>1</v>
      </c>
      <c r="J600" s="21"/>
      <c r="K600" s="21"/>
      <c r="L600" s="21"/>
      <c r="M600" s="21" t="s">
        <v>1</v>
      </c>
      <c r="N600" s="21"/>
      <c r="O600" s="21"/>
      <c r="P600" s="21"/>
      <c r="Q600" s="21"/>
      <c r="R600" s="21" t="s">
        <v>1</v>
      </c>
      <c r="S600" s="21"/>
      <c r="T600" s="21"/>
      <c r="U600" s="20">
        <f>COUNTA(C600:T600)</f>
        <v>6</v>
      </c>
      <c r="V600" s="19" t="s">
        <v>9</v>
      </c>
      <c r="W600" s="18">
        <v>99368</v>
      </c>
      <c r="X600" s="17">
        <v>3.19</v>
      </c>
      <c r="Y600" s="16">
        <f>1+X600/100</f>
        <v>1.0319</v>
      </c>
      <c r="Z600" s="6">
        <v>19</v>
      </c>
      <c r="AA600" s="16">
        <f>POWER(Y600,Z600)</f>
        <v>1.8159949505681734</v>
      </c>
      <c r="AB600" s="6">
        <f>W600*AA600</f>
        <v>180451.78624805826</v>
      </c>
      <c r="AC600" s="1">
        <v>11.8</v>
      </c>
      <c r="AD600" s="6">
        <f>AB600*AC600/100</f>
        <v>21293.310777270879</v>
      </c>
      <c r="AE600" s="6">
        <f>AD600*0.95</f>
        <v>20228.645238407335</v>
      </c>
      <c r="AF600" s="6">
        <f>AE600*BB600</f>
        <v>0</v>
      </c>
      <c r="AG600" s="15">
        <f>AE600/21628351</f>
        <v>9.3528375040738583E-4</v>
      </c>
      <c r="AH600" s="6">
        <f>AB600*0.05</f>
        <v>9022.5893124029135</v>
      </c>
      <c r="AI600" s="12">
        <f>AH600/12908475</f>
        <v>6.9896632347375763E-4</v>
      </c>
      <c r="AJ600" s="6">
        <f>AD600+AH600</f>
        <v>30315.900089673793</v>
      </c>
      <c r="AK600" s="6">
        <f>AB600*0.04</f>
        <v>7218.0714499223304</v>
      </c>
      <c r="AL600" s="6">
        <f>AB600*0.04</f>
        <v>7218.0714499223304</v>
      </c>
      <c r="AM600" s="6">
        <f>AK600+AL600</f>
        <v>14436.142899844661</v>
      </c>
      <c r="AN600" s="14">
        <f>AM600/20653560</f>
        <v>6.9896632347375763E-4</v>
      </c>
      <c r="AO600" s="6">
        <v>10</v>
      </c>
      <c r="AP600" s="13"/>
      <c r="AQ600" s="6">
        <v>10</v>
      </c>
      <c r="AR600" s="6"/>
      <c r="AS600" s="6"/>
      <c r="AT600" s="6"/>
      <c r="AU600" s="6">
        <v>0</v>
      </c>
      <c r="AV600" s="6"/>
      <c r="AW600" s="13">
        <f>AV600/34743979</f>
        <v>0</v>
      </c>
      <c r="AX600" s="6">
        <v>1</v>
      </c>
      <c r="AY600" s="6">
        <f>AJ600/1198249*368770</f>
        <v>9329.9426714055298</v>
      </c>
      <c r="AZ600" s="6">
        <f>AX600*AY600</f>
        <v>9329.9426714055298</v>
      </c>
      <c r="BA600" s="12">
        <f>AZ600/12721596</f>
        <v>7.3339403887731777E-4</v>
      </c>
      <c r="BB600" s="11">
        <v>0</v>
      </c>
      <c r="BC600" s="6">
        <f>AD600*BB600*0.18*4</f>
        <v>0</v>
      </c>
      <c r="BD600" s="10">
        <f>BC600/11104067</f>
        <v>0</v>
      </c>
      <c r="BE600" s="6">
        <f>AD600*BB600*0.77*4</f>
        <v>0</v>
      </c>
      <c r="BF600" s="8">
        <f>BE600/47500730</f>
        <v>0</v>
      </c>
      <c r="BG600" s="27">
        <f>BC600+BE600</f>
        <v>0</v>
      </c>
      <c r="BH600" s="9">
        <v>1</v>
      </c>
      <c r="BI600" s="6">
        <f>AK600*0.85*0.75*12</f>
        <v>55218.246591905823</v>
      </c>
      <c r="BJ600" s="6">
        <f>AL600*0.85*0.75*2*12</f>
        <v>110436.49318381165</v>
      </c>
      <c r="BK600" s="6">
        <f>BI600+BJ600</f>
        <v>165654.73977571746</v>
      </c>
      <c r="BL600" s="8">
        <f>BK600/236999601</f>
        <v>6.9896632347375752E-4</v>
      </c>
      <c r="BM600" s="6">
        <f>AH600/356622*633958</f>
        <v>16039.231105518802</v>
      </c>
      <c r="BN600" s="8">
        <f>BM600/23157202</f>
        <v>6.9262388027356678E-4</v>
      </c>
      <c r="BT600" s="6">
        <f>'[1]Detailed Budget'!$AD$12</f>
        <v>194045122715</v>
      </c>
      <c r="BU600" s="6">
        <f>'[1]Detailed Budget'!$AD$24</f>
        <v>194045122715</v>
      </c>
      <c r="BV600" s="7">
        <f>AV600/34743979</f>
        <v>0</v>
      </c>
      <c r="BW600" s="4"/>
      <c r="BX600" s="5">
        <f>BT600*BV600</f>
        <v>0</v>
      </c>
      <c r="BY600" s="5">
        <f>BU600*BV600</f>
        <v>0</v>
      </c>
      <c r="CA600" s="6">
        <f>'[1]Detailed Budget'!$AD$96</f>
        <v>71050111380.677719</v>
      </c>
      <c r="CB600" s="5">
        <f>BA600*CA600</f>
        <v>52107728.148158513</v>
      </c>
      <c r="CE600" s="6">
        <f>'[1]Detailed Budget'!$AD$175</f>
        <v>4330586076.5988197</v>
      </c>
      <c r="CF600" s="5">
        <f>BB600*BD600*CE600</f>
        <v>0</v>
      </c>
      <c r="CG600" s="6">
        <f>'[1]Detailed Budget'!$AD$176</f>
        <v>20662817754.37001</v>
      </c>
      <c r="CH600" s="5">
        <f>BB600*BF600*CG600</f>
        <v>0</v>
      </c>
      <c r="CI600" s="5">
        <f>CF600+CH600</f>
        <v>0</v>
      </c>
      <c r="CJ600" s="5">
        <f>'[1]Detailed Budget'!$AD$178</f>
        <v>46025131033.061455</v>
      </c>
      <c r="CK600" s="5">
        <f>BB600*AG600*CJ600</f>
        <v>0</v>
      </c>
      <c r="CL600" s="5">
        <f>CI600+CK600</f>
        <v>0</v>
      </c>
      <c r="CM600" s="4">
        <f>'[1]Detailed Budget'!$AD$189</f>
        <v>77498869683.252869</v>
      </c>
      <c r="CN600" s="5">
        <f>BH600*BL600*CM600</f>
        <v>54169100.015875101</v>
      </c>
      <c r="CO600" s="3">
        <f>'[1]Detailed Budget'!$AD$191</f>
        <v>2684962805.4134097</v>
      </c>
      <c r="CP600" s="2">
        <f>BH600*AN600*CO600</f>
        <v>1876698.580763597</v>
      </c>
      <c r="CQ600" s="2">
        <f>CN600+CP600</f>
        <v>56045798.596638694</v>
      </c>
      <c r="CR600" s="6">
        <f>'[1]Detailed Budget'!$AD$195</f>
        <v>18734176418</v>
      </c>
      <c r="CS600" s="5">
        <f>BN600*CR600</f>
        <v>12975737.964364709</v>
      </c>
      <c r="CW600" s="4"/>
      <c r="DH600" s="3"/>
      <c r="DI600" s="2"/>
    </row>
    <row r="601" spans="1:118" x14ac:dyDescent="0.35">
      <c r="A601" s="49"/>
      <c r="B601" s="48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6"/>
      <c r="V601" s="19"/>
      <c r="X601" s="17"/>
      <c r="Y601" s="16"/>
      <c r="Z601" s="6"/>
      <c r="AA601" s="16"/>
      <c r="AB601" s="6"/>
      <c r="AD601" s="6"/>
      <c r="AE601" s="6"/>
      <c r="AF601" s="6"/>
      <c r="AG601" s="15">
        <f>AE601/21628351</f>
        <v>0</v>
      </c>
      <c r="AH601" s="6"/>
      <c r="AI601" s="12"/>
      <c r="AJ601" s="6"/>
      <c r="AK601" s="6">
        <f>AB601*0.04</f>
        <v>0</v>
      </c>
      <c r="AL601" s="6">
        <f>AB601*0.04</f>
        <v>0</v>
      </c>
      <c r="AM601" s="6">
        <f>AK601+AL601</f>
        <v>0</v>
      </c>
      <c r="AN601" s="14">
        <f>AM601/20653560</f>
        <v>0</v>
      </c>
      <c r="AO601" s="6"/>
      <c r="AP601" s="13"/>
      <c r="AQ601" s="6"/>
      <c r="AR601" s="6"/>
      <c r="AS601" s="6"/>
      <c r="AT601" s="6"/>
      <c r="AU601" s="6"/>
      <c r="AV601" s="6"/>
      <c r="AW601" s="13">
        <f>AV601/34743979</f>
        <v>0</v>
      </c>
      <c r="AX601" s="6"/>
      <c r="AY601" s="6"/>
      <c r="AZ601" s="6"/>
      <c r="BA601" s="12">
        <f>AZ601/12721596</f>
        <v>0</v>
      </c>
      <c r="BB601" s="11"/>
      <c r="BC601" s="6"/>
      <c r="BD601" s="10">
        <f>BC601/11104067</f>
        <v>0</v>
      </c>
      <c r="BE601" s="6"/>
      <c r="BF601" s="8">
        <f>BE601/47500730</f>
        <v>0</v>
      </c>
      <c r="BI601" s="6">
        <f>AK601*0.85*0.75*12</f>
        <v>0</v>
      </c>
      <c r="BJ601" s="6">
        <f>AL601*0.85*0.75*2*12</f>
        <v>0</v>
      </c>
      <c r="BK601" s="6">
        <f>BI601+BJ601</f>
        <v>0</v>
      </c>
      <c r="BL601" s="8">
        <f>BK601/236999601</f>
        <v>0</v>
      </c>
      <c r="BM601" s="6"/>
      <c r="BN601" s="8">
        <f>BM601/23157202</f>
        <v>0</v>
      </c>
      <c r="BT601" s="6">
        <f>'[1]Detailed Budget'!$AD$12</f>
        <v>194045122715</v>
      </c>
      <c r="BU601" s="6">
        <f>'[1]Detailed Budget'!$AD$24</f>
        <v>194045122715</v>
      </c>
      <c r="BV601" s="7">
        <f>AV601/34743979</f>
        <v>0</v>
      </c>
      <c r="BW601" s="4"/>
      <c r="BX601" s="5"/>
      <c r="BY601" s="5"/>
      <c r="CA601" s="6"/>
      <c r="CB601" s="5"/>
      <c r="CE601" s="6">
        <f>'[1]Detailed Budget'!$AD$175</f>
        <v>4330586076.5988197</v>
      </c>
      <c r="CF601" s="5">
        <f>BB601*BD601*CE601</f>
        <v>0</v>
      </c>
      <c r="CG601" s="6">
        <f>'[1]Detailed Budget'!$AD$176</f>
        <v>20662817754.37001</v>
      </c>
      <c r="CH601" s="5">
        <f>BB601*BF601*CG601</f>
        <v>0</v>
      </c>
      <c r="CI601" s="5">
        <f>CF601+CH601</f>
        <v>0</v>
      </c>
      <c r="CJ601" s="5">
        <f>'[1]Detailed Budget'!$AD$178</f>
        <v>46025131033.061455</v>
      </c>
      <c r="CK601" s="5">
        <f>BB601*AG601*CJ601</f>
        <v>0</v>
      </c>
      <c r="CL601" s="5">
        <f>CI601+CK601</f>
        <v>0</v>
      </c>
      <c r="CM601" s="4">
        <f>'[1]Detailed Budget'!$AD$189</f>
        <v>77498869683.252869</v>
      </c>
      <c r="CN601" s="5">
        <f>BH601*BL601*CM601</f>
        <v>0</v>
      </c>
      <c r="CO601" s="3">
        <f>'[1]Detailed Budget'!$AD$191</f>
        <v>2684962805.4134097</v>
      </c>
      <c r="CP601" s="2">
        <f>BH601*AN601*CO601</f>
        <v>0</v>
      </c>
      <c r="CQ601" s="2">
        <f>CN601+CP601</f>
        <v>0</v>
      </c>
      <c r="CR601" s="6"/>
      <c r="CS601" s="5"/>
      <c r="CW601" s="4"/>
      <c r="DH601" s="3"/>
      <c r="DI601" s="2"/>
    </row>
    <row r="602" spans="1:118" x14ac:dyDescent="0.35">
      <c r="A602" s="45">
        <v>5</v>
      </c>
      <c r="B602" s="44" t="s">
        <v>554</v>
      </c>
      <c r="C602" s="43">
        <f>C718+C697+C669+C648+C637+C603</f>
        <v>123</v>
      </c>
      <c r="D602" s="43">
        <f>D718+D697+D669+D648+D637+D603</f>
        <v>0</v>
      </c>
      <c r="E602" s="43">
        <f>E718+E697+E669+E648+E637+E603</f>
        <v>0</v>
      </c>
      <c r="F602" s="43">
        <f>F718+F697+F669+F648+F637+F603</f>
        <v>0</v>
      </c>
      <c r="G602" s="43">
        <f>G718+G697+G669+G648+G637+G603</f>
        <v>123</v>
      </c>
      <c r="H602" s="43">
        <f>H718+H697+H669+H648+H637+H603</f>
        <v>123</v>
      </c>
      <c r="I602" s="43">
        <f>I718+I697+I669+I648+I637+I603</f>
        <v>116</v>
      </c>
      <c r="J602" s="43">
        <f>J718+J697+J669+J648+J637+J603</f>
        <v>7</v>
      </c>
      <c r="K602" s="43">
        <f>K718+K697+K669+K648+K637+K603</f>
        <v>6</v>
      </c>
      <c r="L602" s="43">
        <f>L718+L697+L669+L648+L637+L603</f>
        <v>7</v>
      </c>
      <c r="M602" s="43">
        <f>M718+M697+M669+M648+M637+M603</f>
        <v>92</v>
      </c>
      <c r="N602" s="43">
        <f>N718+N697+N669+N648+N637+N603</f>
        <v>18</v>
      </c>
      <c r="O602" s="43">
        <f>O718+O697+O669+O648+O637+O603</f>
        <v>0</v>
      </c>
      <c r="P602" s="43">
        <f>P718+P697+P669+P648+P637+P603</f>
        <v>0</v>
      </c>
      <c r="Q602" s="43">
        <f>Q718+Q697+Q669+Q648+Q637+Q603</f>
        <v>7</v>
      </c>
      <c r="R602" s="43">
        <f>R718+R697+R669+R648+R637+R603</f>
        <v>116</v>
      </c>
      <c r="S602" s="43">
        <f>S718+S697+S669+S648+S637+S603</f>
        <v>0</v>
      </c>
      <c r="T602" s="43">
        <f>T718+T697+T669+T648+T637+T603</f>
        <v>0</v>
      </c>
      <c r="U602" s="42">
        <f>SUM(C602:T602)</f>
        <v>738</v>
      </c>
      <c r="V602" s="41"/>
      <c r="W602" s="27">
        <f>W603+W637+W648+W669+W697+W718</f>
        <v>21044081</v>
      </c>
      <c r="X602" s="40">
        <f>AVERAGE(X603,X637,X648,X669,X697,X718)</f>
        <v>3.1033333333333335</v>
      </c>
      <c r="Y602" s="16"/>
      <c r="Z602" s="6"/>
      <c r="AA602" s="16"/>
      <c r="AB602" s="27">
        <f>AB603+AB637+AB648+AB669+AB697+AB718</f>
        <v>38033293.320425712</v>
      </c>
      <c r="AC602" s="39">
        <v>12.4</v>
      </c>
      <c r="AD602" s="27">
        <f>AD603+AD637+AD648+AD669+AD697+AD718</f>
        <v>4719034.5637757499</v>
      </c>
      <c r="AE602" s="27">
        <f>AD602*0.95</f>
        <v>4483082.8355869623</v>
      </c>
      <c r="AF602" s="27">
        <f>AF603+AF637+AF648+AF669+AF697+AF718</f>
        <v>0</v>
      </c>
      <c r="AG602" s="15">
        <f>AE602/21628351</f>
        <v>0.20727806921512243</v>
      </c>
      <c r="AH602" s="27">
        <f>AH603+AH637+AH648+AH669+AH697+AH718</f>
        <v>1901664.6660212856</v>
      </c>
      <c r="AI602" s="12">
        <f>AH602/12908475</f>
        <v>0.14731908037326527</v>
      </c>
      <c r="AJ602" s="27">
        <f>AJ603+AJ637+AJ648+AJ669+AJ697+AJ718</f>
        <v>6620699.2297970355</v>
      </c>
      <c r="AK602" s="6">
        <f>AB602*0.04</f>
        <v>1521331.7328170284</v>
      </c>
      <c r="AL602" s="6">
        <f>AB602*0.04</f>
        <v>1521331.7328170284</v>
      </c>
      <c r="AM602" s="6">
        <f>AK602+AL602</f>
        <v>3042663.4656340568</v>
      </c>
      <c r="AN602" s="14">
        <f>AM602/20653560</f>
        <v>0.14731908037326527</v>
      </c>
      <c r="AO602" s="27">
        <f>AO603+AO637+AO648+AO669+AO697+AO718</f>
        <v>1408</v>
      </c>
      <c r="AP602" s="13">
        <f>AO602/8801</f>
        <v>0.15998182024769914</v>
      </c>
      <c r="AQ602" s="27">
        <f>AQ603+AQ637+AQ648+AQ669+AQ697+AQ718</f>
        <v>1408</v>
      </c>
      <c r="AR602" s="27"/>
      <c r="AS602" s="27"/>
      <c r="AT602" s="27"/>
      <c r="AU602" s="6"/>
      <c r="AV602" s="27">
        <f>AV603+AV637+AV648+AV669+AV697+AV718</f>
        <v>8233762</v>
      </c>
      <c r="AW602" s="13">
        <f>AV602/34743979</f>
        <v>0.23698385265544858</v>
      </c>
      <c r="AX602" s="6"/>
      <c r="AY602" s="27">
        <f>AY603+AY637+AY648+AY669+AY697+AY718</f>
        <v>2078618</v>
      </c>
      <c r="AZ602" s="27">
        <f>AZ603+AZ637+AZ648+AZ669+AZ697+AZ718</f>
        <v>1363506.6971283774</v>
      </c>
      <c r="BA602" s="12">
        <f>AZ602/12721596</f>
        <v>0.10718047461406394</v>
      </c>
      <c r="BB602" s="11"/>
      <c r="BC602" s="25">
        <f>SUM(BC603,BC637,BC648,BC669,BC697,BC718)</f>
        <v>0</v>
      </c>
      <c r="BD602" s="51">
        <f>BC602/11104067</f>
        <v>0</v>
      </c>
      <c r="BE602" s="25">
        <f>SUM(BE603,BE637,BE648,BE669,BE697,BE718)</f>
        <v>0</v>
      </c>
      <c r="BF602" s="50">
        <f>BE602/47500730</f>
        <v>0</v>
      </c>
      <c r="BG602" s="24">
        <f>SUM(BG603,BG637,BG648,BG669,BG697,BG718)</f>
        <v>0</v>
      </c>
      <c r="BI602" s="6">
        <f>AK602*0.85*0.75*12</f>
        <v>11638187.756050268</v>
      </c>
      <c r="BJ602" s="6">
        <f>AL602*0.85*0.75*2*12</f>
        <v>23276375.512100536</v>
      </c>
      <c r="BK602" s="6">
        <f>BI602+BJ602</f>
        <v>34914563.268150806</v>
      </c>
      <c r="BL602" s="8">
        <f>BK602/236999601</f>
        <v>0.1473190803732653</v>
      </c>
      <c r="BM602" s="27">
        <f>BM603+BM637+BM648+BM669+BM697+BM718</f>
        <v>2866861</v>
      </c>
      <c r="BN602" s="8">
        <f>BM602/23157202</f>
        <v>0.12379997376194239</v>
      </c>
      <c r="BO602" s="39"/>
      <c r="BP602" s="39"/>
      <c r="BQ602" s="39"/>
      <c r="BR602" s="39"/>
      <c r="BS602" s="39"/>
      <c r="BT602" s="27">
        <f>'[1]Detailed Budget'!$AD$12</f>
        <v>194045122715</v>
      </c>
      <c r="BU602" s="27">
        <f>'[1]Detailed Budget'!$AD$24</f>
        <v>194045122715</v>
      </c>
      <c r="BV602" s="7">
        <f>AV602/34743979</f>
        <v>0.23698385265544858</v>
      </c>
      <c r="BW602" s="4"/>
      <c r="BX602" s="2">
        <f>BT602*BV602</f>
        <v>45985560770</v>
      </c>
      <c r="BY602" s="2">
        <f>BU602*BV602</f>
        <v>45985560770</v>
      </c>
      <c r="BZ602" s="2">
        <f>BX602+BY602</f>
        <v>91971121540</v>
      </c>
      <c r="CA602" s="27">
        <f>'[1]Detailed Budget'!$AD$96</f>
        <v>71050111380.677719</v>
      </c>
      <c r="CB602" s="2">
        <f>BA602*CA602</f>
        <v>7615184659.1631432</v>
      </c>
      <c r="CC602" s="39"/>
      <c r="CD602" s="39"/>
      <c r="CE602" s="27">
        <f>'[1]Detailed Budget'!$AD$175</f>
        <v>4330586076.5988197</v>
      </c>
      <c r="CF602" s="2">
        <f>CF603+CF637+CF648+CF669+CF697+CF718</f>
        <v>0</v>
      </c>
      <c r="CG602" s="5">
        <f>'[1]Detailed Budget'!$AD$176</f>
        <v>20662817754.37001</v>
      </c>
      <c r="CH602" s="2">
        <f>CH603+CH637+CH648+CH669+CH697+CH718</f>
        <v>0</v>
      </c>
      <c r="CI602" s="2">
        <f>CI603+CI637+CI648+CI669+CI697+CI718</f>
        <v>0</v>
      </c>
      <c r="CJ602" s="5">
        <f>'[1]Detailed Budget'!$AD$178</f>
        <v>46025131033.061455</v>
      </c>
      <c r="CK602" s="2">
        <f>CK603+CK637+CK648+CK669+CK697+CK718</f>
        <v>0</v>
      </c>
      <c r="CL602" s="2">
        <f>CL603+CL637+CL648+CL669+CL697+CL718</f>
        <v>0</v>
      </c>
      <c r="CM602" s="4">
        <f>'[1]Detailed Budget'!$AD$189</f>
        <v>77498869683.252869</v>
      </c>
      <c r="CN602" s="5">
        <f>BH602*BL602*CM602</f>
        <v>0</v>
      </c>
      <c r="CO602" s="3">
        <f>'[1]Detailed Budget'!$AD$191</f>
        <v>2684962805.4134097</v>
      </c>
      <c r="CP602" s="2">
        <f>BH602*AN602*CO602</f>
        <v>0</v>
      </c>
      <c r="CQ602" s="2">
        <f>CN602+CP602</f>
        <v>0</v>
      </c>
      <c r="CR602" s="27">
        <f>'[1]Detailed Budget'!$AD$195</f>
        <v>18734176418</v>
      </c>
      <c r="CS602" s="5">
        <f>BN602*CR602</f>
        <v>2319290549</v>
      </c>
      <c r="CT602" s="39"/>
      <c r="CU602" s="39"/>
      <c r="CV602" s="39"/>
      <c r="CW602" s="4"/>
      <c r="CX602" s="39"/>
      <c r="CY602" s="39"/>
      <c r="CZ602" s="39"/>
      <c r="DA602" s="39"/>
      <c r="DB602" s="39"/>
      <c r="DC602" s="39"/>
      <c r="DD602" s="39"/>
      <c r="DE602" s="39"/>
      <c r="DF602" s="39"/>
      <c r="DG602" s="39"/>
      <c r="DH602" s="3">
        <f>'[1]Detailed Budget'!$AD$163</f>
        <v>4928560000</v>
      </c>
      <c r="DI602" s="2">
        <f>AP602*DH602</f>
        <v>788480000</v>
      </c>
      <c r="DJ602" s="39"/>
      <c r="DK602" s="39"/>
      <c r="DL602" s="39"/>
      <c r="DM602" s="39"/>
      <c r="DN602" s="39"/>
    </row>
    <row r="603" spans="1:118" x14ac:dyDescent="0.35">
      <c r="A603" s="38">
        <v>5.0999999999999996</v>
      </c>
      <c r="B603" s="37" t="s">
        <v>553</v>
      </c>
      <c r="C603" s="34">
        <f>COUNTA(C605:C635)</f>
        <v>31</v>
      </c>
      <c r="D603" s="34">
        <f>COUNTA(D605:D635)</f>
        <v>0</v>
      </c>
      <c r="E603" s="34">
        <f>COUNTA(E605:E635)</f>
        <v>0</v>
      </c>
      <c r="F603" s="34">
        <f>COUNTA(F605:F635)</f>
        <v>0</v>
      </c>
      <c r="G603" s="34">
        <f>COUNTA(G605:G635)</f>
        <v>31</v>
      </c>
      <c r="H603" s="34">
        <f>COUNTA(H605:H635)</f>
        <v>31</v>
      </c>
      <c r="I603" s="34">
        <f>COUNTA(I605:I635)</f>
        <v>31</v>
      </c>
      <c r="J603" s="34">
        <f>COUNTA(J605:J635)</f>
        <v>0</v>
      </c>
      <c r="K603" s="34">
        <f>COUNTA(K605:K635)</f>
        <v>0</v>
      </c>
      <c r="L603" s="34">
        <f>COUNTA(L605:L635)</f>
        <v>0</v>
      </c>
      <c r="M603" s="34">
        <f>COUNTA(M605:M635)</f>
        <v>31</v>
      </c>
      <c r="N603" s="34">
        <f>COUNTA(N605:N635)</f>
        <v>0</v>
      </c>
      <c r="O603" s="34">
        <f>COUNTA(O605:O635)</f>
        <v>0</v>
      </c>
      <c r="P603" s="34">
        <f>COUNTA(P605:P635)</f>
        <v>0</v>
      </c>
      <c r="Q603" s="34">
        <f>COUNTA(Q605:Q635)</f>
        <v>0</v>
      </c>
      <c r="R603" s="34">
        <f>COUNTA(R605:R635)</f>
        <v>31</v>
      </c>
      <c r="S603" s="34">
        <f>COUNTA(S605:S635)</f>
        <v>0</v>
      </c>
      <c r="T603" s="34">
        <f>COUNTA(T605:T635)</f>
        <v>0</v>
      </c>
      <c r="U603" s="33">
        <f>SUM(C603:T603)</f>
        <v>186</v>
      </c>
      <c r="V603" s="32"/>
      <c r="W603" s="25">
        <f>SUM(W605:W635)</f>
        <v>3902051</v>
      </c>
      <c r="X603" s="31">
        <v>3.36</v>
      </c>
      <c r="Y603" s="30">
        <f>1+X603/100</f>
        <v>1.0336000000000001</v>
      </c>
      <c r="Z603" s="25">
        <v>19</v>
      </c>
      <c r="AA603" s="30">
        <f>POWER(Y603,Z603)</f>
        <v>1.873689022502546</v>
      </c>
      <c r="AB603" s="25">
        <f>W603*AA603</f>
        <v>7311230.1239450816</v>
      </c>
      <c r="AC603" s="24">
        <v>12.2</v>
      </c>
      <c r="AD603" s="25">
        <f>AB603*AC603/100</f>
        <v>891970.07512129995</v>
      </c>
      <c r="AE603" s="25">
        <f>AD603*0.95</f>
        <v>847371.57136523491</v>
      </c>
      <c r="AF603" s="25">
        <f>SUM(AF605:AF635)</f>
        <v>0</v>
      </c>
      <c r="AG603" s="15">
        <f>AE603/21628351</f>
        <v>3.917874142902688E-2</v>
      </c>
      <c r="AH603" s="25">
        <f>SUM(AH605:AH635)</f>
        <v>365561.50619725417</v>
      </c>
      <c r="AI603" s="12">
        <f>AH603/12908475</f>
        <v>2.8319496005318533E-2</v>
      </c>
      <c r="AJ603" s="25">
        <f>SUM(AJ605:AJ635)</f>
        <v>1257531.5813185542</v>
      </c>
      <c r="AK603" s="6">
        <f>AB603*0.04</f>
        <v>292449.20495780325</v>
      </c>
      <c r="AL603" s="6">
        <f>AB603*0.04</f>
        <v>292449.20495780325</v>
      </c>
      <c r="AM603" s="6">
        <f>AK603+AL603</f>
        <v>584898.40991560649</v>
      </c>
      <c r="AN603" s="14">
        <f>AM603/20653560</f>
        <v>2.8319496005318526E-2</v>
      </c>
      <c r="AO603" s="25">
        <f>SUM(AO605:AO635)</f>
        <v>329</v>
      </c>
      <c r="AP603" s="13">
        <f>AO603/8801</f>
        <v>3.7382115668674012E-2</v>
      </c>
      <c r="AQ603" s="25">
        <f>SUM(AQ605:AQ635)</f>
        <v>329</v>
      </c>
      <c r="AR603" s="25"/>
      <c r="AS603" s="25"/>
      <c r="AT603" s="25"/>
      <c r="AU603" s="6"/>
      <c r="AV603" s="25">
        <v>4061795</v>
      </c>
      <c r="AW603" s="13">
        <f>AV603/34743979</f>
        <v>0.11690644298397716</v>
      </c>
      <c r="AX603" s="6"/>
      <c r="AY603" s="25">
        <v>329840</v>
      </c>
      <c r="AZ603" s="25">
        <f>SUM(AZ605:AZ635)</f>
        <v>0</v>
      </c>
      <c r="BA603" s="12">
        <f>AZ603/12721596</f>
        <v>0</v>
      </c>
      <c r="BB603" s="11"/>
      <c r="BC603" s="25">
        <v>0</v>
      </c>
      <c r="BD603" s="10">
        <f>BC603/11104067</f>
        <v>0</v>
      </c>
      <c r="BE603" s="25">
        <v>0</v>
      </c>
      <c r="BF603" s="8">
        <f>BE603/47500730</f>
        <v>0</v>
      </c>
      <c r="BG603" s="24">
        <v>0</v>
      </c>
      <c r="BI603" s="6">
        <f>AK603*0.85*0.75*12</f>
        <v>2237236.4179271949</v>
      </c>
      <c r="BJ603" s="6">
        <f>AL603*0.85*0.75*2*12</f>
        <v>4474472.8358543897</v>
      </c>
      <c r="BK603" s="6">
        <f>BI603+BJ603</f>
        <v>6711709.253781585</v>
      </c>
      <c r="BL603" s="8">
        <f>BK603/236999601</f>
        <v>2.8319496005318526E-2</v>
      </c>
      <c r="BM603" s="25">
        <v>500961</v>
      </c>
      <c r="BN603" s="8">
        <f>BM603/23157202</f>
        <v>2.163305394149086E-2</v>
      </c>
      <c r="BO603" s="24"/>
      <c r="BP603" s="24"/>
      <c r="BQ603" s="24"/>
      <c r="BR603" s="24"/>
      <c r="BS603" s="24"/>
      <c r="BT603" s="25">
        <f>'[1]Detailed Budget'!$AD$12</f>
        <v>194045122715</v>
      </c>
      <c r="BU603" s="25">
        <f>'[1]Detailed Budget'!$AD$24</f>
        <v>194045122715</v>
      </c>
      <c r="BV603" s="7">
        <f>AV603/34743979</f>
        <v>0.11690644298397716</v>
      </c>
      <c r="BW603" s="4">
        <v>1</v>
      </c>
      <c r="BX603" s="35">
        <f>BT603*BV603</f>
        <v>22685125075</v>
      </c>
      <c r="BY603" s="35">
        <f>BU603*BV603</f>
        <v>22685125075</v>
      </c>
      <c r="BZ603" s="35">
        <f>BX603+BY603</f>
        <v>45370250150</v>
      </c>
      <c r="CA603" s="25">
        <f>'[1]Detailed Budget'!$AD$96</f>
        <v>71050111380.677719</v>
      </c>
      <c r="CB603" s="35">
        <f>BA603*CA603</f>
        <v>0</v>
      </c>
      <c r="CC603" s="24"/>
      <c r="CD603" s="24"/>
      <c r="CE603" s="25">
        <f>'[1]Detailed Budget'!$AD$175</f>
        <v>4330586076.5988197</v>
      </c>
      <c r="CF603" s="35">
        <f>SUM(CF605:CF635)</f>
        <v>0</v>
      </c>
      <c r="CG603" s="36">
        <f>'[1]Detailed Budget'!$AD$176</f>
        <v>20662817754.37001</v>
      </c>
      <c r="CH603" s="35">
        <f>SUM(CH605:CH635)</f>
        <v>0</v>
      </c>
      <c r="CI603" s="35">
        <f>SUM(CI605:CI635)</f>
        <v>0</v>
      </c>
      <c r="CJ603" s="5">
        <f>'[1]Detailed Budget'!$AD$178</f>
        <v>46025131033.061455</v>
      </c>
      <c r="CK603" s="35">
        <f>SUM(CK605:CK635)</f>
        <v>0</v>
      </c>
      <c r="CL603" s="35">
        <f>SUM(CL605:CL635)</f>
        <v>0</v>
      </c>
      <c r="CM603" s="4">
        <f>'[1]Detailed Budget'!$AD$189</f>
        <v>77498869683.252869</v>
      </c>
      <c r="CN603" s="5">
        <f>BH603*BL603*CM603</f>
        <v>0</v>
      </c>
      <c r="CO603" s="3">
        <f>'[1]Detailed Budget'!$AD$191</f>
        <v>2684962805.4134097</v>
      </c>
      <c r="CP603" s="2">
        <f>BH603*AN603*CO603</f>
        <v>0</v>
      </c>
      <c r="CQ603" s="2">
        <f>CN603+CP603</f>
        <v>0</v>
      </c>
      <c r="CR603" s="25">
        <f>'[1]Detailed Budget'!$AD$195</f>
        <v>18734176418</v>
      </c>
      <c r="CS603" s="5">
        <f>BN603*CR603</f>
        <v>405277449</v>
      </c>
      <c r="CT603" s="24"/>
      <c r="CU603" s="24"/>
      <c r="CV603" s="24"/>
      <c r="CW603" s="4"/>
      <c r="CX603" s="24"/>
      <c r="CY603" s="24"/>
      <c r="CZ603" s="24"/>
      <c r="DA603" s="24"/>
      <c r="DB603" s="24"/>
      <c r="DC603" s="24"/>
      <c r="DD603" s="24"/>
      <c r="DE603" s="24"/>
      <c r="DF603" s="24"/>
      <c r="DG603" s="24"/>
      <c r="DH603" s="3">
        <f>'[1]Detailed Budget'!$AD$163</f>
        <v>4928560000</v>
      </c>
      <c r="DI603" s="2">
        <f>AP603*DH603</f>
        <v>184240000</v>
      </c>
      <c r="DJ603" s="24"/>
      <c r="DK603" s="24"/>
      <c r="DL603" s="24"/>
      <c r="DM603" s="24"/>
      <c r="DN603" s="24"/>
    </row>
    <row r="604" spans="1:118" x14ac:dyDescent="0.35">
      <c r="A604" s="23" t="s">
        <v>552</v>
      </c>
      <c r="B604" s="22" t="s">
        <v>72</v>
      </c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3"/>
      <c r="V604" s="32"/>
      <c r="W604" s="25"/>
      <c r="X604" s="31"/>
      <c r="Y604" s="30"/>
      <c r="Z604" s="25"/>
      <c r="AA604" s="30"/>
      <c r="AB604" s="25"/>
      <c r="AC604" s="24"/>
      <c r="AD604" s="25"/>
      <c r="AE604" s="6"/>
      <c r="AF604" s="6"/>
      <c r="AG604" s="15">
        <f>AE604/21628351</f>
        <v>0</v>
      </c>
      <c r="AH604" s="25"/>
      <c r="AI604" s="12"/>
      <c r="AJ604" s="6"/>
      <c r="AK604" s="6">
        <f>AB604*0.04</f>
        <v>0</v>
      </c>
      <c r="AL604" s="6">
        <f>AB604*0.04</f>
        <v>0</v>
      </c>
      <c r="AM604" s="6">
        <f>AK604+AL604</f>
        <v>0</v>
      </c>
      <c r="AN604" s="14">
        <f>AM604/20653560</f>
        <v>0</v>
      </c>
      <c r="AO604" s="25"/>
      <c r="AP604" s="13"/>
      <c r="AQ604" s="25"/>
      <c r="AR604" s="25"/>
      <c r="AS604" s="25"/>
      <c r="AT604" s="25"/>
      <c r="AU604" s="6"/>
      <c r="AV604" s="26"/>
      <c r="AW604" s="13">
        <f>AV604/34743979</f>
        <v>0</v>
      </c>
      <c r="AX604" s="6"/>
      <c r="AY604" s="25"/>
      <c r="AZ604" s="6"/>
      <c r="BA604" s="12">
        <f>AZ604/12721596</f>
        <v>0</v>
      </c>
      <c r="BB604" s="11"/>
      <c r="BC604" s="25"/>
      <c r="BD604" s="10">
        <f>BC604/11104067</f>
        <v>0</v>
      </c>
      <c r="BE604" s="25"/>
      <c r="BF604" s="8">
        <f>BE604/47500730</f>
        <v>0</v>
      </c>
      <c r="BG604" s="24"/>
      <c r="BI604" s="6">
        <f>AK604*0.85*0.75*12</f>
        <v>0</v>
      </c>
      <c r="BJ604" s="6">
        <f>AL604*0.85*0.75*2*12</f>
        <v>0</v>
      </c>
      <c r="BK604" s="6">
        <f>BI604+BJ604</f>
        <v>0</v>
      </c>
      <c r="BL604" s="8">
        <f>BK604/236999601</f>
        <v>0</v>
      </c>
      <c r="BM604" s="25"/>
      <c r="BN604" s="8">
        <f>BM604/23157202</f>
        <v>0</v>
      </c>
      <c r="BO604" s="24"/>
      <c r="BP604" s="24"/>
      <c r="BQ604" s="24"/>
      <c r="BR604" s="24"/>
      <c r="BS604" s="24"/>
      <c r="BT604" s="25"/>
      <c r="BU604" s="25">
        <f>'[1]Detailed Budget'!$AD$24</f>
        <v>194045122715</v>
      </c>
      <c r="BV604" s="7"/>
      <c r="BW604" s="4"/>
      <c r="BX604" s="5"/>
      <c r="BY604" s="5"/>
      <c r="BZ604" s="24"/>
      <c r="CA604" s="25">
        <f>'[1]Detailed Budget'!$AD$96</f>
        <v>71050111380.677719</v>
      </c>
      <c r="CB604" s="5"/>
      <c r="CC604" s="24"/>
      <c r="CD604" s="24"/>
      <c r="CE604" s="25"/>
      <c r="CF604" s="5"/>
      <c r="CG604" s="26"/>
      <c r="CH604" s="5"/>
      <c r="CI604" s="5"/>
      <c r="CJ604" s="5"/>
      <c r="CK604" s="5"/>
      <c r="CL604" s="5"/>
      <c r="CM604" s="4">
        <f>'[1]Detailed Budget'!$AD$189</f>
        <v>77498869683.252869</v>
      </c>
      <c r="CN604" s="5">
        <f>BH604*BL604*CM604</f>
        <v>0</v>
      </c>
      <c r="CO604" s="3">
        <f>'[1]Detailed Budget'!$AD$191</f>
        <v>2684962805.4134097</v>
      </c>
      <c r="CP604" s="2">
        <f>BH604*AN604*CO604</f>
        <v>0</v>
      </c>
      <c r="CQ604" s="2">
        <f>CN604+CP604</f>
        <v>0</v>
      </c>
      <c r="CR604" s="25"/>
      <c r="CS604" s="5"/>
      <c r="CT604" s="24"/>
      <c r="CU604" s="24"/>
      <c r="CV604" s="24"/>
      <c r="CW604" s="4"/>
      <c r="CX604" s="24"/>
      <c r="CY604" s="24"/>
      <c r="CZ604" s="24"/>
      <c r="DA604" s="24"/>
      <c r="DB604" s="24"/>
      <c r="DC604" s="24"/>
      <c r="DD604" s="24"/>
      <c r="DE604" s="24"/>
      <c r="DF604" s="24"/>
      <c r="DG604" s="24"/>
      <c r="DH604" s="3"/>
      <c r="DI604" s="2"/>
      <c r="DJ604" s="24"/>
      <c r="DK604" s="24"/>
      <c r="DL604" s="24"/>
      <c r="DM604" s="24"/>
      <c r="DN604" s="24"/>
    </row>
    <row r="605" spans="1:118" ht="43.5" x14ac:dyDescent="0.35">
      <c r="A605" s="23" t="s">
        <v>551</v>
      </c>
      <c r="B605" s="22" t="s">
        <v>550</v>
      </c>
      <c r="C605" s="21" t="s">
        <v>1</v>
      </c>
      <c r="D605" s="21"/>
      <c r="E605" s="21"/>
      <c r="F605" s="21"/>
      <c r="G605" s="21" t="s">
        <v>1</v>
      </c>
      <c r="H605" s="21" t="s">
        <v>1</v>
      </c>
      <c r="I605" s="21" t="s">
        <v>1</v>
      </c>
      <c r="J605" s="21"/>
      <c r="K605" s="21"/>
      <c r="L605" s="21"/>
      <c r="M605" s="21" t="s">
        <v>1</v>
      </c>
      <c r="N605" s="21"/>
      <c r="O605" s="21"/>
      <c r="P605" s="21"/>
      <c r="Q605" s="21"/>
      <c r="R605" s="21" t="s">
        <v>1</v>
      </c>
      <c r="S605" s="21"/>
      <c r="T605" s="21"/>
      <c r="U605" s="20">
        <f>COUNTA(C605:T605)</f>
        <v>6</v>
      </c>
      <c r="V605" s="19" t="s">
        <v>9</v>
      </c>
      <c r="W605" s="18">
        <v>139069</v>
      </c>
      <c r="X605" s="17">
        <v>3.36</v>
      </c>
      <c r="Y605" s="16">
        <f>1+X605/100</f>
        <v>1.0336000000000001</v>
      </c>
      <c r="Z605" s="6">
        <v>19</v>
      </c>
      <c r="AA605" s="16">
        <f>POWER(Y605,Z605)</f>
        <v>1.873689022502546</v>
      </c>
      <c r="AB605" s="6">
        <f>W605*AA605</f>
        <v>260572.05867040658</v>
      </c>
      <c r="AC605" s="1">
        <v>12.2</v>
      </c>
      <c r="AD605" s="6">
        <f>AB605*AC605/100</f>
        <v>31789.791157789601</v>
      </c>
      <c r="AE605" s="6">
        <f>AD605*0.95</f>
        <v>30200.301599900118</v>
      </c>
      <c r="AF605" s="6">
        <f>AE605*BB605</f>
        <v>0</v>
      </c>
      <c r="AG605" s="15">
        <f>AE605/21628351</f>
        <v>1.3963293641711344E-3</v>
      </c>
      <c r="AH605" s="6">
        <f>AB605*0.05</f>
        <v>13028.602933520329</v>
      </c>
      <c r="AI605" s="12">
        <f>AH605/12908475</f>
        <v>1.0093061289982224E-3</v>
      </c>
      <c r="AJ605" s="6">
        <f>AD605+AH605</f>
        <v>44818.394091309929</v>
      </c>
      <c r="AK605" s="6">
        <f>AB605*0.04</f>
        <v>10422.882346816263</v>
      </c>
      <c r="AL605" s="6">
        <f>AB605*0.04</f>
        <v>10422.882346816263</v>
      </c>
      <c r="AM605" s="6">
        <f>AK605+AL605</f>
        <v>20845.764693632525</v>
      </c>
      <c r="AN605" s="14">
        <f>AM605/20653560</f>
        <v>1.0093061289982224E-3</v>
      </c>
      <c r="AO605" s="6">
        <v>11</v>
      </c>
      <c r="AP605" s="13">
        <f>AO605/8801</f>
        <v>1.2498579706851495E-3</v>
      </c>
      <c r="AQ605" s="6">
        <v>11</v>
      </c>
      <c r="AR605" s="6"/>
      <c r="AS605" s="6"/>
      <c r="AT605" s="6"/>
      <c r="AU605" s="6">
        <v>1</v>
      </c>
      <c r="AV605" s="6">
        <f>W605/3902051*4061795</f>
        <v>144762.27216276774</v>
      </c>
      <c r="AW605" s="13">
        <f>AV605/34743979</f>
        <v>4.1665427026296477E-3</v>
      </c>
      <c r="AX605" s="6">
        <v>0</v>
      </c>
      <c r="AY605" s="6">
        <f>AJ605/1257532*329840</f>
        <v>11755.485432639223</v>
      </c>
      <c r="AZ605" s="6">
        <f>AX605*AY605</f>
        <v>0</v>
      </c>
      <c r="BA605" s="12">
        <f>AZ605/12721596</f>
        <v>0</v>
      </c>
      <c r="BB605" s="11">
        <v>0</v>
      </c>
      <c r="BC605" s="6">
        <f>AD605*BB605*0.18*4</f>
        <v>0</v>
      </c>
      <c r="BD605" s="10">
        <f>BC605/11104067</f>
        <v>0</v>
      </c>
      <c r="BE605" s="6">
        <f>AD605*BB605*0.77*4</f>
        <v>0</v>
      </c>
      <c r="BF605" s="8">
        <f>BE605/47500730</f>
        <v>0</v>
      </c>
      <c r="BG605" s="27">
        <f>BC605+BE605</f>
        <v>0</v>
      </c>
      <c r="BH605" s="9">
        <v>1</v>
      </c>
      <c r="BI605" s="6">
        <f>AK605*0.85*0.75*12</f>
        <v>79735.049953144422</v>
      </c>
      <c r="BJ605" s="6">
        <f>AL605*0.85*0.75*2*12</f>
        <v>159470.09990628884</v>
      </c>
      <c r="BK605" s="6">
        <f>BI605+BJ605</f>
        <v>239205.14985943327</v>
      </c>
      <c r="BL605" s="8">
        <f>BK605/236999601</f>
        <v>1.0093061289982224E-3</v>
      </c>
      <c r="BM605" s="6">
        <f>AH605/365562*500961</f>
        <v>17854.213387002143</v>
      </c>
      <c r="BN605" s="8">
        <f>BM605/23157202</f>
        <v>7.7100045968429788E-4</v>
      </c>
      <c r="BT605" s="6">
        <f>'[1]Detailed Budget'!$AD$12</f>
        <v>194045122715</v>
      </c>
      <c r="BU605" s="6">
        <f>'[1]Detailed Budget'!$AD$24</f>
        <v>194045122715</v>
      </c>
      <c r="BV605" s="7">
        <f>AV605/34743979</f>
        <v>4.1665427026296477E-3</v>
      </c>
      <c r="BW605" s="4"/>
      <c r="BX605" s="5">
        <f>BT605*BV605</f>
        <v>808497290.02905774</v>
      </c>
      <c r="BY605" s="5">
        <f>BU605*BV605</f>
        <v>808497290.02905774</v>
      </c>
      <c r="CA605" s="6">
        <f>'[1]Detailed Budget'!$AD$96</f>
        <v>71050111380.677719</v>
      </c>
      <c r="CB605" s="5">
        <f>BA605*CA605</f>
        <v>0</v>
      </c>
      <c r="CE605" s="6">
        <f>'[1]Detailed Budget'!$AD$175</f>
        <v>4330586076.5988197</v>
      </c>
      <c r="CF605" s="5">
        <f>BB605*BD605*CE605</f>
        <v>0</v>
      </c>
      <c r="CG605" s="6">
        <f>'[1]Detailed Budget'!$AD$176</f>
        <v>20662817754.37001</v>
      </c>
      <c r="CH605" s="5">
        <f>BB605*BF605*CG605</f>
        <v>0</v>
      </c>
      <c r="CI605" s="5">
        <f>CF605+CH605</f>
        <v>0</v>
      </c>
      <c r="CJ605" s="5">
        <f>'[1]Detailed Budget'!$AD$178</f>
        <v>46025131033.061455</v>
      </c>
      <c r="CK605" s="5">
        <f>BB605*AG605*CJ605</f>
        <v>0</v>
      </c>
      <c r="CL605" s="5">
        <f>CI605+CK605</f>
        <v>0</v>
      </c>
      <c r="CM605" s="4">
        <f>'[1]Detailed Budget'!$AD$189</f>
        <v>77498869683.252869</v>
      </c>
      <c r="CN605" s="5">
        <f>BH605*BL605*CM605</f>
        <v>78220084.161741644</v>
      </c>
      <c r="CO605" s="3">
        <f>'[1]Detailed Budget'!$AD$191</f>
        <v>2684962805.4134097</v>
      </c>
      <c r="CP605" s="2">
        <f>BH605*AN605*CO605</f>
        <v>2709949.4156360161</v>
      </c>
      <c r="CQ605" s="2">
        <f>CN605+CP605</f>
        <v>80930033.577377662</v>
      </c>
      <c r="CR605" s="6">
        <f>'[1]Detailed Budget'!$AD$195</f>
        <v>18734176418</v>
      </c>
      <c r="CS605" s="5">
        <f>BN605*CR605</f>
        <v>14444058.630084733</v>
      </c>
      <c r="CW605" s="4"/>
      <c r="DH605" s="3">
        <f>'[1]Detailed Budget'!$AD$163</f>
        <v>4928560000</v>
      </c>
      <c r="DI605" s="2">
        <f>AP605*DH605</f>
        <v>6160000</v>
      </c>
    </row>
    <row r="606" spans="1:118" ht="43.5" x14ac:dyDescent="0.35">
      <c r="A606" s="23" t="s">
        <v>549</v>
      </c>
      <c r="B606" s="22" t="s">
        <v>548</v>
      </c>
      <c r="C606" s="21" t="s">
        <v>1</v>
      </c>
      <c r="D606" s="21"/>
      <c r="E606" s="21"/>
      <c r="F606" s="21"/>
      <c r="G606" s="21" t="s">
        <v>1</v>
      </c>
      <c r="H606" s="21" t="s">
        <v>1</v>
      </c>
      <c r="I606" s="21" t="s">
        <v>1</v>
      </c>
      <c r="J606" s="21"/>
      <c r="K606" s="21"/>
      <c r="L606" s="21"/>
      <c r="M606" s="21" t="s">
        <v>1</v>
      </c>
      <c r="N606" s="21"/>
      <c r="O606" s="21"/>
      <c r="P606" s="21"/>
      <c r="Q606" s="21"/>
      <c r="R606" s="21" t="s">
        <v>1</v>
      </c>
      <c r="S606" s="21"/>
      <c r="T606" s="21"/>
      <c r="U606" s="20">
        <f>COUNTA(C606:T606)</f>
        <v>6</v>
      </c>
      <c r="V606" s="19" t="s">
        <v>9</v>
      </c>
      <c r="W606" s="18">
        <v>59970</v>
      </c>
      <c r="X606" s="17">
        <v>3.36</v>
      </c>
      <c r="Y606" s="16">
        <f>1+X606/100</f>
        <v>1.0336000000000001</v>
      </c>
      <c r="Z606" s="6">
        <v>19</v>
      </c>
      <c r="AA606" s="16">
        <f>POWER(Y606,Z606)</f>
        <v>1.873689022502546</v>
      </c>
      <c r="AB606" s="6">
        <f>W606*AA606</f>
        <v>112365.13067947768</v>
      </c>
      <c r="AC606" s="1">
        <v>12.2</v>
      </c>
      <c r="AD606" s="6">
        <f>AB606*AC606/100</f>
        <v>13708.545942896277</v>
      </c>
      <c r="AE606" s="6">
        <f>AD606*0.95</f>
        <v>13023.118645751463</v>
      </c>
      <c r="AF606" s="6">
        <f>AE606*BB606</f>
        <v>0</v>
      </c>
      <c r="AG606" s="15">
        <f>AE606/21628351</f>
        <v>6.0213183361743409E-4</v>
      </c>
      <c r="AH606" s="6">
        <f>AB606*0.05</f>
        <v>5618.256533973884</v>
      </c>
      <c r="AI606" s="12">
        <f>AH606/12908475</f>
        <v>4.3523782119684039E-4</v>
      </c>
      <c r="AJ606" s="6">
        <f>AD606+AH606</f>
        <v>19326.802476870162</v>
      </c>
      <c r="AK606" s="6">
        <f>AB606*0.04</f>
        <v>4494.6052271791068</v>
      </c>
      <c r="AL606" s="6">
        <f>AB606*0.04</f>
        <v>4494.6052271791068</v>
      </c>
      <c r="AM606" s="6">
        <f>AK606+AL606</f>
        <v>8989.2104543582136</v>
      </c>
      <c r="AN606" s="14">
        <f>AM606/20653560</f>
        <v>4.3523782119684034E-4</v>
      </c>
      <c r="AO606" s="6">
        <v>10</v>
      </c>
      <c r="AP606" s="13">
        <f>AO606/8801</f>
        <v>1.1362345188046814E-3</v>
      </c>
      <c r="AQ606" s="6">
        <v>10</v>
      </c>
      <c r="AR606" s="6"/>
      <c r="AS606" s="6"/>
      <c r="AT606" s="6"/>
      <c r="AU606" s="6">
        <v>1</v>
      </c>
      <c r="AV606" s="6">
        <f>W606/3902051*4061795</f>
        <v>62425.080079681175</v>
      </c>
      <c r="AW606" s="13">
        <f>AV606/34743979</f>
        <v>1.7967164923649412E-3</v>
      </c>
      <c r="AX606" s="6">
        <v>0</v>
      </c>
      <c r="AY606" s="6">
        <f>AJ606/1257532*329840</f>
        <v>5069.2567099452372</v>
      </c>
      <c r="AZ606" s="6">
        <f>AX606*AY606</f>
        <v>0</v>
      </c>
      <c r="BA606" s="12">
        <f>AZ606/12721596</f>
        <v>0</v>
      </c>
      <c r="BB606" s="11">
        <v>0</v>
      </c>
      <c r="BC606" s="6">
        <f>AD606*BB606*0.18*4</f>
        <v>0</v>
      </c>
      <c r="BD606" s="10">
        <f>BC606/11104067</f>
        <v>0</v>
      </c>
      <c r="BE606" s="6">
        <f>AD606*BB606*0.77*4</f>
        <v>0</v>
      </c>
      <c r="BF606" s="8">
        <f>BE606/47500730</f>
        <v>0</v>
      </c>
      <c r="BG606" s="27">
        <f>BC606+BE606</f>
        <v>0</v>
      </c>
      <c r="BH606" s="9">
        <v>1</v>
      </c>
      <c r="BI606" s="6">
        <f>AK606*0.85*0.75*12</f>
        <v>34383.729987920167</v>
      </c>
      <c r="BJ606" s="6">
        <f>AL606*0.85*0.75*2*12</f>
        <v>68767.459975840335</v>
      </c>
      <c r="BK606" s="6">
        <f>BI606+BJ606</f>
        <v>103151.18996376049</v>
      </c>
      <c r="BL606" s="8">
        <f>BK606/236999601</f>
        <v>4.3523782119684029E-4</v>
      </c>
      <c r="BM606" s="6">
        <f>AH606/365562*500961</f>
        <v>7699.1793772768806</v>
      </c>
      <c r="BN606" s="8">
        <f>BM606/23157202</f>
        <v>3.3247450954035297E-4</v>
      </c>
      <c r="BT606" s="6">
        <f>'[1]Detailed Budget'!$AD$12</f>
        <v>194045122715</v>
      </c>
      <c r="BU606" s="6">
        <f>'[1]Detailed Budget'!$AD$24</f>
        <v>194045122715</v>
      </c>
      <c r="BV606" s="7">
        <f>AV606/34743979</f>
        <v>1.7967164923649412E-3</v>
      </c>
      <c r="BW606" s="4"/>
      <c r="BX606" s="5">
        <f>BT606*BV606</f>
        <v>348644072.24501938</v>
      </c>
      <c r="BY606" s="5">
        <f>BU606*BV606</f>
        <v>348644072.24501938</v>
      </c>
      <c r="CA606" s="6">
        <f>'[1]Detailed Budget'!$AD$96</f>
        <v>71050111380.677719</v>
      </c>
      <c r="CB606" s="5">
        <f>BA606*CA606</f>
        <v>0</v>
      </c>
      <c r="CE606" s="6">
        <f>'[1]Detailed Budget'!$AD$175</f>
        <v>4330586076.5988197</v>
      </c>
      <c r="CF606" s="5">
        <f>BB606*BD606*CE606</f>
        <v>0</v>
      </c>
      <c r="CG606" s="6">
        <f>'[1]Detailed Budget'!$AD$176</f>
        <v>20662817754.37001</v>
      </c>
      <c r="CH606" s="5">
        <f>BB606*BF606*CG606</f>
        <v>0</v>
      </c>
      <c r="CI606" s="5">
        <f>CF606+CH606</f>
        <v>0</v>
      </c>
      <c r="CJ606" s="5">
        <f>'[1]Detailed Budget'!$AD$178</f>
        <v>46025131033.061455</v>
      </c>
      <c r="CK606" s="5">
        <f>BB606*AG606*CJ606</f>
        <v>0</v>
      </c>
      <c r="CL606" s="5">
        <f>CI606+CK606</f>
        <v>0</v>
      </c>
      <c r="CM606" s="4">
        <f>'[1]Detailed Budget'!$AD$189</f>
        <v>77498869683.252869</v>
      </c>
      <c r="CN606" s="5">
        <f>BH606*BL606*CM606</f>
        <v>33730439.186156839</v>
      </c>
      <c r="CO606" s="3">
        <f>'[1]Detailed Budget'!$AD$191</f>
        <v>2684962805.4134097</v>
      </c>
      <c r="CP606" s="2">
        <f>BH606*AN606*CO606</f>
        <v>1168597.3614226885</v>
      </c>
      <c r="CQ606" s="2">
        <f>CN606+CP606</f>
        <v>34899036.547579527</v>
      </c>
      <c r="CR606" s="6">
        <f>'[1]Detailed Budget'!$AD$195</f>
        <v>18734176418</v>
      </c>
      <c r="CS606" s="5">
        <f>BN606*CR606</f>
        <v>6228636.1162169967</v>
      </c>
      <c r="CW606" s="4"/>
      <c r="DH606" s="3">
        <f>'[1]Detailed Budget'!$AD$163</f>
        <v>4928560000</v>
      </c>
      <c r="DI606" s="2">
        <f>AP606*DH606</f>
        <v>5600000</v>
      </c>
    </row>
    <row r="607" spans="1:118" ht="43.5" x14ac:dyDescent="0.35">
      <c r="A607" s="23" t="s">
        <v>547</v>
      </c>
      <c r="B607" s="22" t="s">
        <v>546</v>
      </c>
      <c r="C607" s="21" t="s">
        <v>1</v>
      </c>
      <c r="D607" s="21"/>
      <c r="E607" s="21"/>
      <c r="F607" s="21"/>
      <c r="G607" s="21" t="s">
        <v>1</v>
      </c>
      <c r="H607" s="21" t="s">
        <v>1</v>
      </c>
      <c r="I607" s="21" t="s">
        <v>1</v>
      </c>
      <c r="J607" s="21"/>
      <c r="K607" s="21"/>
      <c r="L607" s="21"/>
      <c r="M607" s="21" t="s">
        <v>1</v>
      </c>
      <c r="N607" s="21"/>
      <c r="O607" s="21"/>
      <c r="P607" s="21"/>
      <c r="Q607" s="21"/>
      <c r="R607" s="21" t="s">
        <v>1</v>
      </c>
      <c r="S607" s="21"/>
      <c r="T607" s="21"/>
      <c r="U607" s="20">
        <f>COUNTA(C607:T607)</f>
        <v>6</v>
      </c>
      <c r="V607" s="19" t="s">
        <v>9</v>
      </c>
      <c r="W607" s="18">
        <v>172856</v>
      </c>
      <c r="X607" s="17">
        <v>3.36</v>
      </c>
      <c r="Y607" s="16">
        <f>1+X607/100</f>
        <v>1.0336000000000001</v>
      </c>
      <c r="Z607" s="6">
        <v>19</v>
      </c>
      <c r="AA607" s="16">
        <f>POWER(Y607,Z607)</f>
        <v>1.873689022502546</v>
      </c>
      <c r="AB607" s="6">
        <f>W607*AA607</f>
        <v>323878.38967370009</v>
      </c>
      <c r="AC607" s="1">
        <v>12.2</v>
      </c>
      <c r="AD607" s="6">
        <f>AB607*AC607/100</f>
        <v>39513.16354019141</v>
      </c>
      <c r="AE607" s="6">
        <f>AD607*0.95</f>
        <v>37537.505363181837</v>
      </c>
      <c r="AF607" s="6">
        <f>AE607*BB607</f>
        <v>0</v>
      </c>
      <c r="AG607" s="15">
        <f>AE607/21628351</f>
        <v>1.7355694552572149E-3</v>
      </c>
      <c r="AH607" s="6">
        <f>AB607*0.05</f>
        <v>16193.919483685006</v>
      </c>
      <c r="AI607" s="12">
        <f>AH607/12908475</f>
        <v>1.2545184062164589E-3</v>
      </c>
      <c r="AJ607" s="6">
        <f>AD607+AH607</f>
        <v>55707.083023876417</v>
      </c>
      <c r="AK607" s="6">
        <f>AB607*0.04</f>
        <v>12955.135586948003</v>
      </c>
      <c r="AL607" s="6">
        <f>AB607*0.04</f>
        <v>12955.135586948003</v>
      </c>
      <c r="AM607" s="6">
        <f>AK607+AL607</f>
        <v>25910.271173896006</v>
      </c>
      <c r="AN607" s="14">
        <f>AM607/20653560</f>
        <v>1.2545184062164589E-3</v>
      </c>
      <c r="AO607" s="6">
        <v>11</v>
      </c>
      <c r="AP607" s="13">
        <f>AO607/8801</f>
        <v>1.2498579706851495E-3</v>
      </c>
      <c r="AQ607" s="6">
        <v>11</v>
      </c>
      <c r="AR607" s="6"/>
      <c r="AS607" s="6"/>
      <c r="AT607" s="6"/>
      <c r="AU607" s="6">
        <v>1</v>
      </c>
      <c r="AV607" s="6">
        <f>W607/3902051*4061795</f>
        <v>179932.46026769001</v>
      </c>
      <c r="AW607" s="13">
        <f>AV607/34743979</f>
        <v>5.1788098383230667E-3</v>
      </c>
      <c r="AX607" s="6">
        <v>0</v>
      </c>
      <c r="AY607" s="6">
        <f>AJ607/1257532*329840</f>
        <v>14611.496379094446</v>
      </c>
      <c r="AZ607" s="6">
        <f>AX607*AY607</f>
        <v>0</v>
      </c>
      <c r="BA607" s="12">
        <f>AZ607/12721596</f>
        <v>0</v>
      </c>
      <c r="BB607" s="11">
        <v>0</v>
      </c>
      <c r="BC607" s="6">
        <f>AD607*BB607*0.18*4</f>
        <v>0</v>
      </c>
      <c r="BD607" s="10">
        <f>BC607/11104067</f>
        <v>0</v>
      </c>
      <c r="BE607" s="6">
        <f>AD607*BB607*0.77*4</f>
        <v>0</v>
      </c>
      <c r="BF607" s="8">
        <f>BE607/47500730</f>
        <v>0</v>
      </c>
      <c r="BG607" s="27">
        <f>BC607+BE607</f>
        <v>0</v>
      </c>
      <c r="BH607" s="9">
        <v>1</v>
      </c>
      <c r="BI607" s="6">
        <f>AK607*0.85*0.75*12</f>
        <v>99106.787240152218</v>
      </c>
      <c r="BJ607" s="6">
        <f>AL607*0.85*0.75*2*12</f>
        <v>198213.57448030444</v>
      </c>
      <c r="BK607" s="6">
        <f>BI607+BJ607</f>
        <v>297320.36172045663</v>
      </c>
      <c r="BL607" s="8">
        <f>BK607/236999601</f>
        <v>1.2545184062164587E-3</v>
      </c>
      <c r="BM607" s="6">
        <f>AH607/365562*500961</f>
        <v>22191.918466542815</v>
      </c>
      <c r="BN607" s="8">
        <f>BM607/23157202</f>
        <v>9.5831605504597729E-4</v>
      </c>
      <c r="BT607" s="6">
        <f>'[1]Detailed Budget'!$AD$12</f>
        <v>194045122715</v>
      </c>
      <c r="BU607" s="6">
        <f>'[1]Detailed Budget'!$AD$24</f>
        <v>194045122715</v>
      </c>
      <c r="BV607" s="7">
        <f>AV607/34743979</f>
        <v>5.1788098383230667E-3</v>
      </c>
      <c r="BW607" s="4"/>
      <c r="BX607" s="5">
        <f>BT607*BV607</f>
        <v>1004922790.5950488</v>
      </c>
      <c r="BY607" s="5">
        <f>BU607*BV607</f>
        <v>1004922790.5950488</v>
      </c>
      <c r="CA607" s="6">
        <f>'[1]Detailed Budget'!$AD$96</f>
        <v>71050111380.677719</v>
      </c>
      <c r="CB607" s="5">
        <f>BA607*CA607</f>
        <v>0</v>
      </c>
      <c r="CE607" s="6">
        <f>'[1]Detailed Budget'!$AD$175</f>
        <v>4330586076.5988197</v>
      </c>
      <c r="CF607" s="5">
        <f>BB607*BD607*CE607</f>
        <v>0</v>
      </c>
      <c r="CG607" s="6">
        <f>'[1]Detailed Budget'!$AD$176</f>
        <v>20662817754.37001</v>
      </c>
      <c r="CH607" s="5">
        <f>BB607*BF607*CG607</f>
        <v>0</v>
      </c>
      <c r="CI607" s="5">
        <f>CF607+CH607</f>
        <v>0</v>
      </c>
      <c r="CJ607" s="5">
        <f>'[1]Detailed Budget'!$AD$178</f>
        <v>46025131033.061455</v>
      </c>
      <c r="CK607" s="5">
        <f>BB607*AG607*CJ607</f>
        <v>0</v>
      </c>
      <c r="CL607" s="5">
        <f>CI607+CK607</f>
        <v>0</v>
      </c>
      <c r="CM607" s="4">
        <f>'[1]Detailed Budget'!$AD$189</f>
        <v>77498869683.252869</v>
      </c>
      <c r="CN607" s="5">
        <f>BH607*BL607*CM607</f>
        <v>97223758.478611425</v>
      </c>
      <c r="CO607" s="3">
        <f>'[1]Detailed Budget'!$AD$191</f>
        <v>2684962805.4134097</v>
      </c>
      <c r="CP607" s="2">
        <f>BH607*AN607*CO607</f>
        <v>3368335.2593977032</v>
      </c>
      <c r="CQ607" s="2">
        <f>CN607+CP607</f>
        <v>100592093.73800912</v>
      </c>
      <c r="CR607" s="6">
        <f>'[1]Detailed Budget'!$AD$195</f>
        <v>18734176418</v>
      </c>
      <c r="CS607" s="5">
        <f>BN607*CR607</f>
        <v>17953262.039433137</v>
      </c>
      <c r="CW607" s="4"/>
      <c r="DH607" s="3">
        <f>'[1]Detailed Budget'!$AD$163</f>
        <v>4928560000</v>
      </c>
      <c r="DI607" s="2">
        <f>AP607*DH607</f>
        <v>6160000</v>
      </c>
    </row>
    <row r="608" spans="1:118" ht="43.5" x14ac:dyDescent="0.35">
      <c r="A608" s="23" t="s">
        <v>545</v>
      </c>
      <c r="B608" s="22" t="s">
        <v>544</v>
      </c>
      <c r="C608" s="21" t="s">
        <v>1</v>
      </c>
      <c r="D608" s="21"/>
      <c r="E608" s="21"/>
      <c r="F608" s="21"/>
      <c r="G608" s="21" t="s">
        <v>1</v>
      </c>
      <c r="H608" s="21" t="s">
        <v>1</v>
      </c>
      <c r="I608" s="21" t="s">
        <v>1</v>
      </c>
      <c r="J608" s="21"/>
      <c r="K608" s="21"/>
      <c r="L608" s="21"/>
      <c r="M608" s="21" t="s">
        <v>1</v>
      </c>
      <c r="N608" s="21"/>
      <c r="O608" s="21"/>
      <c r="P608" s="21"/>
      <c r="Q608" s="21"/>
      <c r="R608" s="21" t="s">
        <v>1</v>
      </c>
      <c r="S608" s="21"/>
      <c r="T608" s="21"/>
      <c r="U608" s="20">
        <f>COUNTA(C608:T608)</f>
        <v>6</v>
      </c>
      <c r="V608" s="19" t="s">
        <v>9</v>
      </c>
      <c r="W608" s="18">
        <v>63358</v>
      </c>
      <c r="X608" s="17">
        <v>3.36</v>
      </c>
      <c r="Y608" s="16">
        <f>1+X608/100</f>
        <v>1.0336000000000001</v>
      </c>
      <c r="Z608" s="6">
        <v>19</v>
      </c>
      <c r="AA608" s="16">
        <f>POWER(Y608,Z608)</f>
        <v>1.873689022502546</v>
      </c>
      <c r="AB608" s="6">
        <f>W608*AA608</f>
        <v>118713.18908771631</v>
      </c>
      <c r="AC608" s="1">
        <v>12.2</v>
      </c>
      <c r="AD608" s="6">
        <f>AB608*AC608/100</f>
        <v>14483.009068701389</v>
      </c>
      <c r="AE608" s="6">
        <f>AD608*0.95</f>
        <v>13758.858615266319</v>
      </c>
      <c r="AF608" s="6">
        <f>AE608*BB608</f>
        <v>0</v>
      </c>
      <c r="AG608" s="15">
        <f>AE608/21628351</f>
        <v>6.3614921984881409E-4</v>
      </c>
      <c r="AH608" s="6">
        <f>AB608*0.05</f>
        <v>5935.6594543858155</v>
      </c>
      <c r="AI608" s="12">
        <f>AH608/12908475</f>
        <v>4.5982654452875459E-4</v>
      </c>
      <c r="AJ608" s="6">
        <f>AD608+AH608</f>
        <v>20418.668523087203</v>
      </c>
      <c r="AK608" s="6">
        <f>AB608*0.04</f>
        <v>4748.5275635086527</v>
      </c>
      <c r="AL608" s="6">
        <f>AB608*0.04</f>
        <v>4748.5275635086527</v>
      </c>
      <c r="AM608" s="6">
        <f>AK608+AL608</f>
        <v>9497.0551270173055</v>
      </c>
      <c r="AN608" s="14">
        <f>AM608/20653560</f>
        <v>4.5982654452875465E-4</v>
      </c>
      <c r="AO608" s="6">
        <v>10</v>
      </c>
      <c r="AP608" s="13">
        <f>AO608/8801</f>
        <v>1.1362345188046814E-3</v>
      </c>
      <c r="AQ608" s="6">
        <v>10</v>
      </c>
      <c r="AR608" s="6"/>
      <c r="AS608" s="6"/>
      <c r="AT608" s="6"/>
      <c r="AU608" s="6">
        <v>1</v>
      </c>
      <c r="AV608" s="6">
        <f>W608/3902051*4061795</f>
        <v>65951.779617949636</v>
      </c>
      <c r="AW608" s="13">
        <f>AV608/34743979</f>
        <v>1.8982218363057851E-3</v>
      </c>
      <c r="AX608" s="6">
        <v>0</v>
      </c>
      <c r="AY608" s="6">
        <f>AJ608/1257532*329840</f>
        <v>5355.6439324447274</v>
      </c>
      <c r="AZ608" s="6">
        <f>AX608*AY608</f>
        <v>0</v>
      </c>
      <c r="BA608" s="12">
        <f>AZ608/12721596</f>
        <v>0</v>
      </c>
      <c r="BB608" s="11">
        <v>0</v>
      </c>
      <c r="BC608" s="6">
        <f>AD608*BB608*0.18*4</f>
        <v>0</v>
      </c>
      <c r="BD608" s="10">
        <f>BC608/11104067</f>
        <v>0</v>
      </c>
      <c r="BE608" s="6">
        <f>AD608*BB608*0.77*4</f>
        <v>0</v>
      </c>
      <c r="BF608" s="8">
        <f>BE608/47500730</f>
        <v>0</v>
      </c>
      <c r="BG608" s="27">
        <f>BC608+BE608</f>
        <v>0</v>
      </c>
      <c r="BH608" s="9">
        <v>1</v>
      </c>
      <c r="BI608" s="6">
        <f>AK608*0.85*0.75*12</f>
        <v>36326.235860841189</v>
      </c>
      <c r="BJ608" s="6">
        <f>AL608*0.85*0.75*2*12</f>
        <v>72652.471721682377</v>
      </c>
      <c r="BK608" s="6">
        <f>BI608+BJ608</f>
        <v>108978.70758252357</v>
      </c>
      <c r="BL608" s="8">
        <f>BK608/236999601</f>
        <v>4.5982654452875459E-4</v>
      </c>
      <c r="BM608" s="6">
        <f>AH608/365562*500961</f>
        <v>8134.1438550193188</v>
      </c>
      <c r="BN608" s="8">
        <f>BM608/23157202</f>
        <v>3.512576284051639E-4</v>
      </c>
      <c r="BT608" s="6">
        <f>'[1]Detailed Budget'!$AD$12</f>
        <v>194045122715</v>
      </c>
      <c r="BU608" s="6">
        <f>'[1]Detailed Budget'!$AD$24</f>
        <v>194045122715</v>
      </c>
      <c r="BV608" s="7">
        <f>AV608/34743979</f>
        <v>1.8982218363057851E-3</v>
      </c>
      <c r="BW608" s="4"/>
      <c r="BX608" s="5">
        <f>BT608*BV608</f>
        <v>368340689.16624874</v>
      </c>
      <c r="BY608" s="5">
        <f>BU608*BV608</f>
        <v>368340689.16624874</v>
      </c>
      <c r="CA608" s="6">
        <f>'[1]Detailed Budget'!$AD$96</f>
        <v>71050111380.677719</v>
      </c>
      <c r="CB608" s="5">
        <f>BA608*CA608</f>
        <v>0</v>
      </c>
      <c r="CE608" s="6">
        <f>'[1]Detailed Budget'!$AD$175</f>
        <v>4330586076.5988197</v>
      </c>
      <c r="CF608" s="5">
        <f>BB608*BD608*CE608</f>
        <v>0</v>
      </c>
      <c r="CG608" s="6">
        <f>'[1]Detailed Budget'!$AD$176</f>
        <v>20662817754.37001</v>
      </c>
      <c r="CH608" s="5">
        <f>BB608*BF608*CG608</f>
        <v>0</v>
      </c>
      <c r="CI608" s="5">
        <f>CF608+CH608</f>
        <v>0</v>
      </c>
      <c r="CJ608" s="5">
        <f>'[1]Detailed Budget'!$AD$178</f>
        <v>46025131033.061455</v>
      </c>
      <c r="CK608" s="5">
        <f>BB608*AG608*CJ608</f>
        <v>0</v>
      </c>
      <c r="CL608" s="5">
        <f>CI608+CK608</f>
        <v>0</v>
      </c>
      <c r="CM608" s="4">
        <f>'[1]Detailed Budget'!$AD$189</f>
        <v>77498869683.252869</v>
      </c>
      <c r="CN608" s="5">
        <f>BH608*BL608*CM608</f>
        <v>35636037.451334424</v>
      </c>
      <c r="CO608" s="3">
        <f>'[1]Detailed Budget'!$AD$191</f>
        <v>2684962805.4134097</v>
      </c>
      <c r="CP608" s="2">
        <f>BH608*AN608*CO608</f>
        <v>1234617.1690014792</v>
      </c>
      <c r="CQ608" s="2">
        <f>CN608+CP608</f>
        <v>36870654.620335907</v>
      </c>
      <c r="CR608" s="6">
        <f>'[1]Detailed Budget'!$AD$195</f>
        <v>18734176418</v>
      </c>
      <c r="CS608" s="5">
        <f>BN608*CR608</f>
        <v>6580522.3787106285</v>
      </c>
      <c r="CW608" s="4"/>
      <c r="DH608" s="3">
        <f>'[1]Detailed Budget'!$AD$163</f>
        <v>4928560000</v>
      </c>
      <c r="DI608" s="2">
        <f>AP608*DH608</f>
        <v>5600000</v>
      </c>
    </row>
    <row r="609" spans="1:113" ht="43.5" x14ac:dyDescent="0.35">
      <c r="A609" s="23" t="s">
        <v>543</v>
      </c>
      <c r="B609" s="22" t="s">
        <v>542</v>
      </c>
      <c r="C609" s="21" t="s">
        <v>1</v>
      </c>
      <c r="D609" s="21"/>
      <c r="E609" s="21"/>
      <c r="F609" s="21"/>
      <c r="G609" s="21" t="s">
        <v>1</v>
      </c>
      <c r="H609" s="21" t="s">
        <v>1</v>
      </c>
      <c r="I609" s="21" t="s">
        <v>1</v>
      </c>
      <c r="J609" s="21"/>
      <c r="K609" s="21"/>
      <c r="L609" s="21"/>
      <c r="M609" s="21" t="s">
        <v>1</v>
      </c>
      <c r="N609" s="21"/>
      <c r="O609" s="21"/>
      <c r="P609" s="21"/>
      <c r="Q609" s="21"/>
      <c r="R609" s="21" t="s">
        <v>1</v>
      </c>
      <c r="S609" s="21"/>
      <c r="T609" s="21"/>
      <c r="U609" s="20">
        <f>COUNTA(C609:T609)</f>
        <v>6</v>
      </c>
      <c r="V609" s="19" t="s">
        <v>9</v>
      </c>
      <c r="W609" s="18">
        <v>193257</v>
      </c>
      <c r="X609" s="17">
        <v>3.36</v>
      </c>
      <c r="Y609" s="16">
        <f>1+X609/100</f>
        <v>1.0336000000000001</v>
      </c>
      <c r="Z609" s="6">
        <v>19</v>
      </c>
      <c r="AA609" s="16">
        <f>POWER(Y609,Z609)</f>
        <v>1.873689022502546</v>
      </c>
      <c r="AB609" s="6">
        <f>W609*AA609</f>
        <v>362103.51942177454</v>
      </c>
      <c r="AC609" s="1">
        <v>12.2</v>
      </c>
      <c r="AD609" s="6">
        <f>AB609*AC609/100</f>
        <v>44176.629369456488</v>
      </c>
      <c r="AE609" s="6">
        <f>AD609*0.95</f>
        <v>41967.797900983664</v>
      </c>
      <c r="AF609" s="6">
        <f>AE609*BB609</f>
        <v>0</v>
      </c>
      <c r="AG609" s="15">
        <f>AE609/21628351</f>
        <v>1.9404067328565023E-3</v>
      </c>
      <c r="AH609" s="6">
        <f>AB609*0.05</f>
        <v>18105.175971088727</v>
      </c>
      <c r="AI609" s="12">
        <f>AH609/12908475</f>
        <v>1.4025805504591926E-3</v>
      </c>
      <c r="AJ609" s="6">
        <f>AD609+AH609</f>
        <v>62281.805340545216</v>
      </c>
      <c r="AK609" s="6">
        <f>AB609*0.04</f>
        <v>14484.140776870981</v>
      </c>
      <c r="AL609" s="6">
        <f>AB609*0.04</f>
        <v>14484.140776870981</v>
      </c>
      <c r="AM609" s="6">
        <f>AK609+AL609</f>
        <v>28968.281553741963</v>
      </c>
      <c r="AN609" s="14">
        <f>AM609/20653560</f>
        <v>1.4025805504591926E-3</v>
      </c>
      <c r="AO609" s="6">
        <v>11</v>
      </c>
      <c r="AP609" s="13">
        <f>AO609/8801</f>
        <v>1.2498579706851495E-3</v>
      </c>
      <c r="AQ609" s="6">
        <v>11</v>
      </c>
      <c r="AR609" s="6"/>
      <c r="AS609" s="6"/>
      <c r="AT609" s="6"/>
      <c r="AU609" s="6">
        <v>1</v>
      </c>
      <c r="AV609" s="6">
        <f>W609/3902051*4061795</f>
        <v>201168.64600565191</v>
      </c>
      <c r="AW609" s="13">
        <f>AV609/34743979</f>
        <v>5.7900290005831493E-3</v>
      </c>
      <c r="AX609" s="6">
        <v>0</v>
      </c>
      <c r="AY609" s="6">
        <f>AJ609/1257532*329840</f>
        <v>16335.990395095658</v>
      </c>
      <c r="AZ609" s="6">
        <f>AX609*AY609</f>
        <v>0</v>
      </c>
      <c r="BA609" s="12">
        <f>AZ609/12721596</f>
        <v>0</v>
      </c>
      <c r="BB609" s="11">
        <v>0</v>
      </c>
      <c r="BC609" s="6">
        <f>AD609*BB609*0.18*4</f>
        <v>0</v>
      </c>
      <c r="BD609" s="10">
        <f>BC609/11104067</f>
        <v>0</v>
      </c>
      <c r="BE609" s="6">
        <f>AD609*BB609*0.77*4</f>
        <v>0</v>
      </c>
      <c r="BF609" s="8">
        <f>BE609/47500730</f>
        <v>0</v>
      </c>
      <c r="BG609" s="27">
        <f>BC609+BE609</f>
        <v>0</v>
      </c>
      <c r="BH609" s="9">
        <v>1</v>
      </c>
      <c r="BI609" s="6">
        <f>AK609*0.85*0.75*12</f>
        <v>110803.67694306302</v>
      </c>
      <c r="BJ609" s="6">
        <f>AL609*0.85*0.75*2*12</f>
        <v>221607.35388612605</v>
      </c>
      <c r="BK609" s="6">
        <f>BI609+BJ609</f>
        <v>332411.03082918905</v>
      </c>
      <c r="BL609" s="8">
        <f>BK609/236999601</f>
        <v>1.4025805504591928E-3</v>
      </c>
      <c r="BM609" s="6">
        <f>AH609/365562*500961</f>
        <v>24811.077353916928</v>
      </c>
      <c r="BN609" s="8">
        <f>BM609/23157202</f>
        <v>1.0714194812446222E-3</v>
      </c>
      <c r="BT609" s="6">
        <f>'[1]Detailed Budget'!$AD$12</f>
        <v>194045122715</v>
      </c>
      <c r="BU609" s="6">
        <f>'[1]Detailed Budget'!$AD$24</f>
        <v>194045122715</v>
      </c>
      <c r="BV609" s="7">
        <f>AV609/34743979</f>
        <v>5.7900290005831493E-3</v>
      </c>
      <c r="BW609" s="4"/>
      <c r="BX609" s="5">
        <f>BT609*BV609</f>
        <v>1123526887.941566</v>
      </c>
      <c r="BY609" s="5">
        <f>BU609*BV609</f>
        <v>1123526887.941566</v>
      </c>
      <c r="CA609" s="6">
        <f>'[1]Detailed Budget'!$AD$96</f>
        <v>71050111380.677719</v>
      </c>
      <c r="CB609" s="5">
        <f>BA609*CA609</f>
        <v>0</v>
      </c>
      <c r="CE609" s="6">
        <f>'[1]Detailed Budget'!$AD$175</f>
        <v>4330586076.5988197</v>
      </c>
      <c r="CF609" s="5">
        <f>BB609*BD609*CE609</f>
        <v>0</v>
      </c>
      <c r="CG609" s="6">
        <f>'[1]Detailed Budget'!$AD$176</f>
        <v>20662817754.37001</v>
      </c>
      <c r="CH609" s="5">
        <f>BB609*BF609*CG609</f>
        <v>0</v>
      </c>
      <c r="CI609" s="5">
        <f>CF609+CH609</f>
        <v>0</v>
      </c>
      <c r="CJ609" s="5">
        <f>'[1]Detailed Budget'!$AD$178</f>
        <v>46025131033.061455</v>
      </c>
      <c r="CK609" s="5">
        <f>BB609*AG609*CJ609</f>
        <v>0</v>
      </c>
      <c r="CL609" s="5">
        <f>CI609+CK609</f>
        <v>0</v>
      </c>
      <c r="CM609" s="4">
        <f>'[1]Detailed Budget'!$AD$189</f>
        <v>77498869683.252869</v>
      </c>
      <c r="CN609" s="5">
        <f>BH609*BL609*CM609</f>
        <v>108698407.30030206</v>
      </c>
      <c r="CO609" s="3">
        <f>'[1]Detailed Budget'!$AD$191</f>
        <v>2684962805.4134097</v>
      </c>
      <c r="CP609" s="2">
        <f>BH609*AN609*CO609</f>
        <v>3765876.6095791981</v>
      </c>
      <c r="CQ609" s="2">
        <f>CN609+CP609</f>
        <v>112464283.90988126</v>
      </c>
      <c r="CR609" s="6">
        <f>'[1]Detailed Budget'!$AD$195</f>
        <v>18734176418</v>
      </c>
      <c r="CS609" s="5">
        <f>BN609*CR609</f>
        <v>20072161.579318795</v>
      </c>
      <c r="CW609" s="4"/>
      <c r="DH609" s="3">
        <f>'[1]Detailed Budget'!$AD$163</f>
        <v>4928560000</v>
      </c>
      <c r="DI609" s="2">
        <f>AP609*DH609</f>
        <v>6160000</v>
      </c>
    </row>
    <row r="610" spans="1:113" ht="43.5" x14ac:dyDescent="0.35">
      <c r="A610" s="23" t="s">
        <v>541</v>
      </c>
      <c r="B610" s="22" t="s">
        <v>540</v>
      </c>
      <c r="C610" s="21" t="s">
        <v>1</v>
      </c>
      <c r="D610" s="21"/>
      <c r="E610" s="21"/>
      <c r="F610" s="21"/>
      <c r="G610" s="21" t="s">
        <v>1</v>
      </c>
      <c r="H610" s="21" t="s">
        <v>1</v>
      </c>
      <c r="I610" s="21" t="s">
        <v>1</v>
      </c>
      <c r="J610" s="21"/>
      <c r="K610" s="21"/>
      <c r="L610" s="21"/>
      <c r="M610" s="21" t="s">
        <v>1</v>
      </c>
      <c r="N610" s="21"/>
      <c r="O610" s="21"/>
      <c r="P610" s="21"/>
      <c r="Q610" s="21"/>
      <c r="R610" s="21" t="s">
        <v>1</v>
      </c>
      <c r="S610" s="21"/>
      <c r="T610" s="21"/>
      <c r="U610" s="20">
        <f>COUNTA(C610:T610)</f>
        <v>6</v>
      </c>
      <c r="V610" s="19" t="s">
        <v>9</v>
      </c>
      <c r="W610" s="18">
        <v>105922</v>
      </c>
      <c r="X610" s="17">
        <v>3.36</v>
      </c>
      <c r="Y610" s="16">
        <f>1+X610/100</f>
        <v>1.0336000000000001</v>
      </c>
      <c r="Z610" s="6">
        <v>19</v>
      </c>
      <c r="AA610" s="16">
        <f>POWER(Y610,Z610)</f>
        <v>1.873689022502546</v>
      </c>
      <c r="AB610" s="6">
        <f>W610*AA610</f>
        <v>198464.88864151467</v>
      </c>
      <c r="AC610" s="1">
        <v>12.2</v>
      </c>
      <c r="AD610" s="6">
        <f>AB610*AC610/100</f>
        <v>24212.716414264789</v>
      </c>
      <c r="AE610" s="6">
        <f>AD610*0.95</f>
        <v>23002.080593551549</v>
      </c>
      <c r="AF610" s="6">
        <f>AE610*BB610</f>
        <v>0</v>
      </c>
      <c r="AG610" s="15">
        <f>AE610/21628351</f>
        <v>1.0635152256199074E-3</v>
      </c>
      <c r="AH610" s="6">
        <f>AB610*0.05</f>
        <v>9923.2444320757349</v>
      </c>
      <c r="AI610" s="12">
        <f>AH610/12908475</f>
        <v>7.6873871096901341E-4</v>
      </c>
      <c r="AJ610" s="6">
        <f>AD610+AH610</f>
        <v>34135.960846340524</v>
      </c>
      <c r="AK610" s="6">
        <f>AB610*0.04</f>
        <v>7938.595545660587</v>
      </c>
      <c r="AL610" s="6">
        <f>AB610*0.04</f>
        <v>7938.595545660587</v>
      </c>
      <c r="AM610" s="6">
        <f>AK610+AL610</f>
        <v>15877.191091321174</v>
      </c>
      <c r="AN610" s="14">
        <f>AM610/20653560</f>
        <v>7.687387109690133E-4</v>
      </c>
      <c r="AO610" s="6">
        <v>10</v>
      </c>
      <c r="AP610" s="13">
        <f>AO610/8801</f>
        <v>1.1362345188046814E-3</v>
      </c>
      <c r="AQ610" s="6">
        <v>10</v>
      </c>
      <c r="AR610" s="6"/>
      <c r="AS610" s="6"/>
      <c r="AT610" s="6"/>
      <c r="AU610" s="6">
        <v>1</v>
      </c>
      <c r="AV610" s="6">
        <f>W610/3902051*4061795</f>
        <v>110258.28467900598</v>
      </c>
      <c r="AW610" s="13">
        <f>AV610/34743979</f>
        <v>3.1734501301363895E-3</v>
      </c>
      <c r="AX610" s="6">
        <v>0</v>
      </c>
      <c r="AY610" s="6">
        <f>AJ610/1257532*329840</f>
        <v>8953.5736073173157</v>
      </c>
      <c r="AZ610" s="6">
        <f>AX610*AY610</f>
        <v>0</v>
      </c>
      <c r="BA610" s="12">
        <f>AZ610/12721596</f>
        <v>0</v>
      </c>
      <c r="BB610" s="11">
        <v>0</v>
      </c>
      <c r="BC610" s="6">
        <f>AD610*BB610*0.18*4</f>
        <v>0</v>
      </c>
      <c r="BD610" s="10">
        <f>BC610/11104067</f>
        <v>0</v>
      </c>
      <c r="BE610" s="6">
        <f>AD610*BB610*0.77*4</f>
        <v>0</v>
      </c>
      <c r="BF610" s="8">
        <f>BE610/47500730</f>
        <v>0</v>
      </c>
      <c r="BG610" s="27">
        <f>BC610+BE610</f>
        <v>0</v>
      </c>
      <c r="BH610" s="9">
        <v>1</v>
      </c>
      <c r="BI610" s="6">
        <f>AK610*0.85*0.75*12</f>
        <v>60730.255924303492</v>
      </c>
      <c r="BJ610" s="6">
        <f>AL610*0.85*0.75*2*12</f>
        <v>121460.51184860698</v>
      </c>
      <c r="BK610" s="6">
        <f>BI610+BJ610</f>
        <v>182190.76777291048</v>
      </c>
      <c r="BL610" s="8">
        <f>BK610/236999601</f>
        <v>7.687387109690133E-4</v>
      </c>
      <c r="BM610" s="6">
        <f>AH610/365562*500961</f>
        <v>13598.673970317188</v>
      </c>
      <c r="BN610" s="8">
        <f>BM610/23157202</f>
        <v>5.8723303317547554E-4</v>
      </c>
      <c r="BT610" s="6">
        <f>'[1]Detailed Budget'!$AD$12</f>
        <v>194045122715</v>
      </c>
      <c r="BU610" s="6">
        <f>'[1]Detailed Budget'!$AD$24</f>
        <v>194045122715</v>
      </c>
      <c r="BV610" s="7">
        <f>AV610/34743979</f>
        <v>3.1734501301363895E-3</v>
      </c>
      <c r="BW610" s="4"/>
      <c r="BX610" s="5">
        <f>BT610*BV610</f>
        <v>615792519.93224847</v>
      </c>
      <c r="BY610" s="5">
        <f>BU610*BV610</f>
        <v>615792519.93224847</v>
      </c>
      <c r="CA610" s="6">
        <f>'[1]Detailed Budget'!$AD$96</f>
        <v>71050111380.677719</v>
      </c>
      <c r="CB610" s="5">
        <f>BA610*CA610</f>
        <v>0</v>
      </c>
      <c r="CE610" s="6">
        <f>'[1]Detailed Budget'!$AD$175</f>
        <v>4330586076.5988197</v>
      </c>
      <c r="CF610" s="5">
        <f>BB610*BD610*CE610</f>
        <v>0</v>
      </c>
      <c r="CG610" s="6">
        <f>'[1]Detailed Budget'!$AD$176</f>
        <v>20662817754.37001</v>
      </c>
      <c r="CH610" s="5">
        <f>BB610*BF610*CG610</f>
        <v>0</v>
      </c>
      <c r="CI610" s="5">
        <f>CF610+CH610</f>
        <v>0</v>
      </c>
      <c r="CJ610" s="5">
        <f>'[1]Detailed Budget'!$AD$178</f>
        <v>46025131033.061455</v>
      </c>
      <c r="CK610" s="5">
        <f>BB610*AG610*CJ610</f>
        <v>0</v>
      </c>
      <c r="CL610" s="5">
        <f>CI610+CK610</f>
        <v>0</v>
      </c>
      <c r="CM610" s="4">
        <f>'[1]Detailed Budget'!$AD$189</f>
        <v>77498869683.252869</v>
      </c>
      <c r="CN610" s="5">
        <f>BH610*BL610*CM610</f>
        <v>59576381.181859352</v>
      </c>
      <c r="CO610" s="3">
        <f>'[1]Detailed Budget'!$AD$191</f>
        <v>2684962805.4134097</v>
      </c>
      <c r="CP610" s="2">
        <f>BH610*AN610*CO610</f>
        <v>2064034.8460332502</v>
      </c>
      <c r="CQ610" s="2">
        <f>CN610+CP610</f>
        <v>61640416.027892604</v>
      </c>
      <c r="CR610" s="6">
        <f>'[1]Detailed Budget'!$AD$195</f>
        <v>18734176418</v>
      </c>
      <c r="CS610" s="5">
        <f>BN610*CR610</f>
        <v>11001327.241986606</v>
      </c>
      <c r="CW610" s="4"/>
      <c r="DH610" s="3">
        <f>'[1]Detailed Budget'!$AD$163</f>
        <v>4928560000</v>
      </c>
      <c r="DI610" s="2">
        <f>AP610*DH610</f>
        <v>5600000</v>
      </c>
    </row>
    <row r="611" spans="1:113" ht="43.5" x14ac:dyDescent="0.35">
      <c r="A611" s="23" t="s">
        <v>539</v>
      </c>
      <c r="B611" s="22" t="s">
        <v>538</v>
      </c>
      <c r="C611" s="21" t="s">
        <v>1</v>
      </c>
      <c r="D611" s="21"/>
      <c r="E611" s="21"/>
      <c r="F611" s="21"/>
      <c r="G611" s="21" t="s">
        <v>1</v>
      </c>
      <c r="H611" s="21" t="s">
        <v>1</v>
      </c>
      <c r="I611" s="21" t="s">
        <v>1</v>
      </c>
      <c r="J611" s="21"/>
      <c r="K611" s="21"/>
      <c r="L611" s="21"/>
      <c r="M611" s="21" t="s">
        <v>1</v>
      </c>
      <c r="N611" s="21"/>
      <c r="O611" s="21"/>
      <c r="P611" s="21"/>
      <c r="Q611" s="21"/>
      <c r="R611" s="21" t="s">
        <v>1</v>
      </c>
      <c r="S611" s="21"/>
      <c r="T611" s="21"/>
      <c r="U611" s="20">
        <f>COUNTA(C611:T611)</f>
        <v>6</v>
      </c>
      <c r="V611" s="19" t="s">
        <v>9</v>
      </c>
      <c r="W611" s="18">
        <v>168924</v>
      </c>
      <c r="X611" s="17">
        <v>3.36</v>
      </c>
      <c r="Y611" s="16">
        <f>1+X611/100</f>
        <v>1.0336000000000001</v>
      </c>
      <c r="Z611" s="6">
        <v>19</v>
      </c>
      <c r="AA611" s="16">
        <f>POWER(Y611,Z611)</f>
        <v>1.873689022502546</v>
      </c>
      <c r="AB611" s="6">
        <f>W611*AA611</f>
        <v>316511.04443722009</v>
      </c>
      <c r="AC611" s="1">
        <v>12.2</v>
      </c>
      <c r="AD611" s="6">
        <f>AB611*AC611/100</f>
        <v>38614.347421340848</v>
      </c>
      <c r="AE611" s="6">
        <f>AD611*0.95</f>
        <v>36683.630050273801</v>
      </c>
      <c r="AF611" s="6">
        <f>AE611*BB611</f>
        <v>0</v>
      </c>
      <c r="AG611" s="15">
        <f>AE611/21628351</f>
        <v>1.6960900093712092E-3</v>
      </c>
      <c r="AH611" s="6">
        <f>AB611*0.05</f>
        <v>15825.552221861006</v>
      </c>
      <c r="AI611" s="12">
        <f>AH611/12908475</f>
        <v>1.2259815525738715E-3</v>
      </c>
      <c r="AJ611" s="6">
        <f>AD611+AH611</f>
        <v>54439.899643201854</v>
      </c>
      <c r="AK611" s="6">
        <f>AB611*0.04</f>
        <v>12660.441777488804</v>
      </c>
      <c r="AL611" s="6">
        <f>AB611*0.04</f>
        <v>12660.441777488804</v>
      </c>
      <c r="AM611" s="6">
        <f>AK611+AL611</f>
        <v>25320.883554977609</v>
      </c>
      <c r="AN611" s="14">
        <f>AM611/20653560</f>
        <v>1.2259815525738715E-3</v>
      </c>
      <c r="AO611" s="6">
        <v>11</v>
      </c>
      <c r="AP611" s="13">
        <f>AO611/8801</f>
        <v>1.2498579706851495E-3</v>
      </c>
      <c r="AQ611" s="6">
        <v>11</v>
      </c>
      <c r="AR611" s="6"/>
      <c r="AS611" s="6"/>
      <c r="AT611" s="6"/>
      <c r="AU611" s="6">
        <v>1</v>
      </c>
      <c r="AV611" s="6">
        <f>W611/3902051*4061795</f>
        <v>175839.49020143511</v>
      </c>
      <c r="AW611" s="13">
        <f>AV611/34743979</f>
        <v>5.0610061156620865E-3</v>
      </c>
      <c r="AX611" s="6">
        <v>0</v>
      </c>
      <c r="AY611" s="6">
        <f>AJ611/1257532*329840</f>
        <v>14279.124903631637</v>
      </c>
      <c r="AZ611" s="6">
        <f>AX611*AY611</f>
        <v>0</v>
      </c>
      <c r="BA611" s="12">
        <f>AZ611/12721596</f>
        <v>0</v>
      </c>
      <c r="BB611" s="11">
        <v>0</v>
      </c>
      <c r="BC611" s="6">
        <f>AD611*BB611*0.18*4</f>
        <v>0</v>
      </c>
      <c r="BD611" s="10">
        <f>BC611/11104067</f>
        <v>0</v>
      </c>
      <c r="BE611" s="6">
        <f>AD611*BB611*0.77*4</f>
        <v>0</v>
      </c>
      <c r="BF611" s="8">
        <f>BE611/47500730</f>
        <v>0</v>
      </c>
      <c r="BG611" s="27">
        <f>BC611+BE611</f>
        <v>0</v>
      </c>
      <c r="BH611" s="9">
        <v>1</v>
      </c>
      <c r="BI611" s="6">
        <f>AK611*0.85*0.75*12</f>
        <v>96852.379597789361</v>
      </c>
      <c r="BJ611" s="6">
        <f>AL611*0.85*0.75*2*12</f>
        <v>193704.75919557872</v>
      </c>
      <c r="BK611" s="6">
        <f>BI611+BJ611</f>
        <v>290557.13879336807</v>
      </c>
      <c r="BL611" s="8">
        <f>BK611/236999601</f>
        <v>1.2259815525738715E-3</v>
      </c>
      <c r="BM611" s="6">
        <f>AH611/365562*500961</f>
        <v>21687.113175373019</v>
      </c>
      <c r="BN611" s="8">
        <f>BM611/23157202</f>
        <v>9.36516992656238E-4</v>
      </c>
      <c r="BT611" s="6">
        <f>'[1]Detailed Budget'!$AD$12</f>
        <v>194045122715</v>
      </c>
      <c r="BU611" s="6">
        <f>'[1]Detailed Budget'!$AD$24</f>
        <v>194045122715</v>
      </c>
      <c r="BV611" s="7">
        <f>AV611/34743979</f>
        <v>5.0610061156620865E-3</v>
      </c>
      <c r="BW611" s="4"/>
      <c r="BX611" s="5">
        <f>BT611*BV611</f>
        <v>982063552.77501512</v>
      </c>
      <c r="BY611" s="5">
        <f>BU611*BV611</f>
        <v>982063552.77501512</v>
      </c>
      <c r="CA611" s="6">
        <f>'[1]Detailed Budget'!$AD$96</f>
        <v>71050111380.677719</v>
      </c>
      <c r="CB611" s="5">
        <f>BA611*CA611</f>
        <v>0</v>
      </c>
      <c r="CE611" s="6">
        <f>'[1]Detailed Budget'!$AD$175</f>
        <v>4330586076.5988197</v>
      </c>
      <c r="CF611" s="5">
        <f>BB611*BD611*CE611</f>
        <v>0</v>
      </c>
      <c r="CG611" s="6">
        <f>'[1]Detailed Budget'!$AD$176</f>
        <v>20662817754.37001</v>
      </c>
      <c r="CH611" s="5">
        <f>BB611*BF611*CG611</f>
        <v>0</v>
      </c>
      <c r="CI611" s="5">
        <f>CF611+CH611</f>
        <v>0</v>
      </c>
      <c r="CJ611" s="5">
        <f>'[1]Detailed Budget'!$AD$178</f>
        <v>46025131033.061455</v>
      </c>
      <c r="CK611" s="5">
        <f>BB611*AG611*CJ611</f>
        <v>0</v>
      </c>
      <c r="CL611" s="5">
        <f>CI611+CK611</f>
        <v>0</v>
      </c>
      <c r="CM611" s="4">
        <f>'[1]Detailed Budget'!$AD$189</f>
        <v>77498869683.252869</v>
      </c>
      <c r="CN611" s="5">
        <f>BH611*BL611*CM611</f>
        <v>95012184.576994494</v>
      </c>
      <c r="CO611" s="3">
        <f>'[1]Detailed Budget'!$AD$191</f>
        <v>2684962805.4134097</v>
      </c>
      <c r="CP611" s="2">
        <f>BH611*AN611*CO611</f>
        <v>3291714.8687838297</v>
      </c>
      <c r="CQ611" s="2">
        <f>CN611+CP611</f>
        <v>98303899.445778325</v>
      </c>
      <c r="CR611" s="6">
        <f>'[1]Detailed Budget'!$AD$195</f>
        <v>18734176418</v>
      </c>
      <c r="CS611" s="5">
        <f>BN611*CR611</f>
        <v>17544874.558876771</v>
      </c>
      <c r="CW611" s="4"/>
      <c r="DH611" s="3">
        <f>'[1]Detailed Budget'!$AD$163</f>
        <v>4928560000</v>
      </c>
      <c r="DI611" s="2">
        <f>AP611*DH611</f>
        <v>6160000</v>
      </c>
    </row>
    <row r="612" spans="1:113" ht="43.5" x14ac:dyDescent="0.35">
      <c r="A612" s="23" t="s">
        <v>537</v>
      </c>
      <c r="B612" s="22" t="s">
        <v>536</v>
      </c>
      <c r="C612" s="21" t="s">
        <v>1</v>
      </c>
      <c r="D612" s="21"/>
      <c r="E612" s="21"/>
      <c r="F612" s="21"/>
      <c r="G612" s="21" t="s">
        <v>1</v>
      </c>
      <c r="H612" s="21" t="s">
        <v>1</v>
      </c>
      <c r="I612" s="21" t="s">
        <v>1</v>
      </c>
      <c r="J612" s="21"/>
      <c r="K612" s="21"/>
      <c r="L612" s="21"/>
      <c r="M612" s="21" t="s">
        <v>1</v>
      </c>
      <c r="N612" s="21"/>
      <c r="O612" s="21"/>
      <c r="P612" s="21"/>
      <c r="Q612" s="21"/>
      <c r="R612" s="21" t="s">
        <v>1</v>
      </c>
      <c r="S612" s="21"/>
      <c r="T612" s="21"/>
      <c r="U612" s="20">
        <f>COUNTA(C612:T612)</f>
        <v>6</v>
      </c>
      <c r="V612" s="19" t="s">
        <v>9</v>
      </c>
      <c r="W612" s="18">
        <v>74840</v>
      </c>
      <c r="X612" s="17">
        <v>3.36</v>
      </c>
      <c r="Y612" s="16">
        <f>1+X612/100</f>
        <v>1.0336000000000001</v>
      </c>
      <c r="Z612" s="6">
        <v>19</v>
      </c>
      <c r="AA612" s="16">
        <f>POWER(Y612,Z612)</f>
        <v>1.873689022502546</v>
      </c>
      <c r="AB612" s="6">
        <f>W612*AA612</f>
        <v>140226.88644409055</v>
      </c>
      <c r="AC612" s="1">
        <v>12.2</v>
      </c>
      <c r="AD612" s="6">
        <f>AB612*AC612/100</f>
        <v>17107.680146179046</v>
      </c>
      <c r="AE612" s="6">
        <f>AD612*0.95</f>
        <v>16252.296138870093</v>
      </c>
      <c r="AF612" s="6">
        <f>AE612*BB612</f>
        <v>0</v>
      </c>
      <c r="AG612" s="15">
        <f>AE612/21628351</f>
        <v>7.5143482454441825E-4</v>
      </c>
      <c r="AH612" s="6">
        <f>AB612*0.05</f>
        <v>7011.344322204528</v>
      </c>
      <c r="AI612" s="12">
        <f>AH612/12908475</f>
        <v>5.4315822141690073E-4</v>
      </c>
      <c r="AJ612" s="6">
        <f>AD612+AH612</f>
        <v>24119.024468383574</v>
      </c>
      <c r="AK612" s="6">
        <f>AB612*0.04</f>
        <v>5609.0754577636217</v>
      </c>
      <c r="AL612" s="6">
        <f>AB612*0.04</f>
        <v>5609.0754577636217</v>
      </c>
      <c r="AM612" s="6">
        <f>AK612+AL612</f>
        <v>11218.150915527243</v>
      </c>
      <c r="AN612" s="14">
        <f>AM612/20653560</f>
        <v>5.4315822141690073E-4</v>
      </c>
      <c r="AO612" s="6">
        <v>10</v>
      </c>
      <c r="AP612" s="13">
        <f>AO612/8801</f>
        <v>1.1362345188046814E-3</v>
      </c>
      <c r="AQ612" s="6">
        <v>10</v>
      </c>
      <c r="AR612" s="6"/>
      <c r="AS612" s="6"/>
      <c r="AT612" s="6"/>
      <c r="AU612" s="6">
        <v>1</v>
      </c>
      <c r="AV612" s="6">
        <f>W612/3902051*4061795</f>
        <v>77903.835136957467</v>
      </c>
      <c r="AW612" s="13">
        <f>AV612/34743979</f>
        <v>2.2422254842186461E-3</v>
      </c>
      <c r="AX612" s="6">
        <v>0</v>
      </c>
      <c r="AY612" s="6">
        <f>AJ612/1257532*329840</f>
        <v>6326.215977527123</v>
      </c>
      <c r="AZ612" s="6">
        <f>AX612*AY612</f>
        <v>0</v>
      </c>
      <c r="BA612" s="12">
        <f>AZ612/12721596</f>
        <v>0</v>
      </c>
      <c r="BB612" s="11">
        <v>0</v>
      </c>
      <c r="BC612" s="6">
        <f>AD612*BB612*0.18*4</f>
        <v>0</v>
      </c>
      <c r="BD612" s="10">
        <f>BC612/11104067</f>
        <v>0</v>
      </c>
      <c r="BE612" s="6">
        <f>AD612*BB612*0.77*4</f>
        <v>0</v>
      </c>
      <c r="BF612" s="8">
        <f>BE612/47500730</f>
        <v>0</v>
      </c>
      <c r="BG612" s="27">
        <f>BC612+BE612</f>
        <v>0</v>
      </c>
      <c r="BH612" s="9">
        <v>1</v>
      </c>
      <c r="BI612" s="6">
        <f>AK612*0.85*0.75*12</f>
        <v>42909.427251891706</v>
      </c>
      <c r="BJ612" s="6">
        <f>AL612*0.85*0.75*2*12</f>
        <v>85818.854503783412</v>
      </c>
      <c r="BK612" s="6">
        <f>BI612+BJ612</f>
        <v>128728.28175567513</v>
      </c>
      <c r="BL612" s="8">
        <f>BK612/236999601</f>
        <v>5.4315822141690073E-4</v>
      </c>
      <c r="BM612" s="6">
        <f>AH612/365562*500961</f>
        <v>9608.247200190126</v>
      </c>
      <c r="BN612" s="8">
        <f>BM612/23157202</f>
        <v>4.1491399523094913E-4</v>
      </c>
      <c r="BT612" s="6">
        <f>'[1]Detailed Budget'!$AD$12</f>
        <v>194045122715</v>
      </c>
      <c r="BU612" s="6">
        <f>'[1]Detailed Budget'!$AD$24</f>
        <v>194045122715</v>
      </c>
      <c r="BV612" s="7">
        <f>AV612/34743979</f>
        <v>2.2422254842186461E-3</v>
      </c>
      <c r="BW612" s="4"/>
      <c r="BX612" s="5">
        <f>BT612*BV612</f>
        <v>435092919.2399075</v>
      </c>
      <c r="BY612" s="5">
        <f>BU612*BV612</f>
        <v>435092919.2399075</v>
      </c>
      <c r="CA612" s="6">
        <f>'[1]Detailed Budget'!$AD$96</f>
        <v>71050111380.677719</v>
      </c>
      <c r="CB612" s="5">
        <f>BA612*CA612</f>
        <v>0</v>
      </c>
      <c r="CE612" s="6">
        <f>'[1]Detailed Budget'!$AD$175</f>
        <v>4330586076.5988197</v>
      </c>
      <c r="CF612" s="5">
        <f>BB612*BD612*CE612</f>
        <v>0</v>
      </c>
      <c r="CG612" s="6">
        <f>'[1]Detailed Budget'!$AD$176</f>
        <v>20662817754.37001</v>
      </c>
      <c r="CH612" s="5">
        <f>BB612*BF612*CG612</f>
        <v>0</v>
      </c>
      <c r="CI612" s="5">
        <f>CF612+CH612</f>
        <v>0</v>
      </c>
      <c r="CJ612" s="5">
        <f>'[1]Detailed Budget'!$AD$178</f>
        <v>46025131033.061455</v>
      </c>
      <c r="CK612" s="5">
        <f>BB612*AG612*CJ612</f>
        <v>0</v>
      </c>
      <c r="CL612" s="5">
        <f>CI612+CK612</f>
        <v>0</v>
      </c>
      <c r="CM612" s="4">
        <f>'[1]Detailed Budget'!$AD$189</f>
        <v>77498869683.252869</v>
      </c>
      <c r="CN612" s="5">
        <f>BH612*BL612*CM612</f>
        <v>42094148.218975797</v>
      </c>
      <c r="CO612" s="3">
        <f>'[1]Detailed Budget'!$AD$191</f>
        <v>2684962805.4134097</v>
      </c>
      <c r="CP612" s="2">
        <f>BH612*AN612*CO612</f>
        <v>1458359.6219588798</v>
      </c>
      <c r="CQ612" s="2">
        <f>CN612+CP612</f>
        <v>43552507.840934679</v>
      </c>
      <c r="CR612" s="6">
        <f>'[1]Detailed Budget'!$AD$195</f>
        <v>18734176418</v>
      </c>
      <c r="CS612" s="5">
        <f>BN612*CR612</f>
        <v>7773071.9849538114</v>
      </c>
      <c r="CW612" s="4"/>
      <c r="DH612" s="3">
        <f>'[1]Detailed Budget'!$AD$163</f>
        <v>4928560000</v>
      </c>
      <c r="DI612" s="2">
        <f>AP612*DH612</f>
        <v>5600000</v>
      </c>
    </row>
    <row r="613" spans="1:113" ht="43.5" x14ac:dyDescent="0.35">
      <c r="A613" s="23" t="s">
        <v>535</v>
      </c>
      <c r="B613" s="22" t="s">
        <v>534</v>
      </c>
      <c r="C613" s="21" t="s">
        <v>1</v>
      </c>
      <c r="D613" s="21"/>
      <c r="E613" s="21"/>
      <c r="F613" s="21"/>
      <c r="G613" s="21" t="s">
        <v>1</v>
      </c>
      <c r="H613" s="21" t="s">
        <v>1</v>
      </c>
      <c r="I613" s="21" t="s">
        <v>1</v>
      </c>
      <c r="J613" s="21"/>
      <c r="K613" s="21"/>
      <c r="L613" s="21"/>
      <c r="M613" s="21" t="s">
        <v>1</v>
      </c>
      <c r="N613" s="21"/>
      <c r="O613" s="21"/>
      <c r="P613" s="21"/>
      <c r="Q613" s="21"/>
      <c r="R613" s="21" t="s">
        <v>1</v>
      </c>
      <c r="S613" s="21"/>
      <c r="T613" s="21"/>
      <c r="U613" s="20">
        <f>COUNTA(C613:T613)</f>
        <v>6</v>
      </c>
      <c r="V613" s="19" t="s">
        <v>9</v>
      </c>
      <c r="W613" s="18">
        <v>137127</v>
      </c>
      <c r="X613" s="17">
        <v>3.36</v>
      </c>
      <c r="Y613" s="16">
        <f>1+X613/100</f>
        <v>1.0336000000000001</v>
      </c>
      <c r="Z613" s="6">
        <v>19</v>
      </c>
      <c r="AA613" s="16">
        <f>POWER(Y613,Z613)</f>
        <v>1.873689022502546</v>
      </c>
      <c r="AB613" s="6">
        <f>W613*AA613</f>
        <v>256933.35458870663</v>
      </c>
      <c r="AC613" s="1">
        <v>12.2</v>
      </c>
      <c r="AD613" s="6">
        <f>AB613*AC613/100</f>
        <v>31345.869259822204</v>
      </c>
      <c r="AE613" s="6">
        <f>AD613*0.95</f>
        <v>29778.575796831094</v>
      </c>
      <c r="AF613" s="6">
        <f>AE613*BB613</f>
        <v>0</v>
      </c>
      <c r="AG613" s="15">
        <f>AE613/21628351</f>
        <v>1.3768306144481886E-3</v>
      </c>
      <c r="AH613" s="6">
        <f>AB613*0.05</f>
        <v>12846.667729435332</v>
      </c>
      <c r="AI613" s="12">
        <f>AH613/12908475</f>
        <v>9.9521188439651714E-4</v>
      </c>
      <c r="AJ613" s="6">
        <f>AD613+AH613</f>
        <v>44192.53698925754</v>
      </c>
      <c r="AK613" s="6">
        <f>AB613*0.04</f>
        <v>10277.334183548266</v>
      </c>
      <c r="AL613" s="6">
        <f>AB613*0.04</f>
        <v>10277.334183548266</v>
      </c>
      <c r="AM613" s="6">
        <f>AK613+AL613</f>
        <v>20554.668367096532</v>
      </c>
      <c r="AN613" s="14">
        <f>AM613/20653560</f>
        <v>9.9521188439651714E-4</v>
      </c>
      <c r="AO613" s="6">
        <v>10</v>
      </c>
      <c r="AP613" s="13">
        <f>AO613/8801</f>
        <v>1.1362345188046814E-3</v>
      </c>
      <c r="AQ613" s="6">
        <v>10</v>
      </c>
      <c r="AR613" s="6"/>
      <c r="AS613" s="6"/>
      <c r="AT613" s="6"/>
      <c r="AU613" s="6">
        <v>1</v>
      </c>
      <c r="AV613" s="6">
        <f>W613/3902051*4061795</f>
        <v>142740.76965293381</v>
      </c>
      <c r="AW613" s="13">
        <f>AV613/34743979</f>
        <v>4.1083598874191649E-3</v>
      </c>
      <c r="AX613" s="6">
        <v>0</v>
      </c>
      <c r="AY613" s="6">
        <f>AJ613/1257532*329840</f>
        <v>11591.328411950319</v>
      </c>
      <c r="AZ613" s="6">
        <f>AX613*AY613</f>
        <v>0</v>
      </c>
      <c r="BA613" s="12">
        <f>AZ613/12721596</f>
        <v>0</v>
      </c>
      <c r="BB613" s="11">
        <v>0</v>
      </c>
      <c r="BC613" s="6">
        <f>AD613*BB613*0.18*4</f>
        <v>0</v>
      </c>
      <c r="BD613" s="10">
        <f>BC613/11104067</f>
        <v>0</v>
      </c>
      <c r="BE613" s="6">
        <f>AD613*BB613*0.77*4</f>
        <v>0</v>
      </c>
      <c r="BF613" s="8">
        <f>BE613/47500730</f>
        <v>0</v>
      </c>
      <c r="BG613" s="27">
        <f>BC613+BE613</f>
        <v>0</v>
      </c>
      <c r="BH613" s="9">
        <v>1</v>
      </c>
      <c r="BI613" s="6">
        <f>AK613*0.85*0.75*12</f>
        <v>78621.606504144234</v>
      </c>
      <c r="BJ613" s="6">
        <f>AL613*0.85*0.75*2*12</f>
        <v>157243.21300828847</v>
      </c>
      <c r="BK613" s="6">
        <f>BI613+BJ613</f>
        <v>235864.8195124327</v>
      </c>
      <c r="BL613" s="8">
        <f>BK613/236999601</f>
        <v>9.9521188439651714E-4</v>
      </c>
      <c r="BM613" s="6">
        <f>AH613/365562*500961</f>
        <v>17604.891953774335</v>
      </c>
      <c r="BN613" s="8">
        <f>BM613/23157202</f>
        <v>7.6023398482141043E-4</v>
      </c>
      <c r="BT613" s="6">
        <f>'[1]Detailed Budget'!$AD$12</f>
        <v>194045122715</v>
      </c>
      <c r="BU613" s="6">
        <f>'[1]Detailed Budget'!$AD$24</f>
        <v>194045122715</v>
      </c>
      <c r="BV613" s="7">
        <f>AV613/34743979</f>
        <v>4.1083598874191649E-3</v>
      </c>
      <c r="BW613" s="4"/>
      <c r="BX613" s="5">
        <f>BT613*BV613</f>
        <v>797207198.51163542</v>
      </c>
      <c r="BY613" s="5">
        <f>BU613*BV613</f>
        <v>797207198.51163542</v>
      </c>
      <c r="CA613" s="6">
        <f>'[1]Detailed Budget'!$AD$96</f>
        <v>71050111380.677719</v>
      </c>
      <c r="CB613" s="5">
        <f>BA613*CA613</f>
        <v>0</v>
      </c>
      <c r="CE613" s="6">
        <f>'[1]Detailed Budget'!$AD$175</f>
        <v>4330586076.5988197</v>
      </c>
      <c r="CF613" s="5">
        <f>BB613*BD613*CE613</f>
        <v>0</v>
      </c>
      <c r="CG613" s="6">
        <f>'[1]Detailed Budget'!$AD$176</f>
        <v>20662817754.37001</v>
      </c>
      <c r="CH613" s="5">
        <f>BB613*BF613*CG613</f>
        <v>0</v>
      </c>
      <c r="CI613" s="5">
        <f>CF613+CH613</f>
        <v>0</v>
      </c>
      <c r="CJ613" s="5">
        <f>'[1]Detailed Budget'!$AD$178</f>
        <v>46025131033.061455</v>
      </c>
      <c r="CK613" s="5">
        <f>BB613*AG613*CJ613</f>
        <v>0</v>
      </c>
      <c r="CL613" s="5">
        <f>CI613+CK613</f>
        <v>0</v>
      </c>
      <c r="CM613" s="4">
        <f>'[1]Detailed Budget'!$AD$189</f>
        <v>77498869683.252869</v>
      </c>
      <c r="CN613" s="5">
        <f>BH613*BL613*CM613</f>
        <v>77127796.136070207</v>
      </c>
      <c r="CO613" s="3">
        <f>'[1]Detailed Budget'!$AD$191</f>
        <v>2684962805.4134097</v>
      </c>
      <c r="CP613" s="2">
        <f>BH613*AN613*CO613</f>
        <v>2672106.8931100387</v>
      </c>
      <c r="CQ613" s="2">
        <f>CN613+CP613</f>
        <v>79799903.029180244</v>
      </c>
      <c r="CR613" s="6">
        <f>'[1]Detailed Budget'!$AD$195</f>
        <v>18734176418</v>
      </c>
      <c r="CS613" s="5">
        <f>BN613*CR613</f>
        <v>14242357.590603437</v>
      </c>
      <c r="CW613" s="4"/>
      <c r="DH613" s="3">
        <f>'[1]Detailed Budget'!$AD$163</f>
        <v>4928560000</v>
      </c>
      <c r="DI613" s="2">
        <f>AP613*DH613</f>
        <v>5600000</v>
      </c>
    </row>
    <row r="614" spans="1:113" ht="43.5" x14ac:dyDescent="0.35">
      <c r="A614" s="23" t="s">
        <v>533</v>
      </c>
      <c r="B614" s="22" t="s">
        <v>532</v>
      </c>
      <c r="C614" s="21" t="s">
        <v>1</v>
      </c>
      <c r="D614" s="21"/>
      <c r="E614" s="21"/>
      <c r="F614" s="21"/>
      <c r="G614" s="21" t="s">
        <v>1</v>
      </c>
      <c r="H614" s="21" t="s">
        <v>1</v>
      </c>
      <c r="I614" s="21" t="s">
        <v>1</v>
      </c>
      <c r="J614" s="21"/>
      <c r="K614" s="21"/>
      <c r="L614" s="21"/>
      <c r="M614" s="21" t="s">
        <v>1</v>
      </c>
      <c r="N614" s="21"/>
      <c r="O614" s="21"/>
      <c r="P614" s="21"/>
      <c r="Q614" s="21"/>
      <c r="R614" s="21" t="s">
        <v>1</v>
      </c>
      <c r="S614" s="21"/>
      <c r="T614" s="21"/>
      <c r="U614" s="20">
        <f>COUNTA(C614:T614)</f>
        <v>6</v>
      </c>
      <c r="V614" s="19" t="s">
        <v>9</v>
      </c>
      <c r="W614" s="18">
        <v>188605</v>
      </c>
      <c r="X614" s="17">
        <v>3.36</v>
      </c>
      <c r="Y614" s="16">
        <f>1+X614/100</f>
        <v>1.0336000000000001</v>
      </c>
      <c r="Z614" s="6">
        <v>19</v>
      </c>
      <c r="AA614" s="16">
        <f>POWER(Y614,Z614)</f>
        <v>1.873689022502546</v>
      </c>
      <c r="AB614" s="6">
        <f>W614*AA614</f>
        <v>353387.11808909266</v>
      </c>
      <c r="AC614" s="1">
        <v>12.2</v>
      </c>
      <c r="AD614" s="6">
        <f>AB614*AC614/100</f>
        <v>43113.228406869304</v>
      </c>
      <c r="AE614" s="6">
        <f>AD614*0.95</f>
        <v>40957.566986525839</v>
      </c>
      <c r="AF614" s="6">
        <f>AE614*BB614</f>
        <v>0</v>
      </c>
      <c r="AG614" s="15">
        <f>AE614/21628351</f>
        <v>1.8936980903687868E-3</v>
      </c>
      <c r="AH614" s="6">
        <f>AB614*0.05</f>
        <v>17669.355904454635</v>
      </c>
      <c r="AI614" s="12">
        <f>AH614/12908475</f>
        <v>1.3688182302289491E-3</v>
      </c>
      <c r="AJ614" s="6">
        <f>AD614+AH614</f>
        <v>60782.584311323939</v>
      </c>
      <c r="AK614" s="6">
        <f>AB614*0.04</f>
        <v>14135.484723563706</v>
      </c>
      <c r="AL614" s="6">
        <f>AB614*0.04</f>
        <v>14135.484723563706</v>
      </c>
      <c r="AM614" s="6">
        <f>AK614+AL614</f>
        <v>28270.969447127412</v>
      </c>
      <c r="AN614" s="14">
        <f>AM614/20653560</f>
        <v>1.3688182302289491E-3</v>
      </c>
      <c r="AO614" s="6">
        <v>11</v>
      </c>
      <c r="AP614" s="13">
        <f>AO614/8801</f>
        <v>1.2498579706851495E-3</v>
      </c>
      <c r="AQ614" s="6">
        <v>11</v>
      </c>
      <c r="AR614" s="6"/>
      <c r="AS614" s="6"/>
      <c r="AT614" s="6"/>
      <c r="AU614" s="6">
        <v>1</v>
      </c>
      <c r="AV614" s="6">
        <f>W614/3902051*4061795</f>
        <v>196326.20024059142</v>
      </c>
      <c r="AW614" s="13">
        <f>AV614/34743979</f>
        <v>5.6506538943219891E-3</v>
      </c>
      <c r="AX614" s="6">
        <v>0</v>
      </c>
      <c r="AY614" s="6">
        <f>AJ614/1257532*329840</f>
        <v>15942.757408357869</v>
      </c>
      <c r="AZ614" s="6">
        <f>AX614*AY614</f>
        <v>0</v>
      </c>
      <c r="BA614" s="12">
        <f>AZ614/12721596</f>
        <v>0</v>
      </c>
      <c r="BB614" s="11">
        <v>0</v>
      </c>
      <c r="BC614" s="6">
        <f>AD614*BB614*0.18*4</f>
        <v>0</v>
      </c>
      <c r="BD614" s="10">
        <f>BC614/11104067</f>
        <v>0</v>
      </c>
      <c r="BE614" s="6">
        <f>AD614*BB614*0.77*4</f>
        <v>0</v>
      </c>
      <c r="BF614" s="8">
        <f>BE614/47500730</f>
        <v>0</v>
      </c>
      <c r="BG614" s="27">
        <f>BC614+BE614</f>
        <v>0</v>
      </c>
      <c r="BH614" s="9">
        <v>1</v>
      </c>
      <c r="BI614" s="6">
        <f>AK614*0.85*0.75*12</f>
        <v>108136.45813526234</v>
      </c>
      <c r="BJ614" s="6">
        <f>AL614*0.85*0.75*2*12</f>
        <v>216272.91627052467</v>
      </c>
      <c r="BK614" s="6">
        <f>BI614+BJ614</f>
        <v>324409.37440578698</v>
      </c>
      <c r="BL614" s="8">
        <f>BK614/236999601</f>
        <v>1.3688182302289487E-3</v>
      </c>
      <c r="BM614" s="6">
        <f>AH614/365562*500961</f>
        <v>24213.835692034449</v>
      </c>
      <c r="BN614" s="8">
        <f>BM614/23157202</f>
        <v>1.0456287288954187E-3</v>
      </c>
      <c r="BT614" s="6">
        <f>'[1]Detailed Budget'!$AD$12</f>
        <v>194045122715</v>
      </c>
      <c r="BU614" s="6">
        <f>'[1]Detailed Budget'!$AD$24</f>
        <v>194045122715</v>
      </c>
      <c r="BV614" s="7">
        <f>AV614/34743979</f>
        <v>5.6506538943219891E-3</v>
      </c>
      <c r="BW614" s="4"/>
      <c r="BX614" s="5">
        <f>BT614*BV614</f>
        <v>1096481828.343703</v>
      </c>
      <c r="BY614" s="5">
        <f>BU614*BV614</f>
        <v>1096481828.343703</v>
      </c>
      <c r="CA614" s="6">
        <f>'[1]Detailed Budget'!$AD$96</f>
        <v>71050111380.677719</v>
      </c>
      <c r="CB614" s="5">
        <f>BA614*CA614</f>
        <v>0</v>
      </c>
      <c r="CE614" s="6">
        <f>'[1]Detailed Budget'!$AD$175</f>
        <v>4330586076.5988197</v>
      </c>
      <c r="CF614" s="5">
        <f>BB614*BD614*CE614</f>
        <v>0</v>
      </c>
      <c r="CG614" s="6">
        <f>'[1]Detailed Budget'!$AD$176</f>
        <v>20662817754.37001</v>
      </c>
      <c r="CH614" s="5">
        <f>BB614*BF614*CG614</f>
        <v>0</v>
      </c>
      <c r="CI614" s="5">
        <f>CF614+CH614</f>
        <v>0</v>
      </c>
      <c r="CJ614" s="5">
        <f>'[1]Detailed Budget'!$AD$178</f>
        <v>46025131033.061455</v>
      </c>
      <c r="CK614" s="5">
        <f>BB614*AG614*CJ614</f>
        <v>0</v>
      </c>
      <c r="CL614" s="5">
        <f>CI614+CK614</f>
        <v>0</v>
      </c>
      <c r="CM614" s="4">
        <f>'[1]Detailed Budget'!$AD$189</f>
        <v>77498869683.252869</v>
      </c>
      <c r="CN614" s="5">
        <f>BH614*BL614*CM614</f>
        <v>106081865.64457412</v>
      </c>
      <c r="CO614" s="3">
        <f>'[1]Detailed Budget'!$AD$191</f>
        <v>2684962805.4134097</v>
      </c>
      <c r="CP614" s="2">
        <f>BH614*AN614*CO614</f>
        <v>3675226.0355365379</v>
      </c>
      <c r="CQ614" s="2">
        <f>CN614+CP614</f>
        <v>109757091.68011066</v>
      </c>
      <c r="CR614" s="6">
        <f>'[1]Detailed Budget'!$AD$195</f>
        <v>18734176418</v>
      </c>
      <c r="CS614" s="5">
        <f>BN614*CR614</f>
        <v>19588993.074855868</v>
      </c>
      <c r="CW614" s="4"/>
      <c r="DH614" s="3">
        <f>'[1]Detailed Budget'!$AD$163</f>
        <v>4928560000</v>
      </c>
      <c r="DI614" s="2">
        <f>AP614*DH614</f>
        <v>6160000</v>
      </c>
    </row>
    <row r="615" spans="1:113" ht="43.5" x14ac:dyDescent="0.35">
      <c r="A615" s="23" t="s">
        <v>531</v>
      </c>
      <c r="B615" s="22" t="s">
        <v>530</v>
      </c>
      <c r="C615" s="21" t="s">
        <v>1</v>
      </c>
      <c r="D615" s="21"/>
      <c r="E615" s="21"/>
      <c r="F615" s="21"/>
      <c r="G615" s="21" t="s">
        <v>1</v>
      </c>
      <c r="H615" s="21" t="s">
        <v>1</v>
      </c>
      <c r="I615" s="21" t="s">
        <v>1</v>
      </c>
      <c r="J615" s="21"/>
      <c r="K615" s="21"/>
      <c r="L615" s="21"/>
      <c r="M615" s="21" t="s">
        <v>1</v>
      </c>
      <c r="N615" s="21"/>
      <c r="O615" s="21"/>
      <c r="P615" s="21"/>
      <c r="Q615" s="21"/>
      <c r="R615" s="21" t="s">
        <v>1</v>
      </c>
      <c r="S615" s="21"/>
      <c r="T615" s="21"/>
      <c r="U615" s="20">
        <f>COUNTA(C615:T615)</f>
        <v>6</v>
      </c>
      <c r="V615" s="19" t="s">
        <v>9</v>
      </c>
      <c r="W615" s="18">
        <v>72772</v>
      </c>
      <c r="X615" s="17">
        <v>3.36</v>
      </c>
      <c r="Y615" s="16">
        <f>1+X615/100</f>
        <v>1.0336000000000001</v>
      </c>
      <c r="Z615" s="6">
        <v>19</v>
      </c>
      <c r="AA615" s="16">
        <f>POWER(Y615,Z615)</f>
        <v>1.873689022502546</v>
      </c>
      <c r="AB615" s="6">
        <f>W615*AA615</f>
        <v>136352.09754555527</v>
      </c>
      <c r="AC615" s="1">
        <v>12.2</v>
      </c>
      <c r="AD615" s="6">
        <f>AB615*AC615/100</f>
        <v>16634.955900557743</v>
      </c>
      <c r="AE615" s="6">
        <f>AD615*0.95</f>
        <v>15803.208105529855</v>
      </c>
      <c r="AF615" s="6">
        <f>AE615*BB615</f>
        <v>0</v>
      </c>
      <c r="AG615" s="15">
        <f>AE615/21628351</f>
        <v>7.3067096541617322E-4</v>
      </c>
      <c r="AH615" s="6">
        <f>AB615*0.05</f>
        <v>6817.604877277764</v>
      </c>
      <c r="AI615" s="12">
        <f>AH615/12908475</f>
        <v>5.2814952016235568E-4</v>
      </c>
      <c r="AJ615" s="6">
        <f>AD615+AH615</f>
        <v>23452.560777835508</v>
      </c>
      <c r="AK615" s="6">
        <f>AB615*0.04</f>
        <v>5454.0839018222105</v>
      </c>
      <c r="AL615" s="6">
        <f>AB615*0.04</f>
        <v>5454.0839018222105</v>
      </c>
      <c r="AM615" s="6">
        <f>AK615+AL615</f>
        <v>10908.167803644421</v>
      </c>
      <c r="AN615" s="14">
        <f>AM615/20653560</f>
        <v>5.2814952016235557E-4</v>
      </c>
      <c r="AO615" s="6">
        <v>10</v>
      </c>
      <c r="AP615" s="13">
        <f>AO615/8801</f>
        <v>1.1362345188046814E-3</v>
      </c>
      <c r="AQ615" s="6">
        <v>10</v>
      </c>
      <c r="AR615" s="6"/>
      <c r="AS615" s="6"/>
      <c r="AT615" s="6"/>
      <c r="AU615" s="6">
        <v>1</v>
      </c>
      <c r="AV615" s="6">
        <f>W615/3902051*4061795</f>
        <v>75751.174379832562</v>
      </c>
      <c r="AW615" s="13">
        <f>AV615/34743979</f>
        <v>2.1802676768781309E-3</v>
      </c>
      <c r="AX615" s="6">
        <v>0</v>
      </c>
      <c r="AY615" s="6">
        <f>AJ615/1257532*329840</f>
        <v>6151.4081923650965</v>
      </c>
      <c r="AZ615" s="6">
        <f>AX615*AY615</f>
        <v>0</v>
      </c>
      <c r="BA615" s="12">
        <f>AZ615/12721596</f>
        <v>0</v>
      </c>
      <c r="BB615" s="11">
        <v>0</v>
      </c>
      <c r="BC615" s="6">
        <f>AD615*BB615*0.18*4</f>
        <v>0</v>
      </c>
      <c r="BD615" s="10">
        <f>BC615/11104067</f>
        <v>0</v>
      </c>
      <c r="BE615" s="6">
        <f>AD615*BB615*0.77*4</f>
        <v>0</v>
      </c>
      <c r="BF615" s="8">
        <f>BE615/47500730</f>
        <v>0</v>
      </c>
      <c r="BG615" s="27">
        <f>BC615+BE615</f>
        <v>0</v>
      </c>
      <c r="BH615" s="9">
        <v>1</v>
      </c>
      <c r="BI615" s="6">
        <f>AK615*0.85*0.75*12</f>
        <v>41723.741848939899</v>
      </c>
      <c r="BJ615" s="6">
        <f>AL615*0.85*0.75*2*12</f>
        <v>83447.483697879798</v>
      </c>
      <c r="BK615" s="6">
        <f>BI615+BJ615</f>
        <v>125171.2255468197</v>
      </c>
      <c r="BL615" s="8">
        <f>BK615/236999601</f>
        <v>5.2814952016235546E-4</v>
      </c>
      <c r="BM615" s="6">
        <f>AH615/365562*500961</f>
        <v>9342.7494020875965</v>
      </c>
      <c r="BN615" s="8">
        <f>BM615/23157202</f>
        <v>4.0344897462515537E-4</v>
      </c>
      <c r="BT615" s="6">
        <f>'[1]Detailed Budget'!$AD$12</f>
        <v>194045122715</v>
      </c>
      <c r="BU615" s="6">
        <f>'[1]Detailed Budget'!$AD$24</f>
        <v>194045122715</v>
      </c>
      <c r="BV615" s="7">
        <f>AV615/34743979</f>
        <v>2.1802676768781309E-3</v>
      </c>
      <c r="BW615" s="4"/>
      <c r="BX615" s="5">
        <f>BT615*BV615</f>
        <v>423070308.91136485</v>
      </c>
      <c r="BY615" s="5">
        <f>BU615*BV615</f>
        <v>423070308.91136485</v>
      </c>
      <c r="CA615" s="6">
        <f>'[1]Detailed Budget'!$AD$96</f>
        <v>71050111380.677719</v>
      </c>
      <c r="CB615" s="5">
        <f>BA615*CA615</f>
        <v>0</v>
      </c>
      <c r="CE615" s="6">
        <f>'[1]Detailed Budget'!$AD$175</f>
        <v>4330586076.5988197</v>
      </c>
      <c r="CF615" s="5">
        <f>BB615*BD615*CE615</f>
        <v>0</v>
      </c>
      <c r="CG615" s="6">
        <f>'[1]Detailed Budget'!$AD$176</f>
        <v>20662817754.37001</v>
      </c>
      <c r="CH615" s="5">
        <f>BB615*BF615*CG615</f>
        <v>0</v>
      </c>
      <c r="CI615" s="5">
        <f>CF615+CH615</f>
        <v>0</v>
      </c>
      <c r="CJ615" s="5">
        <f>'[1]Detailed Budget'!$AD$178</f>
        <v>46025131033.061455</v>
      </c>
      <c r="CK615" s="5">
        <f>BB615*AG615*CJ615</f>
        <v>0</v>
      </c>
      <c r="CL615" s="5">
        <f>CI615+CK615</f>
        <v>0</v>
      </c>
      <c r="CM615" s="4">
        <f>'[1]Detailed Budget'!$AD$189</f>
        <v>77498869683.252869</v>
      </c>
      <c r="CN615" s="5">
        <f>BH615*BL615*CM615</f>
        <v>40930990.836334921</v>
      </c>
      <c r="CO615" s="3">
        <f>'[1]Detailed Budget'!$AD$191</f>
        <v>2684962805.4134097</v>
      </c>
      <c r="CP615" s="2">
        <f>BH615*AN615*CO615</f>
        <v>1418061.8173328645</v>
      </c>
      <c r="CQ615" s="2">
        <f>CN615+CP615</f>
        <v>42349052.653667785</v>
      </c>
      <c r="CR615" s="6">
        <f>'[1]Detailed Budget'!$AD$195</f>
        <v>18734176418</v>
      </c>
      <c r="CS615" s="5">
        <f>BN615*CR615</f>
        <v>7558284.2662888663</v>
      </c>
      <c r="CW615" s="4"/>
      <c r="DH615" s="3">
        <f>'[1]Detailed Budget'!$AD$163</f>
        <v>4928560000</v>
      </c>
      <c r="DI615" s="2">
        <f>AP615*DH615</f>
        <v>5600000</v>
      </c>
    </row>
    <row r="616" spans="1:113" ht="43.5" x14ac:dyDescent="0.35">
      <c r="A616" s="23" t="s">
        <v>529</v>
      </c>
      <c r="B616" s="22" t="s">
        <v>528</v>
      </c>
      <c r="C616" s="21" t="s">
        <v>1</v>
      </c>
      <c r="D616" s="21"/>
      <c r="E616" s="21"/>
      <c r="F616" s="21"/>
      <c r="G616" s="21" t="s">
        <v>1</v>
      </c>
      <c r="H616" s="21" t="s">
        <v>1</v>
      </c>
      <c r="I616" s="21" t="s">
        <v>1</v>
      </c>
      <c r="J616" s="21"/>
      <c r="K616" s="21"/>
      <c r="L616" s="21"/>
      <c r="M616" s="21" t="s">
        <v>1</v>
      </c>
      <c r="N616" s="21"/>
      <c r="O616" s="21"/>
      <c r="P616" s="21"/>
      <c r="Q616" s="21"/>
      <c r="R616" s="21" t="s">
        <v>1</v>
      </c>
      <c r="S616" s="21"/>
      <c r="T616" s="21"/>
      <c r="U616" s="20">
        <f>COUNTA(C616:T616)</f>
        <v>6</v>
      </c>
      <c r="V616" s="19" t="s">
        <v>9</v>
      </c>
      <c r="W616" s="18">
        <v>131673</v>
      </c>
      <c r="X616" s="17">
        <v>3.36</v>
      </c>
      <c r="Y616" s="16">
        <f>1+X616/100</f>
        <v>1.0336000000000001</v>
      </c>
      <c r="Z616" s="6">
        <v>19</v>
      </c>
      <c r="AA616" s="16">
        <f>POWER(Y616,Z616)</f>
        <v>1.873689022502546</v>
      </c>
      <c r="AB616" s="6">
        <f>W616*AA616</f>
        <v>246714.25465997774</v>
      </c>
      <c r="AC616" s="1">
        <v>12.2</v>
      </c>
      <c r="AD616" s="6">
        <f>AB616*AC616/100</f>
        <v>30099.139068517285</v>
      </c>
      <c r="AE616" s="6">
        <f>AD616*0.95</f>
        <v>28594.182115091418</v>
      </c>
      <c r="AF616" s="6">
        <f>AE616*BB616</f>
        <v>0</v>
      </c>
      <c r="AG616" s="15">
        <f>AE616/21628351</f>
        <v>1.3220694501902349E-3</v>
      </c>
      <c r="AH616" s="6">
        <f>AB616*0.05</f>
        <v>12335.712732998887</v>
      </c>
      <c r="AI616" s="12">
        <f>AH616/12908475</f>
        <v>9.5562897499502355E-4</v>
      </c>
      <c r="AJ616" s="6">
        <f>AD616+AH616</f>
        <v>42434.851801516168</v>
      </c>
      <c r="AK616" s="6">
        <f>AB616*0.04</f>
        <v>9868.5701863991108</v>
      </c>
      <c r="AL616" s="6">
        <f>AB616*0.04</f>
        <v>9868.5701863991108</v>
      </c>
      <c r="AM616" s="6">
        <f>AK616+AL616</f>
        <v>19737.140372798222</v>
      </c>
      <c r="AN616" s="14">
        <f>AM616/20653560</f>
        <v>9.5562897499502366E-4</v>
      </c>
      <c r="AO616" s="6">
        <v>11</v>
      </c>
      <c r="AP616" s="13">
        <f>AO616/8801</f>
        <v>1.2498579706851495E-3</v>
      </c>
      <c r="AQ616" s="6">
        <v>11</v>
      </c>
      <c r="AR616" s="6"/>
      <c r="AS616" s="6"/>
      <c r="AT616" s="6"/>
      <c r="AU616" s="6">
        <v>1</v>
      </c>
      <c r="AV616" s="6">
        <f>W616/3902051*4061795</f>
        <v>137063.49123448157</v>
      </c>
      <c r="AW616" s="13">
        <f>AV616/34743979</f>
        <v>3.9449566566478059E-3</v>
      </c>
      <c r="AX616" s="6">
        <v>0</v>
      </c>
      <c r="AY616" s="6">
        <f>AJ616/1257532*329840</f>
        <v>11130.302464042341</v>
      </c>
      <c r="AZ616" s="6">
        <f>AX616*AY616</f>
        <v>0</v>
      </c>
      <c r="BA616" s="12">
        <f>AZ616/12721596</f>
        <v>0</v>
      </c>
      <c r="BB616" s="11">
        <v>0</v>
      </c>
      <c r="BC616" s="6">
        <f>AD616*BB616*0.18*4</f>
        <v>0</v>
      </c>
      <c r="BD616" s="10">
        <f>BC616/11104067</f>
        <v>0</v>
      </c>
      <c r="BE616" s="6">
        <f>AD616*BB616*0.77*4</f>
        <v>0</v>
      </c>
      <c r="BF616" s="8">
        <f>BE616/47500730</f>
        <v>0</v>
      </c>
      <c r="BG616" s="27">
        <f>BC616+BE616</f>
        <v>0</v>
      </c>
      <c r="BH616" s="9">
        <v>1</v>
      </c>
      <c r="BI616" s="6">
        <f>AK616*0.85*0.75*12</f>
        <v>75494.561925953196</v>
      </c>
      <c r="BJ616" s="6">
        <f>AL616*0.85*0.75*2*12</f>
        <v>150989.12385190639</v>
      </c>
      <c r="BK616" s="6">
        <f>BI616+BJ616</f>
        <v>226483.68577785959</v>
      </c>
      <c r="BL616" s="8">
        <f>BK616/236999601</f>
        <v>9.5562897499502366E-4</v>
      </c>
      <c r="BM616" s="6">
        <f>AH616/365562*500961</f>
        <v>16904.686445625794</v>
      </c>
      <c r="BN616" s="8">
        <f>BM616/23157202</f>
        <v>7.2999693337847088E-4</v>
      </c>
      <c r="BT616" s="6">
        <f>'[1]Detailed Budget'!$AD$12</f>
        <v>194045122715</v>
      </c>
      <c r="BU616" s="6">
        <f>'[1]Detailed Budget'!$AD$24</f>
        <v>194045122715</v>
      </c>
      <c r="BV616" s="7">
        <f>AV616/34743979</f>
        <v>3.9449566566478059E-3</v>
      </c>
      <c r="BW616" s="4"/>
      <c r="BX616" s="5">
        <f>BT616*BV616</f>
        <v>765499598.54457963</v>
      </c>
      <c r="BY616" s="5">
        <f>BU616*BV616</f>
        <v>765499598.54457963</v>
      </c>
      <c r="CA616" s="6">
        <f>'[1]Detailed Budget'!$AD$96</f>
        <v>71050111380.677719</v>
      </c>
      <c r="CB616" s="5">
        <f>BA616*CA616</f>
        <v>0</v>
      </c>
      <c r="CE616" s="6">
        <f>'[1]Detailed Budget'!$AD$175</f>
        <v>4330586076.5988197</v>
      </c>
      <c r="CF616" s="5">
        <f>BB616*BD616*CE616</f>
        <v>0</v>
      </c>
      <c r="CG616" s="6">
        <f>'[1]Detailed Budget'!$AD$176</f>
        <v>20662817754.37001</v>
      </c>
      <c r="CH616" s="5">
        <f>BB616*BF616*CG616</f>
        <v>0</v>
      </c>
      <c r="CI616" s="5">
        <f>CF616+CH616</f>
        <v>0</v>
      </c>
      <c r="CJ616" s="5">
        <f>'[1]Detailed Budget'!$AD$178</f>
        <v>46025131033.061455</v>
      </c>
      <c r="CK616" s="5">
        <f>BB616*AG616*CJ616</f>
        <v>0</v>
      </c>
      <c r="CL616" s="5">
        <f>CI616+CK616</f>
        <v>0</v>
      </c>
      <c r="CM616" s="4">
        <f>'[1]Detailed Budget'!$AD$189</f>
        <v>77498869683.252869</v>
      </c>
      <c r="CN616" s="5">
        <f>BH616*BL616*CM616</f>
        <v>74060165.398679852</v>
      </c>
      <c r="CO616" s="3">
        <f>'[1]Detailed Budget'!$AD$191</f>
        <v>2684962805.4134097</v>
      </c>
      <c r="CP616" s="2">
        <f>BH616*AN616*CO616</f>
        <v>2565828.25363698</v>
      </c>
      <c r="CQ616" s="2">
        <f>CN616+CP616</f>
        <v>76625993.652316839</v>
      </c>
      <c r="CR616" s="6">
        <f>'[1]Detailed Budget'!$AD$195</f>
        <v>18734176418</v>
      </c>
      <c r="CS616" s="5">
        <f>BN616*CR616</f>
        <v>13675891.334511267</v>
      </c>
      <c r="CW616" s="4"/>
      <c r="DH616" s="3">
        <f>'[1]Detailed Budget'!$AD$163</f>
        <v>4928560000</v>
      </c>
      <c r="DI616" s="2">
        <f>AP616*DH616</f>
        <v>6160000</v>
      </c>
    </row>
    <row r="617" spans="1:113" ht="43.5" x14ac:dyDescent="0.35">
      <c r="A617" s="23" t="s">
        <v>527</v>
      </c>
      <c r="B617" s="22" t="s">
        <v>526</v>
      </c>
      <c r="C617" s="21" t="s">
        <v>1</v>
      </c>
      <c r="D617" s="21"/>
      <c r="E617" s="21"/>
      <c r="F617" s="21"/>
      <c r="G617" s="21" t="s">
        <v>1</v>
      </c>
      <c r="H617" s="21" t="s">
        <v>1</v>
      </c>
      <c r="I617" s="21" t="s">
        <v>1</v>
      </c>
      <c r="J617" s="21"/>
      <c r="K617" s="21"/>
      <c r="L617" s="21"/>
      <c r="M617" s="21" t="s">
        <v>1</v>
      </c>
      <c r="N617" s="21"/>
      <c r="O617" s="21"/>
      <c r="P617" s="21"/>
      <c r="Q617" s="21"/>
      <c r="R617" s="21" t="s">
        <v>1</v>
      </c>
      <c r="S617" s="21"/>
      <c r="T617" s="21"/>
      <c r="U617" s="20">
        <f>COUNTA(C617:T617)</f>
        <v>6</v>
      </c>
      <c r="V617" s="19" t="s">
        <v>9</v>
      </c>
      <c r="W617" s="18">
        <v>132608</v>
      </c>
      <c r="X617" s="17">
        <v>3.36</v>
      </c>
      <c r="Y617" s="16">
        <f>1+X617/100</f>
        <v>1.0336000000000001</v>
      </c>
      <c r="Z617" s="6">
        <v>19</v>
      </c>
      <c r="AA617" s="16">
        <f>POWER(Y617,Z617)</f>
        <v>1.873689022502546</v>
      </c>
      <c r="AB617" s="6">
        <f>W617*AA617</f>
        <v>248466.15389601761</v>
      </c>
      <c r="AC617" s="1">
        <v>12.2</v>
      </c>
      <c r="AD617" s="6">
        <f>AB617*AC617/100</f>
        <v>30312.870775314146</v>
      </c>
      <c r="AE617" s="6">
        <f>AD617*0.95</f>
        <v>28797.227236548439</v>
      </c>
      <c r="AF617" s="6">
        <f>AE617*BB617</f>
        <v>0</v>
      </c>
      <c r="AG617" s="15">
        <f>AE617/21628351</f>
        <v>1.3314573652216223E-3</v>
      </c>
      <c r="AH617" s="6">
        <f>AB617*0.05</f>
        <v>12423.307694800882</v>
      </c>
      <c r="AI617" s="12">
        <f>AH617/12908475</f>
        <v>9.6241482396649354E-4</v>
      </c>
      <c r="AJ617" s="6">
        <f>AD617+AH617</f>
        <v>42736.178470115032</v>
      </c>
      <c r="AK617" s="6">
        <f>AB617*0.04</f>
        <v>9938.6461558407045</v>
      </c>
      <c r="AL617" s="6">
        <f>AB617*0.04</f>
        <v>9938.6461558407045</v>
      </c>
      <c r="AM617" s="6">
        <f>AK617+AL617</f>
        <v>19877.292311681409</v>
      </c>
      <c r="AN617" s="14">
        <f>AM617/20653560</f>
        <v>9.6241482396649343E-4</v>
      </c>
      <c r="AO617" s="6">
        <v>10</v>
      </c>
      <c r="AP617" s="13">
        <f>AO617/8801</f>
        <v>1.1362345188046814E-3</v>
      </c>
      <c r="AQ617" s="6">
        <v>10</v>
      </c>
      <c r="AR617" s="6"/>
      <c r="AS617" s="6"/>
      <c r="AT617" s="6"/>
      <c r="AU617" s="6">
        <v>1</v>
      </c>
      <c r="AV617" s="6">
        <f>W617/3902051*4061795</f>
        <v>138036.76870445823</v>
      </c>
      <c r="AW617" s="13">
        <f>AV617/34743979</f>
        <v>3.9729694950730379E-3</v>
      </c>
      <c r="AX617" s="6">
        <v>0</v>
      </c>
      <c r="AY617" s="6">
        <f>AJ617/1257532*329840</f>
        <v>11209.337898823047</v>
      </c>
      <c r="AZ617" s="6">
        <f>AX617*AY617</f>
        <v>0</v>
      </c>
      <c r="BA617" s="12">
        <f>AZ617/12721596</f>
        <v>0</v>
      </c>
      <c r="BB617" s="11">
        <v>0</v>
      </c>
      <c r="BC617" s="6">
        <f>AD617*BB617*0.18*4</f>
        <v>0</v>
      </c>
      <c r="BD617" s="10">
        <f>BC617/11104067</f>
        <v>0</v>
      </c>
      <c r="BE617" s="6">
        <f>AD617*BB617*0.77*4</f>
        <v>0</v>
      </c>
      <c r="BF617" s="8">
        <f>BE617/47500730</f>
        <v>0</v>
      </c>
      <c r="BG617" s="27">
        <f>BC617+BE617</f>
        <v>0</v>
      </c>
      <c r="BH617" s="9">
        <v>1</v>
      </c>
      <c r="BI617" s="6">
        <f>AK617*0.85*0.75*12</f>
        <v>76030.643092181388</v>
      </c>
      <c r="BJ617" s="6">
        <f>AL617*0.85*0.75*2*12</f>
        <v>152061.28618436278</v>
      </c>
      <c r="BK617" s="6">
        <f>BI617+BJ617</f>
        <v>228091.92927654416</v>
      </c>
      <c r="BL617" s="8">
        <f>BK617/236999601</f>
        <v>9.6241482396649332E-4</v>
      </c>
      <c r="BM617" s="6">
        <f>AH617/365562*500961</f>
        <v>17024.725343704064</v>
      </c>
      <c r="BN617" s="8">
        <f>BM617/23157202</f>
        <v>7.3518058631194148E-4</v>
      </c>
      <c r="BT617" s="6">
        <f>'[1]Detailed Budget'!$AD$12</f>
        <v>194045122715</v>
      </c>
      <c r="BU617" s="6">
        <f>'[1]Detailed Budget'!$AD$24</f>
        <v>194045122715</v>
      </c>
      <c r="BV617" s="7">
        <f>AV617/34743979</f>
        <v>3.9729694950730379E-3</v>
      </c>
      <c r="BW617" s="4"/>
      <c r="BX617" s="5">
        <f>BT617*BV617</f>
        <v>770935353.21439922</v>
      </c>
      <c r="BY617" s="5">
        <f>BU617*BV617</f>
        <v>770935353.21439922</v>
      </c>
      <c r="CA617" s="6">
        <f>'[1]Detailed Budget'!$AD$96</f>
        <v>71050111380.677719</v>
      </c>
      <c r="CB617" s="5">
        <f>BA617*CA617</f>
        <v>0</v>
      </c>
      <c r="CE617" s="6">
        <f>'[1]Detailed Budget'!$AD$175</f>
        <v>4330586076.5988197</v>
      </c>
      <c r="CF617" s="5">
        <f>BB617*BD617*CE617</f>
        <v>0</v>
      </c>
      <c r="CG617" s="6">
        <f>'[1]Detailed Budget'!$AD$176</f>
        <v>20662817754.37001</v>
      </c>
      <c r="CH617" s="5">
        <f>BB617*BF617*CG617</f>
        <v>0</v>
      </c>
      <c r="CI617" s="5">
        <f>CF617+CH617</f>
        <v>0</v>
      </c>
      <c r="CJ617" s="5">
        <f>'[1]Detailed Budget'!$AD$178</f>
        <v>46025131033.061455</v>
      </c>
      <c r="CK617" s="5">
        <f>BB617*AG617*CJ617</f>
        <v>0</v>
      </c>
      <c r="CL617" s="5">
        <f>CI617+CK617</f>
        <v>0</v>
      </c>
      <c r="CM617" s="4">
        <f>'[1]Detailed Budget'!$AD$189</f>
        <v>77498869683.252869</v>
      </c>
      <c r="CN617" s="5">
        <f>BH617*BL617*CM617</f>
        <v>74586061.023810014</v>
      </c>
      <c r="CO617" s="3">
        <f>'[1]Detailed Budget'!$AD$191</f>
        <v>2684962805.4134097</v>
      </c>
      <c r="CP617" s="2">
        <f>BH617*AN617*CO617</f>
        <v>2584048.0057285288</v>
      </c>
      <c r="CQ617" s="2">
        <f>CN617+CP617</f>
        <v>77170109.029538542</v>
      </c>
      <c r="CR617" s="6">
        <f>'[1]Detailed Budget'!$AD$195</f>
        <v>18734176418</v>
      </c>
      <c r="CS617" s="5">
        <f>BN617*CR617</f>
        <v>13773002.803056588</v>
      </c>
      <c r="CW617" s="4"/>
      <c r="DH617" s="3">
        <f>'[1]Detailed Budget'!$AD$163</f>
        <v>4928560000</v>
      </c>
      <c r="DI617" s="2">
        <f>AP617*DH617</f>
        <v>5600000</v>
      </c>
    </row>
    <row r="618" spans="1:113" ht="43.5" x14ac:dyDescent="0.35">
      <c r="A618" s="23" t="s">
        <v>525</v>
      </c>
      <c r="B618" s="22" t="s">
        <v>524</v>
      </c>
      <c r="C618" s="21" t="s">
        <v>1</v>
      </c>
      <c r="D618" s="21"/>
      <c r="E618" s="21"/>
      <c r="F618" s="21"/>
      <c r="G618" s="21" t="s">
        <v>1</v>
      </c>
      <c r="H618" s="21" t="s">
        <v>1</v>
      </c>
      <c r="I618" s="21" t="s">
        <v>1</v>
      </c>
      <c r="J618" s="21"/>
      <c r="K618" s="21"/>
      <c r="L618" s="21"/>
      <c r="M618" s="21" t="s">
        <v>1</v>
      </c>
      <c r="N618" s="21"/>
      <c r="O618" s="21"/>
      <c r="P618" s="21"/>
      <c r="Q618" s="21"/>
      <c r="R618" s="21" t="s">
        <v>1</v>
      </c>
      <c r="S618" s="21"/>
      <c r="T618" s="21"/>
      <c r="U618" s="20">
        <f>COUNTA(C618:T618)</f>
        <v>6</v>
      </c>
      <c r="V618" s="19" t="s">
        <v>9</v>
      </c>
      <c r="W618" s="18">
        <v>141408</v>
      </c>
      <c r="X618" s="17">
        <v>3.36</v>
      </c>
      <c r="Y618" s="16">
        <f>1+X618/100</f>
        <v>1.0336000000000001</v>
      </c>
      <c r="Z618" s="6">
        <v>19</v>
      </c>
      <c r="AA618" s="16">
        <f>POWER(Y618,Z618)</f>
        <v>1.873689022502546</v>
      </c>
      <c r="AB618" s="6">
        <f>W618*AA618</f>
        <v>264954.61729404004</v>
      </c>
      <c r="AC618" s="1">
        <v>12.2</v>
      </c>
      <c r="AD618" s="6">
        <f>AB618*AC618/100</f>
        <v>32324.463309872881</v>
      </c>
      <c r="AE618" s="6">
        <f>AD618*0.95</f>
        <v>30708.240144379237</v>
      </c>
      <c r="AF618" s="6">
        <f>AE618*BB618</f>
        <v>0</v>
      </c>
      <c r="AG618" s="15">
        <f>AE618/21628351</f>
        <v>1.4198142125758564E-3</v>
      </c>
      <c r="AH618" s="6">
        <f>AB618*0.05</f>
        <v>13247.730864702004</v>
      </c>
      <c r="AI618" s="12">
        <f>AH618/12908475</f>
        <v>1.0262816378156215E-3</v>
      </c>
      <c r="AJ618" s="6">
        <f>AD618+AH618</f>
        <v>45572.194174574885</v>
      </c>
      <c r="AK618" s="6">
        <f>AB618*0.04</f>
        <v>10598.184691761602</v>
      </c>
      <c r="AL618" s="6">
        <f>AB618*0.04</f>
        <v>10598.184691761602</v>
      </c>
      <c r="AM618" s="6">
        <f>AK618+AL618</f>
        <v>21196.369383523204</v>
      </c>
      <c r="AN618" s="14">
        <f>AM618/20653560</f>
        <v>1.0262816378156213E-3</v>
      </c>
      <c r="AO618" s="6">
        <v>11</v>
      </c>
      <c r="AP618" s="13">
        <f>AO618/8801</f>
        <v>1.2498579706851495E-3</v>
      </c>
      <c r="AQ618" s="6">
        <v>11</v>
      </c>
      <c r="AR618" s="6"/>
      <c r="AS618" s="6"/>
      <c r="AT618" s="6"/>
      <c r="AU618" s="6">
        <v>1</v>
      </c>
      <c r="AV618" s="6">
        <f>W618/3902051*4061795</f>
        <v>147197.02724541532</v>
      </c>
      <c r="AW618" s="13">
        <f>AV618/34743979</f>
        <v>4.2366197390752312E-3</v>
      </c>
      <c r="AX618" s="6">
        <v>0</v>
      </c>
      <c r="AY618" s="6">
        <f>AJ618/1257532*329840</f>
        <v>11953.200814406138</v>
      </c>
      <c r="AZ618" s="6">
        <f>AX618*AY618</f>
        <v>0</v>
      </c>
      <c r="BA618" s="12">
        <f>AZ618/12721596</f>
        <v>0</v>
      </c>
      <c r="BB618" s="11">
        <v>0</v>
      </c>
      <c r="BC618" s="6">
        <f>AD618*BB618*0.18*4</f>
        <v>0</v>
      </c>
      <c r="BD618" s="10">
        <f>BC618/11104067</f>
        <v>0</v>
      </c>
      <c r="BE618" s="6">
        <f>AD618*BB618*0.77*4</f>
        <v>0</v>
      </c>
      <c r="BF618" s="8">
        <f>BE618/47500730</f>
        <v>0</v>
      </c>
      <c r="BG618" s="27">
        <f>BC618+BE618</f>
        <v>0</v>
      </c>
      <c r="BH618" s="9">
        <v>1</v>
      </c>
      <c r="BI618" s="6">
        <f>AK618*0.85*0.75*12</f>
        <v>81076.112891976256</v>
      </c>
      <c r="BJ618" s="6">
        <f>AL618*0.85*0.75*2*12</f>
        <v>162152.22578395251</v>
      </c>
      <c r="BK618" s="6">
        <f>BI618+BJ618</f>
        <v>243228.33867592877</v>
      </c>
      <c r="BL618" s="8">
        <f>BK618/236999601</f>
        <v>1.0262816378156213E-3</v>
      </c>
      <c r="BM618" s="6">
        <f>AH618/365562*500961</f>
        <v>18154.503207970138</v>
      </c>
      <c r="BN618" s="8">
        <f>BM618/23157202</f>
        <v>7.839679080387232E-4</v>
      </c>
      <c r="BT618" s="6">
        <f>'[1]Detailed Budget'!$AD$12</f>
        <v>194045122715</v>
      </c>
      <c r="BU618" s="6">
        <f>'[1]Detailed Budget'!$AD$24</f>
        <v>194045122715</v>
      </c>
      <c r="BV618" s="7">
        <f>AV618/34743979</f>
        <v>4.2366197390752312E-3</v>
      </c>
      <c r="BW618" s="4"/>
      <c r="BX618" s="5">
        <f>BT618*BV618</f>
        <v>822095397.16564453</v>
      </c>
      <c r="BY618" s="5">
        <f>BU618*BV618</f>
        <v>822095397.16564453</v>
      </c>
      <c r="CA618" s="6">
        <f>'[1]Detailed Budget'!$AD$96</f>
        <v>71050111380.677719</v>
      </c>
      <c r="CB618" s="5">
        <f>BA618*CA618</f>
        <v>0</v>
      </c>
      <c r="CE618" s="6">
        <f>'[1]Detailed Budget'!$AD$175</f>
        <v>4330586076.5988197</v>
      </c>
      <c r="CF618" s="5">
        <f>BB618*BD618*CE618</f>
        <v>0</v>
      </c>
      <c r="CG618" s="6">
        <f>'[1]Detailed Budget'!$AD$176</f>
        <v>20662817754.37001</v>
      </c>
      <c r="CH618" s="5">
        <f>BB618*BF618*CG618</f>
        <v>0</v>
      </c>
      <c r="CI618" s="5">
        <f>CF618+CH618</f>
        <v>0</v>
      </c>
      <c r="CJ618" s="5">
        <f>'[1]Detailed Budget'!$AD$178</f>
        <v>46025131033.061455</v>
      </c>
      <c r="CK618" s="5">
        <f>BB618*AG618*CJ618</f>
        <v>0</v>
      </c>
      <c r="CL618" s="5">
        <f>CI618+CK618</f>
        <v>0</v>
      </c>
      <c r="CM618" s="4">
        <f>'[1]Detailed Budget'!$AD$189</f>
        <v>77498869683.252869</v>
      </c>
      <c r="CN618" s="5">
        <f>BH618*BL618*CM618</f>
        <v>79535666.907388151</v>
      </c>
      <c r="CO618" s="3">
        <f>'[1]Detailed Budget'!$AD$191</f>
        <v>2684962805.4134097</v>
      </c>
      <c r="CP618" s="2">
        <f>BH618*AN618*CO618</f>
        <v>2755528.0254136994</v>
      </c>
      <c r="CQ618" s="2">
        <f>CN618+CP618</f>
        <v>82291194.932801843</v>
      </c>
      <c r="CR618" s="6">
        <f>'[1]Detailed Budget'!$AD$195</f>
        <v>18734176418</v>
      </c>
      <c r="CS618" s="5">
        <f>BN618*CR618</f>
        <v>14686993.095247841</v>
      </c>
      <c r="CW618" s="4"/>
      <c r="DH618" s="3">
        <f>'[1]Detailed Budget'!$AD$163</f>
        <v>4928560000</v>
      </c>
      <c r="DI618" s="2">
        <f>AP618*DH618</f>
        <v>6160000</v>
      </c>
    </row>
    <row r="619" spans="1:113" ht="43.5" x14ac:dyDescent="0.35">
      <c r="A619" s="23" t="s">
        <v>523</v>
      </c>
      <c r="B619" s="22" t="s">
        <v>522</v>
      </c>
      <c r="C619" s="21" t="s">
        <v>1</v>
      </c>
      <c r="D619" s="21"/>
      <c r="E619" s="21"/>
      <c r="F619" s="21"/>
      <c r="G619" s="21" t="s">
        <v>1</v>
      </c>
      <c r="H619" s="21" t="s">
        <v>1</v>
      </c>
      <c r="I619" s="21" t="s">
        <v>1</v>
      </c>
      <c r="J619" s="21"/>
      <c r="K619" s="21"/>
      <c r="L619" s="21"/>
      <c r="M619" s="21" t="s">
        <v>1</v>
      </c>
      <c r="N619" s="21"/>
      <c r="O619" s="21"/>
      <c r="P619" s="21"/>
      <c r="Q619" s="21"/>
      <c r="R619" s="21" t="s">
        <v>1</v>
      </c>
      <c r="S619" s="21"/>
      <c r="T619" s="21"/>
      <c r="U619" s="20">
        <f>COUNTA(C619:T619)</f>
        <v>6</v>
      </c>
      <c r="V619" s="19" t="s">
        <v>9</v>
      </c>
      <c r="W619" s="18">
        <v>99084</v>
      </c>
      <c r="X619" s="17">
        <v>3.36</v>
      </c>
      <c r="Y619" s="16">
        <f>1+X619/100</f>
        <v>1.0336000000000001</v>
      </c>
      <c r="Z619" s="6">
        <v>19</v>
      </c>
      <c r="AA619" s="16">
        <f>POWER(Y619,Z619)</f>
        <v>1.873689022502546</v>
      </c>
      <c r="AB619" s="6">
        <f>W619*AA619</f>
        <v>185652.60310564228</v>
      </c>
      <c r="AC619" s="1">
        <v>12.2</v>
      </c>
      <c r="AD619" s="6">
        <f>AB619*AC619/100</f>
        <v>22649.617578888359</v>
      </c>
      <c r="AE619" s="6">
        <f>AD619*0.95</f>
        <v>21517.136699943941</v>
      </c>
      <c r="AF619" s="6">
        <f>AE619*BB619</f>
        <v>0</v>
      </c>
      <c r="AG619" s="15">
        <f>AE619/21628351</f>
        <v>9.9485793900533337E-4</v>
      </c>
      <c r="AH619" s="6">
        <f>AB619*0.05</f>
        <v>9282.6301552821151</v>
      </c>
      <c r="AI619" s="12">
        <f>AH619/12908475</f>
        <v>7.1911129357124797E-4</v>
      </c>
      <c r="AJ619" s="6">
        <f>AD619+AH619</f>
        <v>31932.247734170473</v>
      </c>
      <c r="AK619" s="6">
        <f>AB619*0.04</f>
        <v>7426.1041242256915</v>
      </c>
      <c r="AL619" s="6">
        <f>AB619*0.04</f>
        <v>7426.1041242256915</v>
      </c>
      <c r="AM619" s="6">
        <f>AK619+AL619</f>
        <v>14852.208248451383</v>
      </c>
      <c r="AN619" s="14">
        <f>AM619/20653560</f>
        <v>7.1911129357124797E-4</v>
      </c>
      <c r="AO619" s="6">
        <v>10</v>
      </c>
      <c r="AP619" s="13">
        <f>AO619/8801</f>
        <v>1.1362345188046814E-3</v>
      </c>
      <c r="AQ619" s="6">
        <v>10</v>
      </c>
      <c r="AR619" s="6"/>
      <c r="AS619" s="6"/>
      <c r="AT619" s="6"/>
      <c r="AU619" s="6">
        <v>1</v>
      </c>
      <c r="AV619" s="6">
        <f>W619/3902051*4061795</f>
        <v>103140.34741729414</v>
      </c>
      <c r="AW619" s="13">
        <f>AV619/34743979</f>
        <v>2.9685819064446859E-3</v>
      </c>
      <c r="AX619" s="6">
        <v>0</v>
      </c>
      <c r="AY619" s="6">
        <f>AJ619/1257532*329840</f>
        <v>8375.5583099585456</v>
      </c>
      <c r="AZ619" s="6">
        <f>AX619*AY619</f>
        <v>0</v>
      </c>
      <c r="BA619" s="12">
        <f>AZ619/12721596</f>
        <v>0</v>
      </c>
      <c r="BB619" s="11">
        <v>0</v>
      </c>
      <c r="BC619" s="6">
        <f>AD619*BB619*0.18*4</f>
        <v>0</v>
      </c>
      <c r="BD619" s="10">
        <f>BC619/11104067</f>
        <v>0</v>
      </c>
      <c r="BE619" s="6">
        <f>AD619*BB619*0.77*4</f>
        <v>0</v>
      </c>
      <c r="BF619" s="8">
        <f>BE619/47500730</f>
        <v>0</v>
      </c>
      <c r="BG619" s="27">
        <f>BC619+BE619</f>
        <v>0</v>
      </c>
      <c r="BH619" s="9">
        <v>1</v>
      </c>
      <c r="BI619" s="6">
        <f>AK619*0.85*0.75*12</f>
        <v>56809.696550326531</v>
      </c>
      <c r="BJ619" s="6">
        <f>AL619*0.85*0.75*2*12</f>
        <v>113619.39310065306</v>
      </c>
      <c r="BK619" s="6">
        <f>BI619+BJ619</f>
        <v>170429.08965097959</v>
      </c>
      <c r="BL619" s="8">
        <f>BK619/236999601</f>
        <v>7.1911129357124775E-4</v>
      </c>
      <c r="BM619" s="6">
        <f>AH619/365562*500961</f>
        <v>12720.785216243163</v>
      </c>
      <c r="BN619" s="8">
        <f>BM619/23157202</f>
        <v>5.4932306658823297E-4</v>
      </c>
      <c r="BT619" s="6">
        <f>'[1]Detailed Budget'!$AD$12</f>
        <v>194045122715</v>
      </c>
      <c r="BU619" s="6">
        <f>'[1]Detailed Budget'!$AD$24</f>
        <v>194045122715</v>
      </c>
      <c r="BV619" s="7">
        <f>AV619/34743979</f>
        <v>2.9685819064446859E-3</v>
      </c>
      <c r="BW619" s="4"/>
      <c r="BX619" s="5">
        <f>BT619*BV619</f>
        <v>576038840.32558775</v>
      </c>
      <c r="BY619" s="5">
        <f>BU619*BV619</f>
        <v>576038840.32558775</v>
      </c>
      <c r="CA619" s="6">
        <f>'[1]Detailed Budget'!$AD$96</f>
        <v>71050111380.677719</v>
      </c>
      <c r="CB619" s="5">
        <f>BA619*CA619</f>
        <v>0</v>
      </c>
      <c r="CE619" s="6">
        <f>'[1]Detailed Budget'!$AD$175</f>
        <v>4330586076.5988197</v>
      </c>
      <c r="CF619" s="5">
        <f>BB619*BD619*CE619</f>
        <v>0</v>
      </c>
      <c r="CG619" s="6">
        <f>'[1]Detailed Budget'!$AD$176</f>
        <v>20662817754.37001</v>
      </c>
      <c r="CH619" s="5">
        <f>BB619*BF619*CG619</f>
        <v>0</v>
      </c>
      <c r="CI619" s="5">
        <f>CF619+CH619</f>
        <v>0</v>
      </c>
      <c r="CJ619" s="5">
        <f>'[1]Detailed Budget'!$AD$178</f>
        <v>46025131033.061455</v>
      </c>
      <c r="CK619" s="5">
        <f>BB619*AG619*CJ619</f>
        <v>0</v>
      </c>
      <c r="CL619" s="5">
        <f>CI619+CK619</f>
        <v>0</v>
      </c>
      <c r="CM619" s="4">
        <f>'[1]Detailed Budget'!$AD$189</f>
        <v>77498869683.252869</v>
      </c>
      <c r="CN619" s="5">
        <f>BH619*BL619*CM619</f>
        <v>55730312.428233527</v>
      </c>
      <c r="CO619" s="3">
        <f>'[1]Detailed Budget'!$AD$191</f>
        <v>2684962805.4134097</v>
      </c>
      <c r="CP619" s="2">
        <f>BH619*AN619*CO619</f>
        <v>1930787.076191524</v>
      </c>
      <c r="CQ619" s="2">
        <f>CN619+CP619</f>
        <v>57661099.504425049</v>
      </c>
      <c r="CR619" s="6">
        <f>'[1]Detailed Budget'!$AD$195</f>
        <v>18734176418</v>
      </c>
      <c r="CS619" s="5">
        <f>BN619*CR619</f>
        <v>10291115.239940718</v>
      </c>
      <c r="CW619" s="4"/>
      <c r="DH619" s="3">
        <f>'[1]Detailed Budget'!$AD$163</f>
        <v>4928560000</v>
      </c>
      <c r="DI619" s="2">
        <f>AP619*DH619</f>
        <v>5600000</v>
      </c>
    </row>
    <row r="620" spans="1:113" ht="43.5" x14ac:dyDescent="0.35">
      <c r="A620" s="23" t="s">
        <v>521</v>
      </c>
      <c r="B620" s="22" t="s">
        <v>520</v>
      </c>
      <c r="C620" s="21" t="s">
        <v>1</v>
      </c>
      <c r="D620" s="21"/>
      <c r="E620" s="21"/>
      <c r="F620" s="21"/>
      <c r="G620" s="21" t="s">
        <v>1</v>
      </c>
      <c r="H620" s="21" t="s">
        <v>1</v>
      </c>
      <c r="I620" s="21" t="s">
        <v>1</v>
      </c>
      <c r="J620" s="21"/>
      <c r="K620" s="21"/>
      <c r="L620" s="21"/>
      <c r="M620" s="21" t="s">
        <v>1</v>
      </c>
      <c r="N620" s="21"/>
      <c r="O620" s="21"/>
      <c r="P620" s="21"/>
      <c r="Q620" s="21"/>
      <c r="R620" s="21" t="s">
        <v>1</v>
      </c>
      <c r="S620" s="21"/>
      <c r="T620" s="21"/>
      <c r="U620" s="20">
        <f>COUNTA(C620:T620)</f>
        <v>6</v>
      </c>
      <c r="V620" s="19" t="s">
        <v>9</v>
      </c>
      <c r="W620" s="18">
        <v>127856</v>
      </c>
      <c r="X620" s="17">
        <v>3.36</v>
      </c>
      <c r="Y620" s="16">
        <f>1+X620/100</f>
        <v>1.0336000000000001</v>
      </c>
      <c r="Z620" s="6">
        <v>19</v>
      </c>
      <c r="AA620" s="16">
        <f>POWER(Y620,Z620)</f>
        <v>1.873689022502546</v>
      </c>
      <c r="AB620" s="6">
        <f>W620*AA620</f>
        <v>239562.38366108551</v>
      </c>
      <c r="AC620" s="1">
        <v>12.2</v>
      </c>
      <c r="AD620" s="6">
        <f>AB620*AC620/100</f>
        <v>29226.610806652428</v>
      </c>
      <c r="AE620" s="6">
        <f>AD620*0.95</f>
        <v>27765.280266319805</v>
      </c>
      <c r="AF620" s="6">
        <f>AE620*BB620</f>
        <v>0</v>
      </c>
      <c r="AG620" s="15">
        <f>AE620/21628351</f>
        <v>1.2837446676503357E-3</v>
      </c>
      <c r="AH620" s="6">
        <f>AB620*0.05</f>
        <v>11978.119183054276</v>
      </c>
      <c r="AI620" s="12">
        <f>AH620/12908475</f>
        <v>9.2792674448796437E-4</v>
      </c>
      <c r="AJ620" s="6">
        <f>AD620+AH620</f>
        <v>41204.729989706706</v>
      </c>
      <c r="AK620" s="6">
        <f>AB620*0.04</f>
        <v>9582.4953464434202</v>
      </c>
      <c r="AL620" s="6">
        <f>AB620*0.04</f>
        <v>9582.4953464434202</v>
      </c>
      <c r="AM620" s="6">
        <f>AK620+AL620</f>
        <v>19164.99069288684</v>
      </c>
      <c r="AN620" s="14">
        <f>AM620/20653560</f>
        <v>9.2792674448796437E-4</v>
      </c>
      <c r="AO620" s="6">
        <v>10</v>
      </c>
      <c r="AP620" s="13">
        <f>AO620/8801</f>
        <v>1.1362345188046814E-3</v>
      </c>
      <c r="AQ620" s="6">
        <v>10</v>
      </c>
      <c r="AR620" s="6"/>
      <c r="AS620" s="6"/>
      <c r="AT620" s="6"/>
      <c r="AU620" s="6">
        <v>1</v>
      </c>
      <c r="AV620" s="6">
        <f>W620/3902051*4061795</f>
        <v>133090.22909234144</v>
      </c>
      <c r="AW620" s="13">
        <f>AV620/34743979</f>
        <v>3.8305983633118543E-3</v>
      </c>
      <c r="AX620" s="6">
        <v>0</v>
      </c>
      <c r="AY620" s="6">
        <f>AJ620/1257532*329840</f>
        <v>10807.651924408174</v>
      </c>
      <c r="AZ620" s="6">
        <f>AX620*AY620</f>
        <v>0</v>
      </c>
      <c r="BA620" s="12">
        <f>AZ620/12721596</f>
        <v>0</v>
      </c>
      <c r="BB620" s="11">
        <v>0</v>
      </c>
      <c r="BC620" s="6">
        <f>AD620*BB620*0.18*4</f>
        <v>0</v>
      </c>
      <c r="BD620" s="10">
        <f>BC620/11104067</f>
        <v>0</v>
      </c>
      <c r="BE620" s="6">
        <f>AD620*BB620*0.77*4</f>
        <v>0</v>
      </c>
      <c r="BF620" s="8">
        <f>BE620/47500730</f>
        <v>0</v>
      </c>
      <c r="BG620" s="27">
        <f>BC620+BE620</f>
        <v>0</v>
      </c>
      <c r="BH620" s="9">
        <v>1</v>
      </c>
      <c r="BI620" s="6">
        <f>AK620*0.85*0.75*12</f>
        <v>73306.08940029217</v>
      </c>
      <c r="BJ620" s="6">
        <f>AL620*0.85*0.75*2*12</f>
        <v>146612.17880058434</v>
      </c>
      <c r="BK620" s="6">
        <f>BI620+BJ620</f>
        <v>219918.26820087651</v>
      </c>
      <c r="BL620" s="8">
        <f>BK620/236999601</f>
        <v>9.2792674448796437E-4</v>
      </c>
      <c r="BM620" s="6">
        <f>AH620/365562*500961</f>
        <v>16414.645297000381</v>
      </c>
      <c r="BN620" s="8">
        <f>BM620/23157202</f>
        <v>7.0883543257947918E-4</v>
      </c>
      <c r="BT620" s="6">
        <f>'[1]Detailed Budget'!$AD$12</f>
        <v>194045122715</v>
      </c>
      <c r="BU620" s="6">
        <f>'[1]Detailed Budget'!$AD$24</f>
        <v>194045122715</v>
      </c>
      <c r="BV620" s="7">
        <f>AV620/34743979</f>
        <v>3.8305983633118543E-3</v>
      </c>
      <c r="BW620" s="4"/>
      <c r="BX620" s="5">
        <f>BT620*BV620</f>
        <v>743308929.48072696</v>
      </c>
      <c r="BY620" s="5">
        <f>BU620*BV620</f>
        <v>743308929.48072696</v>
      </c>
      <c r="CA620" s="6">
        <f>'[1]Detailed Budget'!$AD$96</f>
        <v>71050111380.677719</v>
      </c>
      <c r="CB620" s="5">
        <f>BA620*CA620</f>
        <v>0</v>
      </c>
      <c r="CE620" s="6">
        <f>'[1]Detailed Budget'!$AD$175</f>
        <v>4330586076.5988197</v>
      </c>
      <c r="CF620" s="5">
        <f>BB620*BD620*CE620</f>
        <v>0</v>
      </c>
      <c r="CG620" s="6">
        <f>'[1]Detailed Budget'!$AD$176</f>
        <v>20662817754.37001</v>
      </c>
      <c r="CH620" s="5">
        <f>BB620*BF620*CG620</f>
        <v>0</v>
      </c>
      <c r="CI620" s="5">
        <f>CF620+CH620</f>
        <v>0</v>
      </c>
      <c r="CJ620" s="5">
        <f>'[1]Detailed Budget'!$AD$178</f>
        <v>46025131033.061455</v>
      </c>
      <c r="CK620" s="5">
        <f>BB620*AG620*CJ620</f>
        <v>0</v>
      </c>
      <c r="CL620" s="5">
        <f>CI620+CK620</f>
        <v>0</v>
      </c>
      <c r="CM620" s="4">
        <f>'[1]Detailed Budget'!$AD$189</f>
        <v>77498869683.252869</v>
      </c>
      <c r="CN620" s="5">
        <f>BH620*BL620*CM620</f>
        <v>71913273.84667784</v>
      </c>
      <c r="CO620" s="3">
        <f>'[1]Detailed Budget'!$AD$191</f>
        <v>2684962805.4134097</v>
      </c>
      <c r="CP620" s="2">
        <f>BH620*AN620*CO620</f>
        <v>2491448.7950985371</v>
      </c>
      <c r="CQ620" s="2">
        <f>CN620+CP620</f>
        <v>74404722.641776383</v>
      </c>
      <c r="CR620" s="6">
        <f>'[1]Detailed Budget'!$AD$195</f>
        <v>18734176418</v>
      </c>
      <c r="CS620" s="5">
        <f>BN620*CR620</f>
        <v>13279448.045273308</v>
      </c>
      <c r="CW620" s="4"/>
      <c r="DH620" s="3">
        <f>'[1]Detailed Budget'!$AD$163</f>
        <v>4928560000</v>
      </c>
      <c r="DI620" s="2">
        <f>AP620*DH620</f>
        <v>5600000</v>
      </c>
    </row>
    <row r="621" spans="1:113" ht="43.5" x14ac:dyDescent="0.35">
      <c r="A621" s="23" t="s">
        <v>519</v>
      </c>
      <c r="B621" s="22" t="s">
        <v>518</v>
      </c>
      <c r="C621" s="21" t="s">
        <v>1</v>
      </c>
      <c r="D621" s="21"/>
      <c r="E621" s="21"/>
      <c r="F621" s="21"/>
      <c r="G621" s="21" t="s">
        <v>1</v>
      </c>
      <c r="H621" s="21" t="s">
        <v>1</v>
      </c>
      <c r="I621" s="21" t="s">
        <v>1</v>
      </c>
      <c r="J621" s="21"/>
      <c r="K621" s="21"/>
      <c r="L621" s="21"/>
      <c r="M621" s="21" t="s">
        <v>1</v>
      </c>
      <c r="N621" s="21"/>
      <c r="O621" s="21"/>
      <c r="P621" s="21"/>
      <c r="Q621" s="21"/>
      <c r="R621" s="21" t="s">
        <v>1</v>
      </c>
      <c r="S621" s="21"/>
      <c r="T621" s="21"/>
      <c r="U621" s="20">
        <f>COUNTA(C621:T621)</f>
        <v>6</v>
      </c>
      <c r="V621" s="19" t="s">
        <v>9</v>
      </c>
      <c r="W621" s="18">
        <v>102173</v>
      </c>
      <c r="X621" s="17">
        <v>3.36</v>
      </c>
      <c r="Y621" s="16">
        <f>1+X621/100</f>
        <v>1.0336000000000001</v>
      </c>
      <c r="Z621" s="6">
        <v>19</v>
      </c>
      <c r="AA621" s="16">
        <f>POWER(Y621,Z621)</f>
        <v>1.873689022502546</v>
      </c>
      <c r="AB621" s="6">
        <f>W621*AA621</f>
        <v>191440.42849615263</v>
      </c>
      <c r="AC621" s="1">
        <v>12.2</v>
      </c>
      <c r="AD621" s="6">
        <f>AB621*AC621/100</f>
        <v>23355.73227653062</v>
      </c>
      <c r="AE621" s="6">
        <f>AD621*0.95</f>
        <v>22187.945662704089</v>
      </c>
      <c r="AF621" s="6">
        <f>AE621*BB621</f>
        <v>0</v>
      </c>
      <c r="AG621" s="15">
        <f>AE621/21628351</f>
        <v>1.0258732005368365E-3</v>
      </c>
      <c r="AH621" s="6">
        <f>AB621*0.05</f>
        <v>9572.0214248076318</v>
      </c>
      <c r="AI621" s="12">
        <f>AH621/12908475</f>
        <v>7.4152999675078824E-4</v>
      </c>
      <c r="AJ621" s="6">
        <f>AD621+AH621</f>
        <v>32927.753701338253</v>
      </c>
      <c r="AK621" s="6">
        <f>AB621*0.04</f>
        <v>7657.6171398461056</v>
      </c>
      <c r="AL621" s="6">
        <f>AB621*0.04</f>
        <v>7657.6171398461056</v>
      </c>
      <c r="AM621" s="6">
        <f>AK621+AL621</f>
        <v>15315.234279692211</v>
      </c>
      <c r="AN621" s="14">
        <f>AM621/20653560</f>
        <v>7.4152999675078835E-4</v>
      </c>
      <c r="AO621" s="6">
        <v>10</v>
      </c>
      <c r="AP621" s="13">
        <f>AO621/8801</f>
        <v>1.1362345188046814E-3</v>
      </c>
      <c r="AQ621" s="6">
        <v>10</v>
      </c>
      <c r="AR621" s="6"/>
      <c r="AS621" s="6"/>
      <c r="AT621" s="6"/>
      <c r="AU621" s="6">
        <v>1</v>
      </c>
      <c r="AV621" s="6">
        <f>W621/3902051*4061795</f>
        <v>106355.80635286417</v>
      </c>
      <c r="AW621" s="13">
        <f>AV621/34743979</f>
        <v>3.0611291341404554E-3</v>
      </c>
      <c r="AX621" s="6">
        <v>0</v>
      </c>
      <c r="AY621" s="6">
        <f>AJ621/1257532*329840</f>
        <v>8636.6710993035649</v>
      </c>
      <c r="AZ621" s="6">
        <f>AX621*AY621</f>
        <v>0</v>
      </c>
      <c r="BA621" s="12">
        <f>AZ621/12721596</f>
        <v>0</v>
      </c>
      <c r="BB621" s="11">
        <v>0</v>
      </c>
      <c r="BC621" s="6">
        <f>AD621*BB621*0.18*4</f>
        <v>0</v>
      </c>
      <c r="BD621" s="10">
        <f>BC621/11104067</f>
        <v>0</v>
      </c>
      <c r="BE621" s="6">
        <f>AD621*BB621*0.77*4</f>
        <v>0</v>
      </c>
      <c r="BF621" s="8">
        <f>BE621/47500730</f>
        <v>0</v>
      </c>
      <c r="BG621" s="27">
        <f>BC621+BE621</f>
        <v>0</v>
      </c>
      <c r="BH621" s="9">
        <v>1</v>
      </c>
      <c r="BI621" s="6">
        <f>AK621*0.85*0.75*12</f>
        <v>58580.771119822697</v>
      </c>
      <c r="BJ621" s="6">
        <f>AL621*0.85*0.75*2*12</f>
        <v>117161.54223964539</v>
      </c>
      <c r="BK621" s="6">
        <f>BI621+BJ621</f>
        <v>175742.3133594681</v>
      </c>
      <c r="BL621" s="8">
        <f>BK621/236999601</f>
        <v>7.4152999675078824E-4</v>
      </c>
      <c r="BM621" s="6">
        <f>AH621/365562*500961</f>
        <v>13117.362923370198</v>
      </c>
      <c r="BN621" s="8">
        <f>BM621/23157202</f>
        <v>5.6644852531709993E-4</v>
      </c>
      <c r="BT621" s="6">
        <f>'[1]Detailed Budget'!$AD$12</f>
        <v>194045122715</v>
      </c>
      <c r="BU621" s="6">
        <f>'[1]Detailed Budget'!$AD$24</f>
        <v>194045122715</v>
      </c>
      <c r="BV621" s="7">
        <f>AV621/34743979</f>
        <v>3.0611291341404554E-3</v>
      </c>
      <c r="BW621" s="4"/>
      <c r="BX621" s="5">
        <f>BT621*BV621</f>
        <v>593997178.48074639</v>
      </c>
      <c r="BY621" s="5">
        <f>BU621*BV621</f>
        <v>593997178.48074639</v>
      </c>
      <c r="CA621" s="6">
        <f>'[1]Detailed Budget'!$AD$96</f>
        <v>71050111380.677719</v>
      </c>
      <c r="CB621" s="5">
        <f>BA621*CA621</f>
        <v>0</v>
      </c>
      <c r="CE621" s="6">
        <f>'[1]Detailed Budget'!$AD$175</f>
        <v>4330586076.5988197</v>
      </c>
      <c r="CF621" s="5">
        <f>BB621*BD621*CE621</f>
        <v>0</v>
      </c>
      <c r="CG621" s="6">
        <f>'[1]Detailed Budget'!$AD$176</f>
        <v>20662817754.37001</v>
      </c>
      <c r="CH621" s="5">
        <f>BB621*BF621*CG621</f>
        <v>0</v>
      </c>
      <c r="CI621" s="5">
        <f>CF621+CH621</f>
        <v>0</v>
      </c>
      <c r="CJ621" s="5">
        <f>'[1]Detailed Budget'!$AD$178</f>
        <v>46025131033.061455</v>
      </c>
      <c r="CK621" s="5">
        <f>BB621*AG621*CJ621</f>
        <v>0</v>
      </c>
      <c r="CL621" s="5">
        <f>CI621+CK621</f>
        <v>0</v>
      </c>
      <c r="CM621" s="4">
        <f>'[1]Detailed Budget'!$AD$189</f>
        <v>77498869683.252869</v>
      </c>
      <c r="CN621" s="5">
        <f>BH621*BL621*CM621</f>
        <v>57467736.584412262</v>
      </c>
      <c r="CO621" s="3">
        <f>'[1]Detailed Budget'!$AD$191</f>
        <v>2684962805.4134097</v>
      </c>
      <c r="CP621" s="2">
        <f>BH621*AN621*CO621</f>
        <v>1990980.4603741933</v>
      </c>
      <c r="CQ621" s="2">
        <f>CN621+CP621</f>
        <v>59458717.044786453</v>
      </c>
      <c r="CR621" s="6">
        <f>'[1]Detailed Budget'!$AD$195</f>
        <v>18734176418</v>
      </c>
      <c r="CS621" s="5">
        <f>BN621*CR621</f>
        <v>10611946.60500649</v>
      </c>
      <c r="CW621" s="4"/>
      <c r="DH621" s="3">
        <f>'[1]Detailed Budget'!$AD$163</f>
        <v>4928560000</v>
      </c>
      <c r="DI621" s="2">
        <f>AP621*DH621</f>
        <v>5600000</v>
      </c>
    </row>
    <row r="622" spans="1:113" ht="43.5" x14ac:dyDescent="0.35">
      <c r="A622" s="23" t="s">
        <v>517</v>
      </c>
      <c r="B622" s="22" t="s">
        <v>516</v>
      </c>
      <c r="C622" s="21" t="s">
        <v>1</v>
      </c>
      <c r="D622" s="21"/>
      <c r="E622" s="21"/>
      <c r="F622" s="21"/>
      <c r="G622" s="21" t="s">
        <v>1</v>
      </c>
      <c r="H622" s="21" t="s">
        <v>1</v>
      </c>
      <c r="I622" s="21" t="s">
        <v>1</v>
      </c>
      <c r="J622" s="21"/>
      <c r="K622" s="21"/>
      <c r="L622" s="21"/>
      <c r="M622" s="21" t="s">
        <v>1</v>
      </c>
      <c r="N622" s="21"/>
      <c r="O622" s="21"/>
      <c r="P622" s="21"/>
      <c r="Q622" s="21"/>
      <c r="R622" s="21" t="s">
        <v>1</v>
      </c>
      <c r="S622" s="21"/>
      <c r="T622" s="21"/>
      <c r="U622" s="20">
        <f>COUNTA(C622:T622)</f>
        <v>6</v>
      </c>
      <c r="V622" s="19" t="s">
        <v>9</v>
      </c>
      <c r="W622" s="18">
        <v>177293</v>
      </c>
      <c r="X622" s="17">
        <v>3.36</v>
      </c>
      <c r="Y622" s="16">
        <f>1+X622/100</f>
        <v>1.0336000000000001</v>
      </c>
      <c r="Z622" s="6">
        <v>19</v>
      </c>
      <c r="AA622" s="16">
        <f>POWER(Y622,Z622)</f>
        <v>1.873689022502546</v>
      </c>
      <c r="AB622" s="6">
        <f>W622*AA622</f>
        <v>332191.94786654389</v>
      </c>
      <c r="AC622" s="1">
        <v>12.2</v>
      </c>
      <c r="AD622" s="6">
        <f>AB622*AC622/100</f>
        <v>40527.417639718355</v>
      </c>
      <c r="AE622" s="6">
        <f>AD622*0.95</f>
        <v>38501.046757732438</v>
      </c>
      <c r="AF622" s="6">
        <f>AE622*BB622</f>
        <v>0</v>
      </c>
      <c r="AG622" s="15">
        <f>AE622/21628351</f>
        <v>1.7801193793152534E-3</v>
      </c>
      <c r="AH622" s="6">
        <f>AB622*0.05</f>
        <v>16609.597393327196</v>
      </c>
      <c r="AI622" s="12">
        <f>AH622/12908475</f>
        <v>1.2867203440628885E-3</v>
      </c>
      <c r="AJ622" s="6">
        <f>AD622+AH622</f>
        <v>57137.015033045551</v>
      </c>
      <c r="AK622" s="6">
        <f>AB622*0.04</f>
        <v>13287.677914661755</v>
      </c>
      <c r="AL622" s="6">
        <f>AB622*0.04</f>
        <v>13287.677914661755</v>
      </c>
      <c r="AM622" s="6">
        <f>AK622+AL622</f>
        <v>26575.355829323511</v>
      </c>
      <c r="AN622" s="14">
        <f>AM622/20653560</f>
        <v>1.2867203440628885E-3</v>
      </c>
      <c r="AO622" s="6">
        <v>14</v>
      </c>
      <c r="AP622" s="13">
        <f>AO622/8801</f>
        <v>1.5907283263265539E-3</v>
      </c>
      <c r="AQ622" s="6">
        <v>14</v>
      </c>
      <c r="AR622" s="6"/>
      <c r="AS622" s="6"/>
      <c r="AT622" s="6"/>
      <c r="AU622" s="6">
        <v>1</v>
      </c>
      <c r="AV622" s="6">
        <f>W622/3902051*4061795</f>
        <v>184551.10426157937</v>
      </c>
      <c r="AW622" s="13">
        <f>AV622/34743979</f>
        <v>5.3117434897591714E-3</v>
      </c>
      <c r="AX622" s="6">
        <v>0</v>
      </c>
      <c r="AY622" s="6">
        <f>AJ622/1257532*329840</f>
        <v>14986.555442326513</v>
      </c>
      <c r="AZ622" s="6">
        <f>AX622*AY622</f>
        <v>0</v>
      </c>
      <c r="BA622" s="12">
        <f>AZ622/12721596</f>
        <v>0</v>
      </c>
      <c r="BB622" s="11">
        <v>0</v>
      </c>
      <c r="BC622" s="6">
        <f>AD622*BB622*0.18*4</f>
        <v>0</v>
      </c>
      <c r="BD622" s="10">
        <f>BC622/11104067</f>
        <v>0</v>
      </c>
      <c r="BE622" s="6">
        <f>AD622*BB622*0.77*4</f>
        <v>0</v>
      </c>
      <c r="BF622" s="8">
        <f>BE622/47500730</f>
        <v>0</v>
      </c>
      <c r="BG622" s="27">
        <f>BC622+BE622</f>
        <v>0</v>
      </c>
      <c r="BH622" s="9">
        <v>1</v>
      </c>
      <c r="BI622" s="6">
        <f>AK622*0.85*0.75*12</f>
        <v>101650.73604716241</v>
      </c>
      <c r="BJ622" s="6">
        <f>AL622*0.85*0.75*2*12</f>
        <v>203301.47209432482</v>
      </c>
      <c r="BK622" s="6">
        <f>BI622+BJ622</f>
        <v>304952.20814148721</v>
      </c>
      <c r="BL622" s="8">
        <f>BK622/236999601</f>
        <v>1.2867203440628881E-3</v>
      </c>
      <c r="BM622" s="6">
        <f>AH622/365562*500961</f>
        <v>22761.5576010597</v>
      </c>
      <c r="BN622" s="8">
        <f>BM622/23157202</f>
        <v>9.8291484442117392E-4</v>
      </c>
      <c r="BT622" s="6">
        <f>'[1]Detailed Budget'!$AD$12</f>
        <v>194045122715</v>
      </c>
      <c r="BU622" s="6">
        <f>'[1]Detailed Budget'!$AD$24</f>
        <v>194045122715</v>
      </c>
      <c r="BV622" s="7">
        <f>AV622/34743979</f>
        <v>5.3117434897591714E-3</v>
      </c>
      <c r="BW622" s="4"/>
      <c r="BX622" s="5">
        <f>BT622*BV622</f>
        <v>1030717917.3009207</v>
      </c>
      <c r="BY622" s="5">
        <f>BU622*BV622</f>
        <v>1030717917.3009207</v>
      </c>
      <c r="CA622" s="6">
        <f>'[1]Detailed Budget'!$AD$96</f>
        <v>71050111380.677719</v>
      </c>
      <c r="CB622" s="5">
        <f>BA622*CA622</f>
        <v>0</v>
      </c>
      <c r="CE622" s="6">
        <f>'[1]Detailed Budget'!$AD$175</f>
        <v>4330586076.5988197</v>
      </c>
      <c r="CF622" s="5">
        <f>BB622*BD622*CE622</f>
        <v>0</v>
      </c>
      <c r="CG622" s="6">
        <f>'[1]Detailed Budget'!$AD$176</f>
        <v>20662817754.37001</v>
      </c>
      <c r="CH622" s="5">
        <f>BB622*BF622*CG622</f>
        <v>0</v>
      </c>
      <c r="CI622" s="5">
        <f>CF622+CH622</f>
        <v>0</v>
      </c>
      <c r="CJ622" s="5">
        <f>'[1]Detailed Budget'!$AD$178</f>
        <v>46025131033.061455</v>
      </c>
      <c r="CK622" s="5">
        <f>BB622*AG622*CJ622</f>
        <v>0</v>
      </c>
      <c r="CL622" s="5">
        <f>CI622+CK622</f>
        <v>0</v>
      </c>
      <c r="CM622" s="4">
        <f>'[1]Detailed Budget'!$AD$189</f>
        <v>77498869683.252869</v>
      </c>
      <c r="CN622" s="5">
        <f>BH622*BL622*CM622</f>
        <v>99719372.263320059</v>
      </c>
      <c r="CO622" s="3">
        <f>'[1]Detailed Budget'!$AD$191</f>
        <v>2684962805.4134097</v>
      </c>
      <c r="CP622" s="2">
        <f>BH622*AN622*CO622</f>
        <v>3454796.2647776008</v>
      </c>
      <c r="CQ622" s="2">
        <f>CN622+CP622</f>
        <v>103174168.52809766</v>
      </c>
      <c r="CR622" s="6">
        <f>'[1]Detailed Budget'!$AD$195</f>
        <v>18734176418</v>
      </c>
      <c r="CS622" s="5">
        <f>BN622*CR622</f>
        <v>18414100.099257294</v>
      </c>
      <c r="CW622" s="4"/>
      <c r="DH622" s="3">
        <f>'[1]Detailed Budget'!$AD$163</f>
        <v>4928560000</v>
      </c>
      <c r="DI622" s="2">
        <f>AP622*DH622</f>
        <v>7840000.0000000009</v>
      </c>
    </row>
    <row r="623" spans="1:113" ht="43.5" x14ac:dyDescent="0.35">
      <c r="A623" s="23" t="s">
        <v>515</v>
      </c>
      <c r="B623" s="22" t="s">
        <v>514</v>
      </c>
      <c r="C623" s="21" t="s">
        <v>1</v>
      </c>
      <c r="D623" s="21"/>
      <c r="E623" s="21"/>
      <c r="F623" s="21"/>
      <c r="G623" s="21" t="s">
        <v>1</v>
      </c>
      <c r="H623" s="21" t="s">
        <v>1</v>
      </c>
      <c r="I623" s="21" t="s">
        <v>1</v>
      </c>
      <c r="J623" s="21"/>
      <c r="K623" s="21"/>
      <c r="L623" s="21"/>
      <c r="M623" s="21" t="s">
        <v>1</v>
      </c>
      <c r="N623" s="21"/>
      <c r="O623" s="21"/>
      <c r="P623" s="21"/>
      <c r="Q623" s="21"/>
      <c r="R623" s="21" t="s">
        <v>1</v>
      </c>
      <c r="S623" s="21"/>
      <c r="T623" s="21"/>
      <c r="U623" s="20">
        <f>COUNTA(C623:T623)</f>
        <v>6</v>
      </c>
      <c r="V623" s="19" t="s">
        <v>9</v>
      </c>
      <c r="W623" s="18">
        <v>73395</v>
      </c>
      <c r="X623" s="17">
        <v>3.36</v>
      </c>
      <c r="Y623" s="16">
        <f>1+X623/100</f>
        <v>1.0336000000000001</v>
      </c>
      <c r="Z623" s="6">
        <v>19</v>
      </c>
      <c r="AA623" s="16">
        <f>POWER(Y623,Z623)</f>
        <v>1.873689022502546</v>
      </c>
      <c r="AB623" s="6">
        <f>W623*AA623</f>
        <v>137519.40580657436</v>
      </c>
      <c r="AC623" s="1">
        <v>12.2</v>
      </c>
      <c r="AD623" s="6">
        <f>AB623*AC623/100</f>
        <v>16777.367508402072</v>
      </c>
      <c r="AE623" s="6">
        <f>AD623*0.95</f>
        <v>15938.499132981968</v>
      </c>
      <c r="AF623" s="6">
        <f>AE623*BB623</f>
        <v>0</v>
      </c>
      <c r="AG623" s="15">
        <f>AE623/21628351</f>
        <v>7.3692622858681956E-4</v>
      </c>
      <c r="AH623" s="6">
        <f>AB623*0.05</f>
        <v>6875.970290328718</v>
      </c>
      <c r="AI623" s="12">
        <f>AH623/12908475</f>
        <v>5.3267100027917455E-4</v>
      </c>
      <c r="AJ623" s="6">
        <f>AD623+AH623</f>
        <v>23653.33779873079</v>
      </c>
      <c r="AK623" s="6">
        <f>AB623*0.04</f>
        <v>5500.7762322629742</v>
      </c>
      <c r="AL623" s="6">
        <f>AB623*0.04</f>
        <v>5500.7762322629742</v>
      </c>
      <c r="AM623" s="6">
        <f>AK623+AL623</f>
        <v>11001.552464525948</v>
      </c>
      <c r="AN623" s="14">
        <f>AM623/20653560</f>
        <v>5.3267100027917455E-4</v>
      </c>
      <c r="AO623" s="6">
        <v>10</v>
      </c>
      <c r="AP623" s="13">
        <f>AO623/8801</f>
        <v>1.1362345188046814E-3</v>
      </c>
      <c r="AQ623" s="6">
        <v>10</v>
      </c>
      <c r="AR623" s="6"/>
      <c r="AS623" s="6"/>
      <c r="AT623" s="6"/>
      <c r="AU623" s="6">
        <v>1</v>
      </c>
      <c r="AV623" s="6">
        <f>W623/3902051*4061795</f>
        <v>76399.679046993493</v>
      </c>
      <c r="AW623" s="13">
        <f>AV623/34743979</f>
        <v>2.1989329157432857E-3</v>
      </c>
      <c r="AX623" s="6">
        <v>0</v>
      </c>
      <c r="AY623" s="6">
        <f>AJ623/1257532*329840</f>
        <v>6204.0703055933081</v>
      </c>
      <c r="AZ623" s="6">
        <f>AX623*AY623</f>
        <v>0</v>
      </c>
      <c r="BA623" s="12">
        <f>AZ623/12721596</f>
        <v>0</v>
      </c>
      <c r="BB623" s="11">
        <v>0</v>
      </c>
      <c r="BC623" s="6">
        <f>AD623*BB623*0.18*4</f>
        <v>0</v>
      </c>
      <c r="BD623" s="10">
        <f>BC623/11104067</f>
        <v>0</v>
      </c>
      <c r="BE623" s="6">
        <f>AD623*BB623*0.77*4</f>
        <v>0</v>
      </c>
      <c r="BF623" s="8">
        <f>BE623/47500730</f>
        <v>0</v>
      </c>
      <c r="BG623" s="27">
        <f>BC623+BE623</f>
        <v>0</v>
      </c>
      <c r="BH623" s="9">
        <v>1</v>
      </c>
      <c r="BI623" s="6">
        <f>AK623*0.85*0.75*12</f>
        <v>42080.938176811753</v>
      </c>
      <c r="BJ623" s="6">
        <f>AL623*0.85*0.75*2*12</f>
        <v>84161.876353623506</v>
      </c>
      <c r="BK623" s="6">
        <f>BI623+BJ623</f>
        <v>126242.81453043525</v>
      </c>
      <c r="BL623" s="8">
        <f>BK623/236999601</f>
        <v>5.3267100027917455E-4</v>
      </c>
      <c r="BM623" s="6">
        <f>AH623/365562*500961</f>
        <v>9422.7325395237058</v>
      </c>
      <c r="BN623" s="8">
        <f>BM623/23157202</f>
        <v>4.069028952428582E-4</v>
      </c>
      <c r="BT623" s="6">
        <f>'[1]Detailed Budget'!$AD$12</f>
        <v>194045122715</v>
      </c>
      <c r="BU623" s="6">
        <f>'[1]Detailed Budget'!$AD$24</f>
        <v>194045122715</v>
      </c>
      <c r="BV623" s="7">
        <f>AV623/34743979</f>
        <v>2.1989329157432857E-3</v>
      </c>
      <c r="BW623" s="4"/>
      <c r="BX623" s="5">
        <f>BT623*BV623</f>
        <v>426692207.47745866</v>
      </c>
      <c r="BY623" s="5">
        <f>BU623*BV623</f>
        <v>426692207.47745866</v>
      </c>
      <c r="CA623" s="6">
        <f>'[1]Detailed Budget'!$AD$96</f>
        <v>71050111380.677719</v>
      </c>
      <c r="CB623" s="5">
        <f>BA623*CA623</f>
        <v>0</v>
      </c>
      <c r="CE623" s="6">
        <f>'[1]Detailed Budget'!$AD$175</f>
        <v>4330586076.5988197</v>
      </c>
      <c r="CF623" s="5">
        <f>BB623*BD623*CE623</f>
        <v>0</v>
      </c>
      <c r="CG623" s="6">
        <f>'[1]Detailed Budget'!$AD$176</f>
        <v>20662817754.37001</v>
      </c>
      <c r="CH623" s="5">
        <f>BB623*BF623*CG623</f>
        <v>0</v>
      </c>
      <c r="CI623" s="5">
        <f>CF623+CH623</f>
        <v>0</v>
      </c>
      <c r="CJ623" s="5">
        <f>'[1]Detailed Budget'!$AD$178</f>
        <v>46025131033.061455</v>
      </c>
      <c r="CK623" s="5">
        <f>BB623*AG623*CJ623</f>
        <v>0</v>
      </c>
      <c r="CL623" s="5">
        <f>CI623+CK623</f>
        <v>0</v>
      </c>
      <c r="CM623" s="4">
        <f>'[1]Detailed Budget'!$AD$189</f>
        <v>77498869683.252869</v>
      </c>
      <c r="CN623" s="5">
        <f>BH623*BL623*CM623</f>
        <v>41281400.434683703</v>
      </c>
      <c r="CO623" s="3">
        <f>'[1]Detailed Budget'!$AD$191</f>
        <v>2684962805.4134097</v>
      </c>
      <c r="CP623" s="2">
        <f>BH623*AN623*CO623</f>
        <v>1430201.8232719395</v>
      </c>
      <c r="CQ623" s="2">
        <f>CN623+CP623</f>
        <v>42711602.257955641</v>
      </c>
      <c r="CR623" s="6">
        <f>'[1]Detailed Budget'!$AD$195</f>
        <v>18734176418</v>
      </c>
      <c r="CS623" s="5">
        <f>BN623*CR623</f>
        <v>7622990.6244746782</v>
      </c>
      <c r="CW623" s="4"/>
      <c r="DH623" s="3">
        <f>'[1]Detailed Budget'!$AD$163</f>
        <v>4928560000</v>
      </c>
      <c r="DI623" s="2">
        <f>AP623*DH623</f>
        <v>5600000</v>
      </c>
    </row>
    <row r="624" spans="1:113" ht="43.5" x14ac:dyDescent="0.35">
      <c r="A624" s="23" t="s">
        <v>513</v>
      </c>
      <c r="B624" s="22" t="s">
        <v>512</v>
      </c>
      <c r="C624" s="21" t="s">
        <v>1</v>
      </c>
      <c r="D624" s="21"/>
      <c r="E624" s="21"/>
      <c r="F624" s="21"/>
      <c r="G624" s="21" t="s">
        <v>1</v>
      </c>
      <c r="H624" s="21" t="s">
        <v>1</v>
      </c>
      <c r="I624" s="21" t="s">
        <v>1</v>
      </c>
      <c r="J624" s="21"/>
      <c r="K624" s="21"/>
      <c r="L624" s="21"/>
      <c r="M624" s="21" t="s">
        <v>1</v>
      </c>
      <c r="N624" s="21"/>
      <c r="O624" s="21"/>
      <c r="P624" s="21"/>
      <c r="Q624" s="21"/>
      <c r="R624" s="21" t="s">
        <v>1</v>
      </c>
      <c r="S624" s="21"/>
      <c r="T624" s="21"/>
      <c r="U624" s="20">
        <f>COUNTA(C624:T624)</f>
        <v>6</v>
      </c>
      <c r="V624" s="19" t="s">
        <v>9</v>
      </c>
      <c r="W624" s="18">
        <v>108095</v>
      </c>
      <c r="X624" s="17">
        <v>3.36</v>
      </c>
      <c r="Y624" s="16">
        <f>1+X624/100</f>
        <v>1.0336000000000001</v>
      </c>
      <c r="Z624" s="6">
        <v>19</v>
      </c>
      <c r="AA624" s="16">
        <f>POWER(Y624,Z624)</f>
        <v>1.873689022502546</v>
      </c>
      <c r="AB624" s="6">
        <f>W624*AA624</f>
        <v>202536.41488741271</v>
      </c>
      <c r="AC624" s="1">
        <v>12.2</v>
      </c>
      <c r="AD624" s="6">
        <f>AB624*AC624/100</f>
        <v>24709.44261626435</v>
      </c>
      <c r="AE624" s="6">
        <f>AD624*0.95</f>
        <v>23473.970485451133</v>
      </c>
      <c r="AF624" s="6">
        <f>AE624*BB624</f>
        <v>0</v>
      </c>
      <c r="AG624" s="15">
        <f>AE624/21628351</f>
        <v>1.0853333425859019E-3</v>
      </c>
      <c r="AH624" s="6">
        <f>AB624*0.05</f>
        <v>10126.820744370636</v>
      </c>
      <c r="AI624" s="12">
        <f>AH624/12908475</f>
        <v>7.8450945943425818E-4</v>
      </c>
      <c r="AJ624" s="6">
        <f>AD624+AH624</f>
        <v>34836.263360634985</v>
      </c>
      <c r="AK624" s="6">
        <f>AB624*0.04</f>
        <v>8101.4565954965083</v>
      </c>
      <c r="AL624" s="6">
        <f>AB624*0.04</f>
        <v>8101.4565954965083</v>
      </c>
      <c r="AM624" s="6">
        <f>AK624+AL624</f>
        <v>16202.913190993017</v>
      </c>
      <c r="AN624" s="14">
        <f>AM624/20653560</f>
        <v>7.8450945943425818E-4</v>
      </c>
      <c r="AO624" s="6">
        <v>10</v>
      </c>
      <c r="AP624" s="13">
        <f>AO624/8801</f>
        <v>1.1362345188046814E-3</v>
      </c>
      <c r="AQ624" s="6">
        <v>10</v>
      </c>
      <c r="AR624" s="6"/>
      <c r="AS624" s="6"/>
      <c r="AT624" s="6"/>
      <c r="AU624" s="6">
        <v>1</v>
      </c>
      <c r="AV624" s="6">
        <f>W624/3902051*4061795</f>
        <v>112520.24397554004</v>
      </c>
      <c r="AW624" s="13">
        <f>AV624/34743979</f>
        <v>3.2385537642519312E-3</v>
      </c>
      <c r="AX624" s="6">
        <v>0</v>
      </c>
      <c r="AY624" s="6">
        <f>AJ624/1257532*329840</f>
        <v>9137.2570295402766</v>
      </c>
      <c r="AZ624" s="6">
        <f>AX624*AY624</f>
        <v>0</v>
      </c>
      <c r="BA624" s="12">
        <f>AZ624/12721596</f>
        <v>0</v>
      </c>
      <c r="BB624" s="11">
        <v>0</v>
      </c>
      <c r="BC624" s="6">
        <f>AD624*BB624*0.18*4</f>
        <v>0</v>
      </c>
      <c r="BD624" s="10">
        <f>BC624/11104067</f>
        <v>0</v>
      </c>
      <c r="BE624" s="6">
        <f>AD624*BB624*0.77*4</f>
        <v>0</v>
      </c>
      <c r="BF624" s="8">
        <f>BE624/47500730</f>
        <v>0</v>
      </c>
      <c r="BG624" s="27">
        <f>BC624+BE624</f>
        <v>0</v>
      </c>
      <c r="BH624" s="9">
        <v>1</v>
      </c>
      <c r="BI624" s="6">
        <f>AK624*0.85*0.75*12</f>
        <v>61976.14295554829</v>
      </c>
      <c r="BJ624" s="6">
        <f>AL624*0.85*0.75*2*12</f>
        <v>123952.28591109658</v>
      </c>
      <c r="BK624" s="6">
        <f>BI624+BJ624</f>
        <v>185928.42886664486</v>
      </c>
      <c r="BL624" s="8">
        <f>BK624/236999601</f>
        <v>7.8450945943425807E-4</v>
      </c>
      <c r="BM624" s="6">
        <f>AH624/365562*500961</f>
        <v>13877.652072481982</v>
      </c>
      <c r="BN624" s="8">
        <f>BM624/23157202</f>
        <v>5.9928017523369105E-4</v>
      </c>
      <c r="BT624" s="6">
        <f>'[1]Detailed Budget'!$AD$12</f>
        <v>194045122715</v>
      </c>
      <c r="BU624" s="6">
        <f>'[1]Detailed Budget'!$AD$24</f>
        <v>194045122715</v>
      </c>
      <c r="BV624" s="7">
        <f>AV624/34743979</f>
        <v>3.2385537642519312E-3</v>
      </c>
      <c r="BW624" s="4"/>
      <c r="BX624" s="5">
        <f>BT624*BV624</f>
        <v>628425562.60339117</v>
      </c>
      <c r="BY624" s="5">
        <f>BU624*BV624</f>
        <v>628425562.60339117</v>
      </c>
      <c r="CA624" s="6">
        <f>'[1]Detailed Budget'!$AD$96</f>
        <v>71050111380.677719</v>
      </c>
      <c r="CB624" s="5">
        <f>BA624*CA624</f>
        <v>0</v>
      </c>
      <c r="CE624" s="6">
        <f>'[1]Detailed Budget'!$AD$175</f>
        <v>4330586076.5988197</v>
      </c>
      <c r="CF624" s="5">
        <f>BB624*BD624*CE624</f>
        <v>0</v>
      </c>
      <c r="CG624" s="6">
        <f>'[1]Detailed Budget'!$AD$176</f>
        <v>20662817754.37001</v>
      </c>
      <c r="CH624" s="5">
        <f>BB624*BF624*CG624</f>
        <v>0</v>
      </c>
      <c r="CI624" s="5">
        <f>CF624+CH624</f>
        <v>0</v>
      </c>
      <c r="CJ624" s="5">
        <f>'[1]Detailed Budget'!$AD$178</f>
        <v>46025131033.061455</v>
      </c>
      <c r="CK624" s="5">
        <f>BB624*AG624*CJ624</f>
        <v>0</v>
      </c>
      <c r="CL624" s="5">
        <f>CI624+CK624</f>
        <v>0</v>
      </c>
      <c r="CM624" s="4">
        <f>'[1]Detailed Budget'!$AD$189</f>
        <v>77498869683.252869</v>
      </c>
      <c r="CN624" s="5">
        <f>BH624*BL624*CM624</f>
        <v>60798596.361974716</v>
      </c>
      <c r="CO624" s="3">
        <f>'[1]Detailed Budget'!$AD$191</f>
        <v>2684962805.4134097</v>
      </c>
      <c r="CP624" s="2">
        <f>BH624*AN624*CO624</f>
        <v>2106378.7190759634</v>
      </c>
      <c r="CQ624" s="2">
        <f>CN624+CP624</f>
        <v>62904975.081050679</v>
      </c>
      <c r="CR624" s="6">
        <f>'[1]Detailed Budget'!$AD$195</f>
        <v>18734176418</v>
      </c>
      <c r="CS624" s="5">
        <f>BN624*CR624</f>
        <v>11227020.526637923</v>
      </c>
      <c r="CW624" s="4"/>
      <c r="DH624" s="3">
        <f>'[1]Detailed Budget'!$AD$163</f>
        <v>4928560000</v>
      </c>
      <c r="DI624" s="2">
        <f>AP624*DH624</f>
        <v>5600000</v>
      </c>
    </row>
    <row r="625" spans="1:118" ht="43.5" x14ac:dyDescent="0.35">
      <c r="A625" s="23" t="s">
        <v>511</v>
      </c>
      <c r="B625" s="22" t="s">
        <v>510</v>
      </c>
      <c r="C625" s="21" t="s">
        <v>1</v>
      </c>
      <c r="D625" s="21"/>
      <c r="E625" s="21"/>
      <c r="F625" s="21"/>
      <c r="G625" s="21" t="s">
        <v>1</v>
      </c>
      <c r="H625" s="21" t="s">
        <v>1</v>
      </c>
      <c r="I625" s="21" t="s">
        <v>1</v>
      </c>
      <c r="J625" s="21"/>
      <c r="K625" s="21"/>
      <c r="L625" s="21"/>
      <c r="M625" s="21" t="s">
        <v>1</v>
      </c>
      <c r="N625" s="21"/>
      <c r="O625" s="21"/>
      <c r="P625" s="21"/>
      <c r="Q625" s="21"/>
      <c r="R625" s="21" t="s">
        <v>1</v>
      </c>
      <c r="S625" s="21"/>
      <c r="T625" s="21"/>
      <c r="U625" s="20">
        <f>COUNTA(C625:T625)</f>
        <v>6</v>
      </c>
      <c r="V625" s="19" t="s">
        <v>9</v>
      </c>
      <c r="W625" s="18">
        <v>127083</v>
      </c>
      <c r="X625" s="17">
        <v>3.36</v>
      </c>
      <c r="Y625" s="16">
        <f>1+X625/100</f>
        <v>1.0336000000000001</v>
      </c>
      <c r="Z625" s="6">
        <v>19</v>
      </c>
      <c r="AA625" s="16">
        <f>POWER(Y625,Z625)</f>
        <v>1.873689022502546</v>
      </c>
      <c r="AB625" s="6">
        <f>W625*AA625</f>
        <v>238114.02204669104</v>
      </c>
      <c r="AC625" s="1">
        <v>12.2</v>
      </c>
      <c r="AD625" s="6">
        <f>AB625*AC625/100</f>
        <v>29049.910689696306</v>
      </c>
      <c r="AE625" s="6">
        <f>AD625*0.95</f>
        <v>27597.415155211489</v>
      </c>
      <c r="AF625" s="6">
        <f>AE625*BB625</f>
        <v>0</v>
      </c>
      <c r="AG625" s="15">
        <f>AE625/21628351</f>
        <v>1.2759833218543332E-3</v>
      </c>
      <c r="AH625" s="6">
        <f>AB625*0.05</f>
        <v>11905.701102334553</v>
      </c>
      <c r="AI625" s="12">
        <f>AH625/12908475</f>
        <v>9.2231662549871712E-4</v>
      </c>
      <c r="AJ625" s="6">
        <f>AD625+AH625</f>
        <v>40955.611792030861</v>
      </c>
      <c r="AK625" s="6">
        <f>AB625*0.04</f>
        <v>9524.560881867641</v>
      </c>
      <c r="AL625" s="6">
        <f>AB625*0.04</f>
        <v>9524.560881867641</v>
      </c>
      <c r="AM625" s="6">
        <f>AK625+AL625</f>
        <v>19049.121763735282</v>
      </c>
      <c r="AN625" s="14">
        <f>AM625/20653560</f>
        <v>9.2231662549871701E-4</v>
      </c>
      <c r="AO625" s="6">
        <v>10</v>
      </c>
      <c r="AP625" s="13">
        <f>AO625/8801</f>
        <v>1.1362345188046814E-3</v>
      </c>
      <c r="AQ625" s="6">
        <v>10</v>
      </c>
      <c r="AR625" s="6"/>
      <c r="AS625" s="6"/>
      <c r="AT625" s="6"/>
      <c r="AU625" s="6">
        <v>1</v>
      </c>
      <c r="AV625" s="6">
        <f>W625/3902051*4061795</f>
        <v>132285.583654596</v>
      </c>
      <c r="AW625" s="13">
        <f>AV625/34743979</f>
        <v>3.8074390861966619E-3</v>
      </c>
      <c r="AX625" s="6">
        <v>0</v>
      </c>
      <c r="AY625" s="6">
        <f>AJ625/1257532*329840</f>
        <v>10742.310329664342</v>
      </c>
      <c r="AZ625" s="6">
        <f>AX625*AY625</f>
        <v>0</v>
      </c>
      <c r="BA625" s="12">
        <f>AZ625/12721596</f>
        <v>0</v>
      </c>
      <c r="BB625" s="11">
        <v>0</v>
      </c>
      <c r="BC625" s="6">
        <f>AD625*BB625*0.18*4</f>
        <v>0</v>
      </c>
      <c r="BD625" s="10">
        <f>BC625/11104067</f>
        <v>0</v>
      </c>
      <c r="BE625" s="6">
        <f>AD625*BB625*0.77*4</f>
        <v>0</v>
      </c>
      <c r="BF625" s="8">
        <f>BE625/47500730</f>
        <v>0</v>
      </c>
      <c r="BG625" s="27">
        <f>BC625+BE625</f>
        <v>0</v>
      </c>
      <c r="BH625" s="9">
        <v>1</v>
      </c>
      <c r="BI625" s="6">
        <f>AK625*0.85*0.75*12</f>
        <v>72862.890746287449</v>
      </c>
      <c r="BJ625" s="6">
        <f>AL625*0.85*0.75*2*12</f>
        <v>145725.7814925749</v>
      </c>
      <c r="BK625" s="6">
        <f>BI625+BJ625</f>
        <v>218588.67223886235</v>
      </c>
      <c r="BL625" s="8">
        <f>BK625/236999601</f>
        <v>9.2231662549871701E-4</v>
      </c>
      <c r="BM625" s="6">
        <f>AH625/365562*500961</f>
        <v>16315.404582332465</v>
      </c>
      <c r="BN625" s="8">
        <f>BM625/23157202</f>
        <v>7.0454990988688812E-4</v>
      </c>
      <c r="BT625" s="6">
        <f>'[1]Detailed Budget'!$AD$12</f>
        <v>194045122715</v>
      </c>
      <c r="BU625" s="6">
        <f>'[1]Detailed Budget'!$AD$24</f>
        <v>194045122715</v>
      </c>
      <c r="BV625" s="7">
        <f>AV625/34743979</f>
        <v>3.8074390861966619E-3</v>
      </c>
      <c r="BW625" s="4"/>
      <c r="BX625" s="5">
        <f>BT625*BV625</f>
        <v>738814984.71091878</v>
      </c>
      <c r="BY625" s="5">
        <f>BU625*BV625</f>
        <v>738814984.71091878</v>
      </c>
      <c r="CA625" s="6">
        <f>'[1]Detailed Budget'!$AD$96</f>
        <v>71050111380.677719</v>
      </c>
      <c r="CB625" s="5">
        <f>BA625*CA625</f>
        <v>0</v>
      </c>
      <c r="CE625" s="6">
        <f>'[1]Detailed Budget'!$AD$175</f>
        <v>4330586076.5988197</v>
      </c>
      <c r="CF625" s="5">
        <f>BB625*BD625*CE625</f>
        <v>0</v>
      </c>
      <c r="CG625" s="6">
        <f>'[1]Detailed Budget'!$AD$176</f>
        <v>20662817754.37001</v>
      </c>
      <c r="CH625" s="5">
        <f>BB625*BF625*CG625</f>
        <v>0</v>
      </c>
      <c r="CI625" s="5">
        <f>CF625+CH625</f>
        <v>0</v>
      </c>
      <c r="CJ625" s="5">
        <f>'[1]Detailed Budget'!$AD$178</f>
        <v>46025131033.061455</v>
      </c>
      <c r="CK625" s="5">
        <f>BB625*AG625*CJ625</f>
        <v>0</v>
      </c>
      <c r="CL625" s="5">
        <f>CI625+CK625</f>
        <v>0</v>
      </c>
      <c r="CM625" s="4">
        <f>'[1]Detailed Budget'!$AD$189</f>
        <v>77498869683.252869</v>
      </c>
      <c r="CN625" s="5">
        <f>BH625*BL625*CM625</f>
        <v>71478495.966222614</v>
      </c>
      <c r="CO625" s="3">
        <f>'[1]Detailed Budget'!$AD$191</f>
        <v>2684962805.4134097</v>
      </c>
      <c r="CP625" s="2">
        <f>BH625*AN625*CO625</f>
        <v>2476385.8342784643</v>
      </c>
      <c r="CQ625" s="2">
        <f>CN625+CP625</f>
        <v>73954881.800501078</v>
      </c>
      <c r="CR625" s="6">
        <f>'[1]Detailed Budget'!$AD$195</f>
        <v>18734176418</v>
      </c>
      <c r="CS625" s="5">
        <f>BN625*CR625</f>
        <v>13199162.307106964</v>
      </c>
      <c r="CW625" s="4"/>
      <c r="DH625" s="3">
        <f>'[1]Detailed Budget'!$AD$163</f>
        <v>4928560000</v>
      </c>
      <c r="DI625" s="2">
        <f>AP625*DH625</f>
        <v>5600000</v>
      </c>
    </row>
    <row r="626" spans="1:118" ht="43.5" x14ac:dyDescent="0.35">
      <c r="A626" s="23" t="s">
        <v>509</v>
      </c>
      <c r="B626" s="22" t="s">
        <v>508</v>
      </c>
      <c r="C626" s="21" t="s">
        <v>1</v>
      </c>
      <c r="D626" s="21"/>
      <c r="E626" s="21"/>
      <c r="F626" s="21"/>
      <c r="G626" s="21" t="s">
        <v>1</v>
      </c>
      <c r="H626" s="21" t="s">
        <v>1</v>
      </c>
      <c r="I626" s="21" t="s">
        <v>1</v>
      </c>
      <c r="J626" s="21"/>
      <c r="K626" s="21"/>
      <c r="L626" s="21"/>
      <c r="M626" s="21" t="s">
        <v>1</v>
      </c>
      <c r="N626" s="21"/>
      <c r="O626" s="21"/>
      <c r="P626" s="21"/>
      <c r="Q626" s="21"/>
      <c r="R626" s="21" t="s">
        <v>1</v>
      </c>
      <c r="S626" s="21"/>
      <c r="T626" s="21"/>
      <c r="U626" s="20">
        <f>COUNTA(C626:T626)</f>
        <v>6</v>
      </c>
      <c r="V626" s="19" t="s">
        <v>9</v>
      </c>
      <c r="W626" s="18">
        <v>147286</v>
      </c>
      <c r="X626" s="17">
        <v>3.36</v>
      </c>
      <c r="Y626" s="16">
        <f>1+X626/100</f>
        <v>1.0336000000000001</v>
      </c>
      <c r="Z626" s="6">
        <v>19</v>
      </c>
      <c r="AA626" s="16">
        <f>POWER(Y626,Z626)</f>
        <v>1.873689022502546</v>
      </c>
      <c r="AB626" s="6">
        <f>W626*AA626</f>
        <v>275968.16136830999</v>
      </c>
      <c r="AC626" s="1">
        <v>12.2</v>
      </c>
      <c r="AD626" s="6">
        <f>AB626*AC626/100</f>
        <v>33668.115686933816</v>
      </c>
      <c r="AE626" s="6">
        <f>AD626*0.95</f>
        <v>31984.709902587125</v>
      </c>
      <c r="AF626" s="6">
        <f>AE626*BB626</f>
        <v>0</v>
      </c>
      <c r="AG626" s="15">
        <f>AE626/21628351</f>
        <v>1.4788325703881506E-3</v>
      </c>
      <c r="AH626" s="6">
        <f>AB626*0.05</f>
        <v>13798.4080684155</v>
      </c>
      <c r="AI626" s="12">
        <f>AH626/12908475</f>
        <v>1.0689417664298455E-3</v>
      </c>
      <c r="AJ626" s="6">
        <f>AD626+AH626</f>
        <v>47466.523755349313</v>
      </c>
      <c r="AK626" s="6">
        <f>AB626*0.04</f>
        <v>11038.726454732399</v>
      </c>
      <c r="AL626" s="6">
        <f>AB626*0.04</f>
        <v>11038.726454732399</v>
      </c>
      <c r="AM626" s="6">
        <f>AK626+AL626</f>
        <v>22077.452909464799</v>
      </c>
      <c r="AN626" s="14">
        <f>AM626/20653560</f>
        <v>1.0689417664298455E-3</v>
      </c>
      <c r="AO626" s="6">
        <v>10</v>
      </c>
      <c r="AP626" s="13">
        <f>AO626/8801</f>
        <v>1.1362345188046814E-3</v>
      </c>
      <c r="AQ626" s="6">
        <v>10</v>
      </c>
      <c r="AR626" s="6"/>
      <c r="AS626" s="6"/>
      <c r="AT626" s="6"/>
      <c r="AU626" s="6">
        <v>1</v>
      </c>
      <c r="AV626" s="6">
        <f>W626/3902051*4061795</f>
        <v>153315.6635753864</v>
      </c>
      <c r="AW626" s="13">
        <f>AV626/34743979</f>
        <v>4.4127261179666959E-3</v>
      </c>
      <c r="AX626" s="6">
        <v>0</v>
      </c>
      <c r="AY626" s="6">
        <f>AJ626/1257532*329840</f>
        <v>12450.067430064935</v>
      </c>
      <c r="AZ626" s="6">
        <f>AX626*AY626</f>
        <v>0</v>
      </c>
      <c r="BA626" s="12">
        <f>AZ626/12721596</f>
        <v>0</v>
      </c>
      <c r="BB626" s="11">
        <v>0</v>
      </c>
      <c r="BC626" s="6">
        <f>AD626*BB626*0.18*4</f>
        <v>0</v>
      </c>
      <c r="BD626" s="10">
        <f>BC626/11104067</f>
        <v>0</v>
      </c>
      <c r="BE626" s="6">
        <f>AD626*BB626*0.77*4</f>
        <v>0</v>
      </c>
      <c r="BF626" s="8">
        <f>BE626/47500730</f>
        <v>0</v>
      </c>
      <c r="BG626" s="27">
        <f>BC626+BE626</f>
        <v>0</v>
      </c>
      <c r="BH626" s="9">
        <v>1</v>
      </c>
      <c r="BI626" s="6">
        <f>AK626*0.85*0.75*12</f>
        <v>84446.257378702852</v>
      </c>
      <c r="BJ626" s="6">
        <f>AL626*0.85*0.75*2*12</f>
        <v>168892.5147574057</v>
      </c>
      <c r="BK626" s="6">
        <f>BI626+BJ626</f>
        <v>253338.77213610854</v>
      </c>
      <c r="BL626" s="8">
        <f>BK626/236999601</f>
        <v>1.0689417664298453E-3</v>
      </c>
      <c r="BM626" s="6">
        <f>AH626/365562*500961</f>
        <v>18909.14346776059</v>
      </c>
      <c r="BN626" s="8">
        <f>BM626/23157202</f>
        <v>8.1655562134668044E-4</v>
      </c>
      <c r="BT626" s="6">
        <f>'[1]Detailed Budget'!$AD$12</f>
        <v>194045122715</v>
      </c>
      <c r="BU626" s="6">
        <f>'[1]Detailed Budget'!$AD$24</f>
        <v>194045122715</v>
      </c>
      <c r="BV626" s="7">
        <f>AV626/34743979</f>
        <v>4.4127261179666959E-3</v>
      </c>
      <c r="BW626" s="4"/>
      <c r="BX626" s="5">
        <f>BT626*BV626</f>
        <v>856267981.06853306</v>
      </c>
      <c r="BY626" s="5">
        <f>BU626*BV626</f>
        <v>856267981.06853306</v>
      </c>
      <c r="CA626" s="6">
        <f>'[1]Detailed Budget'!$AD$96</f>
        <v>71050111380.677719</v>
      </c>
      <c r="CB626" s="5">
        <f>BA626*CA626</f>
        <v>0</v>
      </c>
      <c r="CE626" s="6">
        <f>'[1]Detailed Budget'!$AD$175</f>
        <v>4330586076.5988197</v>
      </c>
      <c r="CF626" s="5">
        <f>BB626*BD626*CE626</f>
        <v>0</v>
      </c>
      <c r="CG626" s="6">
        <f>'[1]Detailed Budget'!$AD$176</f>
        <v>20662817754.37001</v>
      </c>
      <c r="CH626" s="5">
        <f>BB626*BF626*CG626</f>
        <v>0</v>
      </c>
      <c r="CI626" s="5">
        <f>CF626+CH626</f>
        <v>0</v>
      </c>
      <c r="CJ626" s="5">
        <f>'[1]Detailed Budget'!$AD$178</f>
        <v>46025131033.061455</v>
      </c>
      <c r="CK626" s="5">
        <f>BB626*AG626*CJ626</f>
        <v>0</v>
      </c>
      <c r="CL626" s="5">
        <f>CI626+CK626</f>
        <v>0</v>
      </c>
      <c r="CM626" s="4">
        <f>'[1]Detailed Budget'!$AD$189</f>
        <v>77498869683.252869</v>
      </c>
      <c r="CN626" s="5">
        <f>BH626*BL626*CM626</f>
        <v>82841778.655532703</v>
      </c>
      <c r="CO626" s="3">
        <f>'[1]Detailed Budget'!$AD$191</f>
        <v>2684962805.4134097</v>
      </c>
      <c r="CP626" s="2">
        <f>BH626*AN626*CO626</f>
        <v>2870068.8840170437</v>
      </c>
      <c r="CQ626" s="2">
        <f>CN626+CP626</f>
        <v>85711847.539549753</v>
      </c>
      <c r="CR626" s="6">
        <f>'[1]Detailed Budget'!$AD$195</f>
        <v>18734176418</v>
      </c>
      <c r="CS626" s="5">
        <f>BN626*CR626</f>
        <v>15297497.065418318</v>
      </c>
      <c r="CW626" s="4"/>
      <c r="DH626" s="3">
        <f>'[1]Detailed Budget'!$AD$163</f>
        <v>4928560000</v>
      </c>
      <c r="DI626" s="2">
        <f>AP626*DH626</f>
        <v>5600000</v>
      </c>
    </row>
    <row r="627" spans="1:118" ht="43.5" x14ac:dyDescent="0.35">
      <c r="A627" s="23" t="s">
        <v>507</v>
      </c>
      <c r="B627" s="22" t="s">
        <v>506</v>
      </c>
      <c r="C627" s="21" t="s">
        <v>1</v>
      </c>
      <c r="D627" s="21"/>
      <c r="E627" s="21"/>
      <c r="F627" s="21"/>
      <c r="G627" s="21" t="s">
        <v>1</v>
      </c>
      <c r="H627" s="21" t="s">
        <v>1</v>
      </c>
      <c r="I627" s="21" t="s">
        <v>1</v>
      </c>
      <c r="J627" s="21"/>
      <c r="K627" s="21"/>
      <c r="L627" s="21"/>
      <c r="M627" s="21" t="s">
        <v>1</v>
      </c>
      <c r="N627" s="21"/>
      <c r="O627" s="21"/>
      <c r="P627" s="21"/>
      <c r="Q627" s="21"/>
      <c r="R627" s="21" t="s">
        <v>1</v>
      </c>
      <c r="S627" s="21"/>
      <c r="T627" s="21"/>
      <c r="U627" s="20">
        <f>COUNTA(C627:T627)</f>
        <v>6</v>
      </c>
      <c r="V627" s="19" t="s">
        <v>9</v>
      </c>
      <c r="W627" s="18">
        <v>102753</v>
      </c>
      <c r="X627" s="17">
        <v>3.36</v>
      </c>
      <c r="Y627" s="16">
        <f>1+X627/100</f>
        <v>1.0336000000000001</v>
      </c>
      <c r="Z627" s="6">
        <v>19</v>
      </c>
      <c r="AA627" s="16">
        <f>POWER(Y627,Z627)</f>
        <v>1.873689022502546</v>
      </c>
      <c r="AB627" s="6">
        <f>W627*AA627</f>
        <v>192527.1681292041</v>
      </c>
      <c r="AC627" s="1">
        <v>12.2</v>
      </c>
      <c r="AD627" s="6">
        <f>AB627*AC627/100</f>
        <v>23488.314511762899</v>
      </c>
      <c r="AE627" s="6">
        <f>AD627*0.95</f>
        <v>22313.898786174752</v>
      </c>
      <c r="AF627" s="6">
        <f>AE627*BB627</f>
        <v>0</v>
      </c>
      <c r="AG627" s="15">
        <f>AE627/21628351</f>
        <v>1.0316967200215473E-3</v>
      </c>
      <c r="AH627" s="6">
        <f>AB627*0.05</f>
        <v>9626.3584064602055</v>
      </c>
      <c r="AI627" s="12">
        <f>AH627/12908475</f>
        <v>7.4573940039084443E-4</v>
      </c>
      <c r="AJ627" s="6">
        <f>AD627+AH627</f>
        <v>33114.672918223107</v>
      </c>
      <c r="AK627" s="6">
        <f>AB627*0.04</f>
        <v>7701.0867251681639</v>
      </c>
      <c r="AL627" s="6">
        <f>AB627*0.04</f>
        <v>7701.0867251681639</v>
      </c>
      <c r="AM627" s="6">
        <f>AK627+AL627</f>
        <v>15402.173450336328</v>
      </c>
      <c r="AN627" s="14">
        <f>AM627/20653560</f>
        <v>7.4573940039084432E-4</v>
      </c>
      <c r="AO627" s="6">
        <v>10</v>
      </c>
      <c r="AP627" s="13">
        <f>AO627/8801</f>
        <v>1.1362345188046814E-3</v>
      </c>
      <c r="AQ627" s="6">
        <v>10</v>
      </c>
      <c r="AR627" s="6"/>
      <c r="AS627" s="6"/>
      <c r="AT627" s="6"/>
      <c r="AU627" s="6">
        <v>1</v>
      </c>
      <c r="AV627" s="6">
        <f>W627/3902051*4061795</f>
        <v>106959.5506657909</v>
      </c>
      <c r="AW627" s="13">
        <f>AV627/34743979</f>
        <v>3.0785060820406004E-3</v>
      </c>
      <c r="AX627" s="6">
        <v>0</v>
      </c>
      <c r="AY627" s="6">
        <f>AJ627/1257532*329840</f>
        <v>8685.6984278306318</v>
      </c>
      <c r="AZ627" s="6">
        <f>AX627*AY627</f>
        <v>0</v>
      </c>
      <c r="BA627" s="12">
        <f>AZ627/12721596</f>
        <v>0</v>
      </c>
      <c r="BB627" s="11">
        <v>0</v>
      </c>
      <c r="BC627" s="6">
        <f>AD627*BB627*0.18*4</f>
        <v>0</v>
      </c>
      <c r="BD627" s="10">
        <f>BC627/11104067</f>
        <v>0</v>
      </c>
      <c r="BE627" s="6">
        <f>AD627*BB627*0.77*4</f>
        <v>0</v>
      </c>
      <c r="BF627" s="8">
        <f>BE627/47500730</f>
        <v>0</v>
      </c>
      <c r="BG627" s="27">
        <f>BC627+BE627</f>
        <v>0</v>
      </c>
      <c r="BH627" s="9">
        <v>1</v>
      </c>
      <c r="BI627" s="6">
        <f>AK627*0.85*0.75*12</f>
        <v>58913.31344753645</v>
      </c>
      <c r="BJ627" s="6">
        <f>AL627*0.85*0.75*2*12</f>
        <v>117826.6268950729</v>
      </c>
      <c r="BK627" s="6">
        <f>BI627+BJ627</f>
        <v>176739.94034260936</v>
      </c>
      <c r="BL627" s="8">
        <f>BK627/236999601</f>
        <v>7.4573940039084443E-4</v>
      </c>
      <c r="BM627" s="6">
        <f>AH627/365562*500961</f>
        <v>13191.825555333187</v>
      </c>
      <c r="BN627" s="8">
        <f>BM627/23157202</f>
        <v>5.6966405334000136E-4</v>
      </c>
      <c r="BT627" s="6">
        <f>'[1]Detailed Budget'!$AD$12</f>
        <v>194045122715</v>
      </c>
      <c r="BU627" s="6">
        <f>'[1]Detailed Budget'!$AD$24</f>
        <v>194045122715</v>
      </c>
      <c r="BV627" s="7">
        <f>AV627/34743979</f>
        <v>3.0785060820406004E-3</v>
      </c>
      <c r="BW627" s="4"/>
      <c r="BX627" s="5">
        <f>BT627*BV627</f>
        <v>597369090.4684422</v>
      </c>
      <c r="BY627" s="5">
        <f>BU627*BV627</f>
        <v>597369090.4684422</v>
      </c>
      <c r="CA627" s="6">
        <f>'[1]Detailed Budget'!$AD$96</f>
        <v>71050111380.677719</v>
      </c>
      <c r="CB627" s="5">
        <f>BA627*CA627</f>
        <v>0</v>
      </c>
      <c r="CE627" s="6">
        <f>'[1]Detailed Budget'!$AD$175</f>
        <v>4330586076.5988197</v>
      </c>
      <c r="CF627" s="5">
        <f>BB627*BD627*CE627</f>
        <v>0</v>
      </c>
      <c r="CG627" s="6">
        <f>'[1]Detailed Budget'!$AD$176</f>
        <v>20662817754.37001</v>
      </c>
      <c r="CH627" s="5">
        <f>BB627*BF627*CG627</f>
        <v>0</v>
      </c>
      <c r="CI627" s="5">
        <f>CF627+CH627</f>
        <v>0</v>
      </c>
      <c r="CJ627" s="5">
        <f>'[1]Detailed Budget'!$AD$178</f>
        <v>46025131033.061455</v>
      </c>
      <c r="CK627" s="5">
        <f>BB627*AG627*CJ627</f>
        <v>0</v>
      </c>
      <c r="CL627" s="5">
        <f>CI627+CK627</f>
        <v>0</v>
      </c>
      <c r="CM627" s="4">
        <f>'[1]Detailed Budget'!$AD$189</f>
        <v>77498869683.252869</v>
      </c>
      <c r="CN627" s="5">
        <f>BH627*BL627*CM627</f>
        <v>57793960.608557187</v>
      </c>
      <c r="CO627" s="3">
        <f>'[1]Detailed Budget'!$AD$191</f>
        <v>2684962805.4134097</v>
      </c>
      <c r="CP627" s="2">
        <f>BH627*AN627*CO627</f>
        <v>2002282.5525807154</v>
      </c>
      <c r="CQ627" s="2">
        <f>CN627+CP627</f>
        <v>59796243.161137901</v>
      </c>
      <c r="CR627" s="6">
        <f>'[1]Detailed Budget'!$AD$195</f>
        <v>18734176418</v>
      </c>
      <c r="CS627" s="5">
        <f>BN627*CR627</f>
        <v>10672186.874264548</v>
      </c>
      <c r="CW627" s="4"/>
      <c r="DH627" s="3">
        <f>'[1]Detailed Budget'!$AD$163</f>
        <v>4928560000</v>
      </c>
      <c r="DI627" s="2">
        <f>AP627*DH627</f>
        <v>5600000</v>
      </c>
    </row>
    <row r="628" spans="1:118" ht="43.5" x14ac:dyDescent="0.35">
      <c r="A628" s="23" t="s">
        <v>505</v>
      </c>
      <c r="B628" s="22" t="s">
        <v>504</v>
      </c>
      <c r="C628" s="21" t="s">
        <v>1</v>
      </c>
      <c r="D628" s="21"/>
      <c r="E628" s="21"/>
      <c r="F628" s="21"/>
      <c r="G628" s="21" t="s">
        <v>1</v>
      </c>
      <c r="H628" s="21" t="s">
        <v>1</v>
      </c>
      <c r="I628" s="21" t="s">
        <v>1</v>
      </c>
      <c r="J628" s="21"/>
      <c r="K628" s="21"/>
      <c r="L628" s="21"/>
      <c r="M628" s="21" t="s">
        <v>1</v>
      </c>
      <c r="N628" s="21"/>
      <c r="O628" s="21"/>
      <c r="P628" s="21"/>
      <c r="Q628" s="21"/>
      <c r="R628" s="21" t="s">
        <v>1</v>
      </c>
      <c r="S628" s="21"/>
      <c r="T628" s="21"/>
      <c r="U628" s="20">
        <f>COUNTA(C628:T628)</f>
        <v>6</v>
      </c>
      <c r="V628" s="19" t="s">
        <v>9</v>
      </c>
      <c r="W628" s="18">
        <v>123193</v>
      </c>
      <c r="X628" s="17">
        <v>3.36</v>
      </c>
      <c r="Y628" s="16">
        <f>1+X628/100</f>
        <v>1.0336000000000001</v>
      </c>
      <c r="Z628" s="6">
        <v>19</v>
      </c>
      <c r="AA628" s="16">
        <f>POWER(Y628,Z628)</f>
        <v>1.873689022502546</v>
      </c>
      <c r="AB628" s="6">
        <f>W628*AA628</f>
        <v>230825.37174915615</v>
      </c>
      <c r="AC628" s="1">
        <v>12.2</v>
      </c>
      <c r="AD628" s="6">
        <f>AB628*AC628/100</f>
        <v>28160.695353397048</v>
      </c>
      <c r="AE628" s="6">
        <f>AD628*0.95</f>
        <v>26752.660585727193</v>
      </c>
      <c r="AF628" s="6">
        <f>AE628*BB628</f>
        <v>0</v>
      </c>
      <c r="AG628" s="15">
        <f>AE628/21628351</f>
        <v>1.2369255791034274E-3</v>
      </c>
      <c r="AH628" s="6">
        <f>AB628*0.05</f>
        <v>11541.268587457809</v>
      </c>
      <c r="AI628" s="12">
        <f>AH628/12908475</f>
        <v>8.9408459074040967E-4</v>
      </c>
      <c r="AJ628" s="6">
        <f>AD628+AH628</f>
        <v>39701.963940854854</v>
      </c>
      <c r="AK628" s="6">
        <f>AB628*0.04</f>
        <v>9233.0148699662459</v>
      </c>
      <c r="AL628" s="6">
        <f>AB628*0.04</f>
        <v>9233.0148699662459</v>
      </c>
      <c r="AM628" s="6">
        <f>AK628+AL628</f>
        <v>18466.029739932492</v>
      </c>
      <c r="AN628" s="14">
        <f>AM628/20653560</f>
        <v>8.9408459074040946E-4</v>
      </c>
      <c r="AO628" s="6">
        <v>12</v>
      </c>
      <c r="AP628" s="13">
        <f>AO628/8801</f>
        <v>1.3634814225656176E-3</v>
      </c>
      <c r="AQ628" s="6">
        <v>12</v>
      </c>
      <c r="AR628" s="6"/>
      <c r="AS628" s="6"/>
      <c r="AT628" s="6"/>
      <c r="AU628" s="6">
        <v>1</v>
      </c>
      <c r="AV628" s="6">
        <f>W628/3902051*4061795</f>
        <v>128236.33300410476</v>
      </c>
      <c r="AW628" s="13">
        <f>AV628/34743979</f>
        <v>3.6908936942456924E-3</v>
      </c>
      <c r="AX628" s="6">
        <v>0</v>
      </c>
      <c r="AY628" s="6">
        <f>AJ628/1257532*329840</f>
        <v>10413.489109025906</v>
      </c>
      <c r="AZ628" s="6">
        <f>AX628*AY628</f>
        <v>0</v>
      </c>
      <c r="BA628" s="12">
        <f>AZ628/12721596</f>
        <v>0</v>
      </c>
      <c r="BB628" s="11">
        <v>0</v>
      </c>
      <c r="BC628" s="6">
        <f>AD628*BB628*0.18*4</f>
        <v>0</v>
      </c>
      <c r="BD628" s="10">
        <f>BC628/11104067</f>
        <v>0</v>
      </c>
      <c r="BE628" s="6">
        <f>AD628*BB628*0.77*4</f>
        <v>0</v>
      </c>
      <c r="BF628" s="8">
        <f>BE628/47500730</f>
        <v>0</v>
      </c>
      <c r="BG628" s="27">
        <f>BC628+BE628</f>
        <v>0</v>
      </c>
      <c r="BH628" s="9">
        <v>1</v>
      </c>
      <c r="BI628" s="6">
        <f>AK628*0.85*0.75*12</f>
        <v>70632.563755241776</v>
      </c>
      <c r="BJ628" s="6">
        <f>AL628*0.85*0.75*2*12</f>
        <v>141265.12751048355</v>
      </c>
      <c r="BK628" s="6">
        <f>BI628+BJ628</f>
        <v>211897.69126572533</v>
      </c>
      <c r="BL628" s="8">
        <f>BK628/236999601</f>
        <v>8.9408459074040946E-4</v>
      </c>
      <c r="BM628" s="6">
        <f>AH628/365562*500961</f>
        <v>15815.991412787576</v>
      </c>
      <c r="BN628" s="8">
        <f>BM628/23157202</f>
        <v>6.8298369607811753E-4</v>
      </c>
      <c r="BT628" s="6">
        <f>'[1]Detailed Budget'!$AD$12</f>
        <v>194045122715</v>
      </c>
      <c r="BU628" s="6">
        <f>'[1]Detailed Budget'!$AD$24</f>
        <v>194045122715</v>
      </c>
      <c r="BV628" s="7">
        <f>AV628/34743979</f>
        <v>3.6908936942456924E-3</v>
      </c>
      <c r="BW628" s="4"/>
      <c r="BX628" s="5">
        <f>BT628*BV628</f>
        <v>716199919.82792509</v>
      </c>
      <c r="BY628" s="5">
        <f>BU628*BV628</f>
        <v>716199919.82792509</v>
      </c>
      <c r="CA628" s="6">
        <f>'[1]Detailed Budget'!$AD$96</f>
        <v>71050111380.677719</v>
      </c>
      <c r="CB628" s="5">
        <f>BA628*CA628</f>
        <v>0</v>
      </c>
      <c r="CE628" s="6">
        <f>'[1]Detailed Budget'!$AD$175</f>
        <v>4330586076.5988197</v>
      </c>
      <c r="CF628" s="5">
        <f>BB628*BD628*CE628</f>
        <v>0</v>
      </c>
      <c r="CG628" s="6">
        <f>'[1]Detailed Budget'!$AD$176</f>
        <v>20662817754.37001</v>
      </c>
      <c r="CH628" s="5">
        <f>BB628*BF628*CG628</f>
        <v>0</v>
      </c>
      <c r="CI628" s="5">
        <f>CF628+CH628</f>
        <v>0</v>
      </c>
      <c r="CJ628" s="5">
        <f>'[1]Detailed Budget'!$AD$178</f>
        <v>46025131033.061455</v>
      </c>
      <c r="CK628" s="5">
        <f>BB628*AG628*CJ628</f>
        <v>0</v>
      </c>
      <c r="CL628" s="5">
        <f>CI628+CK628</f>
        <v>0</v>
      </c>
      <c r="CM628" s="4">
        <f>'[1]Detailed Budget'!$AD$189</f>
        <v>77498869683.252869</v>
      </c>
      <c r="CN628" s="5">
        <f>BH628*BL628*CM628</f>
        <v>69290545.183595464</v>
      </c>
      <c r="CO628" s="3">
        <f>'[1]Detailed Budget'!$AD$191</f>
        <v>2684962805.4134097</v>
      </c>
      <c r="CP628" s="2">
        <f>BH628*AN628*CO628</f>
        <v>2400583.8710312699</v>
      </c>
      <c r="CQ628" s="2">
        <f>CN628+CP628</f>
        <v>71691129.054626733</v>
      </c>
      <c r="CR628" s="6">
        <f>'[1]Detailed Budget'!$AD$195</f>
        <v>18734176418</v>
      </c>
      <c r="CS628" s="5">
        <f>BN628*CR628</f>
        <v>12795137.052945148</v>
      </c>
      <c r="CW628" s="4"/>
      <c r="DH628" s="3">
        <f>'[1]Detailed Budget'!$AD$163</f>
        <v>4928560000</v>
      </c>
      <c r="DI628" s="2">
        <f>AP628*DH628</f>
        <v>6720000</v>
      </c>
    </row>
    <row r="629" spans="1:118" ht="43.5" x14ac:dyDescent="0.35">
      <c r="A629" s="23" t="s">
        <v>503</v>
      </c>
      <c r="B629" s="22" t="s">
        <v>502</v>
      </c>
      <c r="C629" s="21" t="s">
        <v>1</v>
      </c>
      <c r="D629" s="21"/>
      <c r="E629" s="21"/>
      <c r="F629" s="21"/>
      <c r="G629" s="21" t="s">
        <v>1</v>
      </c>
      <c r="H629" s="21" t="s">
        <v>1</v>
      </c>
      <c r="I629" s="21" t="s">
        <v>1</v>
      </c>
      <c r="J629" s="21"/>
      <c r="K629" s="21"/>
      <c r="L629" s="21"/>
      <c r="M629" s="21" t="s">
        <v>1</v>
      </c>
      <c r="N629" s="21"/>
      <c r="O629" s="21"/>
      <c r="P629" s="21"/>
      <c r="Q629" s="21"/>
      <c r="R629" s="21" t="s">
        <v>1</v>
      </c>
      <c r="S629" s="21"/>
      <c r="T629" s="21"/>
      <c r="U629" s="20">
        <f>COUNTA(C629:T629)</f>
        <v>6</v>
      </c>
      <c r="V629" s="19" t="s">
        <v>9</v>
      </c>
      <c r="W629" s="18">
        <v>87209</v>
      </c>
      <c r="X629" s="17">
        <v>3.36</v>
      </c>
      <c r="Y629" s="16">
        <f>1+X629/100</f>
        <v>1.0336000000000001</v>
      </c>
      <c r="Z629" s="6">
        <v>19</v>
      </c>
      <c r="AA629" s="16">
        <f>POWER(Y629,Z629)</f>
        <v>1.873689022502546</v>
      </c>
      <c r="AB629" s="6">
        <f>W629*AA629</f>
        <v>163402.54596342452</v>
      </c>
      <c r="AC629" s="1">
        <v>12.2</v>
      </c>
      <c r="AD629" s="6">
        <f>AB629*AC629/100</f>
        <v>19935.11060753779</v>
      </c>
      <c r="AE629" s="6">
        <f>AD629*0.95</f>
        <v>18938.355077160901</v>
      </c>
      <c r="AF629" s="6">
        <f>AE629*BB629</f>
        <v>0</v>
      </c>
      <c r="AG629" s="15">
        <f>AE629/21628351</f>
        <v>8.7562639783129558E-4</v>
      </c>
      <c r="AH629" s="6">
        <f>AB629*0.05</f>
        <v>8170.1272981712264</v>
      </c>
      <c r="AI629" s="12">
        <f>AH629/12908475</f>
        <v>6.3292738283733955E-4</v>
      </c>
      <c r="AJ629" s="6">
        <f>AD629+AH629</f>
        <v>28105.237905709015</v>
      </c>
      <c r="AK629" s="6">
        <f>AB629*0.04</f>
        <v>6536.1018385369807</v>
      </c>
      <c r="AL629" s="6">
        <f>AB629*0.04</f>
        <v>6536.1018385369807</v>
      </c>
      <c r="AM629" s="6">
        <f>AK629+AL629</f>
        <v>13072.203677073961</v>
      </c>
      <c r="AN629" s="14">
        <f>AM629/20653560</f>
        <v>6.3292738283733945E-4</v>
      </c>
      <c r="AO629" s="6">
        <v>10</v>
      </c>
      <c r="AP629" s="13">
        <f>AO629/8801</f>
        <v>1.1362345188046814E-3</v>
      </c>
      <c r="AQ629" s="6">
        <v>10</v>
      </c>
      <c r="AR629" s="6"/>
      <c r="AS629" s="6"/>
      <c r="AT629" s="6"/>
      <c r="AU629" s="6">
        <v>1</v>
      </c>
      <c r="AV629" s="6">
        <f>W629/3902051*4061795</f>
        <v>90779.203079354935</v>
      </c>
      <c r="AW629" s="13">
        <f>AV629/34743979</f>
        <v>2.6128038783167274E-3</v>
      </c>
      <c r="AX629" s="6">
        <v>0</v>
      </c>
      <c r="AY629" s="6">
        <f>AJ629/1257532*329840</f>
        <v>7371.7660233052211</v>
      </c>
      <c r="AZ629" s="6">
        <f>AX629*AY629</f>
        <v>0</v>
      </c>
      <c r="BA629" s="12">
        <f>AZ629/12721596</f>
        <v>0</v>
      </c>
      <c r="BB629" s="11">
        <v>0</v>
      </c>
      <c r="BC629" s="6">
        <f>AD629*BB629*0.18*4</f>
        <v>0</v>
      </c>
      <c r="BD629" s="10">
        <f>BC629/11104067</f>
        <v>0</v>
      </c>
      <c r="BE629" s="6">
        <f>AD629*BB629*0.77*4</f>
        <v>0</v>
      </c>
      <c r="BF629" s="8">
        <f>BE629/47500730</f>
        <v>0</v>
      </c>
      <c r="BG629" s="27">
        <f>BC629+BE629</f>
        <v>0</v>
      </c>
      <c r="BH629" s="9">
        <v>1</v>
      </c>
      <c r="BI629" s="6">
        <f>AK629*0.85*0.75*12</f>
        <v>50001.179064807904</v>
      </c>
      <c r="BJ629" s="6">
        <f>AL629*0.85*0.75*2*12</f>
        <v>100002.35812961581</v>
      </c>
      <c r="BK629" s="6">
        <f>BI629+BJ629</f>
        <v>150003.53719442373</v>
      </c>
      <c r="BL629" s="8">
        <f>BK629/236999601</f>
        <v>6.3292738283733955E-4</v>
      </c>
      <c r="BM629" s="6">
        <f>AH629/365562*500961</f>
        <v>11196.22701872502</v>
      </c>
      <c r="BN629" s="8">
        <f>BM629/23157202</f>
        <v>4.8348790232624042E-4</v>
      </c>
      <c r="BT629" s="6">
        <f>'[1]Detailed Budget'!$AD$12</f>
        <v>194045122715</v>
      </c>
      <c r="BU629" s="6">
        <f>'[1]Detailed Budget'!$AD$24</f>
        <v>194045122715</v>
      </c>
      <c r="BV629" s="7">
        <f>AV629/34743979</f>
        <v>2.6128038783167274E-3</v>
      </c>
      <c r="BW629" s="4"/>
      <c r="BX629" s="5">
        <f>BT629*BV629</f>
        <v>507001849.19819731</v>
      </c>
      <c r="BY629" s="5">
        <f>BU629*BV629</f>
        <v>507001849.19819731</v>
      </c>
      <c r="CA629" s="6">
        <f>'[1]Detailed Budget'!$AD$96</f>
        <v>71050111380.677719</v>
      </c>
      <c r="CB629" s="5">
        <f>BA629*CA629</f>
        <v>0</v>
      </c>
      <c r="CE629" s="6">
        <f>'[1]Detailed Budget'!$AD$175</f>
        <v>4330586076.5988197</v>
      </c>
      <c r="CF629" s="5">
        <f>BB629*BD629*CE629</f>
        <v>0</v>
      </c>
      <c r="CG629" s="6">
        <f>'[1]Detailed Budget'!$AD$176</f>
        <v>20662817754.37001</v>
      </c>
      <c r="CH629" s="5">
        <f>BB629*BF629*CG629</f>
        <v>0</v>
      </c>
      <c r="CI629" s="5">
        <f>CF629+CH629</f>
        <v>0</v>
      </c>
      <c r="CJ629" s="5">
        <f>'[1]Detailed Budget'!$AD$178</f>
        <v>46025131033.061455</v>
      </c>
      <c r="CK629" s="5">
        <f>BB629*AG629*CJ629</f>
        <v>0</v>
      </c>
      <c r="CL629" s="5">
        <f>CI629+CK629</f>
        <v>0</v>
      </c>
      <c r="CM629" s="4">
        <f>'[1]Detailed Budget'!$AD$189</f>
        <v>77498869683.252869</v>
      </c>
      <c r="CN629" s="5">
        <f>BH629*BL629*CM629</f>
        <v>49051156.761473276</v>
      </c>
      <c r="CO629" s="3">
        <f>'[1]Detailed Budget'!$AD$191</f>
        <v>2684962805.4134097</v>
      </c>
      <c r="CP629" s="2">
        <f>BH629*AN629*CO629</f>
        <v>1699386.4814459102</v>
      </c>
      <c r="CQ629" s="2">
        <f>CN629+CP629</f>
        <v>50750543.242919184</v>
      </c>
      <c r="CR629" s="6">
        <f>'[1]Detailed Budget'!$AD$195</f>
        <v>18734176418</v>
      </c>
      <c r="CS629" s="5">
        <f>BN629*CR629</f>
        <v>9057747.6581485402</v>
      </c>
      <c r="CW629" s="4"/>
      <c r="DH629" s="3">
        <f>'[1]Detailed Budget'!$AD$163</f>
        <v>4928560000</v>
      </c>
      <c r="DI629" s="2">
        <f>AP629*DH629</f>
        <v>5600000</v>
      </c>
    </row>
    <row r="630" spans="1:118" ht="43.5" x14ac:dyDescent="0.35">
      <c r="A630" s="23" t="s">
        <v>501</v>
      </c>
      <c r="B630" s="22" t="s">
        <v>500</v>
      </c>
      <c r="C630" s="21" t="s">
        <v>1</v>
      </c>
      <c r="D630" s="21"/>
      <c r="E630" s="21"/>
      <c r="F630" s="21"/>
      <c r="G630" s="21" t="s">
        <v>1</v>
      </c>
      <c r="H630" s="21" t="s">
        <v>1</v>
      </c>
      <c r="I630" s="21" t="s">
        <v>1</v>
      </c>
      <c r="J630" s="21"/>
      <c r="K630" s="21"/>
      <c r="L630" s="21"/>
      <c r="M630" s="21" t="s">
        <v>1</v>
      </c>
      <c r="N630" s="21"/>
      <c r="O630" s="21"/>
      <c r="P630" s="21"/>
      <c r="Q630" s="21"/>
      <c r="R630" s="21" t="s">
        <v>1</v>
      </c>
      <c r="S630" s="21"/>
      <c r="T630" s="21"/>
      <c r="U630" s="20">
        <f>COUNTA(C630:T630)</f>
        <v>6</v>
      </c>
      <c r="V630" s="19" t="s">
        <v>9</v>
      </c>
      <c r="W630" s="18">
        <v>171839</v>
      </c>
      <c r="X630" s="17">
        <v>3.36</v>
      </c>
      <c r="Y630" s="16">
        <f>1+X630/100</f>
        <v>1.0336000000000001</v>
      </c>
      <c r="Z630" s="6">
        <v>19</v>
      </c>
      <c r="AA630" s="16">
        <f>POWER(Y630,Z630)</f>
        <v>1.873689022502546</v>
      </c>
      <c r="AB630" s="6">
        <f>W630*AA630</f>
        <v>321972.84793781501</v>
      </c>
      <c r="AC630" s="1">
        <v>12.2</v>
      </c>
      <c r="AD630" s="6">
        <f>AB630*AC630/100</f>
        <v>39280.687448413431</v>
      </c>
      <c r="AE630" s="6">
        <f>AD630*0.95</f>
        <v>37316.653075992755</v>
      </c>
      <c r="AF630" s="6">
        <f>AE630*BB630</f>
        <v>0</v>
      </c>
      <c r="AG630" s="15">
        <f>AE630/21628351</f>
        <v>1.7253582150572994E-3</v>
      </c>
      <c r="AH630" s="6">
        <f>AB630*0.05</f>
        <v>16098.642396890751</v>
      </c>
      <c r="AI630" s="12">
        <f>AH630/12908475</f>
        <v>1.2471374346613949E-3</v>
      </c>
      <c r="AJ630" s="6">
        <f>AD630+AH630</f>
        <v>55379.329845304179</v>
      </c>
      <c r="AK630" s="6">
        <f>AB630*0.04</f>
        <v>12878.9139175126</v>
      </c>
      <c r="AL630" s="6">
        <f>AB630*0.04</f>
        <v>12878.9139175126</v>
      </c>
      <c r="AM630" s="6">
        <f>AK630+AL630</f>
        <v>25757.8278350252</v>
      </c>
      <c r="AN630" s="14">
        <f>AM630/20653560</f>
        <v>1.2471374346613949E-3</v>
      </c>
      <c r="AO630" s="6">
        <v>13</v>
      </c>
      <c r="AP630" s="13">
        <f>AO630/8801</f>
        <v>1.4771048744460858E-3</v>
      </c>
      <c r="AQ630" s="6">
        <v>13</v>
      </c>
      <c r="AR630" s="6"/>
      <c r="AS630" s="6"/>
      <c r="AT630" s="6"/>
      <c r="AU630" s="6">
        <v>1</v>
      </c>
      <c r="AV630" s="6">
        <f>W630/3902051*4061795</f>
        <v>178873.82584312712</v>
      </c>
      <c r="AW630" s="13">
        <f>AV630/34743979</f>
        <v>5.1483402589878125E-3</v>
      </c>
      <c r="AX630" s="6">
        <v>0</v>
      </c>
      <c r="AY630" s="6">
        <f>AJ630/1257532*329840</f>
        <v>14525.529494418535</v>
      </c>
      <c r="AZ630" s="6">
        <f>AX630*AY630</f>
        <v>0</v>
      </c>
      <c r="BA630" s="12">
        <f>AZ630/12721596</f>
        <v>0</v>
      </c>
      <c r="BB630" s="11">
        <v>0</v>
      </c>
      <c r="BC630" s="6">
        <f>AD630*BB630*0.18*4</f>
        <v>0</v>
      </c>
      <c r="BD630" s="10">
        <f>BC630/11104067</f>
        <v>0</v>
      </c>
      <c r="BE630" s="6">
        <f>AD630*BB630*0.77*4</f>
        <v>0</v>
      </c>
      <c r="BF630" s="8">
        <f>BE630/47500730</f>
        <v>0</v>
      </c>
      <c r="BG630" s="27">
        <f>BC630+BE630</f>
        <v>0</v>
      </c>
      <c r="BH630" s="9">
        <v>1</v>
      </c>
      <c r="BI630" s="6">
        <f>AK630*0.85*0.75*12</f>
        <v>98523.691468971389</v>
      </c>
      <c r="BJ630" s="6">
        <f>AL630*0.85*0.75*2*12</f>
        <v>197047.38293794278</v>
      </c>
      <c r="BK630" s="6">
        <f>BI630+BJ630</f>
        <v>295571.07440691418</v>
      </c>
      <c r="BL630" s="8">
        <f>BK630/236999601</f>
        <v>1.2471374346613949E-3</v>
      </c>
      <c r="BM630" s="6">
        <f>AH630/365562*500961</f>
        <v>22061.352092911155</v>
      </c>
      <c r="BN630" s="8">
        <f>BM630/23157202</f>
        <v>9.5267779297823437E-4</v>
      </c>
      <c r="BT630" s="6">
        <f>'[1]Detailed Budget'!$AD$12</f>
        <v>194045122715</v>
      </c>
      <c r="BU630" s="6">
        <f>'[1]Detailed Budget'!$AD$24</f>
        <v>194045122715</v>
      </c>
      <c r="BV630" s="7">
        <f>AV630/34743979</f>
        <v>5.1483402589878125E-3</v>
      </c>
      <c r="BW630" s="4"/>
      <c r="BX630" s="5">
        <f>BT630*BV630</f>
        <v>999010317.33386493</v>
      </c>
      <c r="BY630" s="5">
        <f>BU630*BV630</f>
        <v>999010317.33386493</v>
      </c>
      <c r="CA630" s="6">
        <f>'[1]Detailed Budget'!$AD$96</f>
        <v>71050111380.677719</v>
      </c>
      <c r="CB630" s="5">
        <f>BA630*CA630</f>
        <v>0</v>
      </c>
      <c r="CE630" s="6">
        <f>'[1]Detailed Budget'!$AD$175</f>
        <v>4330586076.5988197</v>
      </c>
      <c r="CF630" s="5">
        <f>BB630*BD630*CE630</f>
        <v>0</v>
      </c>
      <c r="CG630" s="6">
        <f>'[1]Detailed Budget'!$AD$176</f>
        <v>20662817754.37001</v>
      </c>
      <c r="CH630" s="5">
        <f>BB630*BF630*CG630</f>
        <v>0</v>
      </c>
      <c r="CI630" s="5">
        <f>CF630+CH630</f>
        <v>0</v>
      </c>
      <c r="CJ630" s="5">
        <f>'[1]Detailed Budget'!$AD$178</f>
        <v>46025131033.061455</v>
      </c>
      <c r="CK630" s="5">
        <f>BB630*AG630*CJ630</f>
        <v>0</v>
      </c>
      <c r="CL630" s="5">
        <f>CI630+CK630</f>
        <v>0</v>
      </c>
      <c r="CM630" s="4">
        <f>'[1]Detailed Budget'!$AD$189</f>
        <v>77498869683.252869</v>
      </c>
      <c r="CN630" s="5">
        <f>BH630*BL630*CM630</f>
        <v>96651741.525929734</v>
      </c>
      <c r="CO630" s="3">
        <f>'[1]Detailed Budget'!$AD$191</f>
        <v>2684962805.4134097</v>
      </c>
      <c r="CP630" s="2">
        <f>BH630*AN630*CO630</f>
        <v>3348517.625304542</v>
      </c>
      <c r="CQ630" s="2">
        <f>CN630+CP630</f>
        <v>100000259.15123427</v>
      </c>
      <c r="CR630" s="6">
        <f>'[1]Detailed Budget'!$AD$195</f>
        <v>18734176418</v>
      </c>
      <c r="CS630" s="5">
        <f>BN630*CR630</f>
        <v>17847633.843165126</v>
      </c>
      <c r="CW630" s="4"/>
      <c r="DH630" s="3">
        <f>'[1]Detailed Budget'!$AD$163</f>
        <v>4928560000</v>
      </c>
      <c r="DI630" s="2">
        <f>AP630*DH630</f>
        <v>7280000.0000000009</v>
      </c>
    </row>
    <row r="631" spans="1:118" ht="43.5" x14ac:dyDescent="0.35">
      <c r="A631" s="23" t="s">
        <v>499</v>
      </c>
      <c r="B631" s="22" t="s">
        <v>498</v>
      </c>
      <c r="C631" s="21" t="s">
        <v>1</v>
      </c>
      <c r="D631" s="21"/>
      <c r="E631" s="21"/>
      <c r="F631" s="21"/>
      <c r="G631" s="21" t="s">
        <v>1</v>
      </c>
      <c r="H631" s="21" t="s">
        <v>1</v>
      </c>
      <c r="I631" s="21" t="s">
        <v>1</v>
      </c>
      <c r="J631" s="21"/>
      <c r="K631" s="21"/>
      <c r="L631" s="21"/>
      <c r="M631" s="21" t="s">
        <v>1</v>
      </c>
      <c r="N631" s="21"/>
      <c r="O631" s="21"/>
      <c r="P631" s="21"/>
      <c r="Q631" s="21"/>
      <c r="R631" s="21" t="s">
        <v>1</v>
      </c>
      <c r="S631" s="21"/>
      <c r="T631" s="21"/>
      <c r="U631" s="20">
        <f>COUNTA(C631:T631)</f>
        <v>6</v>
      </c>
      <c r="V631" s="19" t="s">
        <v>9</v>
      </c>
      <c r="W631" s="18">
        <v>53060</v>
      </c>
      <c r="X631" s="17">
        <v>3.36</v>
      </c>
      <c r="Y631" s="16">
        <f>1+X631/100</f>
        <v>1.0336000000000001</v>
      </c>
      <c r="Z631" s="6">
        <v>19</v>
      </c>
      <c r="AA631" s="16">
        <f>POWER(Y631,Z631)</f>
        <v>1.873689022502546</v>
      </c>
      <c r="AB631" s="6">
        <f>W631*AA631</f>
        <v>99417.939533985089</v>
      </c>
      <c r="AC631" s="1">
        <v>12.2</v>
      </c>
      <c r="AD631" s="6">
        <f>AB631*AC631/100</f>
        <v>12128.988623146179</v>
      </c>
      <c r="AE631" s="6">
        <f>AD631*0.95</f>
        <v>11522.53919198887</v>
      </c>
      <c r="AF631" s="6">
        <f>AE631*BB631</f>
        <v>0</v>
      </c>
      <c r="AG631" s="15">
        <f>AE631/21628351</f>
        <v>5.3275162734268879E-4</v>
      </c>
      <c r="AH631" s="6">
        <f>AB631*0.05</f>
        <v>4970.896976699255</v>
      </c>
      <c r="AI631" s="12">
        <f>AH631/12908475</f>
        <v>3.8508785714030935E-4</v>
      </c>
      <c r="AJ631" s="6">
        <f>AD631+AH631</f>
        <v>17099.885599845435</v>
      </c>
      <c r="AK631" s="6">
        <f>AB631*0.04</f>
        <v>3976.7175813594035</v>
      </c>
      <c r="AL631" s="6">
        <f>AB631*0.04</f>
        <v>3976.7175813594035</v>
      </c>
      <c r="AM631" s="6">
        <f>AK631+AL631</f>
        <v>7953.4351627188071</v>
      </c>
      <c r="AN631" s="14">
        <f>AM631/20653560</f>
        <v>3.850878571403093E-4</v>
      </c>
      <c r="AO631" s="6">
        <v>10</v>
      </c>
      <c r="AP631" s="13">
        <f>AO631/8801</f>
        <v>1.1362345188046814E-3</v>
      </c>
      <c r="AQ631" s="6">
        <v>10</v>
      </c>
      <c r="AR631" s="6"/>
      <c r="AS631" s="6"/>
      <c r="AT631" s="6"/>
      <c r="AU631" s="6">
        <v>1</v>
      </c>
      <c r="AV631" s="6">
        <f>W631/3902051*4061795</f>
        <v>55232.195248088763</v>
      </c>
      <c r="AW631" s="13">
        <f>AV631/34743979</f>
        <v>1.5896911303132195E-3</v>
      </c>
      <c r="AX631" s="6">
        <v>0</v>
      </c>
      <c r="AY631" s="6">
        <f>AJ631/1257532*329840</f>
        <v>4485.1552614589673</v>
      </c>
      <c r="AZ631" s="6">
        <f>AX631*AY631</f>
        <v>0</v>
      </c>
      <c r="BA631" s="12">
        <f>AZ631/12721596</f>
        <v>0</v>
      </c>
      <c r="BB631" s="11">
        <v>0</v>
      </c>
      <c r="BC631" s="6">
        <f>AD631*BB631*0.18*4</f>
        <v>0</v>
      </c>
      <c r="BD631" s="10">
        <f>BC631/11104067</f>
        <v>0</v>
      </c>
      <c r="BE631" s="6">
        <f>AD631*BB631*0.77*4</f>
        <v>0</v>
      </c>
      <c r="BF631" s="8">
        <f>BE631/47500730</f>
        <v>0</v>
      </c>
      <c r="BG631" s="27">
        <f>BC631+BE631</f>
        <v>0</v>
      </c>
      <c r="BH631" s="9">
        <v>1</v>
      </c>
      <c r="BI631" s="6">
        <f>AK631*0.85*0.75*12</f>
        <v>30421.889497399436</v>
      </c>
      <c r="BJ631" s="6">
        <f>AL631*0.85*0.75*2*12</f>
        <v>60843.778994798871</v>
      </c>
      <c r="BK631" s="6">
        <f>BI631+BJ631</f>
        <v>91265.668492198311</v>
      </c>
      <c r="BL631" s="8">
        <f>BK631/236999601</f>
        <v>3.850878571403093E-4</v>
      </c>
      <c r="BM631" s="6">
        <f>AH631/365562*500961</f>
        <v>6812.0469861315878</v>
      </c>
      <c r="BN631" s="8">
        <f>BM631/23157202</f>
        <v>2.9416537395716405E-4</v>
      </c>
      <c r="BT631" s="6">
        <f>'[1]Detailed Budget'!$AD$12</f>
        <v>194045122715</v>
      </c>
      <c r="BU631" s="6">
        <f>'[1]Detailed Budget'!$AD$24</f>
        <v>194045122715</v>
      </c>
      <c r="BV631" s="7">
        <f>AV631/34743979</f>
        <v>1.5896911303132195E-3</v>
      </c>
      <c r="BW631" s="4"/>
      <c r="BX631" s="5">
        <f>BT631*BV631</f>
        <v>308471810.46057576</v>
      </c>
      <c r="BY631" s="5">
        <f>BU631*BV631</f>
        <v>308471810.46057576</v>
      </c>
      <c r="CA631" s="6">
        <f>'[1]Detailed Budget'!$AD$96</f>
        <v>71050111380.677719</v>
      </c>
      <c r="CB631" s="5">
        <f>BA631*CA631</f>
        <v>0</v>
      </c>
      <c r="CE631" s="6">
        <f>'[1]Detailed Budget'!$AD$175</f>
        <v>4330586076.5988197</v>
      </c>
      <c r="CF631" s="5">
        <f>BB631*BD631*CE631</f>
        <v>0</v>
      </c>
      <c r="CG631" s="6">
        <f>'[1]Detailed Budget'!$AD$176</f>
        <v>20662817754.37001</v>
      </c>
      <c r="CH631" s="5">
        <f>BB631*BF631*CG631</f>
        <v>0</v>
      </c>
      <c r="CI631" s="5">
        <f>CF631+CH631</f>
        <v>0</v>
      </c>
      <c r="CJ631" s="5">
        <f>'[1]Detailed Budget'!$AD$178</f>
        <v>46025131033.061455</v>
      </c>
      <c r="CK631" s="5">
        <f>BB631*AG631*CJ631</f>
        <v>0</v>
      </c>
      <c r="CL631" s="5">
        <f>CI631+CK631</f>
        <v>0</v>
      </c>
      <c r="CM631" s="4">
        <f>'[1]Detailed Budget'!$AD$189</f>
        <v>77498869683.252869</v>
      </c>
      <c r="CN631" s="5">
        <f>BH631*BL631*CM631</f>
        <v>29843873.65711993</v>
      </c>
      <c r="CO631" s="3">
        <f>'[1]Detailed Budget'!$AD$191</f>
        <v>2684962805.4134097</v>
      </c>
      <c r="CP631" s="2">
        <f>BH631*AN631*CO631</f>
        <v>1033946.5732380832</v>
      </c>
      <c r="CQ631" s="2">
        <f>CN631+CP631</f>
        <v>30877820.230358012</v>
      </c>
      <c r="CR631" s="6">
        <f>'[1]Detailed Budget'!$AD$195</f>
        <v>18734176418</v>
      </c>
      <c r="CS631" s="5">
        <f>BN631*CR631</f>
        <v>5510946.0117804538</v>
      </c>
      <c r="CW631" s="4"/>
      <c r="DH631" s="3">
        <f>'[1]Detailed Budget'!$AD$163</f>
        <v>4928560000</v>
      </c>
      <c r="DI631" s="2">
        <f>AP631*DH631</f>
        <v>5600000</v>
      </c>
    </row>
    <row r="632" spans="1:118" ht="43.5" x14ac:dyDescent="0.35">
      <c r="A632" s="23" t="s">
        <v>497</v>
      </c>
      <c r="B632" s="22" t="s">
        <v>496</v>
      </c>
      <c r="C632" s="21" t="s">
        <v>1</v>
      </c>
      <c r="D632" s="21"/>
      <c r="E632" s="21"/>
      <c r="F632" s="21"/>
      <c r="G632" s="21" t="s">
        <v>1</v>
      </c>
      <c r="H632" s="21" t="s">
        <v>1</v>
      </c>
      <c r="I632" s="21" t="s">
        <v>1</v>
      </c>
      <c r="J632" s="21"/>
      <c r="K632" s="21"/>
      <c r="L632" s="21"/>
      <c r="M632" s="21" t="s">
        <v>1</v>
      </c>
      <c r="N632" s="21"/>
      <c r="O632" s="21"/>
      <c r="P632" s="21"/>
      <c r="Q632" s="21"/>
      <c r="R632" s="21" t="s">
        <v>1</v>
      </c>
      <c r="S632" s="21"/>
      <c r="T632" s="21"/>
      <c r="U632" s="20">
        <f>COUNTA(C632:T632)</f>
        <v>6</v>
      </c>
      <c r="V632" s="19" t="s">
        <v>9</v>
      </c>
      <c r="W632" s="18">
        <v>125473</v>
      </c>
      <c r="X632" s="17">
        <v>3.36</v>
      </c>
      <c r="Y632" s="16">
        <f>1+X632/100</f>
        <v>1.0336000000000001</v>
      </c>
      <c r="Z632" s="6">
        <v>19</v>
      </c>
      <c r="AA632" s="16">
        <f>POWER(Y632,Z632)</f>
        <v>1.873689022502546</v>
      </c>
      <c r="AB632" s="6">
        <f>W632*AA632</f>
        <v>235097.38272046196</v>
      </c>
      <c r="AC632" s="1">
        <v>12.2</v>
      </c>
      <c r="AD632" s="6">
        <f>AB632*AC632/100</f>
        <v>28681.880691896356</v>
      </c>
      <c r="AE632" s="6">
        <f>AD632*0.95</f>
        <v>27247.786657301538</v>
      </c>
      <c r="AF632" s="6">
        <f>AE632*BB632</f>
        <v>0</v>
      </c>
      <c r="AG632" s="15">
        <f>AE632/21628351</f>
        <v>1.2598180350088426E-3</v>
      </c>
      <c r="AH632" s="6">
        <f>AB632*0.05</f>
        <v>11754.869136023099</v>
      </c>
      <c r="AI632" s="12">
        <f>AH632/12908475</f>
        <v>9.1063190160131993E-4</v>
      </c>
      <c r="AJ632" s="6">
        <f>AD632+AH632</f>
        <v>40436.749827919455</v>
      </c>
      <c r="AK632" s="6">
        <f>AB632*0.04</f>
        <v>9403.895308818479</v>
      </c>
      <c r="AL632" s="6">
        <f>AB632*0.04</f>
        <v>9403.895308818479</v>
      </c>
      <c r="AM632" s="6">
        <f>AK632+AL632</f>
        <v>18807.790617636958</v>
      </c>
      <c r="AN632" s="14">
        <f>AM632/20653560</f>
        <v>9.1063190160131993E-4</v>
      </c>
      <c r="AO632" s="6">
        <v>11</v>
      </c>
      <c r="AP632" s="13">
        <f>AO632/8801</f>
        <v>1.2498579706851495E-3</v>
      </c>
      <c r="AQ632" s="6">
        <v>11</v>
      </c>
      <c r="AR632" s="6"/>
      <c r="AS632" s="6"/>
      <c r="AT632" s="6"/>
      <c r="AU632" s="6">
        <v>1</v>
      </c>
      <c r="AV632" s="6">
        <f>W632/3902051*4061795</f>
        <v>130609.67271698908</v>
      </c>
      <c r="AW632" s="13">
        <f>AV632/34743979</f>
        <v>3.7592030756462601E-3</v>
      </c>
      <c r="AX632" s="6">
        <v>0</v>
      </c>
      <c r="AY632" s="6">
        <f>AJ632/1257532*329840</f>
        <v>10606.217228063342</v>
      </c>
      <c r="AZ632" s="6">
        <f>AX632*AY632</f>
        <v>0</v>
      </c>
      <c r="BA632" s="12">
        <f>AZ632/12721596</f>
        <v>0</v>
      </c>
      <c r="BB632" s="11">
        <v>0</v>
      </c>
      <c r="BC632" s="6">
        <f>AD632*BB632*0.18*4</f>
        <v>0</v>
      </c>
      <c r="BD632" s="10">
        <f>BC632/11104067</f>
        <v>0</v>
      </c>
      <c r="BE632" s="6">
        <f>AD632*BB632*0.77*4</f>
        <v>0</v>
      </c>
      <c r="BF632" s="8">
        <f>BE632/47500730</f>
        <v>0</v>
      </c>
      <c r="BG632" s="27">
        <f>BC632+BE632</f>
        <v>0</v>
      </c>
      <c r="BH632" s="9">
        <v>1</v>
      </c>
      <c r="BI632" s="6">
        <f>AK632*0.85*0.75*12</f>
        <v>71939.799112461362</v>
      </c>
      <c r="BJ632" s="6">
        <f>AL632*0.85*0.75*2*12</f>
        <v>143879.59822492272</v>
      </c>
      <c r="BK632" s="6">
        <f>BI632+BJ632</f>
        <v>215819.39733738409</v>
      </c>
      <c r="BL632" s="8">
        <f>BK632/236999601</f>
        <v>9.1063190160131993E-4</v>
      </c>
      <c r="BM632" s="6">
        <f>AH632/365562*500961</f>
        <v>16108.706586711056</v>
      </c>
      <c r="BN632" s="8">
        <f>BM632/23157202</f>
        <v>6.9562404761641997E-4</v>
      </c>
      <c r="BT632" s="6">
        <f>'[1]Detailed Budget'!$AD$12</f>
        <v>194045122715</v>
      </c>
      <c r="BU632" s="6">
        <f>'[1]Detailed Budget'!$AD$24</f>
        <v>194045122715</v>
      </c>
      <c r="BV632" s="7">
        <f>AV632/34743979</f>
        <v>3.7592030756462601E-3</v>
      </c>
      <c r="BW632" s="4"/>
      <c r="BX632" s="5">
        <f>BT632*BV632</f>
        <v>729455022.12438393</v>
      </c>
      <c r="BY632" s="5">
        <f>BU632*BV632</f>
        <v>729455022.12438393</v>
      </c>
      <c r="CA632" s="6">
        <f>'[1]Detailed Budget'!$AD$96</f>
        <v>71050111380.677719</v>
      </c>
      <c r="CB632" s="5">
        <f>BA632*CA632</f>
        <v>0</v>
      </c>
      <c r="CE632" s="6">
        <f>'[1]Detailed Budget'!$AD$175</f>
        <v>4330586076.5988197</v>
      </c>
      <c r="CF632" s="5">
        <f>BB632*BD632*CE632</f>
        <v>0</v>
      </c>
      <c r="CG632" s="6">
        <f>'[1]Detailed Budget'!$AD$176</f>
        <v>20662817754.37001</v>
      </c>
      <c r="CH632" s="5">
        <f>BB632*BF632*CG632</f>
        <v>0</v>
      </c>
      <c r="CI632" s="5">
        <f>CF632+CH632</f>
        <v>0</v>
      </c>
      <c r="CJ632" s="5">
        <f>'[1]Detailed Budget'!$AD$178</f>
        <v>46025131033.061455</v>
      </c>
      <c r="CK632" s="5">
        <f>BB632*AG632*CJ632</f>
        <v>0</v>
      </c>
      <c r="CL632" s="5">
        <f>CI632+CK632</f>
        <v>0</v>
      </c>
      <c r="CM632" s="4">
        <f>'[1]Detailed Budget'!$AD$189</f>
        <v>77498869683.252869</v>
      </c>
      <c r="CN632" s="5">
        <f>BH632*BL632*CM632</f>
        <v>70572943.071613446</v>
      </c>
      <c r="CO632" s="3">
        <f>'[1]Detailed Budget'!$AD$191</f>
        <v>2684962805.4134097</v>
      </c>
      <c r="CP632" s="2">
        <f>BH632*AN632*CO632</f>
        <v>2445012.7852224279</v>
      </c>
      <c r="CQ632" s="2">
        <f>CN632+CP632</f>
        <v>73017955.856835872</v>
      </c>
      <c r="CR632" s="6">
        <f>'[1]Detailed Budget'!$AD$195</f>
        <v>18734176418</v>
      </c>
      <c r="CS632" s="5">
        <f>BN632*CR632</f>
        <v>13031943.628649244</v>
      </c>
      <c r="CW632" s="4"/>
      <c r="DH632" s="3">
        <f>'[1]Detailed Budget'!$AD$163</f>
        <v>4928560000</v>
      </c>
      <c r="DI632" s="2">
        <f>AP632*DH632</f>
        <v>6160000</v>
      </c>
    </row>
    <row r="633" spans="1:118" ht="43.5" x14ac:dyDescent="0.35">
      <c r="A633" s="23" t="s">
        <v>495</v>
      </c>
      <c r="B633" s="22" t="s">
        <v>494</v>
      </c>
      <c r="C633" s="21" t="s">
        <v>1</v>
      </c>
      <c r="D633" s="21"/>
      <c r="E633" s="21"/>
      <c r="F633" s="21"/>
      <c r="G633" s="21" t="s">
        <v>1</v>
      </c>
      <c r="H633" s="21" t="s">
        <v>1</v>
      </c>
      <c r="I633" s="21" t="s">
        <v>1</v>
      </c>
      <c r="J633" s="21"/>
      <c r="K633" s="21"/>
      <c r="L633" s="21"/>
      <c r="M633" s="21" t="s">
        <v>1</v>
      </c>
      <c r="N633" s="21"/>
      <c r="O633" s="21"/>
      <c r="P633" s="21"/>
      <c r="Q633" s="21"/>
      <c r="R633" s="21" t="s">
        <v>1</v>
      </c>
      <c r="S633" s="21"/>
      <c r="T633" s="21"/>
      <c r="U633" s="20">
        <f>COUNTA(C633:T633)</f>
        <v>6</v>
      </c>
      <c r="V633" s="19" t="s">
        <v>9</v>
      </c>
      <c r="W633" s="18">
        <v>117169</v>
      </c>
      <c r="X633" s="17">
        <v>3.36</v>
      </c>
      <c r="Y633" s="16">
        <f>1+X633/100</f>
        <v>1.0336000000000001</v>
      </c>
      <c r="Z633" s="6">
        <v>19</v>
      </c>
      <c r="AA633" s="16">
        <f>POWER(Y633,Z633)</f>
        <v>1.873689022502546</v>
      </c>
      <c r="AB633" s="6">
        <f>W633*AA633</f>
        <v>219538.26907760082</v>
      </c>
      <c r="AC633" s="1">
        <v>12.2</v>
      </c>
      <c r="AD633" s="6">
        <f>AB633*AC633/100</f>
        <v>26783.6688274673</v>
      </c>
      <c r="AE633" s="6">
        <f>AD633*0.95</f>
        <v>25444.485386093933</v>
      </c>
      <c r="AF633" s="6">
        <f>AE633*BB633</f>
        <v>0</v>
      </c>
      <c r="AG633" s="15">
        <f>AE633/21628351</f>
        <v>1.1764413008691201E-3</v>
      </c>
      <c r="AH633" s="6">
        <f>AB633*0.05</f>
        <v>10976.913453880043</v>
      </c>
      <c r="AI633" s="12">
        <f>AH633/12908475</f>
        <v>8.5036485362368849E-4</v>
      </c>
      <c r="AJ633" s="6">
        <f>AD633+AH633</f>
        <v>37760.582281347342</v>
      </c>
      <c r="AK633" s="6">
        <f>AB633*0.04</f>
        <v>8781.5307631040323</v>
      </c>
      <c r="AL633" s="6">
        <f>AB633*0.04</f>
        <v>8781.5307631040323</v>
      </c>
      <c r="AM633" s="6">
        <f>AK633+AL633</f>
        <v>17563.061526208065</v>
      </c>
      <c r="AN633" s="14">
        <f>AM633/20653560</f>
        <v>8.5036485362368838E-4</v>
      </c>
      <c r="AO633" s="6">
        <v>11</v>
      </c>
      <c r="AP633" s="13">
        <f>AO633/8801</f>
        <v>1.2498579706851495E-3</v>
      </c>
      <c r="AQ633" s="6">
        <v>11</v>
      </c>
      <c r="AR633" s="6"/>
      <c r="AS633" s="6"/>
      <c r="AT633" s="6"/>
      <c r="AU633" s="6">
        <v>1</v>
      </c>
      <c r="AV633" s="6">
        <f>W633/3902051*4061795</f>
        <v>121965.71965743144</v>
      </c>
      <c r="AW633" s="13">
        <f>AV633/34743979</f>
        <v>3.5104131181241918E-3</v>
      </c>
      <c r="AX633" s="6">
        <v>0</v>
      </c>
      <c r="AY633" s="6">
        <f>AJ633/1257532*329840</f>
        <v>9904.2811313585717</v>
      </c>
      <c r="AZ633" s="6">
        <f>AX633*AY633</f>
        <v>0</v>
      </c>
      <c r="BA633" s="12">
        <f>AZ633/12721596</f>
        <v>0</v>
      </c>
      <c r="BB633" s="11">
        <v>0</v>
      </c>
      <c r="BC633" s="6">
        <f>AD633*BB633*0.18*4</f>
        <v>0</v>
      </c>
      <c r="BD633" s="10">
        <f>BC633/11104067</f>
        <v>0</v>
      </c>
      <c r="BE633" s="6">
        <f>AD633*BB633*0.77*4</f>
        <v>0</v>
      </c>
      <c r="BF633" s="8">
        <f>BE633/47500730</f>
        <v>0</v>
      </c>
      <c r="BG633" s="27">
        <f>BC633+BE633</f>
        <v>0</v>
      </c>
      <c r="BH633" s="9">
        <v>1</v>
      </c>
      <c r="BI633" s="6">
        <f>AK633*0.85*0.75*12</f>
        <v>67178.710337745841</v>
      </c>
      <c r="BJ633" s="6">
        <f>AL633*0.85*0.75*2*12</f>
        <v>134357.42067549168</v>
      </c>
      <c r="BK633" s="6">
        <f>BI633+BJ633</f>
        <v>201536.13101323752</v>
      </c>
      <c r="BL633" s="8">
        <f>BK633/236999601</f>
        <v>8.5036485362368827E-4</v>
      </c>
      <c r="BM633" s="6">
        <f>AH633/365562*500961</f>
        <v>15042.607111158162</v>
      </c>
      <c r="BN633" s="8">
        <f>BM633/23157202</f>
        <v>6.4958655675060239E-4</v>
      </c>
      <c r="BT633" s="6">
        <f>'[1]Detailed Budget'!$AD$12</f>
        <v>194045122715</v>
      </c>
      <c r="BU633" s="6">
        <f>'[1]Detailed Budget'!$AD$24</f>
        <v>194045122715</v>
      </c>
      <c r="BV633" s="7">
        <f>AV633/34743979</f>
        <v>3.5104131181241918E-3</v>
      </c>
      <c r="BW633" s="4"/>
      <c r="BX633" s="5">
        <f>BT633*BV633</f>
        <v>681178544.28675461</v>
      </c>
      <c r="BY633" s="5">
        <f>BU633*BV633</f>
        <v>681178544.28675461</v>
      </c>
      <c r="CA633" s="6">
        <f>'[1]Detailed Budget'!$AD$96</f>
        <v>71050111380.677719</v>
      </c>
      <c r="CB633" s="5">
        <f>BA633*CA633</f>
        <v>0</v>
      </c>
      <c r="CE633" s="6">
        <f>'[1]Detailed Budget'!$AD$175</f>
        <v>4330586076.5988197</v>
      </c>
      <c r="CF633" s="5">
        <f>BB633*BD633*CE633</f>
        <v>0</v>
      </c>
      <c r="CG633" s="6">
        <f>'[1]Detailed Budget'!$AD$176</f>
        <v>20662817754.37001</v>
      </c>
      <c r="CH633" s="5">
        <f>BB633*BF633*CG633</f>
        <v>0</v>
      </c>
      <c r="CI633" s="5">
        <f>CF633+CH633</f>
        <v>0</v>
      </c>
      <c r="CJ633" s="5">
        <f>'[1]Detailed Budget'!$AD$178</f>
        <v>46025131033.061455</v>
      </c>
      <c r="CK633" s="5">
        <f>BB633*AG633*CJ633</f>
        <v>0</v>
      </c>
      <c r="CL633" s="5">
        <f>CI633+CK633</f>
        <v>0</v>
      </c>
      <c r="CM633" s="4">
        <f>'[1]Detailed Budget'!$AD$189</f>
        <v>77498869683.252869</v>
      </c>
      <c r="CN633" s="5">
        <f>BH633*BL633*CM633</f>
        <v>65902314.974200621</v>
      </c>
      <c r="CO633" s="3">
        <f>'[1]Detailed Budget'!$AD$191</f>
        <v>2684962805.4134097</v>
      </c>
      <c r="CP633" s="2">
        <f>BH633*AN633*CO633</f>
        <v>2283198.003010422</v>
      </c>
      <c r="CQ633" s="2">
        <f>CN633+CP633</f>
        <v>68185512.977211043</v>
      </c>
      <c r="CR633" s="6">
        <f>'[1]Detailed Budget'!$AD$195</f>
        <v>18734176418</v>
      </c>
      <c r="CS633" s="5">
        <f>BN633*CR633</f>
        <v>12169469.152926954</v>
      </c>
      <c r="CW633" s="4"/>
      <c r="DH633" s="3">
        <f>'[1]Detailed Budget'!$AD$163</f>
        <v>4928560000</v>
      </c>
      <c r="DI633" s="2">
        <f>AP633*DH633</f>
        <v>6160000</v>
      </c>
    </row>
    <row r="634" spans="1:118" ht="43.5" x14ac:dyDescent="0.35">
      <c r="A634" s="23" t="s">
        <v>493</v>
      </c>
      <c r="B634" s="22" t="s">
        <v>492</v>
      </c>
      <c r="C634" s="21" t="s">
        <v>1</v>
      </c>
      <c r="D634" s="21"/>
      <c r="E634" s="21"/>
      <c r="F634" s="21"/>
      <c r="G634" s="21" t="s">
        <v>1</v>
      </c>
      <c r="H634" s="21" t="s">
        <v>1</v>
      </c>
      <c r="I634" s="21" t="s">
        <v>1</v>
      </c>
      <c r="J634" s="21"/>
      <c r="K634" s="21"/>
      <c r="L634" s="21"/>
      <c r="M634" s="21" t="s">
        <v>1</v>
      </c>
      <c r="N634" s="21"/>
      <c r="O634" s="21"/>
      <c r="P634" s="21"/>
      <c r="Q634" s="21"/>
      <c r="R634" s="21" t="s">
        <v>1</v>
      </c>
      <c r="S634" s="21"/>
      <c r="T634" s="21"/>
      <c r="U634" s="20">
        <f>COUNTA(C634:T634)</f>
        <v>6</v>
      </c>
      <c r="V634" s="19" t="s">
        <v>9</v>
      </c>
      <c r="W634" s="18">
        <v>70740</v>
      </c>
      <c r="X634" s="17">
        <v>3.36</v>
      </c>
      <c r="Y634" s="16">
        <f>1+X634/100</f>
        <v>1.0336000000000001</v>
      </c>
      <c r="Z634" s="6">
        <v>19</v>
      </c>
      <c r="AA634" s="16">
        <f>POWER(Y634,Z634)</f>
        <v>1.873689022502546</v>
      </c>
      <c r="AB634" s="6">
        <f>W634*AA634</f>
        <v>132544.7614518301</v>
      </c>
      <c r="AC634" s="1">
        <v>12.2</v>
      </c>
      <c r="AD634" s="6">
        <f>AB634*AC634/100</f>
        <v>16170.460897123272</v>
      </c>
      <c r="AE634" s="6">
        <f>AD634*0.95</f>
        <v>15361.937852267107</v>
      </c>
      <c r="AF634" s="6">
        <f>AE634*BB634</f>
        <v>0</v>
      </c>
      <c r="AG634" s="15">
        <f>AE634/21628351</f>
        <v>7.102685661180137E-4</v>
      </c>
      <c r="AH634" s="6">
        <f>AB634*0.05</f>
        <v>6627.2380725915054</v>
      </c>
      <c r="AI634" s="12">
        <f>AH634/12908475</f>
        <v>5.134020922371934E-4</v>
      </c>
      <c r="AJ634" s="6">
        <f>AD634+AH634</f>
        <v>22797.698969714776</v>
      </c>
      <c r="AK634" s="6">
        <f>AB634*0.04</f>
        <v>5301.7904580732038</v>
      </c>
      <c r="AL634" s="6">
        <f>AB634*0.04</f>
        <v>5301.7904580732038</v>
      </c>
      <c r="AM634" s="6">
        <f>AK634+AL634</f>
        <v>10603.580916146408</v>
      </c>
      <c r="AN634" s="14">
        <f>AM634/20653560</f>
        <v>5.134020922371934E-4</v>
      </c>
      <c r="AO634" s="6">
        <v>10</v>
      </c>
      <c r="AP634" s="13">
        <f>AO634/8801</f>
        <v>1.1362345188046814E-3</v>
      </c>
      <c r="AQ634" s="6">
        <v>10</v>
      </c>
      <c r="AR634" s="6"/>
      <c r="AS634" s="6"/>
      <c r="AT634" s="6"/>
      <c r="AU634" s="6">
        <v>1</v>
      </c>
      <c r="AV634" s="6">
        <f>W634/3902051*4061795</f>
        <v>73635.987407647932</v>
      </c>
      <c r="AW634" s="13">
        <f>AV634/34743979</f>
        <v>2.1193884387176246E-3</v>
      </c>
      <c r="AX634" s="6">
        <v>0</v>
      </c>
      <c r="AY634" s="6">
        <f>AJ634/1257532*329840</f>
        <v>5979.6434827668181</v>
      </c>
      <c r="AZ634" s="6">
        <f>AX634*AY634</f>
        <v>0</v>
      </c>
      <c r="BA634" s="12">
        <f>AZ634/12721596</f>
        <v>0</v>
      </c>
      <c r="BB634" s="11">
        <v>0</v>
      </c>
      <c r="BC634" s="6">
        <f>AD634*BB634*0.18*4</f>
        <v>0</v>
      </c>
      <c r="BD634" s="10">
        <f>BC634/11104067</f>
        <v>0</v>
      </c>
      <c r="BE634" s="6">
        <f>AD634*BB634*0.77*4</f>
        <v>0</v>
      </c>
      <c r="BF634" s="8">
        <f>BE634/47500730</f>
        <v>0</v>
      </c>
      <c r="BG634" s="27">
        <f>BC634+BE634</f>
        <v>0</v>
      </c>
      <c r="BH634" s="9">
        <v>1</v>
      </c>
      <c r="BI634" s="6">
        <f>AK634*0.85*0.75*12</f>
        <v>40558.697004260015</v>
      </c>
      <c r="BJ634" s="6">
        <f>AL634*0.85*0.75*2*12</f>
        <v>81117.39400852003</v>
      </c>
      <c r="BK634" s="6">
        <f>BI634+BJ634</f>
        <v>121676.09101278005</v>
      </c>
      <c r="BL634" s="8">
        <f>BK634/236999601</f>
        <v>5.134020922371934E-4</v>
      </c>
      <c r="BM634" s="6">
        <f>AH634/365562*500961</f>
        <v>9081.8734225207027</v>
      </c>
      <c r="BN634" s="8">
        <f>BM634/23157202</f>
        <v>3.9218353851733483E-4</v>
      </c>
      <c r="BT634" s="6">
        <f>'[1]Detailed Budget'!$AD$12</f>
        <v>194045122715</v>
      </c>
      <c r="BU634" s="6">
        <f>'[1]Detailed Budget'!$AD$24</f>
        <v>194045122715</v>
      </c>
      <c r="BV634" s="7">
        <f>AV634/34743979</f>
        <v>2.1193884387176246E-3</v>
      </c>
      <c r="BW634" s="4"/>
      <c r="BX634" s="5">
        <f>BT634*BV634</f>
        <v>411256989.67171371</v>
      </c>
      <c r="BY634" s="5">
        <f>BU634*BV634</f>
        <v>411256989.67171371</v>
      </c>
      <c r="CA634" s="6">
        <f>'[1]Detailed Budget'!$AD$96</f>
        <v>71050111380.677719</v>
      </c>
      <c r="CB634" s="5">
        <f>BA634*CA634</f>
        <v>0</v>
      </c>
      <c r="CE634" s="6">
        <f>'[1]Detailed Budget'!$AD$175</f>
        <v>4330586076.5988197</v>
      </c>
      <c r="CF634" s="5">
        <f>BB634*BD634*CE634</f>
        <v>0</v>
      </c>
      <c r="CG634" s="6">
        <f>'[1]Detailed Budget'!$AD$176</f>
        <v>20662817754.37001</v>
      </c>
      <c r="CH634" s="5">
        <f>BB634*BF634*CG634</f>
        <v>0</v>
      </c>
      <c r="CI634" s="5">
        <f>CF634+CH634</f>
        <v>0</v>
      </c>
      <c r="CJ634" s="5">
        <f>'[1]Detailed Budget'!$AD$178</f>
        <v>46025131033.061455</v>
      </c>
      <c r="CK634" s="5">
        <f>BB634*AG634*CJ634</f>
        <v>0</v>
      </c>
      <c r="CL634" s="5">
        <f>CI634+CK634</f>
        <v>0</v>
      </c>
      <c r="CM634" s="4">
        <f>'[1]Detailed Budget'!$AD$189</f>
        <v>77498869683.252869</v>
      </c>
      <c r="CN634" s="5">
        <f>BH634*BL634*CM634</f>
        <v>39788081.841399617</v>
      </c>
      <c r="CO634" s="3">
        <f>'[1]Detailed Budget'!$AD$191</f>
        <v>2684962805.4134097</v>
      </c>
      <c r="CP634" s="2">
        <f>BH634*AN634*CO634</f>
        <v>1378465.5218782888</v>
      </c>
      <c r="CQ634" s="2">
        <f>CN634+CP634</f>
        <v>41166547.363277905</v>
      </c>
      <c r="CR634" s="6">
        <f>'[1]Detailed Budget'!$AD$195</f>
        <v>18734176418</v>
      </c>
      <c r="CS634" s="5">
        <f>BN634*CR634</f>
        <v>7347235.5988192493</v>
      </c>
      <c r="CW634" s="4"/>
      <c r="DH634" s="3">
        <f>'[1]Detailed Budget'!$AD$163</f>
        <v>4928560000</v>
      </c>
      <c r="DI634" s="2">
        <f>AP634*DH634</f>
        <v>5600000</v>
      </c>
    </row>
    <row r="635" spans="1:118" ht="43.5" x14ac:dyDescent="0.35">
      <c r="A635" s="23" t="s">
        <v>491</v>
      </c>
      <c r="B635" s="22" t="s">
        <v>490</v>
      </c>
      <c r="C635" s="21" t="s">
        <v>1</v>
      </c>
      <c r="D635" s="21"/>
      <c r="E635" s="21"/>
      <c r="F635" s="21"/>
      <c r="G635" s="21" t="s">
        <v>1</v>
      </c>
      <c r="H635" s="21" t="s">
        <v>1</v>
      </c>
      <c r="I635" s="21" t="s">
        <v>1</v>
      </c>
      <c r="J635" s="21"/>
      <c r="K635" s="21"/>
      <c r="L635" s="21"/>
      <c r="M635" s="21" t="s">
        <v>1</v>
      </c>
      <c r="N635" s="21"/>
      <c r="O635" s="21"/>
      <c r="P635" s="21"/>
      <c r="Q635" s="21"/>
      <c r="R635" s="21" t="s">
        <v>1</v>
      </c>
      <c r="S635" s="21"/>
      <c r="T635" s="21"/>
      <c r="U635" s="20">
        <f>COUNTA(C635:T635)</f>
        <v>6</v>
      </c>
      <c r="V635" s="19" t="s">
        <v>9</v>
      </c>
      <c r="W635" s="18">
        <v>305961</v>
      </c>
      <c r="X635" s="17">
        <v>3.36</v>
      </c>
      <c r="Y635" s="16">
        <f>1+X635/100</f>
        <v>1.0336000000000001</v>
      </c>
      <c r="Z635" s="6">
        <v>19</v>
      </c>
      <c r="AA635" s="16">
        <f>POWER(Y635,Z635)</f>
        <v>1.873689022502546</v>
      </c>
      <c r="AB635" s="6">
        <f>W635*AA635</f>
        <v>573275.7670139015</v>
      </c>
      <c r="AC635" s="1">
        <v>12.2</v>
      </c>
      <c r="AD635" s="6">
        <f>AB635*AC635/100</f>
        <v>69939.643575695984</v>
      </c>
      <c r="AE635" s="6">
        <f>AD635*0.95</f>
        <v>66442.661396911179</v>
      </c>
      <c r="AF635" s="6">
        <f>AE635*BB635</f>
        <v>0</v>
      </c>
      <c r="AG635" s="15">
        <f>AE635/21628351</f>
        <v>3.0720169742441844E-3</v>
      </c>
      <c r="AH635" s="6">
        <f>AB635*0.05</f>
        <v>28663.788350695075</v>
      </c>
      <c r="AI635" s="12">
        <f>AH635/12908475</f>
        <v>2.2205402536469316E-3</v>
      </c>
      <c r="AJ635" s="6">
        <f>AD635+AH635</f>
        <v>98603.431926391058</v>
      </c>
      <c r="AK635" s="6">
        <f>AB635*0.04</f>
        <v>22931.030680556061</v>
      </c>
      <c r="AL635" s="6">
        <f>AB635*0.04</f>
        <v>22931.030680556061</v>
      </c>
      <c r="AM635" s="6">
        <f>AK635+AL635</f>
        <v>45862.061361112123</v>
      </c>
      <c r="AN635" s="14">
        <f>AM635/20653560</f>
        <v>2.2205402536469316E-3</v>
      </c>
      <c r="AO635" s="6">
        <v>11</v>
      </c>
      <c r="AP635" s="13">
        <f>AO635/8801</f>
        <v>1.2498579706851495E-3</v>
      </c>
      <c r="AQ635" s="6">
        <v>11</v>
      </c>
      <c r="AR635" s="6"/>
      <c r="AS635" s="6"/>
      <c r="AT635" s="6"/>
      <c r="AU635" s="6">
        <v>1</v>
      </c>
      <c r="AV635" s="6">
        <f>W635/3902051*4061795</f>
        <v>318486.57539201825</v>
      </c>
      <c r="AW635" s="13">
        <f>AV635/34743979</f>
        <v>9.1666695801312301E-3</v>
      </c>
      <c r="AX635" s="6">
        <v>0</v>
      </c>
      <c r="AY635" s="6">
        <f>AJ635/1257532*329840</f>
        <v>25862.845626672584</v>
      </c>
      <c r="AZ635" s="6">
        <f>AX635*AY635</f>
        <v>0</v>
      </c>
      <c r="BA635" s="12">
        <f>AZ635/12721596</f>
        <v>0</v>
      </c>
      <c r="BB635" s="11">
        <v>0</v>
      </c>
      <c r="BC635" s="6">
        <f>AD635*BB635*0.18*4</f>
        <v>0</v>
      </c>
      <c r="BD635" s="10">
        <f>BC635/11104067</f>
        <v>0</v>
      </c>
      <c r="BE635" s="6">
        <f>AD635*BB635*0.77*4</f>
        <v>0</v>
      </c>
      <c r="BF635" s="8">
        <f>BE635/47500730</f>
        <v>0</v>
      </c>
      <c r="BG635" s="27">
        <f>BC635+BE635</f>
        <v>0</v>
      </c>
      <c r="BH635" s="9">
        <v>1</v>
      </c>
      <c r="BI635" s="6">
        <f>AK635*0.85*0.75*12</f>
        <v>175422.38470625388</v>
      </c>
      <c r="BJ635" s="6">
        <f>AL635*0.85*0.75*2*12</f>
        <v>350844.76941250777</v>
      </c>
      <c r="BK635" s="6">
        <f>BI635+BJ635</f>
        <v>526267.15411876165</v>
      </c>
      <c r="BL635" s="8">
        <f>BK635/236999601</f>
        <v>2.220540253646932E-3</v>
      </c>
      <c r="BM635" s="6">
        <f>AH635/365562*500961</f>
        <v>39280.450582808269</v>
      </c>
      <c r="BN635" s="8">
        <f>BM635/23157202</f>
        <v>1.6962520162327153E-3</v>
      </c>
      <c r="BT635" s="6">
        <f>'[1]Detailed Budget'!$AD$12</f>
        <v>194045122715</v>
      </c>
      <c r="BU635" s="6">
        <f>'[1]Detailed Budget'!$AD$24</f>
        <v>194045122715</v>
      </c>
      <c r="BV635" s="7">
        <f>AV635/34743979</f>
        <v>9.1666695801312301E-3</v>
      </c>
      <c r="BW635" s="4"/>
      <c r="BX635" s="5">
        <f>BT635*BV635</f>
        <v>1778747523.5644221</v>
      </c>
      <c r="BY635" s="5">
        <f>BU635*BV635</f>
        <v>1778747523.5644221</v>
      </c>
      <c r="CA635" s="6">
        <f>'[1]Detailed Budget'!$AD$96</f>
        <v>71050111380.677719</v>
      </c>
      <c r="CB635" s="5">
        <f>BA635*CA635</f>
        <v>0</v>
      </c>
      <c r="CE635" s="6">
        <f>'[1]Detailed Budget'!$AD$175</f>
        <v>4330586076.5988197</v>
      </c>
      <c r="CF635" s="5">
        <f>BB635*BD635*CE635</f>
        <v>0</v>
      </c>
      <c r="CG635" s="6">
        <f>'[1]Detailed Budget'!$AD$176</f>
        <v>20662817754.37001</v>
      </c>
      <c r="CH635" s="5">
        <f>BB635*BF635*CG635</f>
        <v>0</v>
      </c>
      <c r="CI635" s="5">
        <f>CF635+CH635</f>
        <v>0</v>
      </c>
      <c r="CJ635" s="5">
        <f>'[1]Detailed Budget'!$AD$178</f>
        <v>46025131033.061455</v>
      </c>
      <c r="CK635" s="5">
        <f>BB635*AG635*CJ635</f>
        <v>0</v>
      </c>
      <c r="CL635" s="5">
        <f>CI635+CK635</f>
        <v>0</v>
      </c>
      <c r="CM635" s="4">
        <f>'[1]Detailed Budget'!$AD$189</f>
        <v>77498869683.252869</v>
      </c>
      <c r="CN635" s="5">
        <f>BH635*BL635*CM635</f>
        <v>172089359.74380085</v>
      </c>
      <c r="CO635" s="3">
        <f>'[1]Detailed Budget'!$AD$191</f>
        <v>2684962805.4134097</v>
      </c>
      <c r="CP635" s="2">
        <f>BH635*AN635*CO635</f>
        <v>5962067.9889652701</v>
      </c>
      <c r="CQ635" s="2">
        <f>CN635+CP635</f>
        <v>178051427.73276612</v>
      </c>
      <c r="CR635" s="6">
        <f>'[1]Detailed Budget'!$AD$195</f>
        <v>18734176418</v>
      </c>
      <c r="CS635" s="5">
        <f>BN635*CR635</f>
        <v>31777884.521491889</v>
      </c>
      <c r="CW635" s="4"/>
      <c r="DH635" s="3">
        <f>'[1]Detailed Budget'!$AD$163</f>
        <v>4928560000</v>
      </c>
      <c r="DI635" s="2">
        <f>AP635*DH635</f>
        <v>6160000</v>
      </c>
    </row>
    <row r="636" spans="1:118" x14ac:dyDescent="0.35">
      <c r="A636" s="23"/>
      <c r="B636" s="22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0"/>
      <c r="V636" s="19"/>
      <c r="W636" s="18"/>
      <c r="X636" s="17"/>
      <c r="Y636" s="16"/>
      <c r="Z636" s="6"/>
      <c r="AA636" s="16"/>
      <c r="AB636" s="6"/>
      <c r="AD636" s="6"/>
      <c r="AE636" s="6"/>
      <c r="AF636" s="6">
        <f>AE636*BB636</f>
        <v>0</v>
      </c>
      <c r="AG636" s="15">
        <f>AE636/21628351</f>
        <v>0</v>
      </c>
      <c r="AH636" s="6"/>
      <c r="AI636" s="12"/>
      <c r="AJ636" s="6"/>
      <c r="AK636" s="6">
        <f>AB636*0.04</f>
        <v>0</v>
      </c>
      <c r="AL636" s="6">
        <f>AB636*0.04</f>
        <v>0</v>
      </c>
      <c r="AM636" s="6">
        <f>AK636+AL636</f>
        <v>0</v>
      </c>
      <c r="AN636" s="14">
        <f>AM636/20653560</f>
        <v>0</v>
      </c>
      <c r="AO636" s="6"/>
      <c r="AP636" s="13">
        <f>AO636/8801</f>
        <v>0</v>
      </c>
      <c r="AQ636" s="6"/>
      <c r="AR636" s="6"/>
      <c r="AS636" s="6"/>
      <c r="AT636" s="6"/>
      <c r="AU636" s="6"/>
      <c r="AV636" s="6"/>
      <c r="AW636" s="13">
        <f>AV636/34743979</f>
        <v>0</v>
      </c>
      <c r="AX636" s="6"/>
      <c r="AY636" s="6"/>
      <c r="AZ636" s="6"/>
      <c r="BA636" s="12">
        <f>AZ636/12721596</f>
        <v>0</v>
      </c>
      <c r="BB636" s="11"/>
      <c r="BC636" s="6"/>
      <c r="BD636" s="10"/>
      <c r="BE636" s="6"/>
      <c r="BF636" s="8"/>
      <c r="BG636" s="27"/>
      <c r="BH636" s="9"/>
      <c r="BI636" s="6">
        <f>AK636*0.85*0.75*12</f>
        <v>0</v>
      </c>
      <c r="BJ636" s="6">
        <f>AL636*0.85*0.75*2*12</f>
        <v>0</v>
      </c>
      <c r="BK636" s="6">
        <f>BI636+BJ636</f>
        <v>0</v>
      </c>
      <c r="BL636" s="8">
        <f>BK636/236999601</f>
        <v>0</v>
      </c>
      <c r="BM636" s="6"/>
      <c r="BN636" s="8">
        <f>BM636/23157202</f>
        <v>0</v>
      </c>
      <c r="BT636" s="6"/>
      <c r="BU636" s="6"/>
      <c r="BV636" s="7"/>
      <c r="BW636" s="4"/>
      <c r="BX636" s="5"/>
      <c r="BY636" s="5"/>
      <c r="CA636" s="6">
        <f>'[1]Detailed Budget'!$AD$96</f>
        <v>71050111380.677719</v>
      </c>
      <c r="CB636" s="5">
        <f>BA636*CA636</f>
        <v>0</v>
      </c>
      <c r="CE636" s="6"/>
      <c r="CF636" s="5"/>
      <c r="CG636" s="6"/>
      <c r="CH636" s="5"/>
      <c r="CI636" s="5"/>
      <c r="CJ636" s="5"/>
      <c r="CK636" s="5"/>
      <c r="CL636" s="5"/>
      <c r="CM636" s="4">
        <f>'[1]Detailed Budget'!$AD$189</f>
        <v>77498869683.252869</v>
      </c>
      <c r="CN636" s="5">
        <f>BH636*BL636*CM636</f>
        <v>0</v>
      </c>
      <c r="CO636" s="3">
        <f>'[1]Detailed Budget'!$AD$191</f>
        <v>2684962805.4134097</v>
      </c>
      <c r="CP636" s="2">
        <f>BH636*AN636*CO636</f>
        <v>0</v>
      </c>
      <c r="CQ636" s="2">
        <f>CN636+CP636</f>
        <v>0</v>
      </c>
      <c r="CR636" s="6"/>
      <c r="CS636" s="5"/>
      <c r="CW636" s="4"/>
      <c r="DH636" s="3">
        <f>'[1]Detailed Budget'!$AD$163</f>
        <v>4928560000</v>
      </c>
      <c r="DI636" s="2">
        <f>AP636*DH636</f>
        <v>0</v>
      </c>
    </row>
    <row r="637" spans="1:118" x14ac:dyDescent="0.35">
      <c r="A637" s="38">
        <v>5.2</v>
      </c>
      <c r="B637" s="37" t="s">
        <v>489</v>
      </c>
      <c r="C637" s="34">
        <f>COUNTA(C639:C646)</f>
        <v>8</v>
      </c>
      <c r="D637" s="34">
        <f>COUNTA(D639:D646)</f>
        <v>0</v>
      </c>
      <c r="E637" s="34">
        <f>COUNTA(E639:E646)</f>
        <v>0</v>
      </c>
      <c r="F637" s="34">
        <f>COUNTA(F639:F646)</f>
        <v>0</v>
      </c>
      <c r="G637" s="34">
        <f>COUNTA(G639:G646)</f>
        <v>8</v>
      </c>
      <c r="H637" s="34">
        <f>COUNTA(H639:H646)</f>
        <v>8</v>
      </c>
      <c r="I637" s="34">
        <f>COUNTA(I639:I646)</f>
        <v>1</v>
      </c>
      <c r="J637" s="34">
        <f>COUNTA(J639:J646)</f>
        <v>7</v>
      </c>
      <c r="K637" s="34">
        <f>COUNTA(K639:K646)</f>
        <v>0</v>
      </c>
      <c r="L637" s="34">
        <f>COUNTA(L639:L646)</f>
        <v>7</v>
      </c>
      <c r="M637" s="34">
        <f>COUNTA(M639:M646)</f>
        <v>1</v>
      </c>
      <c r="N637" s="34">
        <f>COUNTA(N639:N646)</f>
        <v>0</v>
      </c>
      <c r="O637" s="34">
        <f>COUNTA(O639:O646)</f>
        <v>0</v>
      </c>
      <c r="P637" s="34">
        <f>COUNTA(P639:P646)</f>
        <v>0</v>
      </c>
      <c r="Q637" s="34">
        <f>COUNTA(Q639:Q646)</f>
        <v>0</v>
      </c>
      <c r="R637" s="34">
        <f>COUNTA(R639:R646)</f>
        <v>8</v>
      </c>
      <c r="S637" s="34">
        <f>COUNTA(S639:S646)</f>
        <v>0</v>
      </c>
      <c r="T637" s="34">
        <f>COUNTA(T639:T646)</f>
        <v>0</v>
      </c>
      <c r="U637" s="33">
        <f>SUM(C637:T637)</f>
        <v>48</v>
      </c>
      <c r="V637" s="32"/>
      <c r="W637" s="25">
        <f>SUM(W639:W646)</f>
        <v>1704515</v>
      </c>
      <c r="X637" s="31">
        <v>2.96</v>
      </c>
      <c r="Y637" s="30">
        <f>1+X637/100</f>
        <v>1.0296000000000001</v>
      </c>
      <c r="Z637" s="25">
        <v>19</v>
      </c>
      <c r="AA637" s="30">
        <f>POWER(Y637,Z637)</f>
        <v>1.7406126843598355</v>
      </c>
      <c r="AB637" s="25">
        <f>W637*AA637</f>
        <v>2966900.4296816052</v>
      </c>
      <c r="AC637" s="24">
        <v>12.5</v>
      </c>
      <c r="AD637" s="25">
        <f>AB637*AC637/100</f>
        <v>370862.55371020065</v>
      </c>
      <c r="AE637" s="25">
        <f>AD637*0.95</f>
        <v>352319.42602469062</v>
      </c>
      <c r="AF637" s="25">
        <f>SUM(AF639:AF646)</f>
        <v>0</v>
      </c>
      <c r="AG637" s="15">
        <f>AE637/21628351</f>
        <v>1.6289703548120271E-2</v>
      </c>
      <c r="AH637" s="25">
        <f>SUM(AH639:AH646)</f>
        <v>148345.02148408027</v>
      </c>
      <c r="AI637" s="12">
        <f>AH637/12908475</f>
        <v>1.1492064049709998E-2</v>
      </c>
      <c r="AJ637" s="25">
        <f>SUM(AJ639:AJ646)</f>
        <v>519207.57519428094</v>
      </c>
      <c r="AK637" s="6">
        <f>AB637*0.04</f>
        <v>118676.01718726421</v>
      </c>
      <c r="AL637" s="6">
        <f>AB637*0.04</f>
        <v>118676.01718726421</v>
      </c>
      <c r="AM637" s="6">
        <f>AK637+AL637</f>
        <v>237352.03437452842</v>
      </c>
      <c r="AN637" s="14">
        <f>AM637/20653560</f>
        <v>1.1492064049709998E-2</v>
      </c>
      <c r="AO637" s="25">
        <f>SUM(AO639:AO646)</f>
        <v>105</v>
      </c>
      <c r="AP637" s="13">
        <f>AO637/8801</f>
        <v>1.1930462447449153E-2</v>
      </c>
      <c r="AQ637" s="25">
        <f>SUM(AQ639:AQ646)</f>
        <v>105</v>
      </c>
      <c r="AR637" s="25"/>
      <c r="AS637" s="25"/>
      <c r="AT637" s="25"/>
      <c r="AU637" s="6"/>
      <c r="AV637" s="6"/>
      <c r="AW637" s="13">
        <f>AV637/34743979</f>
        <v>0</v>
      </c>
      <c r="AX637" s="6"/>
      <c r="AY637" s="25">
        <v>136101</v>
      </c>
      <c r="AZ637" s="25">
        <f>SUM(AZ639:AZ646)</f>
        <v>136100.88864485297</v>
      </c>
      <c r="BA637" s="12">
        <f>AZ637/12721596</f>
        <v>1.0698413048555618E-2</v>
      </c>
      <c r="BB637" s="11"/>
      <c r="BC637" s="25"/>
      <c r="BD637" s="10">
        <f>BC637/11104067</f>
        <v>0</v>
      </c>
      <c r="BE637" s="25"/>
      <c r="BF637" s="8">
        <f>BE637/47500730</f>
        <v>0</v>
      </c>
      <c r="BG637" s="24"/>
      <c r="BI637" s="6">
        <f>AK637*0.85*0.75*12</f>
        <v>907871.53148257127</v>
      </c>
      <c r="BJ637" s="6">
        <f>AL637*0.85*0.75*2*12</f>
        <v>1815743.0629651425</v>
      </c>
      <c r="BK637" s="6">
        <f>BI637+BJ637</f>
        <v>2723614.5944477138</v>
      </c>
      <c r="BL637" s="8">
        <f>BK637/236999601</f>
        <v>1.1492064049709998E-2</v>
      </c>
      <c r="BM637" s="25">
        <v>183652</v>
      </c>
      <c r="BN637" s="8">
        <f>BM637/23157202</f>
        <v>7.9306645077414795E-3</v>
      </c>
      <c r="BO637" s="24"/>
      <c r="BP637" s="24"/>
      <c r="BQ637" s="24"/>
      <c r="BR637" s="24"/>
      <c r="BS637" s="24"/>
      <c r="BT637" s="25">
        <f>'[1]Detailed Budget'!$AD$12</f>
        <v>194045122715</v>
      </c>
      <c r="BU637" s="25">
        <f>'[1]Detailed Budget'!$AD$24</f>
        <v>194045122715</v>
      </c>
      <c r="BV637" s="7">
        <f>AV637/34743979</f>
        <v>0</v>
      </c>
      <c r="BW637" s="4"/>
      <c r="BX637" s="35">
        <f>BT637*BV637</f>
        <v>0</v>
      </c>
      <c r="BY637" s="35">
        <f>BU637*BV637</f>
        <v>0</v>
      </c>
      <c r="BZ637" s="24"/>
      <c r="CA637" s="25">
        <f>'[1]Detailed Budget'!$AD$96</f>
        <v>71050111380.677719</v>
      </c>
      <c r="CB637" s="35">
        <f>BA637*CA637</f>
        <v>760123438.69637251</v>
      </c>
      <c r="CC637" s="24"/>
      <c r="CD637" s="24"/>
      <c r="CE637" s="25">
        <f>'[1]Detailed Budget'!$AD$175</f>
        <v>4330586076.5988197</v>
      </c>
      <c r="CF637" s="35">
        <f>SUM(CF639:CF646)</f>
        <v>0</v>
      </c>
      <c r="CG637" s="36">
        <f>'[1]Detailed Budget'!$AD$176</f>
        <v>20662817754.37001</v>
      </c>
      <c r="CH637" s="35">
        <f>SUM(CH639:CH646)</f>
        <v>0</v>
      </c>
      <c r="CI637" s="35">
        <f>SUM(CI639:CI646)</f>
        <v>0</v>
      </c>
      <c r="CJ637" s="5">
        <f>'[1]Detailed Budget'!$AD$178</f>
        <v>46025131033.061455</v>
      </c>
      <c r="CK637" s="35">
        <f>SUM(CK639:CK646)</f>
        <v>0</v>
      </c>
      <c r="CL637" s="35">
        <f>SUM(CL639:CL646)</f>
        <v>0</v>
      </c>
      <c r="CM637" s="4">
        <f>'[1]Detailed Budget'!$AD$189</f>
        <v>77498869683.252869</v>
      </c>
      <c r="CN637" s="5">
        <f>BH637*BL637*CM637</f>
        <v>0</v>
      </c>
      <c r="CO637" s="3">
        <f>'[1]Detailed Budget'!$AD$191</f>
        <v>2684962805.4134097</v>
      </c>
      <c r="CP637" s="2">
        <f>BH637*AN637*CO637</f>
        <v>0</v>
      </c>
      <c r="CQ637" s="2">
        <f>CN637+CP637</f>
        <v>0</v>
      </c>
      <c r="CR637" s="25">
        <f>'[1]Detailed Budget'!$AD$195</f>
        <v>18734176418</v>
      </c>
      <c r="CS637" s="5">
        <f>BN637*CR637</f>
        <v>148574468</v>
      </c>
      <c r="CT637" s="24"/>
      <c r="CU637" s="24"/>
      <c r="CV637" s="24"/>
      <c r="CW637" s="4"/>
      <c r="CX637" s="24"/>
      <c r="CY637" s="24"/>
      <c r="CZ637" s="24"/>
      <c r="DA637" s="24"/>
      <c r="DB637" s="24"/>
      <c r="DC637" s="24"/>
      <c r="DD637" s="24"/>
      <c r="DE637" s="24"/>
      <c r="DF637" s="24"/>
      <c r="DG637" s="24"/>
      <c r="DH637" s="3">
        <f>'[1]Detailed Budget'!$AD$163</f>
        <v>4928560000</v>
      </c>
      <c r="DI637" s="2">
        <f>AP637*DH637</f>
        <v>58800000</v>
      </c>
      <c r="DJ637" s="24"/>
      <c r="DK637" s="24"/>
      <c r="DL637" s="24"/>
      <c r="DM637" s="24"/>
      <c r="DN637" s="24"/>
    </row>
    <row r="638" spans="1:118" x14ac:dyDescent="0.35">
      <c r="A638" s="23" t="s">
        <v>488</v>
      </c>
      <c r="B638" s="22" t="s">
        <v>72</v>
      </c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3"/>
      <c r="V638" s="32"/>
      <c r="W638" s="25"/>
      <c r="X638" s="31"/>
      <c r="Y638" s="30"/>
      <c r="Z638" s="25"/>
      <c r="AA638" s="30"/>
      <c r="AB638" s="25"/>
      <c r="AC638" s="24"/>
      <c r="AD638" s="25"/>
      <c r="AE638" s="6"/>
      <c r="AF638" s="6"/>
      <c r="AG638" s="15">
        <f>AE638/21628351</f>
        <v>0</v>
      </c>
      <c r="AH638" s="25"/>
      <c r="AI638" s="12"/>
      <c r="AJ638" s="6"/>
      <c r="AK638" s="6">
        <f>AB638*0.04</f>
        <v>0</v>
      </c>
      <c r="AL638" s="6">
        <f>AB638*0.04</f>
        <v>0</v>
      </c>
      <c r="AM638" s="6">
        <f>AK638+AL638</f>
        <v>0</v>
      </c>
      <c r="AN638" s="14">
        <f>AM638/20653560</f>
        <v>0</v>
      </c>
      <c r="AO638" s="25"/>
      <c r="AP638" s="13"/>
      <c r="AQ638" s="25"/>
      <c r="AR638" s="25"/>
      <c r="AS638" s="25"/>
      <c r="AT638" s="25"/>
      <c r="AU638" s="6"/>
      <c r="AV638" s="6"/>
      <c r="AW638" s="13">
        <f>AV638/34743979</f>
        <v>0</v>
      </c>
      <c r="AX638" s="6"/>
      <c r="AY638" s="25"/>
      <c r="AZ638" s="6"/>
      <c r="BA638" s="12">
        <f>AZ638/12721596</f>
        <v>0</v>
      </c>
      <c r="BB638" s="11"/>
      <c r="BC638" s="25"/>
      <c r="BD638" s="10">
        <f>BC638/11104067</f>
        <v>0</v>
      </c>
      <c r="BE638" s="25"/>
      <c r="BF638" s="8">
        <f>BE638/47500730</f>
        <v>0</v>
      </c>
      <c r="BG638" s="24"/>
      <c r="BI638" s="6">
        <f>AK638*0.85*0.75*12</f>
        <v>0</v>
      </c>
      <c r="BJ638" s="6">
        <f>AL638*0.85*0.75*2*12</f>
        <v>0</v>
      </c>
      <c r="BK638" s="6">
        <f>BI638+BJ638</f>
        <v>0</v>
      </c>
      <c r="BL638" s="8">
        <f>BK638/236999601</f>
        <v>0</v>
      </c>
      <c r="BM638" s="25"/>
      <c r="BN638" s="8">
        <f>BM638/23157202</f>
        <v>0</v>
      </c>
      <c r="BO638" s="24"/>
      <c r="BP638" s="24"/>
      <c r="BQ638" s="24"/>
      <c r="BR638" s="24"/>
      <c r="BS638" s="24"/>
      <c r="BT638" s="25"/>
      <c r="BU638" s="25"/>
      <c r="BV638" s="7"/>
      <c r="BW638" s="4"/>
      <c r="BX638" s="5"/>
      <c r="BY638" s="5"/>
      <c r="BZ638" s="24"/>
      <c r="CA638" s="25">
        <f>'[1]Detailed Budget'!$AD$96</f>
        <v>71050111380.677719</v>
      </c>
      <c r="CB638" s="5"/>
      <c r="CC638" s="24"/>
      <c r="CD638" s="24"/>
      <c r="CE638" s="25"/>
      <c r="CF638" s="5"/>
      <c r="CG638" s="26"/>
      <c r="CH638" s="5"/>
      <c r="CI638" s="5"/>
      <c r="CJ638" s="5"/>
      <c r="CK638" s="5"/>
      <c r="CL638" s="5"/>
      <c r="CM638" s="4">
        <f>'[1]Detailed Budget'!$AD$189</f>
        <v>77498869683.252869</v>
      </c>
      <c r="CN638" s="5">
        <f>BH638*BL638*CM638</f>
        <v>0</v>
      </c>
      <c r="CO638" s="3">
        <f>'[1]Detailed Budget'!$AD$191</f>
        <v>2684962805.4134097</v>
      </c>
      <c r="CP638" s="2">
        <f>BH638*AN638*CO638</f>
        <v>0</v>
      </c>
      <c r="CQ638" s="2">
        <f>CN638+CP638</f>
        <v>0</v>
      </c>
      <c r="CR638" s="25"/>
      <c r="CS638" s="5"/>
      <c r="CT638" s="24"/>
      <c r="CU638" s="24"/>
      <c r="CV638" s="24"/>
      <c r="CW638" s="4"/>
      <c r="CX638" s="24"/>
      <c r="CY638" s="24"/>
      <c r="CZ638" s="24"/>
      <c r="DA638" s="24"/>
      <c r="DB638" s="24"/>
      <c r="DC638" s="24"/>
      <c r="DD638" s="24"/>
      <c r="DE638" s="24"/>
      <c r="DF638" s="24"/>
      <c r="DG638" s="24"/>
      <c r="DH638" s="3"/>
      <c r="DI638" s="2"/>
      <c r="DJ638" s="24"/>
      <c r="DK638" s="24"/>
      <c r="DL638" s="24"/>
      <c r="DM638" s="24"/>
      <c r="DN638" s="24"/>
    </row>
    <row r="639" spans="1:118" ht="58" x14ac:dyDescent="0.35">
      <c r="A639" s="23" t="s">
        <v>487</v>
      </c>
      <c r="B639" s="22" t="s">
        <v>486</v>
      </c>
      <c r="C639" s="21" t="s">
        <v>1</v>
      </c>
      <c r="D639" s="21"/>
      <c r="E639" s="21"/>
      <c r="F639" s="21"/>
      <c r="G639" s="21" t="s">
        <v>1</v>
      </c>
      <c r="H639" s="21" t="s">
        <v>1</v>
      </c>
      <c r="I639" s="21"/>
      <c r="J639" s="21" t="s">
        <v>1</v>
      </c>
      <c r="K639" s="21"/>
      <c r="L639" s="21" t="s">
        <v>1</v>
      </c>
      <c r="M639" s="21"/>
      <c r="N639" s="21"/>
      <c r="O639" s="21"/>
      <c r="P639" s="21"/>
      <c r="Q639" s="21"/>
      <c r="R639" s="21" t="s">
        <v>1</v>
      </c>
      <c r="S639" s="21"/>
      <c r="T639" s="21"/>
      <c r="U639" s="20">
        <f>COUNTA(C639:T639)</f>
        <v>6</v>
      </c>
      <c r="V639" s="19" t="s">
        <v>471</v>
      </c>
      <c r="W639" s="18">
        <v>184127</v>
      </c>
      <c r="X639" s="17">
        <v>2.96</v>
      </c>
      <c r="Y639" s="16">
        <f>1+X639/100</f>
        <v>1.0296000000000001</v>
      </c>
      <c r="Z639" s="6">
        <v>19</v>
      </c>
      <c r="AA639" s="16">
        <f>POWER(Y639,Z639)</f>
        <v>1.7406126843598355</v>
      </c>
      <c r="AB639" s="6">
        <f>W639*AA639</f>
        <v>320493.79173312342</v>
      </c>
      <c r="AC639" s="1">
        <v>12.5</v>
      </c>
      <c r="AD639" s="6">
        <f>AB639*AC639/100</f>
        <v>40061.723966640428</v>
      </c>
      <c r="AE639" s="6">
        <f>AD639*0.95</f>
        <v>38058.637768308407</v>
      </c>
      <c r="AF639" s="6">
        <f>AE639*BB639</f>
        <v>0</v>
      </c>
      <c r="AG639" s="15">
        <f>AE639/21628351</f>
        <v>1.7596643298561415E-3</v>
      </c>
      <c r="AH639" s="6">
        <f>AB639*0.05</f>
        <v>16024.689586656172</v>
      </c>
      <c r="AI639" s="12">
        <f>AH639/12908475</f>
        <v>1.2414084225019742E-3</v>
      </c>
      <c r="AJ639" s="6">
        <f>AD639+AH639</f>
        <v>56086.413553296603</v>
      </c>
      <c r="AK639" s="6">
        <f>AB639*0.04</f>
        <v>12819.751669324936</v>
      </c>
      <c r="AL639" s="6">
        <f>AB639*0.04</f>
        <v>12819.751669324936</v>
      </c>
      <c r="AM639" s="6">
        <f>AK639+AL639</f>
        <v>25639.503338649873</v>
      </c>
      <c r="AN639" s="14">
        <f>AM639/20653560</f>
        <v>1.2414084225019742E-3</v>
      </c>
      <c r="AO639" s="6">
        <v>10</v>
      </c>
      <c r="AP639" s="13">
        <f>AO639/8801</f>
        <v>1.1362345188046814E-3</v>
      </c>
      <c r="AQ639" s="6">
        <v>10</v>
      </c>
      <c r="AR639" s="6"/>
      <c r="AS639" s="6"/>
      <c r="AT639" s="6"/>
      <c r="AU639" s="6">
        <v>0</v>
      </c>
      <c r="AV639" s="6"/>
      <c r="AW639" s="13">
        <f>AV639/34743979</f>
        <v>0</v>
      </c>
      <c r="AX639" s="6">
        <v>1</v>
      </c>
      <c r="AY639" s="6">
        <f>AJ639/519208*136101</f>
        <v>14702.040359580787</v>
      </c>
      <c r="AZ639" s="6">
        <f>AX639*AY639</f>
        <v>14702.040359580787</v>
      </c>
      <c r="BA639" s="12">
        <f>AZ639/12721596</f>
        <v>1.155675778383529E-3</v>
      </c>
      <c r="BB639" s="11">
        <v>0</v>
      </c>
      <c r="BC639" s="6">
        <f>AD639*BB639*0.18*4</f>
        <v>0</v>
      </c>
      <c r="BD639" s="10">
        <f>BC639/11104067</f>
        <v>0</v>
      </c>
      <c r="BE639" s="6">
        <f>AD639*BB639*0.77*4</f>
        <v>0</v>
      </c>
      <c r="BF639" s="8">
        <f>BE639/47500730</f>
        <v>0</v>
      </c>
      <c r="BG639" s="27">
        <f>BC639+BE639</f>
        <v>0</v>
      </c>
      <c r="BH639" s="9">
        <v>1</v>
      </c>
      <c r="BI639" s="6">
        <f>AK639*0.85*0.75*12</f>
        <v>98071.100270335752</v>
      </c>
      <c r="BJ639" s="6">
        <f>AL639*0.85*0.75*2*12</f>
        <v>196142.2005406715</v>
      </c>
      <c r="BK639" s="6">
        <f>BI639+BJ639</f>
        <v>294213.30081100727</v>
      </c>
      <c r="BL639" s="8">
        <f>BK639/236999601</f>
        <v>1.241408422501974E-3</v>
      </c>
      <c r="BM639" s="6">
        <f>AH639/148345*183652</f>
        <v>19838.661848856242</v>
      </c>
      <c r="BN639" s="8">
        <f>BM639/23157202</f>
        <v>8.5669511579405152E-4</v>
      </c>
      <c r="BT639" s="6">
        <f>'[1]Detailed Budget'!$AD$12</f>
        <v>194045122715</v>
      </c>
      <c r="BU639" s="6">
        <f>'[1]Detailed Budget'!$AD$24</f>
        <v>194045122715</v>
      </c>
      <c r="BV639" s="7">
        <f>AV639/34743979</f>
        <v>0</v>
      </c>
      <c r="BW639" s="4"/>
      <c r="BX639" s="5">
        <f>BT639*BV639</f>
        <v>0</v>
      </c>
      <c r="BY639" s="5">
        <f>BU639*BV639</f>
        <v>0</v>
      </c>
      <c r="CA639" s="6">
        <f>'[1]Detailed Budget'!$AD$96</f>
        <v>71050111380.677719</v>
      </c>
      <c r="CB639" s="5">
        <f>BA639*CA639</f>
        <v>82110892.774101153</v>
      </c>
      <c r="CE639" s="6">
        <f>'[1]Detailed Budget'!$AD$175</f>
        <v>4330586076.5988197</v>
      </c>
      <c r="CF639" s="5">
        <f>BB639*BD639*CE639</f>
        <v>0</v>
      </c>
      <c r="CG639" s="6">
        <f>'[1]Detailed Budget'!$AD$176</f>
        <v>20662817754.37001</v>
      </c>
      <c r="CH639" s="5">
        <f>BB639*BF639*CG639</f>
        <v>0</v>
      </c>
      <c r="CI639" s="5">
        <f>CF639+CH639</f>
        <v>0</v>
      </c>
      <c r="CJ639" s="5">
        <f>'[1]Detailed Budget'!$AD$178</f>
        <v>46025131033.061455</v>
      </c>
      <c r="CK639" s="5">
        <f>BB639*AG639*CJ639</f>
        <v>0</v>
      </c>
      <c r="CL639" s="5">
        <f>CI639+CK639</f>
        <v>0</v>
      </c>
      <c r="CM639" s="4">
        <f>'[1]Detailed Budget'!$AD$189</f>
        <v>77498869683.252869</v>
      </c>
      <c r="CN639" s="5">
        <f>BH639*BL639*CM639</f>
        <v>96207749.559173003</v>
      </c>
      <c r="CO639" s="3">
        <f>'[1]Detailed Budget'!$AD$191</f>
        <v>2684962805.4134097</v>
      </c>
      <c r="CP639" s="2">
        <f>BH639*AN639*CO639</f>
        <v>3333135.4407447362</v>
      </c>
      <c r="CQ639" s="2">
        <f>CN639+CP639</f>
        <v>99540884.999917746</v>
      </c>
      <c r="CR639" s="6">
        <f>'[1]Detailed Budget'!$AD$195</f>
        <v>18734176418</v>
      </c>
      <c r="CS639" s="5">
        <f>BN639*CR639</f>
        <v>16049477.4357247</v>
      </c>
      <c r="CW639" s="4"/>
      <c r="DH639" s="3">
        <f>'[1]Detailed Budget'!$AD$163</f>
        <v>4928560000</v>
      </c>
      <c r="DI639" s="2">
        <f>AP639*DH639</f>
        <v>5600000</v>
      </c>
    </row>
    <row r="640" spans="1:118" ht="58" x14ac:dyDescent="0.35">
      <c r="A640" s="23" t="s">
        <v>485</v>
      </c>
      <c r="B640" s="22" t="s">
        <v>484</v>
      </c>
      <c r="C640" s="21" t="s">
        <v>1</v>
      </c>
      <c r="D640" s="21"/>
      <c r="E640" s="21"/>
      <c r="F640" s="21"/>
      <c r="G640" s="21" t="s">
        <v>1</v>
      </c>
      <c r="H640" s="21" t="s">
        <v>1</v>
      </c>
      <c r="I640" s="21"/>
      <c r="J640" s="21" t="s">
        <v>1</v>
      </c>
      <c r="K640" s="21"/>
      <c r="L640" s="21" t="s">
        <v>1</v>
      </c>
      <c r="M640" s="21"/>
      <c r="N640" s="21"/>
      <c r="O640" s="21"/>
      <c r="P640" s="21"/>
      <c r="Q640" s="21"/>
      <c r="R640" s="21" t="s">
        <v>1</v>
      </c>
      <c r="S640" s="21"/>
      <c r="T640" s="21"/>
      <c r="U640" s="20">
        <f>COUNTA(C640:T640)</f>
        <v>6</v>
      </c>
      <c r="V640" s="19" t="s">
        <v>471</v>
      </c>
      <c r="W640" s="18">
        <v>269588</v>
      </c>
      <c r="X640" s="17">
        <v>2.96</v>
      </c>
      <c r="Y640" s="16">
        <f>1+X640/100</f>
        <v>1.0296000000000001</v>
      </c>
      <c r="Z640" s="6">
        <v>19</v>
      </c>
      <c r="AA640" s="16">
        <f>POWER(Y640,Z640)</f>
        <v>1.7406126843598355</v>
      </c>
      <c r="AB640" s="6">
        <f>W640*AA640</f>
        <v>469248.29235119931</v>
      </c>
      <c r="AC640" s="1">
        <v>12.5</v>
      </c>
      <c r="AD640" s="6">
        <f>AB640*AC640/100</f>
        <v>58656.036543899914</v>
      </c>
      <c r="AE640" s="6">
        <f>AD640*0.95</f>
        <v>55723.234716704916</v>
      </c>
      <c r="AF640" s="6">
        <f>AE640*BB640</f>
        <v>0</v>
      </c>
      <c r="AG640" s="15">
        <f>AE640/21628351</f>
        <v>2.576397743716334E-3</v>
      </c>
      <c r="AH640" s="6">
        <f>AB640*0.05</f>
        <v>23462.414617559967</v>
      </c>
      <c r="AI640" s="12">
        <f>AH640/12908475</f>
        <v>1.8175977113919319E-3</v>
      </c>
      <c r="AJ640" s="6">
        <f>AD640+AH640</f>
        <v>82118.451161459874</v>
      </c>
      <c r="AK640" s="6">
        <f>AB640*0.04</f>
        <v>18769.931694047973</v>
      </c>
      <c r="AL640" s="6">
        <f>AB640*0.04</f>
        <v>18769.931694047973</v>
      </c>
      <c r="AM640" s="6">
        <f>AK640+AL640</f>
        <v>37539.863388095946</v>
      </c>
      <c r="AN640" s="14">
        <f>AM640/20653560</f>
        <v>1.8175977113919317E-3</v>
      </c>
      <c r="AO640" s="6">
        <v>12</v>
      </c>
      <c r="AP640" s="13">
        <f>AO640/8801</f>
        <v>1.3634814225656176E-3</v>
      </c>
      <c r="AQ640" s="6">
        <v>12</v>
      </c>
      <c r="AR640" s="6"/>
      <c r="AS640" s="6"/>
      <c r="AT640" s="6"/>
      <c r="AU640" s="6">
        <v>0</v>
      </c>
      <c r="AV640" s="6"/>
      <c r="AW640" s="13">
        <f>AV640/34743979</f>
        <v>0</v>
      </c>
      <c r="AX640" s="6">
        <v>1</v>
      </c>
      <c r="AY640" s="6">
        <f>AJ640/519208*136101</f>
        <v>21525.868864743708</v>
      </c>
      <c r="AZ640" s="6">
        <f>AX640*AY640</f>
        <v>21525.868864743708</v>
      </c>
      <c r="BA640" s="12">
        <f>AZ640/12721596</f>
        <v>1.6920729808385449E-3</v>
      </c>
      <c r="BB640" s="11">
        <v>0</v>
      </c>
      <c r="BC640" s="6">
        <f>AD640*BB640*0.18*4</f>
        <v>0</v>
      </c>
      <c r="BD640" s="10">
        <f>BC640/11104067</f>
        <v>0</v>
      </c>
      <c r="BE640" s="6">
        <f>AD640*BB640*0.77*4</f>
        <v>0</v>
      </c>
      <c r="BF640" s="8">
        <f>BE640/47500730</f>
        <v>0</v>
      </c>
      <c r="BG640" s="27">
        <f>BC640+BE640</f>
        <v>0</v>
      </c>
      <c r="BH640" s="9">
        <v>1</v>
      </c>
      <c r="BI640" s="6">
        <f>AK640*0.85*0.75*12</f>
        <v>143589.97745946699</v>
      </c>
      <c r="BJ640" s="6">
        <f>AL640*0.85*0.75*2*12</f>
        <v>287179.95491893397</v>
      </c>
      <c r="BK640" s="6">
        <f>BI640+BJ640</f>
        <v>430769.93237840093</v>
      </c>
      <c r="BL640" s="8">
        <f>BK640/236999601</f>
        <v>1.8175977113919315E-3</v>
      </c>
      <c r="BM640" s="6">
        <f>AH640/148345*183652</f>
        <v>29046.610059955663</v>
      </c>
      <c r="BN640" s="8">
        <f>BM640/23157202</f>
        <v>1.2543229557679578E-3</v>
      </c>
      <c r="BT640" s="6">
        <f>'[1]Detailed Budget'!$AD$12</f>
        <v>194045122715</v>
      </c>
      <c r="BU640" s="6">
        <f>'[1]Detailed Budget'!$AD$24</f>
        <v>194045122715</v>
      </c>
      <c r="BV640" s="7">
        <f>AV640/34743979</f>
        <v>0</v>
      </c>
      <c r="BW640" s="4"/>
      <c r="BX640" s="5">
        <f>BT640*BV640</f>
        <v>0</v>
      </c>
      <c r="BY640" s="5">
        <f>BU640*BV640</f>
        <v>0</v>
      </c>
      <c r="CA640" s="6">
        <f>'[1]Detailed Budget'!$AD$96</f>
        <v>71050111380.677719</v>
      </c>
      <c r="CB640" s="5">
        <f>BA640*CA640</f>
        <v>120221973.75281397</v>
      </c>
      <c r="CE640" s="6">
        <f>'[1]Detailed Budget'!$AD$175</f>
        <v>4330586076.5988197</v>
      </c>
      <c r="CF640" s="5">
        <f>BB640*BD640*CE640</f>
        <v>0</v>
      </c>
      <c r="CG640" s="6">
        <f>'[1]Detailed Budget'!$AD$176</f>
        <v>20662817754.37001</v>
      </c>
      <c r="CH640" s="5">
        <f>BB640*BF640*CG640</f>
        <v>0</v>
      </c>
      <c r="CI640" s="5">
        <f>CF640+CH640</f>
        <v>0</v>
      </c>
      <c r="CJ640" s="5">
        <f>'[1]Detailed Budget'!$AD$178</f>
        <v>46025131033.061455</v>
      </c>
      <c r="CK640" s="5">
        <f>BB640*AG640*CJ640</f>
        <v>0</v>
      </c>
      <c r="CL640" s="5">
        <f>CI640+CK640</f>
        <v>0</v>
      </c>
      <c r="CM640" s="4">
        <f>'[1]Detailed Budget'!$AD$189</f>
        <v>77498869683.252869</v>
      </c>
      <c r="CN640" s="5">
        <f>BH640*BL640*CM640</f>
        <v>140861768.17174196</v>
      </c>
      <c r="CO640" s="3">
        <f>'[1]Detailed Budget'!$AD$191</f>
        <v>2684962805.4134097</v>
      </c>
      <c r="CP640" s="2">
        <f>BH640*AN640*CO640</f>
        <v>4880182.2502918737</v>
      </c>
      <c r="CQ640" s="2">
        <f>CN640+CP640</f>
        <v>145741950.42203385</v>
      </c>
      <c r="CR640" s="6">
        <f>'[1]Detailed Budget'!$AD$195</f>
        <v>18734176418</v>
      </c>
      <c r="CS640" s="5">
        <f>BN640*CR640</f>
        <v>23498707.538504131</v>
      </c>
      <c r="CW640" s="4"/>
      <c r="DH640" s="3">
        <f>'[1]Detailed Budget'!$AD$163</f>
        <v>4928560000</v>
      </c>
      <c r="DI640" s="2">
        <f>AP640*DH640</f>
        <v>6720000</v>
      </c>
    </row>
    <row r="641" spans="1:118" ht="58" x14ac:dyDescent="0.35">
      <c r="A641" s="23" t="s">
        <v>483</v>
      </c>
      <c r="B641" s="22" t="s">
        <v>482</v>
      </c>
      <c r="C641" s="21" t="s">
        <v>1</v>
      </c>
      <c r="D641" s="21"/>
      <c r="E641" s="21"/>
      <c r="F641" s="21"/>
      <c r="G641" s="21" t="s">
        <v>1</v>
      </c>
      <c r="H641" s="21" t="s">
        <v>1</v>
      </c>
      <c r="I641" s="21" t="s">
        <v>1</v>
      </c>
      <c r="J641" s="21"/>
      <c r="K641" s="21"/>
      <c r="L641" s="21"/>
      <c r="M641" s="21" t="s">
        <v>1</v>
      </c>
      <c r="N641" s="21"/>
      <c r="O641" s="21"/>
      <c r="P641" s="21"/>
      <c r="Q641" s="21"/>
      <c r="R641" s="21" t="s">
        <v>1</v>
      </c>
      <c r="S641" s="21"/>
      <c r="T641" s="21"/>
      <c r="U641" s="20">
        <f>COUNTA(C641:T641)</f>
        <v>6</v>
      </c>
      <c r="V641" s="19" t="s">
        <v>471</v>
      </c>
      <c r="W641" s="18">
        <v>79266</v>
      </c>
      <c r="X641" s="17">
        <v>2.96</v>
      </c>
      <c r="Y641" s="16">
        <f>1+X641/100</f>
        <v>1.0296000000000001</v>
      </c>
      <c r="Z641" s="6">
        <v>19</v>
      </c>
      <c r="AA641" s="16">
        <f>POWER(Y641,Z641)</f>
        <v>1.7406126843598355</v>
      </c>
      <c r="AB641" s="6">
        <f>W641*AA641</f>
        <v>137971.40503846674</v>
      </c>
      <c r="AC641" s="1">
        <v>12.5</v>
      </c>
      <c r="AD641" s="6">
        <f>AB641*AC641/100</f>
        <v>17246.425629808342</v>
      </c>
      <c r="AE641" s="6">
        <f>AD641*0.95</f>
        <v>16384.104348317924</v>
      </c>
      <c r="AF641" s="6">
        <f>AE641*BB641</f>
        <v>0</v>
      </c>
      <c r="AG641" s="15">
        <f>AE641/21628351</f>
        <v>7.5752905750040413E-4</v>
      </c>
      <c r="AH641" s="6">
        <f>AB641*0.05</f>
        <v>6898.5702519233373</v>
      </c>
      <c r="AI641" s="12">
        <f>AH641/12908475</f>
        <v>5.3442178506162322E-4</v>
      </c>
      <c r="AJ641" s="6">
        <f>AD641+AH641</f>
        <v>24144.99588173168</v>
      </c>
      <c r="AK641" s="6">
        <f>AB641*0.04</f>
        <v>5518.8562015386697</v>
      </c>
      <c r="AL641" s="6">
        <f>AB641*0.04</f>
        <v>5518.8562015386697</v>
      </c>
      <c r="AM641" s="6">
        <f>AK641+AL641</f>
        <v>11037.712403077339</v>
      </c>
      <c r="AN641" s="14">
        <f>AM641/20653560</f>
        <v>5.3442178506162322E-4</v>
      </c>
      <c r="AO641" s="6">
        <v>11</v>
      </c>
      <c r="AP641" s="13">
        <f>AO641/8801</f>
        <v>1.2498579706851495E-3</v>
      </c>
      <c r="AQ641" s="6">
        <v>11</v>
      </c>
      <c r="AR641" s="6"/>
      <c r="AS641" s="6"/>
      <c r="AT641" s="6"/>
      <c r="AU641" s="6">
        <v>0</v>
      </c>
      <c r="AV641" s="6"/>
      <c r="AW641" s="13">
        <f>AV641/34743979</f>
        <v>0</v>
      </c>
      <c r="AX641" s="6">
        <v>1</v>
      </c>
      <c r="AY641" s="6">
        <f>AJ641/519208*136101</f>
        <v>6329.1745976555894</v>
      </c>
      <c r="AZ641" s="6">
        <f>AX641*AY641</f>
        <v>6329.1745976555894</v>
      </c>
      <c r="BA641" s="12">
        <f>AZ641/12721596</f>
        <v>4.9751419536161893E-4</v>
      </c>
      <c r="BB641" s="11">
        <v>0</v>
      </c>
      <c r="BC641" s="6">
        <f>AD641*BB641*0.18*4</f>
        <v>0</v>
      </c>
      <c r="BD641" s="10">
        <f>BC641/11104067</f>
        <v>0</v>
      </c>
      <c r="BE641" s="6">
        <f>AD641*BB641*0.77*4</f>
        <v>0</v>
      </c>
      <c r="BF641" s="8">
        <f>BE641/47500730</f>
        <v>0</v>
      </c>
      <c r="BG641" s="27">
        <f>BC641+BE641</f>
        <v>0</v>
      </c>
      <c r="BH641" s="9">
        <v>1</v>
      </c>
      <c r="BI641" s="6">
        <f>AK641*0.85*0.75*12</f>
        <v>42219.249941770831</v>
      </c>
      <c r="BJ641" s="6">
        <f>AL641*0.85*0.75*2*12</f>
        <v>84438.499883541663</v>
      </c>
      <c r="BK641" s="6">
        <f>BI641+BJ641</f>
        <v>126657.74982531249</v>
      </c>
      <c r="BL641" s="8">
        <f>BK641/236999601</f>
        <v>5.3442178506162333E-4</v>
      </c>
      <c r="BM641" s="6">
        <f>AH641/148345*183652</f>
        <v>8540.4713600473533</v>
      </c>
      <c r="BN641" s="8">
        <f>BM641/23157202</f>
        <v>3.6880411372873777E-4</v>
      </c>
      <c r="BT641" s="6">
        <f>'[1]Detailed Budget'!$AD$12</f>
        <v>194045122715</v>
      </c>
      <c r="BU641" s="6">
        <f>'[1]Detailed Budget'!$AD$24</f>
        <v>194045122715</v>
      </c>
      <c r="BV641" s="7">
        <f>AV641/34743979</f>
        <v>0</v>
      </c>
      <c r="BW641" s="4"/>
      <c r="BX641" s="5">
        <f>BT641*BV641</f>
        <v>0</v>
      </c>
      <c r="BY641" s="5">
        <f>BU641*BV641</f>
        <v>0</v>
      </c>
      <c r="CA641" s="6">
        <f>'[1]Detailed Budget'!$AD$96</f>
        <v>71050111380.677719</v>
      </c>
      <c r="CB641" s="5">
        <f>BA641*CA641</f>
        <v>35348438.993911281</v>
      </c>
      <c r="CE641" s="6">
        <f>'[1]Detailed Budget'!$AD$175</f>
        <v>4330586076.5988197</v>
      </c>
      <c r="CF641" s="5">
        <f>BB641*BD641*CE641</f>
        <v>0</v>
      </c>
      <c r="CG641" s="6">
        <f>'[1]Detailed Budget'!$AD$176</f>
        <v>20662817754.37001</v>
      </c>
      <c r="CH641" s="5">
        <f>BB641*BF641*CG641</f>
        <v>0</v>
      </c>
      <c r="CI641" s="5">
        <f>CF641+CH641</f>
        <v>0</v>
      </c>
      <c r="CJ641" s="5">
        <f>'[1]Detailed Budget'!$AD$178</f>
        <v>46025131033.061455</v>
      </c>
      <c r="CK641" s="5">
        <f>BB641*AG641*CJ641</f>
        <v>0</v>
      </c>
      <c r="CL641" s="5">
        <f>CI641+CK641</f>
        <v>0</v>
      </c>
      <c r="CM641" s="4">
        <f>'[1]Detailed Budget'!$AD$189</f>
        <v>77498869683.252869</v>
      </c>
      <c r="CN641" s="5">
        <f>BH641*BL641*CM641</f>
        <v>41417084.276382118</v>
      </c>
      <c r="CO641" s="3">
        <f>'[1]Detailed Budget'!$AD$191</f>
        <v>2684962805.4134097</v>
      </c>
      <c r="CP641" s="2">
        <f>BH641*AN641*CO641</f>
        <v>1434902.6152930981</v>
      </c>
      <c r="CQ641" s="2">
        <f>CN641+CP641</f>
        <v>42851986.891675219</v>
      </c>
      <c r="CR641" s="6">
        <f>'[1]Detailed Budget'!$AD$195</f>
        <v>18734176418</v>
      </c>
      <c r="CS641" s="5">
        <f>BN641*CR641</f>
        <v>6909241.3302783091</v>
      </c>
      <c r="CW641" s="4"/>
      <c r="DH641" s="3">
        <f>'[1]Detailed Budget'!$AD$163</f>
        <v>4928560000</v>
      </c>
      <c r="DI641" s="2">
        <f>AP641*DH641</f>
        <v>6160000</v>
      </c>
    </row>
    <row r="642" spans="1:118" ht="58" x14ac:dyDescent="0.35">
      <c r="A642" s="23" t="s">
        <v>481</v>
      </c>
      <c r="B642" s="22" t="s">
        <v>480</v>
      </c>
      <c r="C642" s="21" t="s">
        <v>1</v>
      </c>
      <c r="D642" s="21"/>
      <c r="E642" s="21"/>
      <c r="F642" s="21"/>
      <c r="G642" s="21" t="s">
        <v>1</v>
      </c>
      <c r="H642" s="21" t="s">
        <v>1</v>
      </c>
      <c r="I642" s="21"/>
      <c r="J642" s="21" t="s">
        <v>1</v>
      </c>
      <c r="K642" s="21"/>
      <c r="L642" s="21" t="s">
        <v>1</v>
      </c>
      <c r="M642" s="21"/>
      <c r="N642" s="21"/>
      <c r="O642" s="21"/>
      <c r="P642" s="21"/>
      <c r="Q642" s="21"/>
      <c r="R642" s="21" t="s">
        <v>1</v>
      </c>
      <c r="S642" s="21"/>
      <c r="T642" s="21"/>
      <c r="U642" s="20">
        <f>COUNTA(C642:T642)</f>
        <v>6</v>
      </c>
      <c r="V642" s="19" t="s">
        <v>471</v>
      </c>
      <c r="W642" s="18">
        <v>130966</v>
      </c>
      <c r="X642" s="17">
        <v>2.96</v>
      </c>
      <c r="Y642" s="16">
        <f>1+X642/100</f>
        <v>1.0296000000000001</v>
      </c>
      <c r="Z642" s="6">
        <v>19</v>
      </c>
      <c r="AA642" s="16">
        <f>POWER(Y642,Z642)</f>
        <v>1.7406126843598355</v>
      </c>
      <c r="AB642" s="6">
        <f>W642*AA642</f>
        <v>227961.08081987023</v>
      </c>
      <c r="AC642" s="1">
        <v>12.5</v>
      </c>
      <c r="AD642" s="6">
        <f>AB642*AC642/100</f>
        <v>28495.135102483779</v>
      </c>
      <c r="AE642" s="6">
        <f>AD642*0.95</f>
        <v>27070.378347359587</v>
      </c>
      <c r="AF642" s="6">
        <f>AE642*BB642</f>
        <v>0</v>
      </c>
      <c r="AG642" s="15">
        <f>AE642/21628351</f>
        <v>1.2516154535942008E-3</v>
      </c>
      <c r="AH642" s="6">
        <f>AB642*0.05</f>
        <v>11398.054040993513</v>
      </c>
      <c r="AI642" s="12">
        <f>AH642/12908475</f>
        <v>8.8298997681705339E-4</v>
      </c>
      <c r="AJ642" s="6">
        <f>AD642+AH642</f>
        <v>39893.189143477292</v>
      </c>
      <c r="AK642" s="6">
        <f>AB642*0.04</f>
        <v>9118.4432327948089</v>
      </c>
      <c r="AL642" s="6">
        <f>AB642*0.04</f>
        <v>9118.4432327948089</v>
      </c>
      <c r="AM642" s="6">
        <f>AK642+AL642</f>
        <v>18236.886465589618</v>
      </c>
      <c r="AN642" s="14">
        <f>AM642/20653560</f>
        <v>8.8298997681705317E-4</v>
      </c>
      <c r="AO642" s="6">
        <v>13</v>
      </c>
      <c r="AP642" s="13">
        <f>AO642/8801</f>
        <v>1.4771048744460858E-3</v>
      </c>
      <c r="AQ642" s="6">
        <v>13</v>
      </c>
      <c r="AR642" s="6"/>
      <c r="AS642" s="6"/>
      <c r="AT642" s="6"/>
      <c r="AU642" s="6">
        <v>0</v>
      </c>
      <c r="AV642" s="6"/>
      <c r="AW642" s="13">
        <f>AV642/34743979</f>
        <v>0</v>
      </c>
      <c r="AX642" s="6">
        <v>1</v>
      </c>
      <c r="AY642" s="6">
        <f>AJ642/519208*136101</f>
        <v>10457.279039645773</v>
      </c>
      <c r="AZ642" s="6">
        <f>AX642*AY642</f>
        <v>10457.279039645773</v>
      </c>
      <c r="BA642" s="12">
        <f>AZ642/12721596</f>
        <v>8.220099930579287E-4</v>
      </c>
      <c r="BB642" s="11">
        <v>0</v>
      </c>
      <c r="BC642" s="6">
        <f>AD642*BB642*0.18*4</f>
        <v>0</v>
      </c>
      <c r="BD642" s="10">
        <f>BC642/11104067</f>
        <v>0</v>
      </c>
      <c r="BE642" s="6">
        <f>AD642*BB642*0.77*4</f>
        <v>0</v>
      </c>
      <c r="BF642" s="8">
        <f>BE642/47500730</f>
        <v>0</v>
      </c>
      <c r="BG642" s="27">
        <f>BC642+BE642</f>
        <v>0</v>
      </c>
      <c r="BH642" s="9">
        <v>1</v>
      </c>
      <c r="BI642" s="6">
        <f>AK642*0.85*0.75*12</f>
        <v>69756.090730880285</v>
      </c>
      <c r="BJ642" s="6">
        <f>AL642*0.85*0.75*2*12</f>
        <v>139512.18146176057</v>
      </c>
      <c r="BK642" s="6">
        <f>BI642+BJ642</f>
        <v>209268.27219264087</v>
      </c>
      <c r="BL642" s="8">
        <f>BK642/236999601</f>
        <v>8.8298997681705328E-4</v>
      </c>
      <c r="BM642" s="6">
        <f>AH642/148345*183652</f>
        <v>14110.85928569578</v>
      </c>
      <c r="BN642" s="8">
        <f>BM642/23157202</f>
        <v>6.0935078796202499E-4</v>
      </c>
      <c r="BT642" s="6">
        <f>'[1]Detailed Budget'!$AD$12</f>
        <v>194045122715</v>
      </c>
      <c r="BU642" s="6">
        <f>'[1]Detailed Budget'!$AD$24</f>
        <v>194045122715</v>
      </c>
      <c r="BV642" s="7">
        <f>AV642/34743979</f>
        <v>0</v>
      </c>
      <c r="BW642" s="4"/>
      <c r="BX642" s="5">
        <f>BT642*BV642</f>
        <v>0</v>
      </c>
      <c r="BY642" s="5">
        <f>BU642*BV642</f>
        <v>0</v>
      </c>
      <c r="CA642" s="6">
        <f>'[1]Detailed Budget'!$AD$96</f>
        <v>71050111380.677719</v>
      </c>
      <c r="CB642" s="5">
        <f>BA642*CA642</f>
        <v>58403901.562795952</v>
      </c>
      <c r="CE642" s="6">
        <f>'[1]Detailed Budget'!$AD$175</f>
        <v>4330586076.5988197</v>
      </c>
      <c r="CF642" s="5">
        <f>BB642*BD642*CE642</f>
        <v>0</v>
      </c>
      <c r="CG642" s="6">
        <f>'[1]Detailed Budget'!$AD$176</f>
        <v>20662817754.37001</v>
      </c>
      <c r="CH642" s="5">
        <f>BB642*BF642*CG642</f>
        <v>0</v>
      </c>
      <c r="CI642" s="5">
        <f>CF642+CH642</f>
        <v>0</v>
      </c>
      <c r="CJ642" s="5">
        <f>'[1]Detailed Budget'!$AD$178</f>
        <v>46025131033.061455</v>
      </c>
      <c r="CK642" s="5">
        <f>BB642*AG642*CJ642</f>
        <v>0</v>
      </c>
      <c r="CL642" s="5">
        <f>CI642+CK642</f>
        <v>0</v>
      </c>
      <c r="CM642" s="4">
        <f>'[1]Detailed Budget'!$AD$189</f>
        <v>77498869683.252869</v>
      </c>
      <c r="CN642" s="5">
        <f>BH642*BL642*CM642</f>
        <v>68430725.144963279</v>
      </c>
      <c r="CO642" s="3">
        <f>'[1]Detailed Budget'!$AD$191</f>
        <v>2684962805.4134097</v>
      </c>
      <c r="CP642" s="2">
        <f>BH642*AN642*CO642</f>
        <v>2370795.2453066367</v>
      </c>
      <c r="CQ642" s="2">
        <f>CN642+CP642</f>
        <v>70801520.39026992</v>
      </c>
      <c r="CR642" s="6">
        <f>'[1]Detailed Budget'!$AD$195</f>
        <v>18734176418</v>
      </c>
      <c r="CS642" s="5">
        <f>BN642*CR642</f>
        <v>11415685.162127886</v>
      </c>
      <c r="CW642" s="4"/>
      <c r="DH642" s="3">
        <f>'[1]Detailed Budget'!$AD$163</f>
        <v>4928560000</v>
      </c>
      <c r="DI642" s="2">
        <f>AP642*DH642</f>
        <v>7280000.0000000009</v>
      </c>
    </row>
    <row r="643" spans="1:118" ht="58" x14ac:dyDescent="0.35">
      <c r="A643" s="23" t="s">
        <v>479</v>
      </c>
      <c r="B643" s="22" t="s">
        <v>478</v>
      </c>
      <c r="C643" s="21" t="s">
        <v>1</v>
      </c>
      <c r="D643" s="21"/>
      <c r="E643" s="21"/>
      <c r="F643" s="21"/>
      <c r="G643" s="21" t="s">
        <v>1</v>
      </c>
      <c r="H643" s="21" t="s">
        <v>1</v>
      </c>
      <c r="I643" s="21"/>
      <c r="J643" s="21" t="s">
        <v>1</v>
      </c>
      <c r="K643" s="21"/>
      <c r="L643" s="21" t="s">
        <v>1</v>
      </c>
      <c r="M643" s="21"/>
      <c r="N643" s="21"/>
      <c r="O643" s="21"/>
      <c r="P643" s="21"/>
      <c r="Q643" s="21"/>
      <c r="R643" s="21" t="s">
        <v>1</v>
      </c>
      <c r="S643" s="21"/>
      <c r="T643" s="21"/>
      <c r="U643" s="20">
        <f>COUNTA(C643:T643)</f>
        <v>6</v>
      </c>
      <c r="V643" s="19" t="s">
        <v>471</v>
      </c>
      <c r="W643" s="18">
        <v>179606</v>
      </c>
      <c r="X643" s="17">
        <v>2.96</v>
      </c>
      <c r="Y643" s="16">
        <f>1+X643/100</f>
        <v>1.0296000000000001</v>
      </c>
      <c r="Z643" s="6">
        <v>19</v>
      </c>
      <c r="AA643" s="16">
        <f>POWER(Y643,Z643)</f>
        <v>1.7406126843598355</v>
      </c>
      <c r="AB643" s="6">
        <f>W643*AA643</f>
        <v>312624.48178713262</v>
      </c>
      <c r="AC643" s="1">
        <v>12.5</v>
      </c>
      <c r="AD643" s="6">
        <f>AB643*AC643/100</f>
        <v>39078.060223391578</v>
      </c>
      <c r="AE643" s="6">
        <f>AD643*0.95</f>
        <v>37124.157212221995</v>
      </c>
      <c r="AF643" s="6">
        <f>AE643*BB643</f>
        <v>0</v>
      </c>
      <c r="AG643" s="15">
        <f>AE643/21628351</f>
        <v>1.7164580513892157E-3</v>
      </c>
      <c r="AH643" s="6">
        <f>AB643*0.05</f>
        <v>15631.224089356632</v>
      </c>
      <c r="AI643" s="12">
        <f>AH643/12908475</f>
        <v>1.2109272465846378E-3</v>
      </c>
      <c r="AJ643" s="6">
        <f>AD643+AH643</f>
        <v>54709.284312748212</v>
      </c>
      <c r="AK643" s="6">
        <f>AB643*0.04</f>
        <v>12504.979271485305</v>
      </c>
      <c r="AL643" s="6">
        <f>AB643*0.04</f>
        <v>12504.979271485305</v>
      </c>
      <c r="AM643" s="6">
        <f>AK643+AL643</f>
        <v>25009.958542970609</v>
      </c>
      <c r="AN643" s="14">
        <f>AM643/20653560</f>
        <v>1.2109272465846378E-3</v>
      </c>
      <c r="AO643" s="6">
        <v>13</v>
      </c>
      <c r="AP643" s="13">
        <f>AO643/8801</f>
        <v>1.4771048744460858E-3</v>
      </c>
      <c r="AQ643" s="6">
        <v>13</v>
      </c>
      <c r="AR643" s="6"/>
      <c r="AS643" s="6"/>
      <c r="AT643" s="6"/>
      <c r="AU643" s="6">
        <v>0</v>
      </c>
      <c r="AV643" s="6"/>
      <c r="AW643" s="13">
        <f>AV643/34743979</f>
        <v>0</v>
      </c>
      <c r="AX643" s="6">
        <v>1</v>
      </c>
      <c r="AY643" s="6">
        <f>AJ643/519208*136101</f>
        <v>14341.050800930156</v>
      </c>
      <c r="AZ643" s="6">
        <f>AX643*AY643</f>
        <v>14341.050800930156</v>
      </c>
      <c r="BA643" s="12">
        <f>AZ643/12721596</f>
        <v>1.1272996564998727E-3</v>
      </c>
      <c r="BB643" s="11">
        <v>0</v>
      </c>
      <c r="BC643" s="6">
        <f>AD643*BB643*0.18*4</f>
        <v>0</v>
      </c>
      <c r="BD643" s="10">
        <f>BC643/11104067</f>
        <v>0</v>
      </c>
      <c r="BE643" s="6">
        <f>AD643*BB643*0.77*4</f>
        <v>0</v>
      </c>
      <c r="BF643" s="8">
        <f>BE643/47500730</f>
        <v>0</v>
      </c>
      <c r="BG643" s="27">
        <f>BC643+BE643</f>
        <v>0</v>
      </c>
      <c r="BH643" s="9">
        <v>1</v>
      </c>
      <c r="BI643" s="6">
        <f>AK643*0.85*0.75*12</f>
        <v>95663.091426862578</v>
      </c>
      <c r="BJ643" s="6">
        <f>AL643*0.85*0.75*2*12</f>
        <v>191326.18285372516</v>
      </c>
      <c r="BK643" s="6">
        <f>BI643+BJ643</f>
        <v>286989.27428058774</v>
      </c>
      <c r="BL643" s="8">
        <f>BK643/236999601</f>
        <v>1.2109272465846376E-3</v>
      </c>
      <c r="BM643" s="6">
        <f>AH643/148345*183652</f>
        <v>19351.549202592094</v>
      </c>
      <c r="BN643" s="8">
        <f>BM643/23157202</f>
        <v>8.3566007683450242E-4</v>
      </c>
      <c r="BT643" s="6">
        <f>'[1]Detailed Budget'!$AD$12</f>
        <v>194045122715</v>
      </c>
      <c r="BU643" s="6">
        <f>'[1]Detailed Budget'!$AD$24</f>
        <v>194045122715</v>
      </c>
      <c r="BV643" s="7">
        <f>AV643/34743979</f>
        <v>0</v>
      </c>
      <c r="BW643" s="4"/>
      <c r="BX643" s="5">
        <f>BT643*BV643</f>
        <v>0</v>
      </c>
      <c r="BY643" s="5">
        <f>BU643*BV643</f>
        <v>0</v>
      </c>
      <c r="CA643" s="6">
        <f>'[1]Detailed Budget'!$AD$96</f>
        <v>71050111380.677719</v>
      </c>
      <c r="CB643" s="5">
        <f>BA643*CA643</f>
        <v>80094766.153715685</v>
      </c>
      <c r="CE643" s="6">
        <f>'[1]Detailed Budget'!$AD$175</f>
        <v>4330586076.5988197</v>
      </c>
      <c r="CF643" s="5">
        <f>BB643*BD643*CE643</f>
        <v>0</v>
      </c>
      <c r="CG643" s="6">
        <f>'[1]Detailed Budget'!$AD$176</f>
        <v>20662817754.37001</v>
      </c>
      <c r="CH643" s="5">
        <f>BB643*BF643*CG643</f>
        <v>0</v>
      </c>
      <c r="CI643" s="5">
        <f>CF643+CH643</f>
        <v>0</v>
      </c>
      <c r="CJ643" s="5">
        <f>'[1]Detailed Budget'!$AD$178</f>
        <v>46025131033.061455</v>
      </c>
      <c r="CK643" s="5">
        <f>BB643*AG643*CJ643</f>
        <v>0</v>
      </c>
      <c r="CL643" s="5">
        <f>CI643+CK643</f>
        <v>0</v>
      </c>
      <c r="CM643" s="4">
        <f>'[1]Detailed Budget'!$AD$189</f>
        <v>77498869683.252869</v>
      </c>
      <c r="CN643" s="5">
        <f>BH643*BL643*CM643</f>
        <v>93845492.878963038</v>
      </c>
      <c r="CO643" s="3">
        <f>'[1]Detailed Budget'!$AD$191</f>
        <v>2684962805.4134097</v>
      </c>
      <c r="CP643" s="2">
        <f>BH643*AN643*CO643</f>
        <v>3251294.6171414247</v>
      </c>
      <c r="CQ643" s="2">
        <f>CN643+CP643</f>
        <v>97096787.496104464</v>
      </c>
      <c r="CR643" s="6">
        <f>'[1]Detailed Budget'!$AD$195</f>
        <v>18734176418</v>
      </c>
      <c r="CS643" s="5">
        <f>BN643*CR643</f>
        <v>15655403.304897003</v>
      </c>
      <c r="CW643" s="4"/>
      <c r="DH643" s="3">
        <f>'[1]Detailed Budget'!$AD$163</f>
        <v>4928560000</v>
      </c>
      <c r="DI643" s="2">
        <f>AP643*DH643</f>
        <v>7280000.0000000009</v>
      </c>
    </row>
    <row r="644" spans="1:118" ht="58" x14ac:dyDescent="0.35">
      <c r="A644" s="23" t="s">
        <v>477</v>
      </c>
      <c r="B644" s="22" t="s">
        <v>476</v>
      </c>
      <c r="C644" s="21" t="s">
        <v>1</v>
      </c>
      <c r="D644" s="21"/>
      <c r="E644" s="21"/>
      <c r="F644" s="21"/>
      <c r="G644" s="21" t="s">
        <v>1</v>
      </c>
      <c r="H644" s="21" t="s">
        <v>1</v>
      </c>
      <c r="I644" s="21"/>
      <c r="J644" s="21" t="s">
        <v>1</v>
      </c>
      <c r="K644" s="21"/>
      <c r="L644" s="21" t="s">
        <v>1</v>
      </c>
      <c r="M644" s="21"/>
      <c r="N644" s="21"/>
      <c r="O644" s="21"/>
      <c r="P644" s="21"/>
      <c r="Q644" s="21"/>
      <c r="R644" s="21" t="s">
        <v>1</v>
      </c>
      <c r="S644" s="21"/>
      <c r="T644" s="21"/>
      <c r="U644" s="20">
        <f>COUNTA(C644:T644)</f>
        <v>6</v>
      </c>
      <c r="V644" s="19" t="s">
        <v>471</v>
      </c>
      <c r="W644" s="18">
        <v>186869</v>
      </c>
      <c r="X644" s="17">
        <v>2.96</v>
      </c>
      <c r="Y644" s="16">
        <f>1+X644/100</f>
        <v>1.0296000000000001</v>
      </c>
      <c r="Z644" s="6">
        <v>19</v>
      </c>
      <c r="AA644" s="16">
        <f>POWER(Y644,Z644)</f>
        <v>1.7406126843598355</v>
      </c>
      <c r="AB644" s="6">
        <f>W644*AA644</f>
        <v>325266.55171363812</v>
      </c>
      <c r="AC644" s="1">
        <v>12.5</v>
      </c>
      <c r="AD644" s="6">
        <f>AB644*AC644/100</f>
        <v>40658.318964204766</v>
      </c>
      <c r="AE644" s="6">
        <f>AD644*0.95</f>
        <v>38625.403015994525</v>
      </c>
      <c r="AF644" s="6">
        <f>AE644*BB644</f>
        <v>0</v>
      </c>
      <c r="AG644" s="15">
        <f>AE644/21628351</f>
        <v>1.785869066763089E-3</v>
      </c>
      <c r="AH644" s="6">
        <f>AB644*0.05</f>
        <v>16263.327585681907</v>
      </c>
      <c r="AI644" s="12">
        <f>AH644/12908475</f>
        <v>1.2598953467146126E-3</v>
      </c>
      <c r="AJ644" s="6">
        <f>AD644+AH644</f>
        <v>56921.646549886675</v>
      </c>
      <c r="AK644" s="6">
        <f>AB644*0.04</f>
        <v>13010.662068545525</v>
      </c>
      <c r="AL644" s="6">
        <f>AB644*0.04</f>
        <v>13010.662068545525</v>
      </c>
      <c r="AM644" s="6">
        <f>AK644+AL644</f>
        <v>26021.324137091051</v>
      </c>
      <c r="AN644" s="14">
        <f>AM644/20653560</f>
        <v>1.2598953467146123E-3</v>
      </c>
      <c r="AO644" s="6">
        <v>14</v>
      </c>
      <c r="AP644" s="13">
        <f>AO644/8801</f>
        <v>1.5907283263265539E-3</v>
      </c>
      <c r="AQ644" s="6">
        <v>14</v>
      </c>
      <c r="AR644" s="6"/>
      <c r="AS644" s="6"/>
      <c r="AT644" s="6"/>
      <c r="AU644" s="6">
        <v>0</v>
      </c>
      <c r="AV644" s="6"/>
      <c r="AW644" s="13">
        <f>AV644/34743979</f>
        <v>0</v>
      </c>
      <c r="AX644" s="6">
        <v>1</v>
      </c>
      <c r="AY644" s="6">
        <f>AJ644/519208*136101</f>
        <v>14920.981604840694</v>
      </c>
      <c r="AZ644" s="6">
        <f>AX644*AY644</f>
        <v>14920.981604840694</v>
      </c>
      <c r="BA644" s="12">
        <f>AZ644/12721596</f>
        <v>1.1728859810389116E-3</v>
      </c>
      <c r="BB644" s="11">
        <v>0</v>
      </c>
      <c r="BC644" s="6">
        <f>AD644*BB644*0.18*4</f>
        <v>0</v>
      </c>
      <c r="BD644" s="10">
        <f>BC644/11104067</f>
        <v>0</v>
      </c>
      <c r="BE644" s="6">
        <f>AD644*BB644*0.77*4</f>
        <v>0</v>
      </c>
      <c r="BF644" s="8">
        <f>BE644/47500730</f>
        <v>0</v>
      </c>
      <c r="BG644" s="27">
        <f>BC644+BE644</f>
        <v>0</v>
      </c>
      <c r="BH644" s="9">
        <v>1</v>
      </c>
      <c r="BI644" s="6">
        <f>AK644*0.85*0.75*12</f>
        <v>99531.564824373287</v>
      </c>
      <c r="BJ644" s="6">
        <f>AL644*0.85*0.75*2*12</f>
        <v>199063.12964874657</v>
      </c>
      <c r="BK644" s="6">
        <f>BI644+BJ644</f>
        <v>298594.69447311986</v>
      </c>
      <c r="BL644" s="8">
        <f>BK644/236999601</f>
        <v>1.2598953467146126E-3</v>
      </c>
      <c r="BM644" s="6">
        <f>AH644/148345*183652</f>
        <v>20134.097123365489</v>
      </c>
      <c r="BN644" s="8">
        <f>BM644/23157202</f>
        <v>8.6945292973501244E-4</v>
      </c>
      <c r="BT644" s="6">
        <f>'[1]Detailed Budget'!$AD$12</f>
        <v>194045122715</v>
      </c>
      <c r="BU644" s="6">
        <f>'[1]Detailed Budget'!$AD$24</f>
        <v>194045122715</v>
      </c>
      <c r="BV644" s="7">
        <f>AV644/34743979</f>
        <v>0</v>
      </c>
      <c r="BW644" s="4"/>
      <c r="BX644" s="5">
        <f>BT644*BV644</f>
        <v>0</v>
      </c>
      <c r="BY644" s="5">
        <f>BU644*BV644</f>
        <v>0</v>
      </c>
      <c r="CA644" s="6">
        <f>'[1]Detailed Budget'!$AD$96</f>
        <v>71050111380.677719</v>
      </c>
      <c r="CB644" s="5">
        <f>BA644*CA644</f>
        <v>83333679.589650124</v>
      </c>
      <c r="CE644" s="6">
        <f>'[1]Detailed Budget'!$AD$175</f>
        <v>4330586076.5988197</v>
      </c>
      <c r="CF644" s="5">
        <f>BB644*BD644*CE644</f>
        <v>0</v>
      </c>
      <c r="CG644" s="6">
        <f>'[1]Detailed Budget'!$AD$176</f>
        <v>20662817754.37001</v>
      </c>
      <c r="CH644" s="5">
        <f>BB644*BF644*CG644</f>
        <v>0</v>
      </c>
      <c r="CI644" s="5">
        <f>CF644+CH644</f>
        <v>0</v>
      </c>
      <c r="CJ644" s="5">
        <f>'[1]Detailed Budget'!$AD$178</f>
        <v>46025131033.061455</v>
      </c>
      <c r="CK644" s="5">
        <f>BB644*AG644*CJ644</f>
        <v>0</v>
      </c>
      <c r="CL644" s="5">
        <f>CI644+CK644</f>
        <v>0</v>
      </c>
      <c r="CM644" s="4">
        <f>'[1]Detailed Budget'!$AD$189</f>
        <v>77498869683.252869</v>
      </c>
      <c r="CN644" s="5">
        <f>BH644*BL644*CM644</f>
        <v>97640465.289572448</v>
      </c>
      <c r="CO644" s="3">
        <f>'[1]Detailed Budget'!$AD$191</f>
        <v>2684962805.4134097</v>
      </c>
      <c r="CP644" s="2">
        <f>BH644*AN644*CO644</f>
        <v>3382772.1446421659</v>
      </c>
      <c r="CQ644" s="2">
        <f>CN644+CP644</f>
        <v>101023237.43421461</v>
      </c>
      <c r="CR644" s="6">
        <f>'[1]Detailed Budget'!$AD$195</f>
        <v>18734176418</v>
      </c>
      <c r="CS644" s="5">
        <f>BN644*CR644</f>
        <v>16288484.572802681</v>
      </c>
      <c r="CW644" s="4"/>
      <c r="DH644" s="3">
        <f>'[1]Detailed Budget'!$AD$163</f>
        <v>4928560000</v>
      </c>
      <c r="DI644" s="2">
        <f>AP644*DH644</f>
        <v>7840000.0000000009</v>
      </c>
    </row>
    <row r="645" spans="1:118" ht="58" x14ac:dyDescent="0.35">
      <c r="A645" s="23" t="s">
        <v>475</v>
      </c>
      <c r="B645" s="22" t="s">
        <v>474</v>
      </c>
      <c r="C645" s="21" t="s">
        <v>1</v>
      </c>
      <c r="D645" s="21"/>
      <c r="E645" s="21"/>
      <c r="F645" s="21"/>
      <c r="G645" s="21" t="s">
        <v>1</v>
      </c>
      <c r="H645" s="21" t="s">
        <v>1</v>
      </c>
      <c r="I645" s="21"/>
      <c r="J645" s="21" t="s">
        <v>1</v>
      </c>
      <c r="K645" s="21"/>
      <c r="L645" s="21" t="s">
        <v>1</v>
      </c>
      <c r="M645" s="21"/>
      <c r="N645" s="21"/>
      <c r="O645" s="21"/>
      <c r="P645" s="21"/>
      <c r="Q645" s="21"/>
      <c r="R645" s="21" t="s">
        <v>1</v>
      </c>
      <c r="S645" s="21"/>
      <c r="T645" s="21"/>
      <c r="U645" s="20">
        <f>COUNTA(C645:T645)</f>
        <v>6</v>
      </c>
      <c r="V645" s="19" t="s">
        <v>471</v>
      </c>
      <c r="W645" s="18">
        <v>321808</v>
      </c>
      <c r="X645" s="17">
        <v>2.96</v>
      </c>
      <c r="Y645" s="16">
        <f>1+X645/100</f>
        <v>1.0296000000000001</v>
      </c>
      <c r="Z645" s="6">
        <v>19</v>
      </c>
      <c r="AA645" s="16">
        <f>POWER(Y645,Z645)</f>
        <v>1.7406126843598355</v>
      </c>
      <c r="AB645" s="6">
        <f>W645*AA645</f>
        <v>560143.08672846993</v>
      </c>
      <c r="AC645" s="1">
        <v>12.5</v>
      </c>
      <c r="AD645" s="6">
        <f>AB645*AC645/100</f>
        <v>70017.885841058742</v>
      </c>
      <c r="AE645" s="6">
        <f>AD645*0.95</f>
        <v>66516.991549005805</v>
      </c>
      <c r="AF645" s="6">
        <f>AE645*BB645</f>
        <v>0</v>
      </c>
      <c r="AG645" s="15">
        <f>AE645/21628351</f>
        <v>3.0754536741615579E-3</v>
      </c>
      <c r="AH645" s="6">
        <f>AB645*0.05</f>
        <v>28007.154336423497</v>
      </c>
      <c r="AI645" s="12">
        <f>AH645/12908475</f>
        <v>2.1696718114590217E-3</v>
      </c>
      <c r="AJ645" s="6">
        <f>AD645+AH645</f>
        <v>98025.040177482239</v>
      </c>
      <c r="AK645" s="6">
        <f>AB645*0.04</f>
        <v>22405.723469138797</v>
      </c>
      <c r="AL645" s="6">
        <f>AB645*0.04</f>
        <v>22405.723469138797</v>
      </c>
      <c r="AM645" s="6">
        <f>AK645+AL645</f>
        <v>44811.446938277593</v>
      </c>
      <c r="AN645" s="14">
        <f>AM645/20653560</f>
        <v>2.1696718114590217E-3</v>
      </c>
      <c r="AO645" s="6">
        <v>17</v>
      </c>
      <c r="AP645" s="13">
        <f>AO645/8801</f>
        <v>1.9315986819679581E-3</v>
      </c>
      <c r="AQ645" s="6">
        <v>17</v>
      </c>
      <c r="AR645" s="6"/>
      <c r="AS645" s="6"/>
      <c r="AT645" s="6"/>
      <c r="AU645" s="6">
        <v>0</v>
      </c>
      <c r="AV645" s="6"/>
      <c r="AW645" s="13">
        <f>AV645/34743979</f>
        <v>0</v>
      </c>
      <c r="AX645" s="6">
        <v>1</v>
      </c>
      <c r="AY645" s="6">
        <f>AJ645/519208*136101</f>
        <v>25695.493892997623</v>
      </c>
      <c r="AZ645" s="6">
        <f>AX645*AY645</f>
        <v>25695.493892997623</v>
      </c>
      <c r="BA645" s="12">
        <f>AZ645/12721596</f>
        <v>2.0198325660552045E-3</v>
      </c>
      <c r="BB645" s="11">
        <v>0</v>
      </c>
      <c r="BC645" s="6">
        <f>AD645*BB645*0.18*4</f>
        <v>0</v>
      </c>
      <c r="BD645" s="10">
        <f>BC645/11104067</f>
        <v>0</v>
      </c>
      <c r="BE645" s="6">
        <f>AD645*BB645*0.77*4</f>
        <v>0</v>
      </c>
      <c r="BF645" s="8">
        <f>BE645/47500730</f>
        <v>0</v>
      </c>
      <c r="BG645" s="27">
        <f>BC645+BE645</f>
        <v>0</v>
      </c>
      <c r="BH645" s="9">
        <v>1</v>
      </c>
      <c r="BI645" s="6">
        <f>AK645*0.85*0.75*12</f>
        <v>171403.78453891177</v>
      </c>
      <c r="BJ645" s="6">
        <f>AL645*0.85*0.75*2*12</f>
        <v>342807.56907782354</v>
      </c>
      <c r="BK645" s="6">
        <f>BI645+BJ645</f>
        <v>514211.35361673532</v>
      </c>
      <c r="BL645" s="8">
        <f>BK645/236999601</f>
        <v>2.1696718114590213E-3</v>
      </c>
      <c r="BM645" s="6">
        <f>AH645/148345*183652</f>
        <v>34673.025098202488</v>
      </c>
      <c r="BN645" s="8">
        <f>BM645/23157202</f>
        <v>1.4972890549645199E-3</v>
      </c>
      <c r="BT645" s="6">
        <f>'[1]Detailed Budget'!$AD$12</f>
        <v>194045122715</v>
      </c>
      <c r="BU645" s="6">
        <f>'[1]Detailed Budget'!$AD$24</f>
        <v>194045122715</v>
      </c>
      <c r="BV645" s="7">
        <f>AV645/34743979</f>
        <v>0</v>
      </c>
      <c r="BW645" s="4"/>
      <c r="BX645" s="5">
        <f>BT645*BV645</f>
        <v>0</v>
      </c>
      <c r="BY645" s="5">
        <f>BU645*BV645</f>
        <v>0</v>
      </c>
      <c r="CA645" s="6">
        <f>'[1]Detailed Budget'!$AD$96</f>
        <v>71050111380.677719</v>
      </c>
      <c r="CB645" s="5">
        <f>BA645*CA645</f>
        <v>143509328.78854236</v>
      </c>
      <c r="CE645" s="6">
        <f>'[1]Detailed Budget'!$AD$175</f>
        <v>4330586076.5988197</v>
      </c>
      <c r="CF645" s="5">
        <f>BB645*BD645*CE645</f>
        <v>0</v>
      </c>
      <c r="CG645" s="6">
        <f>'[1]Detailed Budget'!$AD$176</f>
        <v>20662817754.37001</v>
      </c>
      <c r="CH645" s="5">
        <f>BB645*BF645*CG645</f>
        <v>0</v>
      </c>
      <c r="CI645" s="5">
        <f>CF645+CH645</f>
        <v>0</v>
      </c>
      <c r="CJ645" s="5">
        <f>'[1]Detailed Budget'!$AD$178</f>
        <v>46025131033.061455</v>
      </c>
      <c r="CK645" s="5">
        <f>BB645*AG645*CJ645</f>
        <v>0</v>
      </c>
      <c r="CL645" s="5">
        <f>CI645+CK645</f>
        <v>0</v>
      </c>
      <c r="CM645" s="4">
        <f>'[1]Detailed Budget'!$AD$189</f>
        <v>77498869683.252869</v>
      </c>
      <c r="CN645" s="5">
        <f>BH645*BL645*CM645</f>
        <v>168147112.97168988</v>
      </c>
      <c r="CO645" s="3">
        <f>'[1]Detailed Budget'!$AD$191</f>
        <v>2684962805.4134097</v>
      </c>
      <c r="CP645" s="2">
        <f>BH645*AN645*CO645</f>
        <v>5825488.1137214098</v>
      </c>
      <c r="CQ645" s="2">
        <f>CN645+CP645</f>
        <v>173972601.08541128</v>
      </c>
      <c r="CR645" s="6">
        <f>'[1]Detailed Budget'!$AD$195</f>
        <v>18734176418</v>
      </c>
      <c r="CS645" s="5">
        <f>BN645*CR645</f>
        <v>28050477.304445814</v>
      </c>
      <c r="CW645" s="4"/>
      <c r="DH645" s="3">
        <f>'[1]Detailed Budget'!$AD$163</f>
        <v>4928560000</v>
      </c>
      <c r="DI645" s="2">
        <f>AP645*DH645</f>
        <v>9520000</v>
      </c>
    </row>
    <row r="646" spans="1:118" ht="58" x14ac:dyDescent="0.35">
      <c r="A646" s="23" t="s">
        <v>473</v>
      </c>
      <c r="B646" s="22" t="s">
        <v>472</v>
      </c>
      <c r="C646" s="21" t="s">
        <v>1</v>
      </c>
      <c r="D646" s="21"/>
      <c r="E646" s="21"/>
      <c r="F646" s="21"/>
      <c r="G646" s="21" t="s">
        <v>1</v>
      </c>
      <c r="H646" s="21" t="s">
        <v>1</v>
      </c>
      <c r="I646" s="21"/>
      <c r="J646" s="21" t="s">
        <v>1</v>
      </c>
      <c r="K646" s="21"/>
      <c r="L646" s="21" t="s">
        <v>1</v>
      </c>
      <c r="M646" s="21"/>
      <c r="N646" s="21"/>
      <c r="O646" s="21"/>
      <c r="P646" s="21"/>
      <c r="Q646" s="21"/>
      <c r="R646" s="21" t="s">
        <v>1</v>
      </c>
      <c r="S646" s="21"/>
      <c r="T646" s="21"/>
      <c r="U646" s="20">
        <f>COUNTA(C646:T646)</f>
        <v>6</v>
      </c>
      <c r="V646" s="19" t="s">
        <v>471</v>
      </c>
      <c r="W646" s="18">
        <v>352285</v>
      </c>
      <c r="X646" s="17">
        <v>2.96</v>
      </c>
      <c r="Y646" s="16">
        <f>1+X646/100</f>
        <v>1.0296000000000001</v>
      </c>
      <c r="Z646" s="6">
        <v>19</v>
      </c>
      <c r="AA646" s="16">
        <f>POWER(Y646,Z646)</f>
        <v>1.7406126843598355</v>
      </c>
      <c r="AB646" s="6">
        <f>W646*AA646</f>
        <v>613191.73950970464</v>
      </c>
      <c r="AC646" s="1">
        <v>12.5</v>
      </c>
      <c r="AD646" s="6">
        <f>AB646*AC646/100</f>
        <v>76648.96743871308</v>
      </c>
      <c r="AE646" s="6">
        <f>AD646*0.95</f>
        <v>72816.51906677743</v>
      </c>
      <c r="AF646" s="6">
        <f>AE646*BB646</f>
        <v>0</v>
      </c>
      <c r="AG646" s="15">
        <f>AE646/21628351</f>
        <v>3.3667161711393267E-3</v>
      </c>
      <c r="AH646" s="6">
        <f>AB646*0.05</f>
        <v>30659.586975485232</v>
      </c>
      <c r="AI646" s="12">
        <f>AH646/12908475</f>
        <v>2.3751517491791426E-3</v>
      </c>
      <c r="AJ646" s="6">
        <f>AD646+AH646</f>
        <v>107308.55441419831</v>
      </c>
      <c r="AK646" s="6">
        <f>AB646*0.04</f>
        <v>24527.669580388185</v>
      </c>
      <c r="AL646" s="6">
        <f>AB646*0.04</f>
        <v>24527.669580388185</v>
      </c>
      <c r="AM646" s="6">
        <f>AK646+AL646</f>
        <v>49055.33916077637</v>
      </c>
      <c r="AN646" s="14">
        <f>AM646/20653560</f>
        <v>2.3751517491791426E-3</v>
      </c>
      <c r="AO646" s="6">
        <v>15</v>
      </c>
      <c r="AP646" s="13">
        <f>AO646/8801</f>
        <v>1.7043517782070218E-3</v>
      </c>
      <c r="AQ646" s="6">
        <v>15</v>
      </c>
      <c r="AR646" s="6"/>
      <c r="AS646" s="6"/>
      <c r="AT646" s="6"/>
      <c r="AU646" s="6">
        <v>0</v>
      </c>
      <c r="AV646" s="6"/>
      <c r="AW646" s="13">
        <f>AV646/34743979</f>
        <v>0</v>
      </c>
      <c r="AX646" s="6">
        <v>1</v>
      </c>
      <c r="AY646" s="6">
        <f>AJ646/519208*136101</f>
        <v>28128.999484458644</v>
      </c>
      <c r="AZ646" s="6">
        <f>AX646*AY646</f>
        <v>28128.999484458644</v>
      </c>
      <c r="BA646" s="12">
        <f>AZ646/12721596</f>
        <v>2.2111218973200094E-3</v>
      </c>
      <c r="BB646" s="11">
        <v>0</v>
      </c>
      <c r="BC646" s="6">
        <f>AD646*BB646*0.18*4</f>
        <v>0</v>
      </c>
      <c r="BD646" s="10">
        <f>BC646/11104067</f>
        <v>0</v>
      </c>
      <c r="BE646" s="6">
        <f>AD646*BB646*0.77*4</f>
        <v>0</v>
      </c>
      <c r="BF646" s="8">
        <f>BE646/47500730</f>
        <v>0</v>
      </c>
      <c r="BG646" s="27">
        <f>BC646+BE646</f>
        <v>0</v>
      </c>
      <c r="BH646" s="9">
        <v>1</v>
      </c>
      <c r="BI646" s="6">
        <f>AK646*0.85*0.75*12</f>
        <v>187636.6722899696</v>
      </c>
      <c r="BJ646" s="6">
        <f>AL646*0.85*0.75*2*12</f>
        <v>375273.34457993921</v>
      </c>
      <c r="BK646" s="6">
        <f>BI646+BJ646</f>
        <v>562910.01686990878</v>
      </c>
      <c r="BL646" s="8">
        <f>BK646/236999601</f>
        <v>2.3751517491791422E-3</v>
      </c>
      <c r="BM646" s="6">
        <f>AH646/148345*183652</f>
        <v>37956.752618705141</v>
      </c>
      <c r="BN646" s="8">
        <f>BM646/23157202</f>
        <v>1.6390906215139956E-3</v>
      </c>
      <c r="BT646" s="6">
        <f>'[1]Detailed Budget'!$AD$12</f>
        <v>194045122715</v>
      </c>
      <c r="BU646" s="6">
        <f>'[1]Detailed Budget'!$AD$24</f>
        <v>194045122715</v>
      </c>
      <c r="BV646" s="7">
        <f>AV646/34743979</f>
        <v>0</v>
      </c>
      <c r="BW646" s="4"/>
      <c r="BX646" s="5">
        <f>BT646*BV646</f>
        <v>0</v>
      </c>
      <c r="BY646" s="5">
        <f>BU646*BV646</f>
        <v>0</v>
      </c>
      <c r="CA646" s="6">
        <f>'[1]Detailed Budget'!$AD$96</f>
        <v>71050111380.677719</v>
      </c>
      <c r="CB646" s="5">
        <f>BA646*CA646</f>
        <v>157100457.08084211</v>
      </c>
      <c r="CE646" s="6">
        <f>'[1]Detailed Budget'!$AD$175</f>
        <v>4330586076.5988197</v>
      </c>
      <c r="CF646" s="5">
        <f>BB646*BD646*CE646</f>
        <v>0</v>
      </c>
      <c r="CG646" s="6">
        <f>'[1]Detailed Budget'!$AD$176</f>
        <v>20662817754.37001</v>
      </c>
      <c r="CH646" s="5">
        <f>BB646*BF646*CG646</f>
        <v>0</v>
      </c>
      <c r="CI646" s="5">
        <f>CF646+CH646</f>
        <v>0</v>
      </c>
      <c r="CJ646" s="5">
        <f>'[1]Detailed Budget'!$AD$178</f>
        <v>46025131033.061455</v>
      </c>
      <c r="CK646" s="5">
        <f>BB646*AG646*CJ646</f>
        <v>0</v>
      </c>
      <c r="CL646" s="5">
        <f>CI646+CK646</f>
        <v>0</v>
      </c>
      <c r="CM646" s="4">
        <f>'[1]Detailed Budget'!$AD$189</f>
        <v>77498869683.252869</v>
      </c>
      <c r="CN646" s="5">
        <f>BH646*BL646*CM646</f>
        <v>184071575.88758445</v>
      </c>
      <c r="CO646" s="3">
        <f>'[1]Detailed Budget'!$AD$191</f>
        <v>2684962805.4134097</v>
      </c>
      <c r="CP646" s="2">
        <f>BH646*AN646*CO646</f>
        <v>6377194.1037585977</v>
      </c>
      <c r="CQ646" s="2">
        <f>CN646+CP646</f>
        <v>190448769.99134305</v>
      </c>
      <c r="CR646" s="6">
        <f>'[1]Detailed Budget'!$AD$195</f>
        <v>18734176418</v>
      </c>
      <c r="CS646" s="5">
        <f>BN646*CR646</f>
        <v>30707012.86853246</v>
      </c>
      <c r="CW646" s="4"/>
      <c r="DH646" s="3">
        <f>'[1]Detailed Budget'!$AD$163</f>
        <v>4928560000</v>
      </c>
      <c r="DI646" s="2">
        <f>AP646*DH646</f>
        <v>8400000</v>
      </c>
    </row>
    <row r="647" spans="1:118" x14ac:dyDescent="0.35">
      <c r="A647" s="23"/>
      <c r="B647" s="22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0"/>
      <c r="V647" s="19"/>
      <c r="W647" s="18"/>
      <c r="X647" s="17"/>
      <c r="Y647" s="16"/>
      <c r="Z647" s="6"/>
      <c r="AA647" s="16"/>
      <c r="AB647" s="6"/>
      <c r="AD647" s="6"/>
      <c r="AE647" s="6"/>
      <c r="AF647" s="6">
        <f>AE647*BB647</f>
        <v>0</v>
      </c>
      <c r="AG647" s="15">
        <f>AE647/21628351</f>
        <v>0</v>
      </c>
      <c r="AH647" s="6"/>
      <c r="AI647" s="12"/>
      <c r="AJ647" s="6"/>
      <c r="AK647" s="6">
        <f>AB647*0.04</f>
        <v>0</v>
      </c>
      <c r="AL647" s="6">
        <f>AB647*0.04</f>
        <v>0</v>
      </c>
      <c r="AM647" s="6">
        <f>AK647+AL647</f>
        <v>0</v>
      </c>
      <c r="AN647" s="14">
        <f>AM647/20653560</f>
        <v>0</v>
      </c>
      <c r="AO647" s="6"/>
      <c r="AP647" s="13">
        <f>AO647/8801</f>
        <v>0</v>
      </c>
      <c r="AQ647" s="6"/>
      <c r="AR647" s="6"/>
      <c r="AS647" s="6"/>
      <c r="AT647" s="6"/>
      <c r="AU647" s="6"/>
      <c r="AV647" s="6"/>
      <c r="AW647" s="13">
        <f>AV647/34743979</f>
        <v>0</v>
      </c>
      <c r="AX647" s="6"/>
      <c r="AY647" s="6"/>
      <c r="AZ647" s="6"/>
      <c r="BA647" s="12">
        <f>AZ647/12721596</f>
        <v>0</v>
      </c>
      <c r="BB647" s="11"/>
      <c r="BC647" s="6"/>
      <c r="BD647" s="10"/>
      <c r="BE647" s="6"/>
      <c r="BF647" s="8"/>
      <c r="BG647" s="27"/>
      <c r="BH647" s="9"/>
      <c r="BI647" s="6">
        <f>AK647*0.85*0.75*12</f>
        <v>0</v>
      </c>
      <c r="BJ647" s="6">
        <f>AL647*0.85*0.75*2*12</f>
        <v>0</v>
      </c>
      <c r="BK647" s="6">
        <f>BI647+BJ647</f>
        <v>0</v>
      </c>
      <c r="BL647" s="8">
        <f>BK647/236999601</f>
        <v>0</v>
      </c>
      <c r="BM647" s="6"/>
      <c r="BN647" s="8">
        <f>BM647/23157202</f>
        <v>0</v>
      </c>
      <c r="BT647" s="6"/>
      <c r="BU647" s="6"/>
      <c r="BV647" s="7"/>
      <c r="BW647" s="4"/>
      <c r="BX647" s="5"/>
      <c r="BY647" s="5"/>
      <c r="CA647" s="6">
        <f>'[1]Detailed Budget'!$AD$96</f>
        <v>71050111380.677719</v>
      </c>
      <c r="CB647" s="5">
        <f>BA647*CA647</f>
        <v>0</v>
      </c>
      <c r="CE647" s="6"/>
      <c r="CF647" s="5"/>
      <c r="CG647" s="6"/>
      <c r="CH647" s="5"/>
      <c r="CI647" s="5"/>
      <c r="CJ647" s="5"/>
      <c r="CK647" s="5"/>
      <c r="CL647" s="5"/>
      <c r="CM647" s="4">
        <f>'[1]Detailed Budget'!$AD$189</f>
        <v>77498869683.252869</v>
      </c>
      <c r="CN647" s="5">
        <f>BH647*BL647*CM647</f>
        <v>0</v>
      </c>
      <c r="CO647" s="3">
        <f>'[1]Detailed Budget'!$AD$191</f>
        <v>2684962805.4134097</v>
      </c>
      <c r="CP647" s="2">
        <f>BH647*AN647*CO647</f>
        <v>0</v>
      </c>
      <c r="CQ647" s="2">
        <f>CN647+CP647</f>
        <v>0</v>
      </c>
      <c r="CR647" s="6"/>
      <c r="CS647" s="5"/>
      <c r="CW647" s="4"/>
      <c r="DH647" s="3">
        <f>'[1]Detailed Budget'!$AD$163</f>
        <v>4928560000</v>
      </c>
      <c r="DI647" s="2">
        <f>AP647*DH647</f>
        <v>0</v>
      </c>
    </row>
    <row r="648" spans="1:118" x14ac:dyDescent="0.35">
      <c r="A648" s="38">
        <v>5.3</v>
      </c>
      <c r="B648" s="37" t="s">
        <v>470</v>
      </c>
      <c r="C648" s="34">
        <f>COUNTA(C650:C667)</f>
        <v>18</v>
      </c>
      <c r="D648" s="34">
        <f>COUNTA(D650:D667)</f>
        <v>0</v>
      </c>
      <c r="E648" s="34">
        <f>COUNTA(E650:E667)</f>
        <v>0</v>
      </c>
      <c r="F648" s="34">
        <f>COUNTA(F650:F667)</f>
        <v>0</v>
      </c>
      <c r="G648" s="34">
        <f>COUNTA(G650:G667)</f>
        <v>18</v>
      </c>
      <c r="H648" s="34">
        <f>COUNTA(H650:H667)</f>
        <v>18</v>
      </c>
      <c r="I648" s="34">
        <f>COUNTA(I650:I667)</f>
        <v>18</v>
      </c>
      <c r="J648" s="34">
        <f>COUNTA(J650:J667)</f>
        <v>0</v>
      </c>
      <c r="K648" s="34">
        <f>COUNTA(K650:K667)</f>
        <v>4</v>
      </c>
      <c r="L648" s="34">
        <f>COUNTA(L650:L667)</f>
        <v>0</v>
      </c>
      <c r="M648" s="34">
        <f>COUNTA(M650:M667)</f>
        <v>12</v>
      </c>
      <c r="N648" s="34">
        <f>COUNTA(N650:N667)</f>
        <v>2</v>
      </c>
      <c r="O648" s="34">
        <f>COUNTA(O650:O667)</f>
        <v>0</v>
      </c>
      <c r="P648" s="34">
        <f>COUNTA(P650:P667)</f>
        <v>0</v>
      </c>
      <c r="Q648" s="34">
        <f>COUNTA(Q650:Q667)</f>
        <v>0</v>
      </c>
      <c r="R648" s="34">
        <f>COUNTA(R650:R667)</f>
        <v>18</v>
      </c>
      <c r="S648" s="34">
        <f>COUNTA(S650:S667)</f>
        <v>0</v>
      </c>
      <c r="T648" s="34">
        <f>COUNTA(T650:T667)</f>
        <v>0</v>
      </c>
      <c r="U648" s="33">
        <f>SUM(C648:T648)</f>
        <v>108</v>
      </c>
      <c r="V648" s="32"/>
      <c r="W648" s="25">
        <f>SUM(W650:W667)</f>
        <v>2892988</v>
      </c>
      <c r="X648" s="31">
        <v>2.89</v>
      </c>
      <c r="Y648" s="30">
        <f>1+X648/100</f>
        <v>1.0288999999999999</v>
      </c>
      <c r="Z648" s="25">
        <v>19</v>
      </c>
      <c r="AA648" s="30">
        <f>POWER(Y648,Z648)</f>
        <v>1.7182651319612778</v>
      </c>
      <c r="AB648" s="25">
        <f>W648*AA648</f>
        <v>4970920.4075823929</v>
      </c>
      <c r="AC648" s="24">
        <v>12.9</v>
      </c>
      <c r="AD648" s="25">
        <f>AB648*AC648/100</f>
        <v>641248.73257812869</v>
      </c>
      <c r="AE648" s="25">
        <f>AD648*0.95</f>
        <v>609186.29594922229</v>
      </c>
      <c r="AF648" s="25">
        <f>SUM(AF650:AF667)</f>
        <v>0</v>
      </c>
      <c r="AG648" s="15">
        <f>AE648/21628351</f>
        <v>2.816609994674223E-2</v>
      </c>
      <c r="AH648" s="25">
        <f>SUM(AH650:AH667)</f>
        <v>248546.0203791197</v>
      </c>
      <c r="AI648" s="12">
        <f>AH648/12908475</f>
        <v>1.9254483614766244E-2</v>
      </c>
      <c r="AJ648" s="25">
        <f>SUM(AJ650:AJ667)</f>
        <v>889794.75295724825</v>
      </c>
      <c r="AK648" s="6">
        <f>AB648*0.04</f>
        <v>198836.81630329572</v>
      </c>
      <c r="AL648" s="6">
        <f>AB648*0.04</f>
        <v>198836.81630329572</v>
      </c>
      <c r="AM648" s="6">
        <f>AK648+AL648</f>
        <v>397673.63260659145</v>
      </c>
      <c r="AN648" s="14">
        <f>AM648/20653560</f>
        <v>1.9254483614766241E-2</v>
      </c>
      <c r="AO648" s="25">
        <f>SUM(AO650:AO667)</f>
        <v>193</v>
      </c>
      <c r="AP648" s="13">
        <f>AO648/8801</f>
        <v>2.1929326212930349E-2</v>
      </c>
      <c r="AQ648" s="25">
        <f>SUM(AQ650:AQ667)</f>
        <v>193</v>
      </c>
      <c r="AR648" s="25"/>
      <c r="AS648" s="25"/>
      <c r="AT648" s="25"/>
      <c r="AU648" s="6"/>
      <c r="AV648" s="6"/>
      <c r="AW648" s="13">
        <f>AV648/34743979</f>
        <v>0</v>
      </c>
      <c r="AX648" s="6"/>
      <c r="AY648" s="25">
        <v>348676</v>
      </c>
      <c r="AZ648" s="25">
        <f>SUM(AZ650:AZ667)</f>
        <v>348675.90319356881</v>
      </c>
      <c r="BA648" s="12">
        <f>AZ648/12721596</f>
        <v>2.7408188657584223E-2</v>
      </c>
      <c r="BB648" s="11"/>
      <c r="BC648" s="25"/>
      <c r="BD648" s="10">
        <f>BC648/11104067</f>
        <v>0</v>
      </c>
      <c r="BE648" s="25"/>
      <c r="BF648" s="8">
        <f>BE648/47500730</f>
        <v>0</v>
      </c>
      <c r="BG648" s="24"/>
      <c r="BI648" s="6">
        <f>AK648*0.85*0.75*12</f>
        <v>1521101.6447202121</v>
      </c>
      <c r="BJ648" s="6">
        <f>AL648*0.85*0.75*2*12</f>
        <v>3042203.2894404242</v>
      </c>
      <c r="BK648" s="6">
        <f>BI648+BJ648</f>
        <v>4563304.9341606367</v>
      </c>
      <c r="BL648" s="8">
        <f>BK648/236999601</f>
        <v>1.9254483614766241E-2</v>
      </c>
      <c r="BM648" s="25">
        <v>412849</v>
      </c>
      <c r="BN648" s="8">
        <f>BM648/23157202</f>
        <v>1.7828103757958323E-2</v>
      </c>
      <c r="BO648" s="24"/>
      <c r="BP648" s="24"/>
      <c r="BQ648" s="24"/>
      <c r="BR648" s="24"/>
      <c r="BS648" s="24"/>
      <c r="BT648" s="25">
        <f>'[1]Detailed Budget'!$AD$12</f>
        <v>194045122715</v>
      </c>
      <c r="BU648" s="25">
        <f>'[1]Detailed Budget'!$AD$24</f>
        <v>194045122715</v>
      </c>
      <c r="BV648" s="7">
        <f>AV648/34743979</f>
        <v>0</v>
      </c>
      <c r="BW648" s="4"/>
      <c r="BX648" s="35">
        <f>BT648*BV648</f>
        <v>0</v>
      </c>
      <c r="BY648" s="35">
        <f>BU648*BV648</f>
        <v>0</v>
      </c>
      <c r="BZ648" s="24"/>
      <c r="CA648" s="25">
        <f>'[1]Detailed Budget'!$AD$96</f>
        <v>71050111380.677719</v>
      </c>
      <c r="CB648" s="35">
        <f>BA648*CA648</f>
        <v>1947354856.8639867</v>
      </c>
      <c r="CC648" s="24"/>
      <c r="CD648" s="24"/>
      <c r="CE648" s="25">
        <f>'[1]Detailed Budget'!$AD$175</f>
        <v>4330586076.5988197</v>
      </c>
      <c r="CF648" s="35">
        <f>SUM(CF650:CF667)</f>
        <v>0</v>
      </c>
      <c r="CG648" s="36">
        <f>'[1]Detailed Budget'!$AD$176</f>
        <v>20662817754.37001</v>
      </c>
      <c r="CH648" s="35">
        <f>SUM(CH650:CH667)</f>
        <v>0</v>
      </c>
      <c r="CI648" s="35">
        <f>SUM(CI650:CI667)</f>
        <v>0</v>
      </c>
      <c r="CJ648" s="5">
        <f>'[1]Detailed Budget'!$AD$178</f>
        <v>46025131033.061455</v>
      </c>
      <c r="CK648" s="35">
        <f>SUM(CK650:CK667)</f>
        <v>0</v>
      </c>
      <c r="CL648" s="35">
        <f>SUM(CL650:CL667)</f>
        <v>0</v>
      </c>
      <c r="CM648" s="4">
        <f>'[1]Detailed Budget'!$AD$189</f>
        <v>77498869683.252869</v>
      </c>
      <c r="CN648" s="5">
        <f>BH648*BL648*CM648</f>
        <v>0</v>
      </c>
      <c r="CO648" s="3">
        <f>'[1]Detailed Budget'!$AD$191</f>
        <v>2684962805.4134097</v>
      </c>
      <c r="CP648" s="2">
        <f>BH648*AN648*CO648</f>
        <v>0</v>
      </c>
      <c r="CQ648" s="2">
        <f>CN648+CP648</f>
        <v>0</v>
      </c>
      <c r="CR648" s="25">
        <f>'[1]Detailed Budget'!$AD$195</f>
        <v>18734176418</v>
      </c>
      <c r="CS648" s="5">
        <f>BN648*CR648</f>
        <v>333994841</v>
      </c>
      <c r="CT648" s="24"/>
      <c r="CU648" s="24"/>
      <c r="CV648" s="24"/>
      <c r="CW648" s="4"/>
      <c r="CX648" s="24"/>
      <c r="CY648" s="24"/>
      <c r="CZ648" s="24"/>
      <c r="DA648" s="24"/>
      <c r="DB648" s="24"/>
      <c r="DC648" s="24"/>
      <c r="DD648" s="24"/>
      <c r="DE648" s="24"/>
      <c r="DF648" s="24"/>
      <c r="DG648" s="24"/>
      <c r="DH648" s="3">
        <f>'[1]Detailed Budget'!$AD$163</f>
        <v>4928560000</v>
      </c>
      <c r="DI648" s="2">
        <f>AP648*DH648</f>
        <v>108080000</v>
      </c>
      <c r="DJ648" s="24"/>
      <c r="DK648" s="24"/>
      <c r="DL648" s="24"/>
      <c r="DM648" s="24"/>
      <c r="DN648" s="24"/>
    </row>
    <row r="649" spans="1:118" x14ac:dyDescent="0.35">
      <c r="A649" s="23" t="s">
        <v>469</v>
      </c>
      <c r="B649" s="22" t="s">
        <v>72</v>
      </c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3"/>
      <c r="V649" s="32"/>
      <c r="W649" s="25"/>
      <c r="X649" s="31"/>
      <c r="Y649" s="30"/>
      <c r="Z649" s="25"/>
      <c r="AA649" s="30"/>
      <c r="AB649" s="25"/>
      <c r="AC649" s="24"/>
      <c r="AD649" s="25"/>
      <c r="AE649" s="6"/>
      <c r="AF649" s="6"/>
      <c r="AG649" s="15">
        <f>AE649/21628351</f>
        <v>0</v>
      </c>
      <c r="AH649" s="25"/>
      <c r="AI649" s="12"/>
      <c r="AJ649" s="6"/>
      <c r="AK649" s="6">
        <f>AB649*0.04</f>
        <v>0</v>
      </c>
      <c r="AL649" s="6">
        <f>AB649*0.04</f>
        <v>0</v>
      </c>
      <c r="AM649" s="6">
        <f>AK649+AL649</f>
        <v>0</v>
      </c>
      <c r="AN649" s="14">
        <f>AM649/20653560</f>
        <v>0</v>
      </c>
      <c r="AO649" s="25"/>
      <c r="AP649" s="13"/>
      <c r="AQ649" s="25"/>
      <c r="AR649" s="25"/>
      <c r="AS649" s="25"/>
      <c r="AT649" s="25"/>
      <c r="AU649" s="6"/>
      <c r="AV649" s="6"/>
      <c r="AW649" s="13">
        <f>AV649/34743979</f>
        <v>0</v>
      </c>
      <c r="AX649" s="6"/>
      <c r="AY649" s="25"/>
      <c r="AZ649" s="6"/>
      <c r="BA649" s="12">
        <f>AZ649/12721596</f>
        <v>0</v>
      </c>
      <c r="BB649" s="11"/>
      <c r="BC649" s="25"/>
      <c r="BD649" s="10">
        <f>BC649/11104067</f>
        <v>0</v>
      </c>
      <c r="BE649" s="25"/>
      <c r="BF649" s="8">
        <f>BE649/47500730</f>
        <v>0</v>
      </c>
      <c r="BG649" s="24"/>
      <c r="BI649" s="6">
        <f>AK649*0.85*0.75*12</f>
        <v>0</v>
      </c>
      <c r="BJ649" s="6">
        <f>AL649*0.85*0.75*2*12</f>
        <v>0</v>
      </c>
      <c r="BK649" s="6">
        <f>BI649+BJ649</f>
        <v>0</v>
      </c>
      <c r="BL649" s="8">
        <f>BK649/236999601</f>
        <v>0</v>
      </c>
      <c r="BM649" s="25"/>
      <c r="BN649" s="8">
        <f>BM649/23157202</f>
        <v>0</v>
      </c>
      <c r="BO649" s="24"/>
      <c r="BP649" s="24"/>
      <c r="BQ649" s="24"/>
      <c r="BR649" s="24"/>
      <c r="BS649" s="24"/>
      <c r="BT649" s="25"/>
      <c r="BU649" s="25"/>
      <c r="BV649" s="7"/>
      <c r="BW649" s="4"/>
      <c r="BX649" s="5"/>
      <c r="BY649" s="5"/>
      <c r="BZ649" s="24"/>
      <c r="CA649" s="25">
        <f>'[1]Detailed Budget'!$AD$96</f>
        <v>71050111380.677719</v>
      </c>
      <c r="CB649" s="5"/>
      <c r="CC649" s="24"/>
      <c r="CD649" s="24"/>
      <c r="CE649" s="25"/>
      <c r="CF649" s="5"/>
      <c r="CG649" s="26"/>
      <c r="CH649" s="5"/>
      <c r="CI649" s="5"/>
      <c r="CJ649" s="5"/>
      <c r="CK649" s="5">
        <f>BB649*AG649*CJ649</f>
        <v>0</v>
      </c>
      <c r="CL649" s="5">
        <f>CI649+CK649</f>
        <v>0</v>
      </c>
      <c r="CM649" s="4">
        <f>'[1]Detailed Budget'!$AD$189</f>
        <v>77498869683.252869</v>
      </c>
      <c r="CN649" s="5">
        <f>BH649*BL649*CM649</f>
        <v>0</v>
      </c>
      <c r="CO649" s="3">
        <f>'[1]Detailed Budget'!$AD$191</f>
        <v>2684962805.4134097</v>
      </c>
      <c r="CP649" s="2">
        <f>BH649*AN649*CO649</f>
        <v>0</v>
      </c>
      <c r="CQ649" s="2">
        <f>CN649+CP649</f>
        <v>0</v>
      </c>
      <c r="CR649" s="25"/>
      <c r="CS649" s="5"/>
      <c r="CT649" s="24"/>
      <c r="CU649" s="24"/>
      <c r="CV649" s="24"/>
      <c r="CW649" s="4"/>
      <c r="CX649" s="24"/>
      <c r="CY649" s="24"/>
      <c r="CZ649" s="24"/>
      <c r="DA649" s="24"/>
      <c r="DB649" s="24"/>
      <c r="DC649" s="24"/>
      <c r="DD649" s="24"/>
      <c r="DE649" s="24"/>
      <c r="DF649" s="24"/>
      <c r="DG649" s="24"/>
      <c r="DH649" s="3"/>
      <c r="DI649" s="2"/>
      <c r="DJ649" s="24"/>
      <c r="DK649" s="24"/>
      <c r="DL649" s="24"/>
      <c r="DM649" s="24"/>
      <c r="DN649" s="24"/>
    </row>
    <row r="650" spans="1:118" ht="43.5" x14ac:dyDescent="0.35">
      <c r="A650" s="23" t="s">
        <v>468</v>
      </c>
      <c r="B650" s="22" t="s">
        <v>467</v>
      </c>
      <c r="C650" s="21" t="s">
        <v>1</v>
      </c>
      <c r="D650" s="21"/>
      <c r="E650" s="21"/>
      <c r="F650" s="21"/>
      <c r="G650" s="21" t="s">
        <v>1</v>
      </c>
      <c r="H650" s="21" t="s">
        <v>1</v>
      </c>
      <c r="I650" s="21" t="s">
        <v>1</v>
      </c>
      <c r="J650" s="21"/>
      <c r="K650" s="21" t="s">
        <v>1</v>
      </c>
      <c r="L650" s="21"/>
      <c r="M650" s="21"/>
      <c r="N650" s="21"/>
      <c r="O650" s="21"/>
      <c r="P650" s="21"/>
      <c r="Q650" s="21"/>
      <c r="R650" s="21" t="s">
        <v>1</v>
      </c>
      <c r="S650" s="21"/>
      <c r="T650" s="21"/>
      <c r="U650" s="20">
        <f>COUNTA(C650:T650)</f>
        <v>6</v>
      </c>
      <c r="V650" s="19" t="s">
        <v>9</v>
      </c>
      <c r="W650" s="18">
        <v>144317</v>
      </c>
      <c r="X650" s="17">
        <v>2.89</v>
      </c>
      <c r="Y650" s="16">
        <f>1+X650/100</f>
        <v>1.0288999999999999</v>
      </c>
      <c r="Z650" s="6">
        <v>19</v>
      </c>
      <c r="AA650" s="16">
        <f>POWER(Y650,Z650)</f>
        <v>1.7182651319612778</v>
      </c>
      <c r="AB650" s="6">
        <f>W650*AA650</f>
        <v>247974.86904925574</v>
      </c>
      <c r="AC650" s="1">
        <v>12.9</v>
      </c>
      <c r="AD650" s="6">
        <f>AB650*AC650/100</f>
        <v>31988.758107353988</v>
      </c>
      <c r="AE650" s="6">
        <f>AD650*0.95</f>
        <v>30389.320201986287</v>
      </c>
      <c r="AF650" s="6">
        <f>AE650*BB650</f>
        <v>0</v>
      </c>
      <c r="AG650" s="15">
        <f>AE650/21628351</f>
        <v>1.4050687545243874E-3</v>
      </c>
      <c r="AH650" s="6">
        <f>AB650*0.05</f>
        <v>12398.743452462788</v>
      </c>
      <c r="AI650" s="12">
        <f>AH650/12908475</f>
        <v>9.6051186933102388E-4</v>
      </c>
      <c r="AJ650" s="6">
        <f>AD650+AH650</f>
        <v>44387.501559816774</v>
      </c>
      <c r="AK650" s="6">
        <f>AB650*0.04</f>
        <v>9918.9947619702289</v>
      </c>
      <c r="AL650" s="6">
        <f>AB650*0.04</f>
        <v>9918.9947619702289</v>
      </c>
      <c r="AM650" s="6">
        <f>AK650+AL650</f>
        <v>19837.989523940458</v>
      </c>
      <c r="AN650" s="14">
        <f>AM650/20653560</f>
        <v>9.6051186933102366E-4</v>
      </c>
      <c r="AO650" s="6">
        <v>10</v>
      </c>
      <c r="AP650" s="13">
        <f>AO650/8801</f>
        <v>1.1362345188046814E-3</v>
      </c>
      <c r="AQ650" s="6">
        <v>10</v>
      </c>
      <c r="AR650" s="6"/>
      <c r="AS650" s="6"/>
      <c r="AT650" s="6"/>
      <c r="AU650" s="6">
        <v>0</v>
      </c>
      <c r="AV650" s="6"/>
      <c r="AW650" s="13">
        <f>AV650/34743979</f>
        <v>0</v>
      </c>
      <c r="AX650" s="6">
        <v>1</v>
      </c>
      <c r="AY650" s="6">
        <f>AJ650/889795*348676</f>
        <v>17393.732819211924</v>
      </c>
      <c r="AZ650" s="6">
        <f>AX650*AY650</f>
        <v>17393.732819211924</v>
      </c>
      <c r="BA650" s="12">
        <f>AZ650/12721596</f>
        <v>1.3672602729415337E-3</v>
      </c>
      <c r="BB650" s="11">
        <v>0</v>
      </c>
      <c r="BC650" s="6">
        <f>AD650*BB650*0.18*4</f>
        <v>0</v>
      </c>
      <c r="BD650" s="10">
        <f>BC650/11104067</f>
        <v>0</v>
      </c>
      <c r="BE650" s="6">
        <f>AD650*BB650*0.77*4</f>
        <v>0</v>
      </c>
      <c r="BF650" s="8">
        <f>BE650/47500730</f>
        <v>0</v>
      </c>
      <c r="BG650" s="27">
        <f>BC650+BE650</f>
        <v>0</v>
      </c>
      <c r="BH650" s="9">
        <v>1</v>
      </c>
      <c r="BI650" s="6">
        <f>AK650*0.85*0.75*12</f>
        <v>75880.309929072246</v>
      </c>
      <c r="BJ650" s="6">
        <f>AL650*0.85*0.75*2*12</f>
        <v>151760.61985814449</v>
      </c>
      <c r="BK650" s="6">
        <f>BI650+BJ650</f>
        <v>227640.92978721674</v>
      </c>
      <c r="BL650" s="8">
        <f>BK650/236999601</f>
        <v>9.6051186933102366E-4</v>
      </c>
      <c r="BM650" s="6">
        <f>AH650/248546*412849</f>
        <v>20595.015955218791</v>
      </c>
      <c r="BN650" s="8">
        <f>BM650/23157202</f>
        <v>8.8935683832696156E-4</v>
      </c>
      <c r="BT650" s="6">
        <f>'[1]Detailed Budget'!$AD$12</f>
        <v>194045122715</v>
      </c>
      <c r="BU650" s="6">
        <f>'[1]Detailed Budget'!$AD$24</f>
        <v>194045122715</v>
      </c>
      <c r="BV650" s="7">
        <f>AV650/34743979</f>
        <v>0</v>
      </c>
      <c r="BW650" s="4"/>
      <c r="BX650" s="5">
        <f>BT650*BV650</f>
        <v>0</v>
      </c>
      <c r="BY650" s="5">
        <f>BU650*BV650</f>
        <v>0</v>
      </c>
      <c r="CA650" s="6">
        <f>'[1]Detailed Budget'!$AD$96</f>
        <v>71050111380.677719</v>
      </c>
      <c r="CB650" s="5">
        <f>BA650*CA650</f>
        <v>97143994.678871781</v>
      </c>
      <c r="CE650" s="6">
        <f>'[1]Detailed Budget'!$AD$175</f>
        <v>4330586076.5988197</v>
      </c>
      <c r="CF650" s="5">
        <f>BB650*BD650*CE650</f>
        <v>0</v>
      </c>
      <c r="CG650" s="6">
        <f>'[1]Detailed Budget'!$AD$176</f>
        <v>20662817754.37001</v>
      </c>
      <c r="CH650" s="5">
        <f>BB650*BF650*CG650</f>
        <v>0</v>
      </c>
      <c r="CI650" s="5">
        <f>CF650+CH650</f>
        <v>0</v>
      </c>
      <c r="CJ650" s="5">
        <f>'[1]Detailed Budget'!$AD$178</f>
        <v>46025131033.061455</v>
      </c>
      <c r="CK650" s="5">
        <f>BB650*AG650*CJ650</f>
        <v>0</v>
      </c>
      <c r="CL650" s="5">
        <f>CI650+CK650</f>
        <v>0</v>
      </c>
      <c r="CM650" s="4">
        <f>'[1]Detailed Budget'!$AD$189</f>
        <v>77498869683.252869</v>
      </c>
      <c r="CN650" s="5">
        <f>BH650*BL650*CM650</f>
        <v>74438584.190502614</v>
      </c>
      <c r="CO650" s="3">
        <f>'[1]Detailed Budget'!$AD$191</f>
        <v>2684962805.4134097</v>
      </c>
      <c r="CP650" s="2">
        <f>BH650*AN650*CO650</f>
        <v>2578938.6433119038</v>
      </c>
      <c r="CQ650" s="2">
        <f>CN650+CP650</f>
        <v>77017522.833814517</v>
      </c>
      <c r="CR650" s="6">
        <f>'[1]Detailed Budget'!$AD$195</f>
        <v>18734176418</v>
      </c>
      <c r="CS650" s="5">
        <f>BN650*CR650</f>
        <v>16661367.907772003</v>
      </c>
      <c r="CW650" s="4"/>
      <c r="DH650" s="3">
        <f>'[1]Detailed Budget'!$AD$163</f>
        <v>4928560000</v>
      </c>
      <c r="DI650" s="2">
        <f>AP650*DH650</f>
        <v>5600000</v>
      </c>
    </row>
    <row r="651" spans="1:118" ht="43.5" x14ac:dyDescent="0.35">
      <c r="A651" s="23" t="s">
        <v>466</v>
      </c>
      <c r="B651" s="22" t="s">
        <v>465</v>
      </c>
      <c r="C651" s="21" t="s">
        <v>1</v>
      </c>
      <c r="D651" s="21"/>
      <c r="E651" s="21"/>
      <c r="F651" s="21"/>
      <c r="G651" s="21" t="s">
        <v>1</v>
      </c>
      <c r="H651" s="21" t="s">
        <v>1</v>
      </c>
      <c r="I651" s="21" t="s">
        <v>1</v>
      </c>
      <c r="J651" s="21"/>
      <c r="K651" s="21" t="s">
        <v>1</v>
      </c>
      <c r="L651" s="21"/>
      <c r="M651" s="21"/>
      <c r="N651" s="21"/>
      <c r="O651" s="21"/>
      <c r="P651" s="21"/>
      <c r="Q651" s="21"/>
      <c r="R651" s="21" t="s">
        <v>1</v>
      </c>
      <c r="S651" s="21"/>
      <c r="T651" s="21"/>
      <c r="U651" s="20">
        <f>COUNTA(C651:T651)</f>
        <v>6</v>
      </c>
      <c r="V651" s="19" t="s">
        <v>9</v>
      </c>
      <c r="W651" s="18">
        <v>149705</v>
      </c>
      <c r="X651" s="17">
        <v>2.89</v>
      </c>
      <c r="Y651" s="16">
        <f>1+X651/100</f>
        <v>1.0288999999999999</v>
      </c>
      <c r="Z651" s="6">
        <v>19</v>
      </c>
      <c r="AA651" s="16">
        <f>POWER(Y651,Z651)</f>
        <v>1.7182651319612778</v>
      </c>
      <c r="AB651" s="6">
        <f>W651*AA651</f>
        <v>257232.88158026309</v>
      </c>
      <c r="AC651" s="1">
        <v>12.9</v>
      </c>
      <c r="AD651" s="6">
        <f>AB651*AC651/100</f>
        <v>33183.041723853938</v>
      </c>
      <c r="AE651" s="6">
        <f>AD651*0.95</f>
        <v>31523.889637661239</v>
      </c>
      <c r="AF651" s="6">
        <f>AE651*BB651</f>
        <v>0</v>
      </c>
      <c r="AG651" s="15">
        <f>AE651/21628351</f>
        <v>1.4575262643768468E-3</v>
      </c>
      <c r="AH651" s="6">
        <f>AB651*0.05</f>
        <v>12861.644079013155</v>
      </c>
      <c r="AI651" s="12">
        <f>AH651/12908475</f>
        <v>9.9637207950692506E-4</v>
      </c>
      <c r="AJ651" s="6">
        <f>AD651+AH651</f>
        <v>46044.68580286709</v>
      </c>
      <c r="AK651" s="6">
        <f>AB651*0.04</f>
        <v>10289.315263210523</v>
      </c>
      <c r="AL651" s="6">
        <f>AB651*0.04</f>
        <v>10289.315263210523</v>
      </c>
      <c r="AM651" s="6">
        <f>AK651+AL651</f>
        <v>20578.630526421046</v>
      </c>
      <c r="AN651" s="14">
        <f>AM651/20653560</f>
        <v>9.9637207950692506E-4</v>
      </c>
      <c r="AO651" s="6">
        <v>10</v>
      </c>
      <c r="AP651" s="13">
        <f>AO651/8801</f>
        <v>1.1362345188046814E-3</v>
      </c>
      <c r="AQ651" s="6">
        <v>10</v>
      </c>
      <c r="AR651" s="6"/>
      <c r="AS651" s="6"/>
      <c r="AT651" s="6"/>
      <c r="AU651" s="6">
        <v>0</v>
      </c>
      <c r="AV651" s="6"/>
      <c r="AW651" s="13">
        <f>AV651/34743979</f>
        <v>0</v>
      </c>
      <c r="AX651" s="6">
        <v>1</v>
      </c>
      <c r="AY651" s="6">
        <f>AJ651/889795*348676</f>
        <v>18043.118771178175</v>
      </c>
      <c r="AZ651" s="6">
        <f>AX651*AY651</f>
        <v>18043.118771178175</v>
      </c>
      <c r="BA651" s="12">
        <f>AZ651/12721596</f>
        <v>1.4183062228338469E-3</v>
      </c>
      <c r="BB651" s="11">
        <v>0</v>
      </c>
      <c r="BC651" s="6">
        <f>AD651*BB651*0.18*4</f>
        <v>0</v>
      </c>
      <c r="BD651" s="10">
        <f>BC651/11104067</f>
        <v>0</v>
      </c>
      <c r="BE651" s="6">
        <f>AD651*BB651*0.77*4</f>
        <v>0</v>
      </c>
      <c r="BF651" s="8">
        <f>BE651/47500730</f>
        <v>0</v>
      </c>
      <c r="BG651" s="27">
        <f>BC651+BE651</f>
        <v>0</v>
      </c>
      <c r="BH651" s="9">
        <v>1</v>
      </c>
      <c r="BI651" s="6">
        <f>AK651*0.85*0.75*12</f>
        <v>78713.261763560498</v>
      </c>
      <c r="BJ651" s="6">
        <f>AL651*0.85*0.75*2*12</f>
        <v>157426.523527121</v>
      </c>
      <c r="BK651" s="6">
        <f>BI651+BJ651</f>
        <v>236139.7852906815</v>
      </c>
      <c r="BL651" s="8">
        <f>BK651/236999601</f>
        <v>9.9637207950692506E-4</v>
      </c>
      <c r="BM651" s="6">
        <f>AH651/248546*412849</f>
        <v>21363.920145069733</v>
      </c>
      <c r="BN651" s="8">
        <f>BM651/23157202</f>
        <v>9.225605124949781E-4</v>
      </c>
      <c r="BT651" s="6">
        <f>'[1]Detailed Budget'!$AD$12</f>
        <v>194045122715</v>
      </c>
      <c r="BU651" s="6">
        <f>'[1]Detailed Budget'!$AD$24</f>
        <v>194045122715</v>
      </c>
      <c r="BV651" s="7">
        <f>AV651/34743979</f>
        <v>0</v>
      </c>
      <c r="BW651" s="4"/>
      <c r="BX651" s="5">
        <f>BT651*BV651</f>
        <v>0</v>
      </c>
      <c r="BY651" s="5">
        <f>BU651*BV651</f>
        <v>0</v>
      </c>
      <c r="CA651" s="6">
        <f>'[1]Detailed Budget'!$AD$96</f>
        <v>71050111380.677719</v>
      </c>
      <c r="CB651" s="5">
        <f>BA651*CA651</f>
        <v>100770815.10425313</v>
      </c>
      <c r="CE651" s="6">
        <f>'[1]Detailed Budget'!$AD$175</f>
        <v>4330586076.5988197</v>
      </c>
      <c r="CF651" s="5">
        <f>BB651*BD651*CE651</f>
        <v>0</v>
      </c>
      <c r="CG651" s="6">
        <f>'[1]Detailed Budget'!$AD$176</f>
        <v>20662817754.37001</v>
      </c>
      <c r="CH651" s="5">
        <f>BB651*BF651*CG651</f>
        <v>0</v>
      </c>
      <c r="CI651" s="5">
        <f>CF651+CH651</f>
        <v>0</v>
      </c>
      <c r="CJ651" s="5">
        <f>'[1]Detailed Budget'!$AD$178</f>
        <v>46025131033.061455</v>
      </c>
      <c r="CK651" s="5">
        <f>BB651*AG651*CJ651</f>
        <v>0</v>
      </c>
      <c r="CL651" s="5">
        <f>CI651+CK651</f>
        <v>0</v>
      </c>
      <c r="CM651" s="4">
        <f>'[1]Detailed Budget'!$AD$189</f>
        <v>77498869683.252869</v>
      </c>
      <c r="CN651" s="5">
        <f>BH651*BL651*CM651</f>
        <v>77217709.945738852</v>
      </c>
      <c r="CO651" s="3">
        <f>'[1]Detailed Budget'!$AD$191</f>
        <v>2684962805.4134097</v>
      </c>
      <c r="CP651" s="2">
        <f>BH651*AN651*CO651</f>
        <v>2675221.9738285062</v>
      </c>
      <c r="CQ651" s="2">
        <f>CN651+CP651</f>
        <v>79892931.919567361</v>
      </c>
      <c r="CR651" s="6">
        <f>'[1]Detailed Budget'!$AD$195</f>
        <v>18734176418</v>
      </c>
      <c r="CS651" s="5">
        <f>BN651*CR651</f>
        <v>17283411.397361413</v>
      </c>
      <c r="CW651" s="4"/>
      <c r="DH651" s="3">
        <f>'[1]Detailed Budget'!$AD$163</f>
        <v>4928560000</v>
      </c>
      <c r="DI651" s="2">
        <f>AP651*DH651</f>
        <v>5600000</v>
      </c>
    </row>
    <row r="652" spans="1:118" ht="43.5" x14ac:dyDescent="0.35">
      <c r="A652" s="23" t="s">
        <v>464</v>
      </c>
      <c r="B652" s="22" t="s">
        <v>463</v>
      </c>
      <c r="C652" s="21" t="s">
        <v>1</v>
      </c>
      <c r="D652" s="21"/>
      <c r="E652" s="21"/>
      <c r="F652" s="21"/>
      <c r="G652" s="21" t="s">
        <v>1</v>
      </c>
      <c r="H652" s="21" t="s">
        <v>1</v>
      </c>
      <c r="I652" s="21" t="s">
        <v>1</v>
      </c>
      <c r="J652" s="21"/>
      <c r="K652" s="21"/>
      <c r="L652" s="21"/>
      <c r="M652" s="21" t="s">
        <v>1</v>
      </c>
      <c r="N652" s="21"/>
      <c r="O652" s="21"/>
      <c r="P652" s="21"/>
      <c r="Q652" s="21"/>
      <c r="R652" s="21" t="s">
        <v>1</v>
      </c>
      <c r="S652" s="21"/>
      <c r="T652" s="21"/>
      <c r="U652" s="20">
        <f>COUNTA(C652:T652)</f>
        <v>6</v>
      </c>
      <c r="V652" s="19" t="s">
        <v>9</v>
      </c>
      <c r="W652" s="18">
        <v>272262</v>
      </c>
      <c r="X652" s="17">
        <v>2.89</v>
      </c>
      <c r="Y652" s="16">
        <f>1+X652/100</f>
        <v>1.0288999999999999</v>
      </c>
      <c r="Z652" s="6">
        <v>19</v>
      </c>
      <c r="AA652" s="16">
        <f>POWER(Y652,Z652)</f>
        <v>1.7182651319612778</v>
      </c>
      <c r="AB652" s="6">
        <f>W652*AA652</f>
        <v>467818.30135804141</v>
      </c>
      <c r="AC652" s="1">
        <v>12.9</v>
      </c>
      <c r="AD652" s="6">
        <f>AB652*AC652/100</f>
        <v>60348.560875187337</v>
      </c>
      <c r="AE652" s="6">
        <f>AD652*0.95</f>
        <v>57331.132831427967</v>
      </c>
      <c r="AF652" s="6">
        <f>AE652*BB652</f>
        <v>0</v>
      </c>
      <c r="AG652" s="15">
        <f>AE652/21628351</f>
        <v>2.6507398937361416E-3</v>
      </c>
      <c r="AH652" s="6">
        <f>AB652*0.05</f>
        <v>23390.915067902071</v>
      </c>
      <c r="AI652" s="12">
        <f>AH652/12908475</f>
        <v>1.8120587496123339E-3</v>
      </c>
      <c r="AJ652" s="6">
        <f>AD652+AH652</f>
        <v>83739.475943089405</v>
      </c>
      <c r="AK652" s="6">
        <f>AB652*0.04</f>
        <v>18712.732054321656</v>
      </c>
      <c r="AL652" s="6">
        <f>AB652*0.04</f>
        <v>18712.732054321656</v>
      </c>
      <c r="AM652" s="6">
        <f>AK652+AL652</f>
        <v>37425.464108643311</v>
      </c>
      <c r="AN652" s="14">
        <f>AM652/20653560</f>
        <v>1.8120587496123336E-3</v>
      </c>
      <c r="AO652" s="6">
        <v>10</v>
      </c>
      <c r="AP652" s="13">
        <f>AO652/8801</f>
        <v>1.1362345188046814E-3</v>
      </c>
      <c r="AQ652" s="6">
        <v>10</v>
      </c>
      <c r="AR652" s="6"/>
      <c r="AS652" s="6"/>
      <c r="AT652" s="6"/>
      <c r="AU652" s="6">
        <v>0</v>
      </c>
      <c r="AV652" s="6"/>
      <c r="AW652" s="13">
        <f>AV652/34743979</f>
        <v>0</v>
      </c>
      <c r="AX652" s="6">
        <v>1</v>
      </c>
      <c r="AY652" s="6">
        <f>AJ652/889795*348676</f>
        <v>32814.238688611018</v>
      </c>
      <c r="AZ652" s="6">
        <f>AX652*AY652</f>
        <v>32814.238688611018</v>
      </c>
      <c r="BA652" s="12">
        <f>AZ652/12721596</f>
        <v>2.5794121027433209E-3</v>
      </c>
      <c r="BB652" s="11">
        <v>0</v>
      </c>
      <c r="BC652" s="6">
        <f>AD652*BB652*0.18*4</f>
        <v>0</v>
      </c>
      <c r="BD652" s="10">
        <f>BC652/11104067</f>
        <v>0</v>
      </c>
      <c r="BE652" s="6">
        <f>AD652*BB652*0.77*4</f>
        <v>0</v>
      </c>
      <c r="BF652" s="8">
        <f>BE652/47500730</f>
        <v>0</v>
      </c>
      <c r="BG652" s="27">
        <f>BC652+BE652</f>
        <v>0</v>
      </c>
      <c r="BH652" s="9">
        <v>1</v>
      </c>
      <c r="BI652" s="6">
        <f>AK652*0.85*0.75*12</f>
        <v>143152.40021556066</v>
      </c>
      <c r="BJ652" s="6">
        <f>AL652*0.85*0.75*2*12</f>
        <v>286304.80043112132</v>
      </c>
      <c r="BK652" s="6">
        <f>BI652+BJ652</f>
        <v>429457.20064668194</v>
      </c>
      <c r="BL652" s="8">
        <f>BK652/236999601</f>
        <v>1.8120587496123334E-3</v>
      </c>
      <c r="BM652" s="6">
        <f>AH652/248546*412849</f>
        <v>38853.636328358945</v>
      </c>
      <c r="BN652" s="8">
        <f>BM652/23157202</f>
        <v>1.6778208493564528E-3</v>
      </c>
      <c r="BT652" s="6">
        <f>'[1]Detailed Budget'!$AD$12</f>
        <v>194045122715</v>
      </c>
      <c r="BU652" s="6">
        <f>'[1]Detailed Budget'!$AD$24</f>
        <v>194045122715</v>
      </c>
      <c r="BV652" s="7">
        <f>AV652/34743979</f>
        <v>0</v>
      </c>
      <c r="BW652" s="4"/>
      <c r="BX652" s="5">
        <f>BT652*BV652</f>
        <v>0</v>
      </c>
      <c r="BY652" s="5">
        <f>BU652*BV652</f>
        <v>0</v>
      </c>
      <c r="CA652" s="6">
        <f>'[1]Detailed Budget'!$AD$96</f>
        <v>71050111380.677719</v>
      </c>
      <c r="CB652" s="5">
        <f>BA652*CA652</f>
        <v>183267517.19658107</v>
      </c>
      <c r="CE652" s="6">
        <f>'[1]Detailed Budget'!$AD$175</f>
        <v>4330586076.5988197</v>
      </c>
      <c r="CF652" s="5">
        <f>BB652*BD652*CE652</f>
        <v>0</v>
      </c>
      <c r="CG652" s="6">
        <f>'[1]Detailed Budget'!$AD$176</f>
        <v>20662817754.37001</v>
      </c>
      <c r="CH652" s="5">
        <f>BB652*BF652*CG652</f>
        <v>0</v>
      </c>
      <c r="CI652" s="5">
        <f>CF652+CH652</f>
        <v>0</v>
      </c>
      <c r="CJ652" s="5">
        <f>'[1]Detailed Budget'!$AD$178</f>
        <v>46025131033.061455</v>
      </c>
      <c r="CK652" s="5">
        <f>BB652*AG652*CJ652</f>
        <v>0</v>
      </c>
      <c r="CL652" s="5">
        <f>CI652+CK652</f>
        <v>0</v>
      </c>
      <c r="CM652" s="4">
        <f>'[1]Detailed Budget'!$AD$189</f>
        <v>77498869683.252869</v>
      </c>
      <c r="CN652" s="5">
        <f>BH652*BL652*CM652</f>
        <v>140432504.89460436</v>
      </c>
      <c r="CO652" s="3">
        <f>'[1]Detailed Budget'!$AD$191</f>
        <v>2684962805.4134097</v>
      </c>
      <c r="CP652" s="2">
        <f>BH652*AN652*CO652</f>
        <v>4865310.3439330468</v>
      </c>
      <c r="CQ652" s="2">
        <f>CN652+CP652</f>
        <v>145297815.2385374</v>
      </c>
      <c r="CR652" s="6">
        <f>'[1]Detailed Budget'!$AD$195</f>
        <v>18734176418</v>
      </c>
      <c r="CS652" s="5">
        <f>BN652*CR652</f>
        <v>31432591.78964239</v>
      </c>
      <c r="CW652" s="4"/>
      <c r="DH652" s="3">
        <f>'[1]Detailed Budget'!$AD$163</f>
        <v>4928560000</v>
      </c>
      <c r="DI652" s="2">
        <f>AP652*DH652</f>
        <v>5600000</v>
      </c>
    </row>
    <row r="653" spans="1:118" ht="43.5" x14ac:dyDescent="0.35">
      <c r="A653" s="23" t="s">
        <v>462</v>
      </c>
      <c r="B653" s="22" t="s">
        <v>461</v>
      </c>
      <c r="C653" s="21" t="s">
        <v>1</v>
      </c>
      <c r="D653" s="21"/>
      <c r="E653" s="21"/>
      <c r="F653" s="21"/>
      <c r="G653" s="21" t="s">
        <v>1</v>
      </c>
      <c r="H653" s="21" t="s">
        <v>1</v>
      </c>
      <c r="I653" s="21" t="s">
        <v>1</v>
      </c>
      <c r="J653" s="21"/>
      <c r="K653" s="21"/>
      <c r="L653" s="21"/>
      <c r="M653" s="21" t="s">
        <v>1</v>
      </c>
      <c r="N653" s="21"/>
      <c r="O653" s="21"/>
      <c r="P653" s="21"/>
      <c r="Q653" s="21"/>
      <c r="R653" s="21" t="s">
        <v>1</v>
      </c>
      <c r="S653" s="21"/>
      <c r="T653" s="21"/>
      <c r="U653" s="20">
        <f>COUNTA(C653:T653)</f>
        <v>6</v>
      </c>
      <c r="V653" s="19" t="s">
        <v>9</v>
      </c>
      <c r="W653" s="18">
        <v>31641</v>
      </c>
      <c r="X653" s="17">
        <v>2.89</v>
      </c>
      <c r="Y653" s="16">
        <f>1+X653/100</f>
        <v>1.0288999999999999</v>
      </c>
      <c r="Z653" s="6">
        <v>19</v>
      </c>
      <c r="AA653" s="16">
        <f>POWER(Y653,Z653)</f>
        <v>1.7182651319612778</v>
      </c>
      <c r="AB653" s="6">
        <f>W653*AA653</f>
        <v>54367.627040386789</v>
      </c>
      <c r="AC653" s="1">
        <v>12.9</v>
      </c>
      <c r="AD653" s="6">
        <f>AB653*AC653/100</f>
        <v>7013.4238882098962</v>
      </c>
      <c r="AE653" s="6">
        <f>AD653*0.95</f>
        <v>6662.7526937994007</v>
      </c>
      <c r="AF653" s="6">
        <f>AE653*BB653</f>
        <v>0</v>
      </c>
      <c r="AG653" s="15">
        <f>AE653/21628351</f>
        <v>3.0805643452889222E-4</v>
      </c>
      <c r="AH653" s="6">
        <f>AB653*0.05</f>
        <v>2718.3813520193398</v>
      </c>
      <c r="AI653" s="12">
        <f>AH653/12908475</f>
        <v>2.1058888459088622E-4</v>
      </c>
      <c r="AJ653" s="6">
        <f>AD653+AH653</f>
        <v>9731.805240229236</v>
      </c>
      <c r="AK653" s="6">
        <f>AB653*0.04</f>
        <v>2174.7050816154715</v>
      </c>
      <c r="AL653" s="6">
        <f>AB653*0.04</f>
        <v>2174.7050816154715</v>
      </c>
      <c r="AM653" s="6">
        <f>AK653+AL653</f>
        <v>4349.410163230943</v>
      </c>
      <c r="AN653" s="14">
        <f>AM653/20653560</f>
        <v>2.1058888459088616E-4</v>
      </c>
      <c r="AO653" s="6">
        <v>10</v>
      </c>
      <c r="AP653" s="13">
        <f>AO653/8801</f>
        <v>1.1362345188046814E-3</v>
      </c>
      <c r="AQ653" s="6">
        <v>10</v>
      </c>
      <c r="AR653" s="6"/>
      <c r="AS653" s="6"/>
      <c r="AT653" s="6"/>
      <c r="AU653" s="6">
        <v>0</v>
      </c>
      <c r="AV653" s="6"/>
      <c r="AW653" s="13">
        <f>AV653/34743979</f>
        <v>0</v>
      </c>
      <c r="AX653" s="6">
        <v>1</v>
      </c>
      <c r="AY653" s="6">
        <f>AJ653/889795*348676</f>
        <v>3813.5153871871266</v>
      </c>
      <c r="AZ653" s="6">
        <f>AX653*AY653</f>
        <v>3813.5153871871266</v>
      </c>
      <c r="BA653" s="12">
        <f>AZ653/12721596</f>
        <v>2.9976705652239911E-4</v>
      </c>
      <c r="BB653" s="11">
        <v>0</v>
      </c>
      <c r="BC653" s="6">
        <f>AD653*BB653*0.18*4</f>
        <v>0</v>
      </c>
      <c r="BD653" s="10">
        <f>BC653/11104067</f>
        <v>0</v>
      </c>
      <c r="BE653" s="6">
        <f>AD653*BB653*0.77*4</f>
        <v>0</v>
      </c>
      <c r="BF653" s="8">
        <f>BE653/47500730</f>
        <v>0</v>
      </c>
      <c r="BG653" s="27">
        <f>BC653+BE653</f>
        <v>0</v>
      </c>
      <c r="BH653" s="9">
        <v>1</v>
      </c>
      <c r="BI653" s="6">
        <f>AK653*0.85*0.75*12</f>
        <v>16636.493874358355</v>
      </c>
      <c r="BJ653" s="6">
        <f>AL653*0.85*0.75*2*12</f>
        <v>33272.98774871671</v>
      </c>
      <c r="BK653" s="6">
        <f>BI653+BJ653</f>
        <v>49909.481623075066</v>
      </c>
      <c r="BL653" s="8">
        <f>BK653/236999601</f>
        <v>2.1058888459088616E-4</v>
      </c>
      <c r="BM653" s="6">
        <f>AH653/248546*412849</f>
        <v>4515.3855736959458</v>
      </c>
      <c r="BN653" s="8">
        <f>BM653/23157202</f>
        <v>1.9498839167598683E-4</v>
      </c>
      <c r="BT653" s="6">
        <f>'[1]Detailed Budget'!$AD$12</f>
        <v>194045122715</v>
      </c>
      <c r="BU653" s="6">
        <f>'[1]Detailed Budget'!$AD$24</f>
        <v>194045122715</v>
      </c>
      <c r="BV653" s="7">
        <f>AV653/34743979</f>
        <v>0</v>
      </c>
      <c r="BW653" s="4"/>
      <c r="BX653" s="5">
        <f>BT653*BV653</f>
        <v>0</v>
      </c>
      <c r="BY653" s="5">
        <f>BU653*BV653</f>
        <v>0</v>
      </c>
      <c r="CA653" s="6">
        <f>'[1]Detailed Budget'!$AD$96</f>
        <v>71050111380.677719</v>
      </c>
      <c r="CB653" s="5">
        <f>BA653*CA653</f>
        <v>21298482.75417437</v>
      </c>
      <c r="CE653" s="6">
        <f>'[1]Detailed Budget'!$AD$175</f>
        <v>4330586076.5988197</v>
      </c>
      <c r="CF653" s="5">
        <f>BB653*BD653*CE653</f>
        <v>0</v>
      </c>
      <c r="CG653" s="6">
        <f>'[1]Detailed Budget'!$AD$176</f>
        <v>20662817754.37001</v>
      </c>
      <c r="CH653" s="5">
        <f>BB653*BF653*CG653</f>
        <v>0</v>
      </c>
      <c r="CI653" s="5">
        <f>CF653+CH653</f>
        <v>0</v>
      </c>
      <c r="CJ653" s="5">
        <f>'[1]Detailed Budget'!$AD$178</f>
        <v>46025131033.061455</v>
      </c>
      <c r="CK653" s="5">
        <f>BB653*AG653*CJ653</f>
        <v>0</v>
      </c>
      <c r="CL653" s="5">
        <f>CI653+CK653</f>
        <v>0</v>
      </c>
      <c r="CM653" s="4">
        <f>'[1]Detailed Budget'!$AD$189</f>
        <v>77498869683.252869</v>
      </c>
      <c r="CN653" s="5">
        <f>BH653*BL653*CM653</f>
        <v>16320400.523650665</v>
      </c>
      <c r="CO653" s="3">
        <f>'[1]Detailed Budget'!$AD$191</f>
        <v>2684962805.4134097</v>
      </c>
      <c r="CP653" s="2">
        <f>BH653*AN653*CO653</f>
        <v>565423.32236002642</v>
      </c>
      <c r="CQ653" s="2">
        <f>CN653+CP653</f>
        <v>16885823.846010692</v>
      </c>
      <c r="CR653" s="6">
        <f>'[1]Detailed Budget'!$AD$195</f>
        <v>18734176418</v>
      </c>
      <c r="CS653" s="5">
        <f>BN653*CR653</f>
        <v>3652946.92912002</v>
      </c>
      <c r="CW653" s="4"/>
      <c r="DH653" s="3">
        <f>'[1]Detailed Budget'!$AD$163</f>
        <v>4928560000</v>
      </c>
      <c r="DI653" s="2">
        <f>AP653*DH653</f>
        <v>5600000</v>
      </c>
    </row>
    <row r="654" spans="1:118" ht="43.5" x14ac:dyDescent="0.35">
      <c r="A654" s="23" t="s">
        <v>460</v>
      </c>
      <c r="B654" s="22" t="s">
        <v>459</v>
      </c>
      <c r="C654" s="21" t="s">
        <v>1</v>
      </c>
      <c r="D654" s="21"/>
      <c r="E654" s="21"/>
      <c r="F654" s="21"/>
      <c r="G654" s="21" t="s">
        <v>1</v>
      </c>
      <c r="H654" s="21" t="s">
        <v>1</v>
      </c>
      <c r="I654" s="21" t="s">
        <v>1</v>
      </c>
      <c r="J654" s="21"/>
      <c r="K654" s="21"/>
      <c r="L654" s="21"/>
      <c r="M654" s="21" t="s">
        <v>1</v>
      </c>
      <c r="N654" s="21"/>
      <c r="O654" s="21"/>
      <c r="P654" s="21"/>
      <c r="Q654" s="21"/>
      <c r="R654" s="21" t="s">
        <v>1</v>
      </c>
      <c r="S654" s="21"/>
      <c r="T654" s="21"/>
      <c r="U654" s="20">
        <f>COUNTA(C654:T654)</f>
        <v>6</v>
      </c>
      <c r="V654" s="19" t="s">
        <v>9</v>
      </c>
      <c r="W654" s="18">
        <v>105497</v>
      </c>
      <c r="X654" s="17">
        <v>2.89</v>
      </c>
      <c r="Y654" s="16">
        <f>1+X654/100</f>
        <v>1.0288999999999999</v>
      </c>
      <c r="Z654" s="6">
        <v>19</v>
      </c>
      <c r="AA654" s="16">
        <f>POWER(Y654,Z654)</f>
        <v>1.7182651319612778</v>
      </c>
      <c r="AB654" s="6">
        <f>W654*AA654</f>
        <v>181271.81662651894</v>
      </c>
      <c r="AC654" s="1">
        <v>12.9</v>
      </c>
      <c r="AD654" s="6">
        <f>AB654*AC654/100</f>
        <v>23384.064344820945</v>
      </c>
      <c r="AE654" s="6">
        <f>AD654*0.95</f>
        <v>22214.861127579898</v>
      </c>
      <c r="AF654" s="6">
        <f>AE654*BB654</f>
        <v>0</v>
      </c>
      <c r="AG654" s="15">
        <f>AE654/21628351</f>
        <v>1.027117653471589E-3</v>
      </c>
      <c r="AH654" s="6">
        <f>AB654*0.05</f>
        <v>9063.5908313259479</v>
      </c>
      <c r="AI654" s="12">
        <f>AH654/12908475</f>
        <v>7.0214264902135597E-4</v>
      </c>
      <c r="AJ654" s="6">
        <f>AD654+AH654</f>
        <v>32447.655176146895</v>
      </c>
      <c r="AK654" s="6">
        <f>AB654*0.04</f>
        <v>7250.8726650607578</v>
      </c>
      <c r="AL654" s="6">
        <f>AB654*0.04</f>
        <v>7250.8726650607578</v>
      </c>
      <c r="AM654" s="6">
        <f>AK654+AL654</f>
        <v>14501.745330121516</v>
      </c>
      <c r="AN654" s="14">
        <f>AM654/20653560</f>
        <v>7.0214264902135586E-4</v>
      </c>
      <c r="AO654" s="6">
        <v>10</v>
      </c>
      <c r="AP654" s="13">
        <f>AO654/8801</f>
        <v>1.1362345188046814E-3</v>
      </c>
      <c r="AQ654" s="6">
        <v>10</v>
      </c>
      <c r="AR654" s="6"/>
      <c r="AS654" s="6"/>
      <c r="AT654" s="6"/>
      <c r="AU654" s="6">
        <v>0</v>
      </c>
      <c r="AV654" s="6"/>
      <c r="AW654" s="13">
        <f>AV654/34743979</f>
        <v>0</v>
      </c>
      <c r="AX654" s="6">
        <v>1</v>
      </c>
      <c r="AY654" s="6">
        <f>AJ654/889795*348676</f>
        <v>12714.972118519652</v>
      </c>
      <c r="AZ654" s="6">
        <f>AX654*AY654</f>
        <v>12714.972118519652</v>
      </c>
      <c r="BA654" s="12">
        <f>AZ654/12721596</f>
        <v>9.9947931993121407E-4</v>
      </c>
      <c r="BB654" s="11">
        <v>0</v>
      </c>
      <c r="BC654" s="6">
        <f>AD654*BB654*0.18*4</f>
        <v>0</v>
      </c>
      <c r="BD654" s="10">
        <f>BC654/11104067</f>
        <v>0</v>
      </c>
      <c r="BE654" s="6">
        <f>AD654*BB654*0.77*4</f>
        <v>0</v>
      </c>
      <c r="BF654" s="8">
        <f>BE654/47500730</f>
        <v>0</v>
      </c>
      <c r="BG654" s="27">
        <f>BC654+BE654</f>
        <v>0</v>
      </c>
      <c r="BH654" s="9">
        <v>1</v>
      </c>
      <c r="BI654" s="6">
        <f>AK654*0.85*0.75*12</f>
        <v>55469.175887714788</v>
      </c>
      <c r="BJ654" s="6">
        <f>AL654*0.85*0.75*2*12</f>
        <v>110938.35177542958</v>
      </c>
      <c r="BK654" s="6">
        <f>BI654+BJ654</f>
        <v>166407.52766314437</v>
      </c>
      <c r="BL654" s="8">
        <f>BK654/236999601</f>
        <v>7.0214264902135586E-4</v>
      </c>
      <c r="BM654" s="6">
        <f>AH654/248546*412849</f>
        <v>15055.138329009866</v>
      </c>
      <c r="BN654" s="8">
        <f>BM654/23157202</f>
        <v>6.5012769370884559E-4</v>
      </c>
      <c r="BT654" s="6">
        <f>'[1]Detailed Budget'!$AD$12</f>
        <v>194045122715</v>
      </c>
      <c r="BU654" s="6">
        <f>'[1]Detailed Budget'!$AD$24</f>
        <v>194045122715</v>
      </c>
      <c r="BV654" s="7">
        <f>AV654/34743979</f>
        <v>0</v>
      </c>
      <c r="BW654" s="4"/>
      <c r="BX654" s="5">
        <f>BT654*BV654</f>
        <v>0</v>
      </c>
      <c r="BY654" s="5">
        <f>BU654*BV654</f>
        <v>0</v>
      </c>
      <c r="CA654" s="6">
        <f>'[1]Detailed Budget'!$AD$96</f>
        <v>71050111380.677719</v>
      </c>
      <c r="CB654" s="5">
        <f>BA654*CA654</f>
        <v>71013117.003796786</v>
      </c>
      <c r="CE654" s="6">
        <f>'[1]Detailed Budget'!$AD$175</f>
        <v>4330586076.5988197</v>
      </c>
      <c r="CF654" s="5">
        <f>BB654*BD654*CE654</f>
        <v>0</v>
      </c>
      <c r="CG654" s="6">
        <f>'[1]Detailed Budget'!$AD$176</f>
        <v>20662817754.37001</v>
      </c>
      <c r="CH654" s="5">
        <f>BB654*BF654*CG654</f>
        <v>0</v>
      </c>
      <c r="CI654" s="5">
        <f>CF654+CH654</f>
        <v>0</v>
      </c>
      <c r="CJ654" s="5">
        <f>'[1]Detailed Budget'!$AD$178</f>
        <v>46025131033.061455</v>
      </c>
      <c r="CK654" s="5">
        <f>BB654*AG654*CJ654</f>
        <v>0</v>
      </c>
      <c r="CL654" s="5">
        <f>CI654+CK654</f>
        <v>0</v>
      </c>
      <c r="CM654" s="4">
        <f>'[1]Detailed Budget'!$AD$189</f>
        <v>77498869683.252869</v>
      </c>
      <c r="CN654" s="5">
        <f>BH654*BL654*CM654</f>
        <v>54415261.655560017</v>
      </c>
      <c r="CO654" s="3">
        <f>'[1]Detailed Budget'!$AD$191</f>
        <v>2684962805.4134097</v>
      </c>
      <c r="CP654" s="2">
        <f>BH654*AN654*CO654</f>
        <v>1885226.8967167828</v>
      </c>
      <c r="CQ654" s="2">
        <f>CN654+CP654</f>
        <v>56300488.552276798</v>
      </c>
      <c r="CR654" s="6">
        <f>'[1]Detailed Budget'!$AD$195</f>
        <v>18734176418</v>
      </c>
      <c r="CS654" s="5">
        <f>BN654*CR654</f>
        <v>12179606.908168983</v>
      </c>
      <c r="CW654" s="4"/>
      <c r="DH654" s="3">
        <f>'[1]Detailed Budget'!$AD$163</f>
        <v>4928560000</v>
      </c>
      <c r="DI654" s="2">
        <f>AP654*DH654</f>
        <v>5600000</v>
      </c>
    </row>
    <row r="655" spans="1:118" ht="43.5" x14ac:dyDescent="0.35">
      <c r="A655" s="23" t="s">
        <v>458</v>
      </c>
      <c r="B655" s="22" t="s">
        <v>457</v>
      </c>
      <c r="C655" s="21" t="s">
        <v>1</v>
      </c>
      <c r="D655" s="21"/>
      <c r="E655" s="21"/>
      <c r="F655" s="21"/>
      <c r="G655" s="21" t="s">
        <v>1</v>
      </c>
      <c r="H655" s="21" t="s">
        <v>1</v>
      </c>
      <c r="I655" s="21" t="s">
        <v>1</v>
      </c>
      <c r="J655" s="21"/>
      <c r="K655" s="21" t="s">
        <v>1</v>
      </c>
      <c r="L655" s="21"/>
      <c r="M655" s="21"/>
      <c r="N655" s="21"/>
      <c r="O655" s="21"/>
      <c r="P655" s="21"/>
      <c r="Q655" s="21"/>
      <c r="R655" s="21" t="s">
        <v>1</v>
      </c>
      <c r="S655" s="21"/>
      <c r="T655" s="21"/>
      <c r="U655" s="20">
        <f>COUNTA(C655:T655)</f>
        <v>6</v>
      </c>
      <c r="V655" s="19" t="s">
        <v>9</v>
      </c>
      <c r="W655" s="18">
        <v>168113</v>
      </c>
      <c r="X655" s="17">
        <v>2.89</v>
      </c>
      <c r="Y655" s="16">
        <f>1+X655/100</f>
        <v>1.0288999999999999</v>
      </c>
      <c r="Z655" s="6">
        <v>19</v>
      </c>
      <c r="AA655" s="16">
        <f>POWER(Y655,Z655)</f>
        <v>1.7182651319612778</v>
      </c>
      <c r="AB655" s="6">
        <f>W655*AA655</f>
        <v>288862.70612940629</v>
      </c>
      <c r="AC655" s="1">
        <v>12.9</v>
      </c>
      <c r="AD655" s="6">
        <f>AB655*AC655/100</f>
        <v>37263.289090693412</v>
      </c>
      <c r="AE655" s="6">
        <f>AD655*0.95</f>
        <v>35400.12463615874</v>
      </c>
      <c r="AF655" s="6">
        <f>AE655*BB655</f>
        <v>0</v>
      </c>
      <c r="AG655" s="15">
        <f>AE655/21628351</f>
        <v>1.6367463537168756E-3</v>
      </c>
      <c r="AH655" s="6">
        <f>AB655*0.05</f>
        <v>14443.135306470314</v>
      </c>
      <c r="AI655" s="12">
        <f>AH655/12908475</f>
        <v>1.1188878087047707E-3</v>
      </c>
      <c r="AJ655" s="6">
        <f>AD655+AH655</f>
        <v>51706.424397163726</v>
      </c>
      <c r="AK655" s="6">
        <f>AB655*0.04</f>
        <v>11554.508245176252</v>
      </c>
      <c r="AL655" s="6">
        <f>AB655*0.04</f>
        <v>11554.508245176252</v>
      </c>
      <c r="AM655" s="6">
        <f>AK655+AL655</f>
        <v>23109.016490352504</v>
      </c>
      <c r="AN655" s="14">
        <f>AM655/20653560</f>
        <v>1.1188878087047707E-3</v>
      </c>
      <c r="AO655" s="6">
        <v>11</v>
      </c>
      <c r="AP655" s="13">
        <f>AO655/8801</f>
        <v>1.2498579706851495E-3</v>
      </c>
      <c r="AQ655" s="6">
        <v>11</v>
      </c>
      <c r="AR655" s="6"/>
      <c r="AS655" s="6"/>
      <c r="AT655" s="6"/>
      <c r="AU655" s="6">
        <v>0</v>
      </c>
      <c r="AV655" s="6"/>
      <c r="AW655" s="13">
        <f>AV655/34743979</f>
        <v>0</v>
      </c>
      <c r="AX655" s="6">
        <v>1</v>
      </c>
      <c r="AY655" s="6">
        <f>AJ655/889795*348676</f>
        <v>20261.733582572906</v>
      </c>
      <c r="AZ655" s="6">
        <f>AX655*AY655</f>
        <v>20261.733582572906</v>
      </c>
      <c r="BA655" s="12">
        <f>AZ655/12721596</f>
        <v>1.5927037442922181E-3</v>
      </c>
      <c r="BB655" s="11">
        <v>0</v>
      </c>
      <c r="BC655" s="6">
        <f>AD655*BB655*0.18*4</f>
        <v>0</v>
      </c>
      <c r="BD655" s="10">
        <f>BC655/11104067</f>
        <v>0</v>
      </c>
      <c r="BE655" s="6">
        <f>AD655*BB655*0.77*4</f>
        <v>0</v>
      </c>
      <c r="BF655" s="8">
        <f>BE655/47500730</f>
        <v>0</v>
      </c>
      <c r="BG655" s="27">
        <f>BC655+BE655</f>
        <v>0</v>
      </c>
      <c r="BH655" s="9">
        <v>1</v>
      </c>
      <c r="BI655" s="6">
        <f>AK655*0.85*0.75*12</f>
        <v>88391.988075598318</v>
      </c>
      <c r="BJ655" s="6">
        <f>AL655*0.85*0.75*2*12</f>
        <v>176783.97615119664</v>
      </c>
      <c r="BK655" s="6">
        <f>BI655+BJ655</f>
        <v>265175.96422679495</v>
      </c>
      <c r="BL655" s="8">
        <f>BK655/236999601</f>
        <v>1.1188878087047705E-3</v>
      </c>
      <c r="BM655" s="6">
        <f>AH655/248546*412849</f>
        <v>23990.866753602804</v>
      </c>
      <c r="BN655" s="8">
        <f>BM655/23157202</f>
        <v>1.0360002367126567E-3</v>
      </c>
      <c r="BT655" s="6">
        <f>'[1]Detailed Budget'!$AD$12</f>
        <v>194045122715</v>
      </c>
      <c r="BU655" s="6">
        <f>'[1]Detailed Budget'!$AD$24</f>
        <v>194045122715</v>
      </c>
      <c r="BV655" s="7">
        <f>AV655/34743979</f>
        <v>0</v>
      </c>
      <c r="BW655" s="4"/>
      <c r="BX655" s="5">
        <f>BT655*BV655</f>
        <v>0</v>
      </c>
      <c r="BY655" s="5">
        <f>BU655*BV655</f>
        <v>0</v>
      </c>
      <c r="CA655" s="6">
        <f>'[1]Detailed Budget'!$AD$96</f>
        <v>71050111380.677719</v>
      </c>
      <c r="CB655" s="5">
        <f>BA655*CA655</f>
        <v>113161778.42838454</v>
      </c>
      <c r="CE655" s="6">
        <f>'[1]Detailed Budget'!$AD$175</f>
        <v>4330586076.5988197</v>
      </c>
      <c r="CF655" s="5">
        <f>BB655*BD655*CE655</f>
        <v>0</v>
      </c>
      <c r="CG655" s="6">
        <f>'[1]Detailed Budget'!$AD$176</f>
        <v>20662817754.37001</v>
      </c>
      <c r="CH655" s="5">
        <f>BB655*BF655*CG655</f>
        <v>0</v>
      </c>
      <c r="CI655" s="5">
        <f>CF655+CH655</f>
        <v>0</v>
      </c>
      <c r="CJ655" s="5">
        <f>'[1]Detailed Budget'!$AD$178</f>
        <v>46025131033.061455</v>
      </c>
      <c r="CK655" s="5">
        <f>BB655*AG655*CJ655</f>
        <v>0</v>
      </c>
      <c r="CL655" s="5">
        <f>CI655+CK655</f>
        <v>0</v>
      </c>
      <c r="CM655" s="4">
        <f>'[1]Detailed Budget'!$AD$189</f>
        <v>77498869683.252869</v>
      </c>
      <c r="CN655" s="5">
        <f>BH655*BL655*CM655</f>
        <v>86712540.47699137</v>
      </c>
      <c r="CO655" s="3">
        <f>'[1]Detailed Budget'!$AD$191</f>
        <v>2684962805.4134097</v>
      </c>
      <c r="CP655" s="2">
        <f>BH655*AN655*CO655</f>
        <v>3004172.1498028236</v>
      </c>
      <c r="CQ655" s="2">
        <f>CN655+CP655</f>
        <v>89716712.626794189</v>
      </c>
      <c r="CR655" s="6">
        <f>'[1]Detailed Budget'!$AD$195</f>
        <v>18734176418</v>
      </c>
      <c r="CS655" s="5">
        <f>BN655*CR655</f>
        <v>19408611.203664672</v>
      </c>
      <c r="CW655" s="4"/>
      <c r="DH655" s="3">
        <f>'[1]Detailed Budget'!$AD$163</f>
        <v>4928560000</v>
      </c>
      <c r="DI655" s="2">
        <f>AP655*DH655</f>
        <v>6160000</v>
      </c>
    </row>
    <row r="656" spans="1:118" ht="43.5" x14ac:dyDescent="0.35">
      <c r="A656" s="23" t="s">
        <v>456</v>
      </c>
      <c r="B656" s="22" t="s">
        <v>455</v>
      </c>
      <c r="C656" s="21" t="s">
        <v>1</v>
      </c>
      <c r="D656" s="21"/>
      <c r="E656" s="21"/>
      <c r="F656" s="21"/>
      <c r="G656" s="21" t="s">
        <v>1</v>
      </c>
      <c r="H656" s="21" t="s">
        <v>1</v>
      </c>
      <c r="I656" s="21" t="s">
        <v>1</v>
      </c>
      <c r="J656" s="21"/>
      <c r="K656" s="21"/>
      <c r="L656" s="21"/>
      <c r="M656" s="21" t="s">
        <v>1</v>
      </c>
      <c r="N656" s="21"/>
      <c r="O656" s="21"/>
      <c r="P656" s="21"/>
      <c r="Q656" s="21"/>
      <c r="R656" s="21" t="s">
        <v>1</v>
      </c>
      <c r="S656" s="21"/>
      <c r="T656" s="21"/>
      <c r="U656" s="20">
        <f>COUNTA(C656:T656)</f>
        <v>6</v>
      </c>
      <c r="V656" s="19" t="s">
        <v>9</v>
      </c>
      <c r="W656" s="18">
        <v>186611</v>
      </c>
      <c r="X656" s="17">
        <v>2.89</v>
      </c>
      <c r="Y656" s="16">
        <f>1+X656/100</f>
        <v>1.0288999999999999</v>
      </c>
      <c r="Z656" s="6">
        <v>19</v>
      </c>
      <c r="AA656" s="16">
        <f>POWER(Y656,Z656)</f>
        <v>1.7182651319612778</v>
      </c>
      <c r="AB656" s="6">
        <f>W656*AA656</f>
        <v>320647.174540426</v>
      </c>
      <c r="AC656" s="1">
        <v>12.9</v>
      </c>
      <c r="AD656" s="6">
        <f>AB656*AC656/100</f>
        <v>41363.48551571495</v>
      </c>
      <c r="AE656" s="6">
        <f>AD656*0.95</f>
        <v>39295.3112399292</v>
      </c>
      <c r="AF656" s="6">
        <f>AE656*BB656</f>
        <v>0</v>
      </c>
      <c r="AG656" s="15">
        <f>AE656/21628351</f>
        <v>1.8168426820856199E-3</v>
      </c>
      <c r="AH656" s="6">
        <f>AB656*0.05</f>
        <v>16032.358727021301</v>
      </c>
      <c r="AI656" s="12">
        <f>AH656/12908475</f>
        <v>1.2420025391861782E-3</v>
      </c>
      <c r="AJ656" s="6">
        <f>AD656+AH656</f>
        <v>57395.844242736253</v>
      </c>
      <c r="AK656" s="6">
        <f>AB656*0.04</f>
        <v>12825.886981617041</v>
      </c>
      <c r="AL656" s="6">
        <f>AB656*0.04</f>
        <v>12825.886981617041</v>
      </c>
      <c r="AM656" s="6">
        <f>AK656+AL656</f>
        <v>25651.773963234082</v>
      </c>
      <c r="AN656" s="14">
        <f>AM656/20653560</f>
        <v>1.2420025391861782E-3</v>
      </c>
      <c r="AO656" s="6">
        <v>11</v>
      </c>
      <c r="AP656" s="13">
        <f>AO656/8801</f>
        <v>1.2498579706851495E-3</v>
      </c>
      <c r="AQ656" s="6">
        <v>11</v>
      </c>
      <c r="AR656" s="6"/>
      <c r="AS656" s="6"/>
      <c r="AT656" s="6"/>
      <c r="AU656" s="6">
        <v>0</v>
      </c>
      <c r="AV656" s="6"/>
      <c r="AW656" s="13">
        <f>AV656/34743979</f>
        <v>0</v>
      </c>
      <c r="AX656" s="6">
        <v>1</v>
      </c>
      <c r="AY656" s="6">
        <f>AJ656/889795*348676</f>
        <v>22491.195598065067</v>
      </c>
      <c r="AZ656" s="6">
        <f>AX656*AY656</f>
        <v>22491.195598065067</v>
      </c>
      <c r="BA656" s="12">
        <f>AZ656/12721596</f>
        <v>1.7679539263835346E-3</v>
      </c>
      <c r="BB656" s="11">
        <v>0</v>
      </c>
      <c r="BC656" s="6">
        <f>AD656*BB656*0.18*4</f>
        <v>0</v>
      </c>
      <c r="BD656" s="10">
        <f>BC656/11104067</f>
        <v>0</v>
      </c>
      <c r="BE656" s="6">
        <f>AD656*BB656*0.77*4</f>
        <v>0</v>
      </c>
      <c r="BF656" s="8">
        <f>BE656/47500730</f>
        <v>0</v>
      </c>
      <c r="BG656" s="27">
        <f>BC656+BE656</f>
        <v>0</v>
      </c>
      <c r="BH656" s="9">
        <v>1</v>
      </c>
      <c r="BI656" s="6">
        <f>AK656*0.85*0.75*12</f>
        <v>98118.03540937035</v>
      </c>
      <c r="BJ656" s="6">
        <f>AL656*0.85*0.75*2*12</f>
        <v>196236.0708187407</v>
      </c>
      <c r="BK656" s="6">
        <f>BI656+BJ656</f>
        <v>294354.10622811108</v>
      </c>
      <c r="BL656" s="8">
        <f>BK656/236999601</f>
        <v>1.2420025391861782E-3</v>
      </c>
      <c r="BM656" s="6">
        <f>AH656/248546*412849</f>
        <v>26630.656973324923</v>
      </c>
      <c r="BN656" s="8">
        <f>BM656/23157202</f>
        <v>1.1499945880044111E-3</v>
      </c>
      <c r="BT656" s="6">
        <f>'[1]Detailed Budget'!$AD$12</f>
        <v>194045122715</v>
      </c>
      <c r="BU656" s="6">
        <f>'[1]Detailed Budget'!$AD$24</f>
        <v>194045122715</v>
      </c>
      <c r="BV656" s="7">
        <f>AV656/34743979</f>
        <v>0</v>
      </c>
      <c r="BW656" s="4"/>
      <c r="BX656" s="5">
        <f>BT656*BV656</f>
        <v>0</v>
      </c>
      <c r="BY656" s="5">
        <f>BU656*BV656</f>
        <v>0</v>
      </c>
      <c r="CA656" s="6">
        <f>'[1]Detailed Budget'!$AD$96</f>
        <v>71050111380.677719</v>
      </c>
      <c r="CB656" s="5">
        <f>BA656*CA656</f>
        <v>125613323.38545664</v>
      </c>
      <c r="CE656" s="6">
        <f>'[1]Detailed Budget'!$AD$175</f>
        <v>4330586076.5988197</v>
      </c>
      <c r="CF656" s="5">
        <f>BB656*BD656*CE656</f>
        <v>0</v>
      </c>
      <c r="CG656" s="6">
        <f>'[1]Detailed Budget'!$AD$176</f>
        <v>20662817754.37001</v>
      </c>
      <c r="CH656" s="5">
        <f>BB656*BF656*CG656</f>
        <v>0</v>
      </c>
      <c r="CI656" s="5">
        <f>CF656+CH656</f>
        <v>0</v>
      </c>
      <c r="CJ656" s="5">
        <f>'[1]Detailed Budget'!$AD$178</f>
        <v>46025131033.061455</v>
      </c>
      <c r="CK656" s="5">
        <f>BB656*AG656*CJ656</f>
        <v>0</v>
      </c>
      <c r="CL656" s="5">
        <f>CI656+CK656</f>
        <v>0</v>
      </c>
      <c r="CM656" s="4">
        <f>'[1]Detailed Budget'!$AD$189</f>
        <v>77498869683.252869</v>
      </c>
      <c r="CN656" s="5">
        <f>BH656*BL656*CM656</f>
        <v>96253792.930658787</v>
      </c>
      <c r="CO656" s="3">
        <f>'[1]Detailed Budget'!$AD$191</f>
        <v>2684962805.4134097</v>
      </c>
      <c r="CP656" s="2">
        <f>BH656*AN656*CO656</f>
        <v>3334730.6219438994</v>
      </c>
      <c r="CQ656" s="2">
        <f>CN656+CP656</f>
        <v>99588523.552602693</v>
      </c>
      <c r="CR656" s="6">
        <f>'[1]Detailed Budget'!$AD$195</f>
        <v>18734176418</v>
      </c>
      <c r="CS656" s="5">
        <f>BN656*CR656</f>
        <v>21544201.491419863</v>
      </c>
      <c r="CW656" s="4"/>
      <c r="DH656" s="3">
        <f>'[1]Detailed Budget'!$AD$163</f>
        <v>4928560000</v>
      </c>
      <c r="DI656" s="2">
        <f>AP656*DH656</f>
        <v>6160000</v>
      </c>
    </row>
    <row r="657" spans="1:118" ht="43.5" x14ac:dyDescent="0.35">
      <c r="A657" s="23" t="s">
        <v>454</v>
      </c>
      <c r="B657" s="22" t="s">
        <v>453</v>
      </c>
      <c r="C657" s="21" t="s">
        <v>1</v>
      </c>
      <c r="D657" s="21"/>
      <c r="E657" s="21"/>
      <c r="F657" s="21"/>
      <c r="G657" s="21" t="s">
        <v>1</v>
      </c>
      <c r="H657" s="21" t="s">
        <v>1</v>
      </c>
      <c r="I657" s="21" t="s">
        <v>1</v>
      </c>
      <c r="J657" s="21"/>
      <c r="K657" s="21"/>
      <c r="L657" s="21"/>
      <c r="M657" s="21"/>
      <c r="N657" s="21" t="s">
        <v>1</v>
      </c>
      <c r="O657" s="21"/>
      <c r="P657" s="21"/>
      <c r="Q657" s="21"/>
      <c r="R657" s="21" t="s">
        <v>1</v>
      </c>
      <c r="S657" s="21"/>
      <c r="T657" s="21"/>
      <c r="U657" s="20">
        <f>COUNTA(C657:T657)</f>
        <v>6</v>
      </c>
      <c r="V657" s="19" t="s">
        <v>9</v>
      </c>
      <c r="W657" s="18">
        <v>191515</v>
      </c>
      <c r="X657" s="17">
        <v>2.89</v>
      </c>
      <c r="Y657" s="16">
        <f>1+X657/100</f>
        <v>1.0288999999999999</v>
      </c>
      <c r="Z657" s="6">
        <v>19</v>
      </c>
      <c r="AA657" s="16">
        <f>POWER(Y657,Z657)</f>
        <v>1.7182651319612778</v>
      </c>
      <c r="AB657" s="6">
        <f>W657*AA657</f>
        <v>329073.54674756411</v>
      </c>
      <c r="AC657" s="1">
        <v>12.9</v>
      </c>
      <c r="AD657" s="6">
        <f>AB657*AC657/100</f>
        <v>42450.48753043577</v>
      </c>
      <c r="AE657" s="6">
        <f>AD657*0.95</f>
        <v>40327.963153913981</v>
      </c>
      <c r="AF657" s="6">
        <f>AE657*BB657</f>
        <v>0</v>
      </c>
      <c r="AG657" s="15">
        <f>AE657/21628351</f>
        <v>1.8645879731614297E-3</v>
      </c>
      <c r="AH657" s="6">
        <f>AB657*0.05</f>
        <v>16453.677337378205</v>
      </c>
      <c r="AI657" s="12">
        <f>AH657/12908475</f>
        <v>1.2746414535704802E-3</v>
      </c>
      <c r="AJ657" s="6">
        <f>AD657+AH657</f>
        <v>58904.164867813975</v>
      </c>
      <c r="AK657" s="6">
        <f>AB657*0.04</f>
        <v>13162.941869902565</v>
      </c>
      <c r="AL657" s="6">
        <f>AB657*0.04</f>
        <v>13162.941869902565</v>
      </c>
      <c r="AM657" s="6">
        <f>AK657+AL657</f>
        <v>26325.883739805129</v>
      </c>
      <c r="AN657" s="14">
        <f>AM657/20653560</f>
        <v>1.2746414535704804E-3</v>
      </c>
      <c r="AO657" s="6">
        <v>10</v>
      </c>
      <c r="AP657" s="13">
        <f>AO657/8801</f>
        <v>1.1362345188046814E-3</v>
      </c>
      <c r="AQ657" s="6">
        <v>10</v>
      </c>
      <c r="AR657" s="6"/>
      <c r="AS657" s="6"/>
      <c r="AT657" s="6"/>
      <c r="AU657" s="6">
        <v>0</v>
      </c>
      <c r="AV657" s="6"/>
      <c r="AW657" s="13">
        <f>AV657/34743979</f>
        <v>0</v>
      </c>
      <c r="AX657" s="6">
        <v>1</v>
      </c>
      <c r="AY657" s="6">
        <f>AJ657/889795*348676</f>
        <v>23082.247696885133</v>
      </c>
      <c r="AZ657" s="6">
        <f>AX657*AY657</f>
        <v>23082.247696885133</v>
      </c>
      <c r="BA657" s="12">
        <f>AZ657/12721596</f>
        <v>1.8144144568720099E-3</v>
      </c>
      <c r="BB657" s="11">
        <v>0</v>
      </c>
      <c r="BC657" s="6">
        <f>AD657*BB657*0.18*4</f>
        <v>0</v>
      </c>
      <c r="BD657" s="10">
        <f>BC657/11104067</f>
        <v>0</v>
      </c>
      <c r="BE657" s="6">
        <f>AD657*BB657*0.77*4</f>
        <v>0</v>
      </c>
      <c r="BF657" s="8">
        <f>BE657/47500730</f>
        <v>0</v>
      </c>
      <c r="BG657" s="27">
        <f>BC657+BE657</f>
        <v>0</v>
      </c>
      <c r="BH657" s="9">
        <v>1</v>
      </c>
      <c r="BI657" s="6">
        <f>AK657*0.85*0.75*12</f>
        <v>100696.50530475462</v>
      </c>
      <c r="BJ657" s="6">
        <f>AL657*0.85*0.75*2*12</f>
        <v>201393.01060950925</v>
      </c>
      <c r="BK657" s="6">
        <f>BI657+BJ657</f>
        <v>302089.5159142639</v>
      </c>
      <c r="BL657" s="8">
        <f>BK657/236999601</f>
        <v>1.2746414535704804E-3</v>
      </c>
      <c r="BM657" s="6">
        <f>AH657/248546*412849</f>
        <v>27330.491076336995</v>
      </c>
      <c r="BN657" s="8">
        <f>BM657/23157202</f>
        <v>1.180215601018508E-3</v>
      </c>
      <c r="BT657" s="6">
        <f>'[1]Detailed Budget'!$AD$12</f>
        <v>194045122715</v>
      </c>
      <c r="BU657" s="6">
        <f>'[1]Detailed Budget'!$AD$24</f>
        <v>194045122715</v>
      </c>
      <c r="BV657" s="7">
        <f>AV657/34743979</f>
        <v>0</v>
      </c>
      <c r="BW657" s="4"/>
      <c r="BX657" s="5">
        <f>BT657*BV657</f>
        <v>0</v>
      </c>
      <c r="BY657" s="5">
        <f>BU657*BV657</f>
        <v>0</v>
      </c>
      <c r="CA657" s="6">
        <f>'[1]Detailed Budget'!$AD$96</f>
        <v>71050111380.677719</v>
      </c>
      <c r="CB657" s="5">
        <f>BA657*CA657</f>
        <v>128914349.25146818</v>
      </c>
      <c r="CE657" s="6">
        <f>'[1]Detailed Budget'!$AD$175</f>
        <v>4330586076.5988197</v>
      </c>
      <c r="CF657" s="5">
        <f>BB657*BD657*CE657</f>
        <v>0</v>
      </c>
      <c r="CG657" s="6">
        <f>'[1]Detailed Budget'!$AD$176</f>
        <v>20662817754.37001</v>
      </c>
      <c r="CH657" s="5">
        <f>BB657*BF657*CG657</f>
        <v>0</v>
      </c>
      <c r="CI657" s="5">
        <f>CF657+CH657</f>
        <v>0</v>
      </c>
      <c r="CJ657" s="5">
        <f>'[1]Detailed Budget'!$AD$178</f>
        <v>46025131033.061455</v>
      </c>
      <c r="CK657" s="5">
        <f>BB657*AG657*CJ657</f>
        <v>0</v>
      </c>
      <c r="CL657" s="5">
        <f>CI657+CK657</f>
        <v>0</v>
      </c>
      <c r="CM657" s="4">
        <f>'[1]Detailed Budget'!$AD$189</f>
        <v>77498869683.252869</v>
      </c>
      <c r="CN657" s="5">
        <f>BH657*BL657*CM657</f>
        <v>98783271.903130665</v>
      </c>
      <c r="CO657" s="3">
        <f>'[1]Detailed Budget'!$AD$191</f>
        <v>2684962805.4134097</v>
      </c>
      <c r="CP657" s="2">
        <f>BH657*AN657*CO657</f>
        <v>3422364.8930748235</v>
      </c>
      <c r="CQ657" s="2">
        <f>CN657+CP657</f>
        <v>102205636.79620549</v>
      </c>
      <c r="CR657" s="6">
        <f>'[1]Detailed Budget'!$AD$195</f>
        <v>18734176418</v>
      </c>
      <c r="CS657" s="5">
        <f>BN657*CR657</f>
        <v>22110367.28075663</v>
      </c>
      <c r="CW657" s="4"/>
      <c r="DH657" s="3">
        <f>'[1]Detailed Budget'!$AD$163</f>
        <v>4928560000</v>
      </c>
      <c r="DI657" s="2">
        <f>AP657*DH657</f>
        <v>5600000</v>
      </c>
    </row>
    <row r="658" spans="1:118" ht="43.5" x14ac:dyDescent="0.35">
      <c r="A658" s="23" t="s">
        <v>452</v>
      </c>
      <c r="B658" s="22" t="s">
        <v>451</v>
      </c>
      <c r="C658" s="21" t="s">
        <v>1</v>
      </c>
      <c r="D658" s="21"/>
      <c r="E658" s="21"/>
      <c r="F658" s="21"/>
      <c r="G658" s="21" t="s">
        <v>1</v>
      </c>
      <c r="H658" s="21" t="s">
        <v>1</v>
      </c>
      <c r="I658" s="21" t="s">
        <v>1</v>
      </c>
      <c r="J658" s="21"/>
      <c r="K658" s="21"/>
      <c r="L658" s="21"/>
      <c r="M658" s="21"/>
      <c r="N658" s="21" t="s">
        <v>1</v>
      </c>
      <c r="O658" s="21"/>
      <c r="P658" s="21"/>
      <c r="Q658" s="21"/>
      <c r="R658" s="21" t="s">
        <v>1</v>
      </c>
      <c r="S658" s="21"/>
      <c r="T658" s="21"/>
      <c r="U658" s="20">
        <f>COUNTA(C658:T658)</f>
        <v>6</v>
      </c>
      <c r="V658" s="19" t="s">
        <v>9</v>
      </c>
      <c r="W658" s="18">
        <v>183681</v>
      </c>
      <c r="X658" s="17">
        <v>2.89</v>
      </c>
      <c r="Y658" s="16">
        <f>1+X658/100</f>
        <v>1.0288999999999999</v>
      </c>
      <c r="Z658" s="6">
        <v>19</v>
      </c>
      <c r="AA658" s="16">
        <f>POWER(Y658,Z658)</f>
        <v>1.7182651319612778</v>
      </c>
      <c r="AB658" s="6">
        <f>W658*AA658</f>
        <v>315612.65770377946</v>
      </c>
      <c r="AC658" s="1">
        <v>12.9</v>
      </c>
      <c r="AD658" s="6">
        <f>AB658*AC658/100</f>
        <v>40714.032843787551</v>
      </c>
      <c r="AE658" s="6">
        <f>AD658*0.95</f>
        <v>38678.331201598172</v>
      </c>
      <c r="AF658" s="6">
        <f>AE658*BB658</f>
        <v>0</v>
      </c>
      <c r="AG658" s="15">
        <f>AE658/21628351</f>
        <v>1.7883162337063131E-3</v>
      </c>
      <c r="AH658" s="6">
        <f>AB658*0.05</f>
        <v>15780.632885188974</v>
      </c>
      <c r="AI658" s="12">
        <f>AH658/12908475</f>
        <v>1.2225017196213321E-3</v>
      </c>
      <c r="AJ658" s="6">
        <f>AD658+AH658</f>
        <v>56494.665728976528</v>
      </c>
      <c r="AK658" s="6">
        <f>AB658*0.04</f>
        <v>12624.506308151178</v>
      </c>
      <c r="AL658" s="6">
        <f>AB658*0.04</f>
        <v>12624.506308151178</v>
      </c>
      <c r="AM658" s="6">
        <f>AK658+AL658</f>
        <v>25249.012616302356</v>
      </c>
      <c r="AN658" s="14">
        <f>AM658/20653560</f>
        <v>1.2225017196213319E-3</v>
      </c>
      <c r="AO658" s="6">
        <v>12</v>
      </c>
      <c r="AP658" s="13">
        <f>AO658/8801</f>
        <v>1.3634814225656176E-3</v>
      </c>
      <c r="AQ658" s="6">
        <v>12</v>
      </c>
      <c r="AR658" s="6"/>
      <c r="AS658" s="6"/>
      <c r="AT658" s="6"/>
      <c r="AU658" s="6">
        <v>0</v>
      </c>
      <c r="AV658" s="6"/>
      <c r="AW658" s="13">
        <f>AV658/34743979</f>
        <v>0</v>
      </c>
      <c r="AX658" s="6">
        <v>1</v>
      </c>
      <c r="AY658" s="6">
        <f>AJ658/889795*348676</f>
        <v>22138.058842448674</v>
      </c>
      <c r="AZ658" s="6">
        <f>AX658*AY658</f>
        <v>22138.058842448674</v>
      </c>
      <c r="BA658" s="12">
        <f>AZ658/12721596</f>
        <v>1.7401950857776551E-3</v>
      </c>
      <c r="BB658" s="11">
        <v>0</v>
      </c>
      <c r="BC658" s="6">
        <f>AD658*BB658*0.18*4</f>
        <v>0</v>
      </c>
      <c r="BD658" s="10">
        <f>BC658/11104067</f>
        <v>0</v>
      </c>
      <c r="BE658" s="6">
        <f>AD658*BB658*0.77*4</f>
        <v>0</v>
      </c>
      <c r="BF658" s="8">
        <f>BE658/47500730</f>
        <v>0</v>
      </c>
      <c r="BG658" s="27">
        <f>BC658+BE658</f>
        <v>0</v>
      </c>
      <c r="BH658" s="9">
        <v>1</v>
      </c>
      <c r="BI658" s="6">
        <f>AK658*0.85*0.75*12</f>
        <v>96577.473257356527</v>
      </c>
      <c r="BJ658" s="6">
        <f>AL658*0.85*0.75*2*12</f>
        <v>193154.94651471305</v>
      </c>
      <c r="BK658" s="6">
        <f>BI658+BJ658</f>
        <v>289732.41977206955</v>
      </c>
      <c r="BL658" s="8">
        <f>BK658/236999601</f>
        <v>1.2225017196213319E-3</v>
      </c>
      <c r="BM658" s="6">
        <f>AH658/248546*412849</f>
        <v>26212.526075725953</v>
      </c>
      <c r="BN658" s="8">
        <f>BM658/23157202</f>
        <v>1.1319383954817147E-3</v>
      </c>
      <c r="BT658" s="6">
        <f>'[1]Detailed Budget'!$AD$12</f>
        <v>194045122715</v>
      </c>
      <c r="BU658" s="6">
        <f>'[1]Detailed Budget'!$AD$24</f>
        <v>194045122715</v>
      </c>
      <c r="BV658" s="7">
        <f>AV658/34743979</f>
        <v>0</v>
      </c>
      <c r="BW658" s="4"/>
      <c r="BX658" s="5">
        <f>BT658*BV658</f>
        <v>0</v>
      </c>
      <c r="BY658" s="5">
        <f>BU658*BV658</f>
        <v>0</v>
      </c>
      <c r="CA658" s="6">
        <f>'[1]Detailed Budget'!$AD$96</f>
        <v>71050111380.677719</v>
      </c>
      <c r="CB658" s="5">
        <f>BA658*CA658</f>
        <v>123641054.66861041</v>
      </c>
      <c r="CE658" s="6">
        <f>'[1]Detailed Budget'!$AD$175</f>
        <v>4330586076.5988197</v>
      </c>
      <c r="CF658" s="5">
        <f>BB658*BD658*CE658</f>
        <v>0</v>
      </c>
      <c r="CG658" s="6">
        <f>'[1]Detailed Budget'!$AD$176</f>
        <v>20662817754.37001</v>
      </c>
      <c r="CH658" s="5">
        <f>BB658*BF658*CG658</f>
        <v>0</v>
      </c>
      <c r="CI658" s="5">
        <f>CF658+CH658</f>
        <v>0</v>
      </c>
      <c r="CJ658" s="5">
        <f>'[1]Detailed Budget'!$AD$178</f>
        <v>46025131033.061455</v>
      </c>
      <c r="CK658" s="5">
        <f>BB658*AG658*CJ658</f>
        <v>0</v>
      </c>
      <c r="CL658" s="5">
        <f>CI658+CK658</f>
        <v>0</v>
      </c>
      <c r="CM658" s="4">
        <f>'[1]Detailed Budget'!$AD$189</f>
        <v>77498869683.252869</v>
      </c>
      <c r="CN658" s="5">
        <f>BH658*BL658*CM658</f>
        <v>94742501.456486136</v>
      </c>
      <c r="CO658" s="3">
        <f>'[1]Detailed Budget'!$AD$191</f>
        <v>2684962805.4134097</v>
      </c>
      <c r="CP658" s="2">
        <f>BH658*AN658*CO658</f>
        <v>3282371.6467372091</v>
      </c>
      <c r="CQ658" s="2">
        <f>CN658+CP658</f>
        <v>98024873.103223339</v>
      </c>
      <c r="CR658" s="6">
        <f>'[1]Detailed Budget'!$AD$195</f>
        <v>18734176418</v>
      </c>
      <c r="CS658" s="5">
        <f>BN658*CR658</f>
        <v>21205933.595262296</v>
      </c>
      <c r="CW658" s="4"/>
      <c r="DH658" s="3">
        <f>'[1]Detailed Budget'!$AD$163</f>
        <v>4928560000</v>
      </c>
      <c r="DI658" s="2">
        <f>AP658*DH658</f>
        <v>6720000</v>
      </c>
    </row>
    <row r="659" spans="1:118" ht="43.5" x14ac:dyDescent="0.35">
      <c r="A659" s="23" t="s">
        <v>450</v>
      </c>
      <c r="B659" s="22" t="s">
        <v>449</v>
      </c>
      <c r="C659" s="21" t="s">
        <v>1</v>
      </c>
      <c r="D659" s="21"/>
      <c r="E659" s="21"/>
      <c r="F659" s="21"/>
      <c r="G659" s="21" t="s">
        <v>1</v>
      </c>
      <c r="H659" s="21" t="s">
        <v>1</v>
      </c>
      <c r="I659" s="21" t="s">
        <v>1</v>
      </c>
      <c r="J659" s="21"/>
      <c r="K659" s="21"/>
      <c r="L659" s="21"/>
      <c r="M659" s="21" t="s">
        <v>1</v>
      </c>
      <c r="N659" s="21"/>
      <c r="O659" s="21"/>
      <c r="P659" s="21"/>
      <c r="Q659" s="21"/>
      <c r="R659" s="21" t="s">
        <v>1</v>
      </c>
      <c r="S659" s="21"/>
      <c r="T659" s="21"/>
      <c r="U659" s="20">
        <f>COUNTA(C659:T659)</f>
        <v>6</v>
      </c>
      <c r="V659" s="19" t="s">
        <v>9</v>
      </c>
      <c r="W659" s="18">
        <v>80036</v>
      </c>
      <c r="X659" s="17">
        <v>2.89</v>
      </c>
      <c r="Y659" s="16">
        <f>1+X659/100</f>
        <v>1.0288999999999999</v>
      </c>
      <c r="Z659" s="6">
        <v>19</v>
      </c>
      <c r="AA659" s="16">
        <f>POWER(Y659,Z659)</f>
        <v>1.7182651319612778</v>
      </c>
      <c r="AB659" s="6">
        <f>W659*AA659</f>
        <v>137523.06810165284</v>
      </c>
      <c r="AC659" s="1">
        <v>12.9</v>
      </c>
      <c r="AD659" s="6">
        <f>AB659*AC659/100</f>
        <v>17740.475785113216</v>
      </c>
      <c r="AE659" s="6">
        <f>AD659*0.95</f>
        <v>16853.451995857555</v>
      </c>
      <c r="AF659" s="6">
        <f>AE659*BB659</f>
        <v>0</v>
      </c>
      <c r="AG659" s="15">
        <f>AE659/21628351</f>
        <v>7.7922963224785627E-4</v>
      </c>
      <c r="AH659" s="6">
        <f>AB659*0.05</f>
        <v>6876.1534050826422</v>
      </c>
      <c r="AI659" s="12">
        <f>AH659/12908475</f>
        <v>5.3268518590171511E-4</v>
      </c>
      <c r="AJ659" s="6">
        <f>AD659+AH659</f>
        <v>24616.629190195858</v>
      </c>
      <c r="AK659" s="6">
        <f>AB659*0.04</f>
        <v>5500.9227240661139</v>
      </c>
      <c r="AL659" s="6">
        <f>AB659*0.04</f>
        <v>5500.9227240661139</v>
      </c>
      <c r="AM659" s="6">
        <f>AK659+AL659</f>
        <v>11001.845448132228</v>
      </c>
      <c r="AN659" s="14">
        <f>AM659/20653560</f>
        <v>5.3268518590171511E-4</v>
      </c>
      <c r="AO659" s="6">
        <v>10</v>
      </c>
      <c r="AP659" s="13">
        <f>AO659/8801</f>
        <v>1.1362345188046814E-3</v>
      </c>
      <c r="AQ659" s="6">
        <v>10</v>
      </c>
      <c r="AR659" s="6"/>
      <c r="AS659" s="6"/>
      <c r="AT659" s="6"/>
      <c r="AU659" s="6">
        <v>0</v>
      </c>
      <c r="AV659" s="6"/>
      <c r="AW659" s="13">
        <f>AV659/34743979</f>
        <v>0</v>
      </c>
      <c r="AX659" s="6">
        <v>1</v>
      </c>
      <c r="AY659" s="6">
        <f>AJ659/889795*348676</f>
        <v>9646.2980793561783</v>
      </c>
      <c r="AZ659" s="6">
        <f>AX659*AY659</f>
        <v>9646.2980793561783</v>
      </c>
      <c r="BA659" s="12">
        <f>AZ659/12721596</f>
        <v>7.5826162687104496E-4</v>
      </c>
      <c r="BB659" s="11">
        <v>0</v>
      </c>
      <c r="BC659" s="6">
        <f>AD659*BB659*0.18*4</f>
        <v>0</v>
      </c>
      <c r="BD659" s="10">
        <f>BC659/11104067</f>
        <v>0</v>
      </c>
      <c r="BE659" s="6">
        <f>AD659*BB659*0.77*4</f>
        <v>0</v>
      </c>
      <c r="BF659" s="8">
        <f>BE659/47500730</f>
        <v>0</v>
      </c>
      <c r="BG659" s="27">
        <f>BC659+BE659</f>
        <v>0</v>
      </c>
      <c r="BH659" s="9">
        <v>1</v>
      </c>
      <c r="BI659" s="6">
        <f>AK659*0.85*0.75*12</f>
        <v>42082.058839105775</v>
      </c>
      <c r="BJ659" s="6">
        <f>AL659*0.85*0.75*2*12</f>
        <v>84164.117678211551</v>
      </c>
      <c r="BK659" s="6">
        <f>BI659+BJ659</f>
        <v>126246.17651731733</v>
      </c>
      <c r="BL659" s="8">
        <f>BK659/236999601</f>
        <v>5.3268518590171522E-4</v>
      </c>
      <c r="BM659" s="6">
        <f>AH659/248546*412849</f>
        <v>11421.680723628479</v>
      </c>
      <c r="BN659" s="8">
        <f>BM659/23157202</f>
        <v>4.9322369445274432E-4</v>
      </c>
      <c r="BT659" s="6">
        <f>'[1]Detailed Budget'!$AD$12</f>
        <v>194045122715</v>
      </c>
      <c r="BU659" s="6">
        <f>'[1]Detailed Budget'!$AD$24</f>
        <v>194045122715</v>
      </c>
      <c r="BV659" s="7">
        <f>AV659/34743979</f>
        <v>0</v>
      </c>
      <c r="BW659" s="4"/>
      <c r="BX659" s="5">
        <f>BT659*BV659</f>
        <v>0</v>
      </c>
      <c r="BY659" s="5">
        <f>BU659*BV659</f>
        <v>0</v>
      </c>
      <c r="CA659" s="6">
        <f>'[1]Detailed Budget'!$AD$96</f>
        <v>71050111380.677719</v>
      </c>
      <c r="CB659" s="5">
        <f>BA659*CA659</f>
        <v>53874573.044881634</v>
      </c>
      <c r="CE659" s="6">
        <f>'[1]Detailed Budget'!$AD$175</f>
        <v>4330586076.5988197</v>
      </c>
      <c r="CF659" s="5">
        <f>BB659*BD659*CE659</f>
        <v>0</v>
      </c>
      <c r="CG659" s="6">
        <f>'[1]Detailed Budget'!$AD$176</f>
        <v>20662817754.37001</v>
      </c>
      <c r="CH659" s="5">
        <f>BB659*BF659*CG659</f>
        <v>0</v>
      </c>
      <c r="CI659" s="5">
        <f>CF659+CH659</f>
        <v>0</v>
      </c>
      <c r="CJ659" s="5">
        <f>'[1]Detailed Budget'!$AD$178</f>
        <v>46025131033.061455</v>
      </c>
      <c r="CK659" s="5">
        <f>BB659*AG659*CJ659</f>
        <v>0</v>
      </c>
      <c r="CL659" s="5">
        <f>CI659+CK659</f>
        <v>0</v>
      </c>
      <c r="CM659" s="4">
        <f>'[1]Detailed Budget'!$AD$189</f>
        <v>77498869683.252869</v>
      </c>
      <c r="CN659" s="5">
        <f>BH659*BL659*CM659</f>
        <v>41282499.804396354</v>
      </c>
      <c r="CO659" s="3">
        <f>'[1]Detailed Budget'!$AD$191</f>
        <v>2684962805.4134097</v>
      </c>
      <c r="CP659" s="2">
        <f>BH659*AN659*CO659</f>
        <v>1430239.9111408326</v>
      </c>
      <c r="CQ659" s="2">
        <f>CN659+CP659</f>
        <v>42712739.715537183</v>
      </c>
      <c r="CR659" s="6">
        <f>'[1]Detailed Budget'!$AD$195</f>
        <v>18734176418</v>
      </c>
      <c r="CS659" s="5">
        <f>BN659*CR659</f>
        <v>9240139.7054154407</v>
      </c>
      <c r="CW659" s="4"/>
      <c r="DH659" s="3">
        <f>'[1]Detailed Budget'!$AD$163</f>
        <v>4928560000</v>
      </c>
      <c r="DI659" s="2">
        <f>AP659*DH659</f>
        <v>5600000</v>
      </c>
    </row>
    <row r="660" spans="1:118" ht="43.5" x14ac:dyDescent="0.35">
      <c r="A660" s="23" t="s">
        <v>448</v>
      </c>
      <c r="B660" s="22" t="s">
        <v>447</v>
      </c>
      <c r="C660" s="21" t="s">
        <v>1</v>
      </c>
      <c r="D660" s="21"/>
      <c r="E660" s="21"/>
      <c r="F660" s="21"/>
      <c r="G660" s="21" t="s">
        <v>1</v>
      </c>
      <c r="H660" s="21" t="s">
        <v>1</v>
      </c>
      <c r="I660" s="21" t="s">
        <v>1</v>
      </c>
      <c r="J660" s="21"/>
      <c r="K660" s="21"/>
      <c r="L660" s="21"/>
      <c r="M660" s="21" t="s">
        <v>1</v>
      </c>
      <c r="N660" s="21"/>
      <c r="O660" s="21"/>
      <c r="P660" s="21"/>
      <c r="Q660" s="21"/>
      <c r="R660" s="21" t="s">
        <v>1</v>
      </c>
      <c r="S660" s="21"/>
      <c r="T660" s="21"/>
      <c r="U660" s="20">
        <f>COUNTA(C660:T660)</f>
        <v>6</v>
      </c>
      <c r="V660" s="19" t="s">
        <v>9</v>
      </c>
      <c r="W660" s="18">
        <v>163691</v>
      </c>
      <c r="X660" s="17">
        <v>2.89</v>
      </c>
      <c r="Y660" s="16">
        <f>1+X660/100</f>
        <v>1.0288999999999999</v>
      </c>
      <c r="Z660" s="6">
        <v>19</v>
      </c>
      <c r="AA660" s="16">
        <f>POWER(Y660,Z660)</f>
        <v>1.7182651319612778</v>
      </c>
      <c r="AB660" s="6">
        <f>W660*AA660</f>
        <v>281264.53771587351</v>
      </c>
      <c r="AC660" s="1">
        <v>12.9</v>
      </c>
      <c r="AD660" s="6">
        <f>AB660*AC660/100</f>
        <v>36283.125365347689</v>
      </c>
      <c r="AE660" s="6">
        <f>AD660*0.95</f>
        <v>34468.969097080306</v>
      </c>
      <c r="AF660" s="6">
        <f>AE660*BB660</f>
        <v>0</v>
      </c>
      <c r="AG660" s="15">
        <f>AE660/21628351</f>
        <v>1.5936938094393005E-3</v>
      </c>
      <c r="AH660" s="6">
        <f>AB660*0.05</f>
        <v>14063.226885793676</v>
      </c>
      <c r="AI660" s="12">
        <f>AH660/12908475</f>
        <v>1.089456878972433E-3</v>
      </c>
      <c r="AJ660" s="6">
        <f>AD660+AH660</f>
        <v>50346.352251141361</v>
      </c>
      <c r="AK660" s="6">
        <f>AB660*0.04</f>
        <v>11250.581508634941</v>
      </c>
      <c r="AL660" s="6">
        <f>AB660*0.04</f>
        <v>11250.581508634941</v>
      </c>
      <c r="AM660" s="6">
        <f>AK660+AL660</f>
        <v>22501.163017269882</v>
      </c>
      <c r="AN660" s="14">
        <f>AM660/20653560</f>
        <v>1.089456878972433E-3</v>
      </c>
      <c r="AO660" s="6">
        <v>11</v>
      </c>
      <c r="AP660" s="13">
        <f>AO660/8801</f>
        <v>1.2498579706851495E-3</v>
      </c>
      <c r="AQ660" s="6">
        <v>11</v>
      </c>
      <c r="AR660" s="6"/>
      <c r="AS660" s="6"/>
      <c r="AT660" s="6"/>
      <c r="AU660" s="6">
        <v>0</v>
      </c>
      <c r="AV660" s="6"/>
      <c r="AW660" s="13">
        <f>AV660/34743979</f>
        <v>0</v>
      </c>
      <c r="AX660" s="6">
        <v>1</v>
      </c>
      <c r="AY660" s="6">
        <f>AJ660/889795*348676</f>
        <v>19728.774287919088</v>
      </c>
      <c r="AZ660" s="6">
        <f>AX660*AY660</f>
        <v>19728.774287919088</v>
      </c>
      <c r="BA660" s="12">
        <f>AZ660/12721596</f>
        <v>1.5508096851935156E-3</v>
      </c>
      <c r="BB660" s="11">
        <v>0</v>
      </c>
      <c r="BC660" s="6">
        <f>AD660*BB660*0.18*4</f>
        <v>0</v>
      </c>
      <c r="BD660" s="10">
        <f>BC660/11104067</f>
        <v>0</v>
      </c>
      <c r="BE660" s="6">
        <f>AD660*BB660*0.77*4</f>
        <v>0</v>
      </c>
      <c r="BF660" s="8">
        <f>BE660/47500730</f>
        <v>0</v>
      </c>
      <c r="BG660" s="27">
        <f>BC660+BE660</f>
        <v>0</v>
      </c>
      <c r="BH660" s="9">
        <v>1</v>
      </c>
      <c r="BI660" s="6">
        <f>AK660*0.85*0.75*12</f>
        <v>86066.948541057296</v>
      </c>
      <c r="BJ660" s="6">
        <f>AL660*0.85*0.75*2*12</f>
        <v>172133.89708211459</v>
      </c>
      <c r="BK660" s="6">
        <f>BI660+BJ660</f>
        <v>258200.84562317189</v>
      </c>
      <c r="BL660" s="8">
        <f>BK660/236999601</f>
        <v>1.089456878972433E-3</v>
      </c>
      <c r="BM660" s="6">
        <f>AH660/248546*412849</f>
        <v>23359.81732384763</v>
      </c>
      <c r="BN660" s="8">
        <f>BM660/23157202</f>
        <v>1.0087495598063889E-3</v>
      </c>
      <c r="BT660" s="6">
        <f>'[1]Detailed Budget'!$AD$12</f>
        <v>194045122715</v>
      </c>
      <c r="BU660" s="6">
        <f>'[1]Detailed Budget'!$AD$24</f>
        <v>194045122715</v>
      </c>
      <c r="BV660" s="7">
        <f>AV660/34743979</f>
        <v>0</v>
      </c>
      <c r="BW660" s="4"/>
      <c r="BX660" s="5">
        <f>BT660*BV660</f>
        <v>0</v>
      </c>
      <c r="BY660" s="5">
        <f>BU660*BV660</f>
        <v>0</v>
      </c>
      <c r="CA660" s="6">
        <f>'[1]Detailed Budget'!$AD$96</f>
        <v>71050111380.677719</v>
      </c>
      <c r="CB660" s="5">
        <f>BA660*CA660</f>
        <v>110185200.86323303</v>
      </c>
      <c r="CE660" s="6">
        <f>'[1]Detailed Budget'!$AD$175</f>
        <v>4330586076.5988197</v>
      </c>
      <c r="CF660" s="5">
        <f>BB660*BD660*CE660</f>
        <v>0</v>
      </c>
      <c r="CG660" s="6">
        <f>'[1]Detailed Budget'!$AD$176</f>
        <v>20662817754.37001</v>
      </c>
      <c r="CH660" s="5">
        <f>BB660*BF660*CG660</f>
        <v>0</v>
      </c>
      <c r="CI660" s="5">
        <f>CF660+CH660</f>
        <v>0</v>
      </c>
      <c r="CJ660" s="5">
        <f>'[1]Detailed Budget'!$AD$178</f>
        <v>46025131033.061455</v>
      </c>
      <c r="CK660" s="5">
        <f>BB660*AG660*CJ660</f>
        <v>0</v>
      </c>
      <c r="CL660" s="5">
        <f>CI660+CK660</f>
        <v>0</v>
      </c>
      <c r="CM660" s="4">
        <f>'[1]Detailed Budget'!$AD$189</f>
        <v>77498869683.252869</v>
      </c>
      <c r="CN660" s="5">
        <f>BH660*BL660*CM660</f>
        <v>84431676.689007968</v>
      </c>
      <c r="CO660" s="3">
        <f>'[1]Detailed Budget'!$AD$191</f>
        <v>2684962805.4134097</v>
      </c>
      <c r="CP660" s="2">
        <f>BH660*AN660*CO660</f>
        <v>2925151.1981427614</v>
      </c>
      <c r="CQ660" s="2">
        <f>CN660+CP660</f>
        <v>87356827.887150735</v>
      </c>
      <c r="CR660" s="6">
        <f>'[1]Detailed Budget'!$AD$195</f>
        <v>18734176418</v>
      </c>
      <c r="CS660" s="5">
        <f>BN660*CR660</f>
        <v>18898092.214992732</v>
      </c>
      <c r="CW660" s="4"/>
      <c r="DH660" s="3">
        <f>'[1]Detailed Budget'!$AD$163</f>
        <v>4928560000</v>
      </c>
      <c r="DI660" s="2">
        <f>AP660*DH660</f>
        <v>6160000</v>
      </c>
    </row>
    <row r="661" spans="1:118" ht="43.5" x14ac:dyDescent="0.35">
      <c r="A661" s="23" t="s">
        <v>446</v>
      </c>
      <c r="B661" s="22" t="s">
        <v>445</v>
      </c>
      <c r="C661" s="21" t="s">
        <v>1</v>
      </c>
      <c r="D661" s="21"/>
      <c r="E661" s="21"/>
      <c r="F661" s="21"/>
      <c r="G661" s="21" t="s">
        <v>1</v>
      </c>
      <c r="H661" s="21" t="s">
        <v>1</v>
      </c>
      <c r="I661" s="21" t="s">
        <v>1</v>
      </c>
      <c r="J661" s="21"/>
      <c r="K661" s="21"/>
      <c r="L661" s="21"/>
      <c r="M661" s="21" t="s">
        <v>1</v>
      </c>
      <c r="N661" s="21"/>
      <c r="O661" s="21"/>
      <c r="P661" s="21"/>
      <c r="Q661" s="21"/>
      <c r="R661" s="21" t="s">
        <v>1</v>
      </c>
      <c r="S661" s="21"/>
      <c r="T661" s="21"/>
      <c r="U661" s="20">
        <f>COUNTA(C661:T661)</f>
        <v>6</v>
      </c>
      <c r="V661" s="19" t="s">
        <v>9</v>
      </c>
      <c r="W661" s="18">
        <v>109633</v>
      </c>
      <c r="X661" s="17">
        <v>2.89</v>
      </c>
      <c r="Y661" s="16">
        <f>1+X661/100</f>
        <v>1.0288999999999999</v>
      </c>
      <c r="Z661" s="6">
        <v>19</v>
      </c>
      <c r="AA661" s="16">
        <f>POWER(Y661,Z661)</f>
        <v>1.7182651319612778</v>
      </c>
      <c r="AB661" s="6">
        <f>W661*AA661</f>
        <v>188378.56121231077</v>
      </c>
      <c r="AC661" s="1">
        <v>12.9</v>
      </c>
      <c r="AD661" s="6">
        <f>AB661*AC661/100</f>
        <v>24300.834396388087</v>
      </c>
      <c r="AE661" s="6">
        <f>AD661*0.95</f>
        <v>23085.792676568683</v>
      </c>
      <c r="AF661" s="6">
        <f>AE661*BB661</f>
        <v>0</v>
      </c>
      <c r="AG661" s="15">
        <f>AE661/21628351</f>
        <v>1.0673857048356891E-3</v>
      </c>
      <c r="AH661" s="6">
        <f>AB661*0.05</f>
        <v>9418.9280606155389</v>
      </c>
      <c r="AI661" s="12">
        <f>AH661/12908475</f>
        <v>7.2967008578593052E-4</v>
      </c>
      <c r="AJ661" s="6">
        <f>AD661+AH661</f>
        <v>33719.762457003628</v>
      </c>
      <c r="AK661" s="6">
        <f>AB661*0.04</f>
        <v>7535.142448492431</v>
      </c>
      <c r="AL661" s="6">
        <f>AB661*0.04</f>
        <v>7535.142448492431</v>
      </c>
      <c r="AM661" s="6">
        <f>AK661+AL661</f>
        <v>15070.284896984862</v>
      </c>
      <c r="AN661" s="14">
        <f>AM661/20653560</f>
        <v>7.2967008578593041E-4</v>
      </c>
      <c r="AO661" s="6">
        <v>10</v>
      </c>
      <c r="AP661" s="13">
        <f>AO661/8801</f>
        <v>1.1362345188046814E-3</v>
      </c>
      <c r="AQ661" s="6">
        <v>10</v>
      </c>
      <c r="AR661" s="6"/>
      <c r="AS661" s="6"/>
      <c r="AT661" s="6"/>
      <c r="AU661" s="6">
        <v>0</v>
      </c>
      <c r="AV661" s="6"/>
      <c r="AW661" s="13">
        <f>AV661/34743979</f>
        <v>0</v>
      </c>
      <c r="AX661" s="6">
        <v>1</v>
      </c>
      <c r="AY661" s="6">
        <f>AJ661/889795*348676</f>
        <v>13213.461409041631</v>
      </c>
      <c r="AZ661" s="6">
        <f>AX661*AY661</f>
        <v>13213.461409041631</v>
      </c>
      <c r="BA661" s="12">
        <f>AZ661/12721596</f>
        <v>1.0386638130185576E-3</v>
      </c>
      <c r="BB661" s="11">
        <v>0</v>
      </c>
      <c r="BC661" s="6">
        <f>AD661*BB661*0.18*4</f>
        <v>0</v>
      </c>
      <c r="BD661" s="10">
        <f>BC661/11104067</f>
        <v>0</v>
      </c>
      <c r="BE661" s="6">
        <f>AD661*BB661*0.77*4</f>
        <v>0</v>
      </c>
      <c r="BF661" s="8">
        <f>BE661/47500730</f>
        <v>0</v>
      </c>
      <c r="BG661" s="27">
        <f>BC661+BE661</f>
        <v>0</v>
      </c>
      <c r="BH661" s="9">
        <v>1</v>
      </c>
      <c r="BI661" s="6">
        <f>AK661*0.85*0.75*12</f>
        <v>57643.839730967098</v>
      </c>
      <c r="BJ661" s="6">
        <f>AL661*0.85*0.75*2*12</f>
        <v>115287.6794619342</v>
      </c>
      <c r="BK661" s="6">
        <f>BI661+BJ661</f>
        <v>172931.51919290129</v>
      </c>
      <c r="BL661" s="8">
        <f>BK661/236999601</f>
        <v>7.2967008578593052E-4</v>
      </c>
      <c r="BM661" s="6">
        <f>AH661/248546*412849</f>
        <v>15645.373616542069</v>
      </c>
      <c r="BN661" s="8">
        <f>BM661/23157202</f>
        <v>6.7561588902416056E-4</v>
      </c>
      <c r="BT661" s="6">
        <f>'[1]Detailed Budget'!$AD$12</f>
        <v>194045122715</v>
      </c>
      <c r="BU661" s="6">
        <f>'[1]Detailed Budget'!$AD$24</f>
        <v>194045122715</v>
      </c>
      <c r="BV661" s="7">
        <f>AV661/34743979</f>
        <v>0</v>
      </c>
      <c r="BW661" s="4"/>
      <c r="BX661" s="5">
        <f>BT661*BV661</f>
        <v>0</v>
      </c>
      <c r="BY661" s="5">
        <f>BU661*BV661</f>
        <v>0</v>
      </c>
      <c r="CA661" s="6">
        <f>'[1]Detailed Budget'!$AD$96</f>
        <v>71050111380.677719</v>
      </c>
      <c r="CB661" s="5">
        <f>BA661*CA661</f>
        <v>73797179.602047935</v>
      </c>
      <c r="CE661" s="6">
        <f>'[1]Detailed Budget'!$AD$175</f>
        <v>4330586076.5988197</v>
      </c>
      <c r="CF661" s="5">
        <f>BB661*BD661*CE661</f>
        <v>0</v>
      </c>
      <c r="CG661" s="6">
        <f>'[1]Detailed Budget'!$AD$176</f>
        <v>20662817754.37001</v>
      </c>
      <c r="CH661" s="5">
        <f>BB661*BF661*CG661</f>
        <v>0</v>
      </c>
      <c r="CI661" s="5">
        <f>CF661+CH661</f>
        <v>0</v>
      </c>
      <c r="CJ661" s="5">
        <f>'[1]Detailed Budget'!$AD$178</f>
        <v>46025131033.061455</v>
      </c>
      <c r="CK661" s="5">
        <f>BB661*AG661*CJ661</f>
        <v>0</v>
      </c>
      <c r="CL661" s="5">
        <f>CI661+CK661</f>
        <v>0</v>
      </c>
      <c r="CM661" s="4">
        <f>'[1]Detailed Budget'!$AD$189</f>
        <v>77498869683.252869</v>
      </c>
      <c r="CN661" s="5">
        <f>BH661*BL661*CM661</f>
        <v>56548606.890091769</v>
      </c>
      <c r="CO661" s="3">
        <f>'[1]Detailed Budget'!$AD$191</f>
        <v>2684962805.4134097</v>
      </c>
      <c r="CP661" s="2">
        <f>BH661*AN661*CO661</f>
        <v>1959137.040558035</v>
      </c>
      <c r="CQ661" s="2">
        <f>CN661+CP661</f>
        <v>58507743.930649802</v>
      </c>
      <c r="CR661" s="6">
        <f>'[1]Detailed Budget'!$AD$195</f>
        <v>18734176418</v>
      </c>
      <c r="CS661" s="5">
        <f>BN661*CR661</f>
        <v>12657107.255782533</v>
      </c>
      <c r="CW661" s="4"/>
      <c r="DH661" s="3">
        <f>'[1]Detailed Budget'!$AD$163</f>
        <v>4928560000</v>
      </c>
      <c r="DI661" s="2">
        <f>AP661*DH661</f>
        <v>5600000</v>
      </c>
    </row>
    <row r="662" spans="1:118" ht="43.5" x14ac:dyDescent="0.35">
      <c r="A662" s="23" t="s">
        <v>444</v>
      </c>
      <c r="B662" s="22" t="s">
        <v>443</v>
      </c>
      <c r="C662" s="21" t="s">
        <v>1</v>
      </c>
      <c r="D662" s="21"/>
      <c r="E662" s="21"/>
      <c r="F662" s="21"/>
      <c r="G662" s="21" t="s">
        <v>1</v>
      </c>
      <c r="H662" s="21" t="s">
        <v>1</v>
      </c>
      <c r="I662" s="21" t="s">
        <v>1</v>
      </c>
      <c r="J662" s="21"/>
      <c r="K662" s="21"/>
      <c r="L662" s="21"/>
      <c r="M662" s="21" t="s">
        <v>1</v>
      </c>
      <c r="N662" s="21"/>
      <c r="O662" s="21"/>
      <c r="P662" s="21"/>
      <c r="Q662" s="21"/>
      <c r="R662" s="21" t="s">
        <v>1</v>
      </c>
      <c r="S662" s="21"/>
      <c r="T662" s="21"/>
      <c r="U662" s="20">
        <f>COUNTA(C662:T662)</f>
        <v>6</v>
      </c>
      <c r="V662" s="19" t="s">
        <v>9</v>
      </c>
      <c r="W662" s="18">
        <v>172543</v>
      </c>
      <c r="X662" s="17">
        <v>2.89</v>
      </c>
      <c r="Y662" s="16">
        <f>1+X662/100</f>
        <v>1.0288999999999999</v>
      </c>
      <c r="Z662" s="6">
        <v>19</v>
      </c>
      <c r="AA662" s="16">
        <f>POWER(Y662,Z662)</f>
        <v>1.7182651319612778</v>
      </c>
      <c r="AB662" s="6">
        <f>W662*AA662</f>
        <v>296474.62066399475</v>
      </c>
      <c r="AC662" s="1">
        <v>12.9</v>
      </c>
      <c r="AD662" s="6">
        <f>AB662*AC662/100</f>
        <v>38245.226065655326</v>
      </c>
      <c r="AE662" s="6">
        <f>AD662*0.95</f>
        <v>36332.964762372561</v>
      </c>
      <c r="AF662" s="6">
        <f>AE662*BB662</f>
        <v>0</v>
      </c>
      <c r="AG662" s="15">
        <f>AE662/21628351</f>
        <v>1.6798767859081149E-3</v>
      </c>
      <c r="AH662" s="6">
        <f>AB662*0.05</f>
        <v>14823.731033199738</v>
      </c>
      <c r="AI662" s="12">
        <f>AH662/12908475</f>
        <v>1.1483719829956474E-3</v>
      </c>
      <c r="AJ662" s="6">
        <f>AD662+AH662</f>
        <v>53068.957098855062</v>
      </c>
      <c r="AK662" s="6">
        <f>AB662*0.04</f>
        <v>11858.98482655979</v>
      </c>
      <c r="AL662" s="6">
        <f>AB662*0.04</f>
        <v>11858.98482655979</v>
      </c>
      <c r="AM662" s="6">
        <f>AK662+AL662</f>
        <v>23717.96965311958</v>
      </c>
      <c r="AN662" s="14">
        <f>AM662/20653560</f>
        <v>1.1483719829956474E-3</v>
      </c>
      <c r="AO662" s="6">
        <v>11</v>
      </c>
      <c r="AP662" s="13">
        <f>AO662/8801</f>
        <v>1.2498579706851495E-3</v>
      </c>
      <c r="AQ662" s="6">
        <v>11</v>
      </c>
      <c r="AR662" s="6"/>
      <c r="AS662" s="6"/>
      <c r="AT662" s="6"/>
      <c r="AU662" s="6">
        <v>0</v>
      </c>
      <c r="AV662" s="6"/>
      <c r="AW662" s="13">
        <f>AV662/34743979</f>
        <v>0</v>
      </c>
      <c r="AX662" s="6">
        <v>1</v>
      </c>
      <c r="AY662" s="6">
        <f>AJ662/889795*348676</f>
        <v>20795.6570731465</v>
      </c>
      <c r="AZ662" s="6">
        <f>AX662*AY662</f>
        <v>20795.6570731465</v>
      </c>
      <c r="BA662" s="12">
        <f>AZ662/12721596</f>
        <v>1.6346735954471828E-3</v>
      </c>
      <c r="BB662" s="11">
        <v>0</v>
      </c>
      <c r="BC662" s="6">
        <f>AD662*BB662*0.18*4</f>
        <v>0</v>
      </c>
      <c r="BD662" s="10">
        <f>BC662/11104067</f>
        <v>0</v>
      </c>
      <c r="BE662" s="6">
        <f>AD662*BB662*0.77*4</f>
        <v>0</v>
      </c>
      <c r="BF662" s="8">
        <f>BE662/47500730</f>
        <v>0</v>
      </c>
      <c r="BG662" s="27">
        <f>BC662+BE662</f>
        <v>0</v>
      </c>
      <c r="BH662" s="9">
        <v>1</v>
      </c>
      <c r="BI662" s="6">
        <f>AK662*0.85*0.75*12</f>
        <v>90721.233923182401</v>
      </c>
      <c r="BJ662" s="6">
        <f>AL662*0.85*0.75*2*12</f>
        <v>181442.4678463648</v>
      </c>
      <c r="BK662" s="6">
        <f>BI662+BJ662</f>
        <v>272163.70176954719</v>
      </c>
      <c r="BL662" s="8">
        <f>BK662/236999601</f>
        <v>1.1483719829956474E-3</v>
      </c>
      <c r="BM662" s="6">
        <f>AH662/248546*412849</f>
        <v>24623.057837685898</v>
      </c>
      <c r="BN662" s="8">
        <f>BM662/23157202</f>
        <v>1.0633002138032866E-3</v>
      </c>
      <c r="BT662" s="6">
        <f>'[1]Detailed Budget'!$AD$12</f>
        <v>194045122715</v>
      </c>
      <c r="BU662" s="6">
        <f>'[1]Detailed Budget'!$AD$24</f>
        <v>194045122715</v>
      </c>
      <c r="BV662" s="7">
        <f>AV662/34743979</f>
        <v>0</v>
      </c>
      <c r="BW662" s="4"/>
      <c r="BX662" s="5">
        <f>BT662*BV662</f>
        <v>0</v>
      </c>
      <c r="BY662" s="5">
        <f>BU662*BV662</f>
        <v>0</v>
      </c>
      <c r="CA662" s="6">
        <f>'[1]Detailed Budget'!$AD$96</f>
        <v>71050111380.677719</v>
      </c>
      <c r="CB662" s="5">
        <f>BA662*CA662</f>
        <v>116143741.02757524</v>
      </c>
      <c r="CE662" s="6">
        <f>'[1]Detailed Budget'!$AD$175</f>
        <v>4330586076.5988197</v>
      </c>
      <c r="CF662" s="5">
        <f>BB662*BD662*CE662</f>
        <v>0</v>
      </c>
      <c r="CG662" s="6">
        <f>'[1]Detailed Budget'!$AD$176</f>
        <v>20662817754.37001</v>
      </c>
      <c r="CH662" s="5">
        <f>BB662*BF662*CG662</f>
        <v>0</v>
      </c>
      <c r="CI662" s="5">
        <f>CF662+CH662</f>
        <v>0</v>
      </c>
      <c r="CJ662" s="5">
        <f>'[1]Detailed Budget'!$AD$178</f>
        <v>46025131033.061455</v>
      </c>
      <c r="CK662" s="5">
        <f>BB662*AG662*CJ662</f>
        <v>0</v>
      </c>
      <c r="CL662" s="5">
        <f>CI662+CK662</f>
        <v>0</v>
      </c>
      <c r="CM662" s="4">
        <f>'[1]Detailed Budget'!$AD$189</f>
        <v>77498869683.252869</v>
      </c>
      <c r="CN662" s="5">
        <f>BH662*BL662*CM662</f>
        <v>88997530.658078358</v>
      </c>
      <c r="CO662" s="3">
        <f>'[1]Detailed Budget'!$AD$191</f>
        <v>2684962805.4134097</v>
      </c>
      <c r="CP662" s="2">
        <f>BH662*AN662*CO662</f>
        <v>3083336.0611221539</v>
      </c>
      <c r="CQ662" s="2">
        <f>CN662+CP662</f>
        <v>92080866.719200507</v>
      </c>
      <c r="CR662" s="6">
        <f>'[1]Detailed Budget'!$AD$195</f>
        <v>18734176418</v>
      </c>
      <c r="CS662" s="5">
        <f>BN662*CR662</f>
        <v>19920053.790687889</v>
      </c>
      <c r="CW662" s="4"/>
      <c r="DH662" s="3">
        <f>'[1]Detailed Budget'!$AD$163</f>
        <v>4928560000</v>
      </c>
      <c r="DI662" s="2">
        <f>AP662*DH662</f>
        <v>6160000</v>
      </c>
    </row>
    <row r="663" spans="1:118" ht="43.5" x14ac:dyDescent="0.35">
      <c r="A663" s="23" t="s">
        <v>442</v>
      </c>
      <c r="B663" s="22" t="s">
        <v>441</v>
      </c>
      <c r="C663" s="21" t="s">
        <v>1</v>
      </c>
      <c r="D663" s="21"/>
      <c r="E663" s="21"/>
      <c r="F663" s="21"/>
      <c r="G663" s="21" t="s">
        <v>1</v>
      </c>
      <c r="H663" s="21" t="s">
        <v>1</v>
      </c>
      <c r="I663" s="21" t="s">
        <v>1</v>
      </c>
      <c r="J663" s="21"/>
      <c r="K663" s="21"/>
      <c r="L663" s="21"/>
      <c r="M663" s="21" t="s">
        <v>1</v>
      </c>
      <c r="N663" s="21"/>
      <c r="O663" s="21"/>
      <c r="P663" s="21"/>
      <c r="Q663" s="21"/>
      <c r="R663" s="21" t="s">
        <v>1</v>
      </c>
      <c r="S663" s="21"/>
      <c r="T663" s="21"/>
      <c r="U663" s="20">
        <f>COUNTA(C663:T663)</f>
        <v>6</v>
      </c>
      <c r="V663" s="19" t="s">
        <v>9</v>
      </c>
      <c r="W663" s="18">
        <v>161457</v>
      </c>
      <c r="X663" s="17">
        <v>2.89</v>
      </c>
      <c r="Y663" s="16">
        <f>1+X663/100</f>
        <v>1.0288999999999999</v>
      </c>
      <c r="Z663" s="6">
        <v>19</v>
      </c>
      <c r="AA663" s="16">
        <f>POWER(Y663,Z663)</f>
        <v>1.7182651319612778</v>
      </c>
      <c r="AB663" s="6">
        <f>W663*AA663</f>
        <v>277425.93341107201</v>
      </c>
      <c r="AC663" s="1">
        <v>12.9</v>
      </c>
      <c r="AD663" s="6">
        <f>AB663*AC663/100</f>
        <v>35787.945410028289</v>
      </c>
      <c r="AE663" s="6">
        <f>AD663*0.95</f>
        <v>33998.548139526873</v>
      </c>
      <c r="AF663" s="6">
        <f>AE663*BB663</f>
        <v>0</v>
      </c>
      <c r="AG663" s="15">
        <f>AE663/21628351</f>
        <v>1.5719436095487295E-3</v>
      </c>
      <c r="AH663" s="6">
        <f>AB663*0.05</f>
        <v>13871.296670553602</v>
      </c>
      <c r="AI663" s="12">
        <f>AH663/12908475</f>
        <v>1.0745883360004649E-3</v>
      </c>
      <c r="AJ663" s="6">
        <f>AD663+AH663</f>
        <v>49659.242080581891</v>
      </c>
      <c r="AK663" s="6">
        <f>AB663*0.04</f>
        <v>11097.03733644288</v>
      </c>
      <c r="AL663" s="6">
        <f>AB663*0.04</f>
        <v>11097.03733644288</v>
      </c>
      <c r="AM663" s="6">
        <f>AK663+AL663</f>
        <v>22194.074672885759</v>
      </c>
      <c r="AN663" s="14">
        <f>AM663/20653560</f>
        <v>1.0745883360004649E-3</v>
      </c>
      <c r="AO663" s="6">
        <v>10</v>
      </c>
      <c r="AP663" s="13">
        <f>AO663/8801</f>
        <v>1.1362345188046814E-3</v>
      </c>
      <c r="AQ663" s="6">
        <v>10</v>
      </c>
      <c r="AR663" s="6"/>
      <c r="AS663" s="6"/>
      <c r="AT663" s="6"/>
      <c r="AU663" s="6">
        <v>0</v>
      </c>
      <c r="AV663" s="6"/>
      <c r="AW663" s="13">
        <f>AV663/34743979</f>
        <v>0</v>
      </c>
      <c r="AX663" s="6">
        <v>1</v>
      </c>
      <c r="AY663" s="6">
        <f>AJ663/889795*348676</f>
        <v>19459.522577322834</v>
      </c>
      <c r="AZ663" s="6">
        <f>AX663*AY663</f>
        <v>19459.522577322834</v>
      </c>
      <c r="BA663" s="12">
        <f>AZ663/12721596</f>
        <v>1.5296447534824116E-3</v>
      </c>
      <c r="BB663" s="11">
        <v>0</v>
      </c>
      <c r="BC663" s="6">
        <f>AD663*BB663*0.18*4</f>
        <v>0</v>
      </c>
      <c r="BD663" s="10">
        <f>BC663/11104067</f>
        <v>0</v>
      </c>
      <c r="BE663" s="6">
        <f>AD663*BB663*0.77*4</f>
        <v>0</v>
      </c>
      <c r="BF663" s="8">
        <f>BE663/47500730</f>
        <v>0</v>
      </c>
      <c r="BG663" s="27">
        <f>BC663+BE663</f>
        <v>0</v>
      </c>
      <c r="BH663" s="9">
        <v>1</v>
      </c>
      <c r="BI663" s="6">
        <f>AK663*0.85*0.75*12</f>
        <v>84892.335623788022</v>
      </c>
      <c r="BJ663" s="6">
        <f>AL663*0.85*0.75*2*12</f>
        <v>169784.67124757604</v>
      </c>
      <c r="BK663" s="6">
        <f>BI663+BJ663</f>
        <v>254677.00687136408</v>
      </c>
      <c r="BL663" s="8">
        <f>BK663/236999601</f>
        <v>1.0745883360004647E-3</v>
      </c>
      <c r="BM663" s="6">
        <f>AH663/248546*412849</f>
        <v>23041.010352777288</v>
      </c>
      <c r="BN663" s="8">
        <f>BM663/23157202</f>
        <v>9.9498248332321364E-4</v>
      </c>
      <c r="BT663" s="6">
        <f>'[1]Detailed Budget'!$AD$12</f>
        <v>194045122715</v>
      </c>
      <c r="BU663" s="6">
        <f>'[1]Detailed Budget'!$AD$24</f>
        <v>194045122715</v>
      </c>
      <c r="BV663" s="7">
        <f>AV663/34743979</f>
        <v>0</v>
      </c>
      <c r="BW663" s="4"/>
      <c r="BX663" s="5">
        <f>BT663*BV663</f>
        <v>0</v>
      </c>
      <c r="BY663" s="5">
        <f>BU663*BV663</f>
        <v>0</v>
      </c>
      <c r="CA663" s="6">
        <f>'[1]Detailed Budget'!$AD$96</f>
        <v>71050111380.677719</v>
      </c>
      <c r="CB663" s="5">
        <f>BA663*CA663</f>
        <v>108681430.10779466</v>
      </c>
      <c r="CE663" s="6">
        <f>'[1]Detailed Budget'!$AD$175</f>
        <v>4330586076.5988197</v>
      </c>
      <c r="CF663" s="5">
        <f>BB663*BD663*CE663</f>
        <v>0</v>
      </c>
      <c r="CG663" s="6">
        <f>'[1]Detailed Budget'!$AD$176</f>
        <v>20662817754.37001</v>
      </c>
      <c r="CH663" s="5">
        <f>BB663*BF663*CG663</f>
        <v>0</v>
      </c>
      <c r="CI663" s="5">
        <f>CF663+CH663</f>
        <v>0</v>
      </c>
      <c r="CJ663" s="5">
        <f>'[1]Detailed Budget'!$AD$178</f>
        <v>46025131033.061455</v>
      </c>
      <c r="CK663" s="5">
        <f>BB663*AG663*CJ663</f>
        <v>0</v>
      </c>
      <c r="CL663" s="5">
        <f>CI663+CK663</f>
        <v>0</v>
      </c>
      <c r="CM663" s="4">
        <f>'[1]Detailed Budget'!$AD$189</f>
        <v>77498869683.252869</v>
      </c>
      <c r="CN663" s="5">
        <f>BH663*BL663*CM663</f>
        <v>83279381.414843559</v>
      </c>
      <c r="CO663" s="3">
        <f>'[1]Detailed Budget'!$AD$191</f>
        <v>2684962805.4134097</v>
      </c>
      <c r="CP663" s="2">
        <f>BH663*AN663*CO663</f>
        <v>2885229.7132923361</v>
      </c>
      <c r="CQ663" s="2">
        <f>CN663+CP663</f>
        <v>86164611.12813589</v>
      </c>
      <c r="CR663" s="6">
        <f>'[1]Detailed Budget'!$AD$195</f>
        <v>18734176418</v>
      </c>
      <c r="CS663" s="5">
        <f>BN663*CR663</f>
        <v>18640177.375396829</v>
      </c>
      <c r="CW663" s="4"/>
      <c r="DH663" s="3">
        <f>'[1]Detailed Budget'!$AD$163</f>
        <v>4928560000</v>
      </c>
      <c r="DI663" s="2">
        <f>AP663*DH663</f>
        <v>5600000</v>
      </c>
    </row>
    <row r="664" spans="1:118" ht="43.5" x14ac:dyDescent="0.35">
      <c r="A664" s="23" t="s">
        <v>440</v>
      </c>
      <c r="B664" s="22" t="s">
        <v>439</v>
      </c>
      <c r="C664" s="21" t="s">
        <v>1</v>
      </c>
      <c r="D664" s="21"/>
      <c r="E664" s="21"/>
      <c r="F664" s="21"/>
      <c r="G664" s="21" t="s">
        <v>1</v>
      </c>
      <c r="H664" s="21" t="s">
        <v>1</v>
      </c>
      <c r="I664" s="21" t="s">
        <v>1</v>
      </c>
      <c r="J664" s="21"/>
      <c r="K664" s="21"/>
      <c r="L664" s="21"/>
      <c r="M664" s="21" t="s">
        <v>1</v>
      </c>
      <c r="N664" s="21"/>
      <c r="O664" s="21"/>
      <c r="P664" s="21"/>
      <c r="Q664" s="21"/>
      <c r="R664" s="21" t="s">
        <v>1</v>
      </c>
      <c r="S664" s="21"/>
      <c r="T664" s="21"/>
      <c r="U664" s="20">
        <f>COUNTA(C664:T664)</f>
        <v>6</v>
      </c>
      <c r="V664" s="19" t="s">
        <v>9</v>
      </c>
      <c r="W664" s="18">
        <v>192884</v>
      </c>
      <c r="X664" s="17">
        <v>2.89</v>
      </c>
      <c r="Y664" s="16">
        <f>1+X664/100</f>
        <v>1.0288999999999999</v>
      </c>
      <c r="Z664" s="6">
        <v>19</v>
      </c>
      <c r="AA664" s="16">
        <f>POWER(Y664,Z664)</f>
        <v>1.7182651319612778</v>
      </c>
      <c r="AB664" s="6">
        <f>W664*AA664</f>
        <v>331425.85171321913</v>
      </c>
      <c r="AC664" s="1">
        <v>12.9</v>
      </c>
      <c r="AD664" s="6">
        <f>AB664*AC664/100</f>
        <v>42753.934871005265</v>
      </c>
      <c r="AE664" s="6">
        <f>AD664*0.95</f>
        <v>40616.238127454999</v>
      </c>
      <c r="AF664" s="6">
        <f>AE664*BB664</f>
        <v>0</v>
      </c>
      <c r="AG664" s="15">
        <f>AE664/21628351</f>
        <v>1.8779165423871195E-3</v>
      </c>
      <c r="AH664" s="6">
        <f>AB664*0.05</f>
        <v>16571.292585660958</v>
      </c>
      <c r="AI664" s="12">
        <f>AH664/12908475</f>
        <v>1.2837529286504376E-3</v>
      </c>
      <c r="AJ664" s="6">
        <f>AD664+AH664</f>
        <v>59325.227456666224</v>
      </c>
      <c r="AK664" s="6">
        <f>AB664*0.04</f>
        <v>13257.034068528767</v>
      </c>
      <c r="AL664" s="6">
        <f>AB664*0.04</f>
        <v>13257.034068528767</v>
      </c>
      <c r="AM664" s="6">
        <f>AK664+AL664</f>
        <v>26514.068137057533</v>
      </c>
      <c r="AN664" s="14">
        <f>AM664/20653560</f>
        <v>1.2837529286504376E-3</v>
      </c>
      <c r="AO664" s="6">
        <v>13</v>
      </c>
      <c r="AP664" s="13">
        <f>AO664/8801</f>
        <v>1.4771048744460858E-3</v>
      </c>
      <c r="AQ664" s="6">
        <v>13</v>
      </c>
      <c r="AR664" s="6"/>
      <c r="AS664" s="6"/>
      <c r="AT664" s="6"/>
      <c r="AU664" s="6">
        <v>0</v>
      </c>
      <c r="AV664" s="6"/>
      <c r="AW664" s="13">
        <f>AV664/34743979</f>
        <v>0</v>
      </c>
      <c r="AX664" s="6">
        <v>1</v>
      </c>
      <c r="AY664" s="6">
        <f>AJ664/889795*348676</f>
        <v>23247.245723656069</v>
      </c>
      <c r="AZ664" s="6">
        <f>AX664*AY664</f>
        <v>23247.245723656069</v>
      </c>
      <c r="BA664" s="12">
        <f>AZ664/12721596</f>
        <v>1.8273843724998082E-3</v>
      </c>
      <c r="BB664" s="11">
        <v>0</v>
      </c>
      <c r="BC664" s="6">
        <f>AD664*BB664*0.18*4</f>
        <v>0</v>
      </c>
      <c r="BD664" s="10">
        <f>BC664/11104067</f>
        <v>0</v>
      </c>
      <c r="BE664" s="6">
        <f>AD664*BB664*0.77*4</f>
        <v>0</v>
      </c>
      <c r="BF664" s="8">
        <f>BE664/47500730</f>
        <v>0</v>
      </c>
      <c r="BG664" s="27">
        <f>BC664+BE664</f>
        <v>0</v>
      </c>
      <c r="BH664" s="9">
        <v>1</v>
      </c>
      <c r="BI664" s="6">
        <f>AK664*0.85*0.75*12</f>
        <v>101416.31062424506</v>
      </c>
      <c r="BJ664" s="6">
        <f>AL664*0.85*0.75*2*12</f>
        <v>202832.62124849012</v>
      </c>
      <c r="BK664" s="6">
        <f>BI664+BJ664</f>
        <v>304248.93187273515</v>
      </c>
      <c r="BL664" s="8">
        <f>BK664/236999601</f>
        <v>1.2837529286504376E-3</v>
      </c>
      <c r="BM664" s="6">
        <f>AH664/248546*412849</f>
        <v>27525.856673201502</v>
      </c>
      <c r="BN664" s="8">
        <f>BM664/23157202</f>
        <v>1.1886520950675087E-3</v>
      </c>
      <c r="BT664" s="6">
        <f>'[1]Detailed Budget'!$AD$12</f>
        <v>194045122715</v>
      </c>
      <c r="BU664" s="6">
        <f>'[1]Detailed Budget'!$AD$24</f>
        <v>194045122715</v>
      </c>
      <c r="BV664" s="7">
        <f>AV664/34743979</f>
        <v>0</v>
      </c>
      <c r="BW664" s="4"/>
      <c r="BX664" s="5">
        <f>BT664*BV664</f>
        <v>0</v>
      </c>
      <c r="BY664" s="5">
        <f>BU664*BV664</f>
        <v>0</v>
      </c>
      <c r="CA664" s="6">
        <f>'[1]Detailed Budget'!$AD$96</f>
        <v>71050111380.677719</v>
      </c>
      <c r="CB664" s="5">
        <f>BA664*CA664</f>
        <v>129835863.20142123</v>
      </c>
      <c r="CE664" s="6">
        <f>'[1]Detailed Budget'!$AD$175</f>
        <v>4330586076.5988197</v>
      </c>
      <c r="CF664" s="5">
        <f>BB664*BD664*CE664</f>
        <v>0</v>
      </c>
      <c r="CG664" s="6">
        <f>'[1]Detailed Budget'!$AD$176</f>
        <v>20662817754.37001</v>
      </c>
      <c r="CH664" s="5">
        <f>BB664*BF664*CG664</f>
        <v>0</v>
      </c>
      <c r="CI664" s="5">
        <f>CF664+CH664</f>
        <v>0</v>
      </c>
      <c r="CJ664" s="5">
        <f>'[1]Detailed Budget'!$AD$178</f>
        <v>46025131033.061455</v>
      </c>
      <c r="CK664" s="5">
        <f>BB664*AG664*CJ664</f>
        <v>0</v>
      </c>
      <c r="CL664" s="5">
        <f>CI664+CK664</f>
        <v>0</v>
      </c>
      <c r="CM664" s="4">
        <f>'[1]Detailed Budget'!$AD$189</f>
        <v>77498869683.252869</v>
      </c>
      <c r="CN664" s="5">
        <f>BH664*BL664*CM664</f>
        <v>99489400.922974482</v>
      </c>
      <c r="CO664" s="3">
        <f>'[1]Detailed Budget'!$AD$191</f>
        <v>2684962805.4134097</v>
      </c>
      <c r="CP664" s="2">
        <f>BH664*AN664*CO664</f>
        <v>3446828.8647669596</v>
      </c>
      <c r="CQ664" s="2">
        <f>CN664+CP664</f>
        <v>102936229.78774144</v>
      </c>
      <c r="CR664" s="6">
        <f>'[1]Detailed Budget'!$AD$195</f>
        <v>18734176418</v>
      </c>
      <c r="CS664" s="5">
        <f>BN664*CR664</f>
        <v>22268418.048620015</v>
      </c>
      <c r="CW664" s="4"/>
      <c r="DH664" s="3">
        <f>'[1]Detailed Budget'!$AD$163</f>
        <v>4928560000</v>
      </c>
      <c r="DI664" s="2">
        <f>AP664*DH664</f>
        <v>7280000.0000000009</v>
      </c>
    </row>
    <row r="665" spans="1:118" ht="43.5" x14ac:dyDescent="0.35">
      <c r="A665" s="23" t="s">
        <v>438</v>
      </c>
      <c r="B665" s="22" t="s">
        <v>437</v>
      </c>
      <c r="C665" s="21" t="s">
        <v>1</v>
      </c>
      <c r="D665" s="21"/>
      <c r="E665" s="21"/>
      <c r="F665" s="21"/>
      <c r="G665" s="21" t="s">
        <v>1</v>
      </c>
      <c r="H665" s="21" t="s">
        <v>1</v>
      </c>
      <c r="I665" s="21" t="s">
        <v>1</v>
      </c>
      <c r="J665" s="21"/>
      <c r="K665" s="21"/>
      <c r="L665" s="21"/>
      <c r="M665" s="21" t="s">
        <v>1</v>
      </c>
      <c r="N665" s="21"/>
      <c r="O665" s="21"/>
      <c r="P665" s="21"/>
      <c r="Q665" s="21"/>
      <c r="R665" s="21" t="s">
        <v>1</v>
      </c>
      <c r="S665" s="21"/>
      <c r="T665" s="21"/>
      <c r="U665" s="20">
        <f>COUNTA(C665:T665)</f>
        <v>6</v>
      </c>
      <c r="V665" s="19" t="s">
        <v>9</v>
      </c>
      <c r="W665" s="18">
        <v>171574</v>
      </c>
      <c r="X665" s="17">
        <v>2.89</v>
      </c>
      <c r="Y665" s="16">
        <f>1+X665/100</f>
        <v>1.0288999999999999</v>
      </c>
      <c r="Z665" s="6">
        <v>19</v>
      </c>
      <c r="AA665" s="16">
        <f>POWER(Y665,Z665)</f>
        <v>1.7182651319612778</v>
      </c>
      <c r="AB665" s="6">
        <f>W665*AA665</f>
        <v>294809.62175112427</v>
      </c>
      <c r="AC665" s="1">
        <v>12.9</v>
      </c>
      <c r="AD665" s="6">
        <f>AB665*AC665/100</f>
        <v>38030.441205895033</v>
      </c>
      <c r="AE665" s="6">
        <f>AD665*0.95</f>
        <v>36128.919145600281</v>
      </c>
      <c r="AF665" s="6">
        <f>AE665*BB665</f>
        <v>0</v>
      </c>
      <c r="AG665" s="15">
        <f>AE665/21628351</f>
        <v>1.6704426123656066E-3</v>
      </c>
      <c r="AH665" s="6">
        <f>AB665*0.05</f>
        <v>14740.481087556214</v>
      </c>
      <c r="AI665" s="12">
        <f>AH665/12908475</f>
        <v>1.1419227358426317E-3</v>
      </c>
      <c r="AJ665" s="6">
        <f>AD665+AH665</f>
        <v>52770.922293451251</v>
      </c>
      <c r="AK665" s="6">
        <f>AB665*0.04</f>
        <v>11792.384870044971</v>
      </c>
      <c r="AL665" s="6">
        <f>AB665*0.04</f>
        <v>11792.384870044971</v>
      </c>
      <c r="AM665" s="6">
        <f>AK665+AL665</f>
        <v>23584.769740089941</v>
      </c>
      <c r="AN665" s="14">
        <f>AM665/20653560</f>
        <v>1.1419227358426315E-3</v>
      </c>
      <c r="AO665" s="6">
        <v>10</v>
      </c>
      <c r="AP665" s="13">
        <f>AO665/8801</f>
        <v>1.1362345188046814E-3</v>
      </c>
      <c r="AQ665" s="6">
        <v>10</v>
      </c>
      <c r="AR665" s="6"/>
      <c r="AS665" s="6"/>
      <c r="AT665" s="6"/>
      <c r="AU665" s="6">
        <v>0</v>
      </c>
      <c r="AV665" s="6"/>
      <c r="AW665" s="13">
        <f>AV665/34743979</f>
        <v>0</v>
      </c>
      <c r="AX665" s="6">
        <v>1</v>
      </c>
      <c r="AY665" s="6">
        <f>AJ665/889795*348676</f>
        <v>20678.868842364147</v>
      </c>
      <c r="AZ665" s="6">
        <f>AX665*AY665</f>
        <v>20678.868842364147</v>
      </c>
      <c r="BA665" s="12">
        <f>AZ665/12721596</f>
        <v>1.6254932826324736E-3</v>
      </c>
      <c r="BB665" s="11">
        <v>0</v>
      </c>
      <c r="BC665" s="6">
        <f>AD665*BB665*0.18*4</f>
        <v>0</v>
      </c>
      <c r="BD665" s="10">
        <f>BC665/11104067</f>
        <v>0</v>
      </c>
      <c r="BE665" s="6">
        <f>AD665*BB665*0.77*4</f>
        <v>0</v>
      </c>
      <c r="BF665" s="8">
        <f>BE665/47500730</f>
        <v>0</v>
      </c>
      <c r="BG665" s="27">
        <f>BC665+BE665</f>
        <v>0</v>
      </c>
      <c r="BH665" s="9">
        <v>1</v>
      </c>
      <c r="BI665" s="6">
        <f>AK665*0.85*0.75*12</f>
        <v>90211.744255844023</v>
      </c>
      <c r="BJ665" s="6">
        <f>AL665*0.85*0.75*2*12</f>
        <v>180423.48851168805</v>
      </c>
      <c r="BK665" s="6">
        <f>BI665+BJ665</f>
        <v>270635.23276753206</v>
      </c>
      <c r="BL665" s="8">
        <f>BK665/236999601</f>
        <v>1.1419227358426315E-3</v>
      </c>
      <c r="BM665" s="6">
        <f>AH665/248546*412849</f>
        <v>24484.774957217156</v>
      </c>
      <c r="BN665" s="8">
        <f>BM665/23157202</f>
        <v>1.0573287289724015E-3</v>
      </c>
      <c r="BT665" s="6">
        <f>'[1]Detailed Budget'!$AD$12</f>
        <v>194045122715</v>
      </c>
      <c r="BU665" s="6">
        <f>'[1]Detailed Budget'!$AD$24</f>
        <v>194045122715</v>
      </c>
      <c r="BV665" s="7">
        <f>AV665/34743979</f>
        <v>0</v>
      </c>
      <c r="BW665" s="4"/>
      <c r="BX665" s="5">
        <f>BT665*BV665</f>
        <v>0</v>
      </c>
      <c r="BY665" s="5">
        <f>BU665*BV665</f>
        <v>0</v>
      </c>
      <c r="CA665" s="6">
        <f>'[1]Detailed Budget'!$AD$96</f>
        <v>71050111380.677719</v>
      </c>
      <c r="CB665" s="5">
        <f>BA665*CA665</f>
        <v>115491478.7795807</v>
      </c>
      <c r="CE665" s="6">
        <f>'[1]Detailed Budget'!$AD$175</f>
        <v>4330586076.5988197</v>
      </c>
      <c r="CF665" s="5">
        <f>BB665*BD665*CE665</f>
        <v>0</v>
      </c>
      <c r="CG665" s="6">
        <f>'[1]Detailed Budget'!$AD$176</f>
        <v>20662817754.37001</v>
      </c>
      <c r="CH665" s="5">
        <f>BB665*BF665*CG665</f>
        <v>0</v>
      </c>
      <c r="CI665" s="5">
        <f>CF665+CH665</f>
        <v>0</v>
      </c>
      <c r="CJ665" s="5">
        <f>'[1]Detailed Budget'!$AD$178</f>
        <v>46025131033.061455</v>
      </c>
      <c r="CK665" s="5">
        <f>BB665*AG665*CJ665</f>
        <v>0</v>
      </c>
      <c r="CL665" s="5">
        <f>CI665+CK665</f>
        <v>0</v>
      </c>
      <c r="CM665" s="4">
        <f>'[1]Detailed Budget'!$AD$189</f>
        <v>77498869683.252869</v>
      </c>
      <c r="CN665" s="5">
        <f>BH665*BL665*CM665</f>
        <v>88497721.293411687</v>
      </c>
      <c r="CO665" s="3">
        <f>'[1]Detailed Budget'!$AD$191</f>
        <v>2684962805.4134097</v>
      </c>
      <c r="CP665" s="2">
        <f>BH665*AN665*CO665</f>
        <v>3066020.072393388</v>
      </c>
      <c r="CQ665" s="2">
        <f>CN665+CP665</f>
        <v>91563741.365805075</v>
      </c>
      <c r="CR665" s="6">
        <f>'[1]Detailed Budget'!$AD$195</f>
        <v>18734176418</v>
      </c>
      <c r="CS665" s="5">
        <f>BN665*CR665</f>
        <v>19808182.940388676</v>
      </c>
      <c r="CW665" s="4"/>
      <c r="DH665" s="3">
        <f>'[1]Detailed Budget'!$AD$163</f>
        <v>4928560000</v>
      </c>
      <c r="DI665" s="2">
        <f>AP665*DH665</f>
        <v>5600000</v>
      </c>
    </row>
    <row r="666" spans="1:118" ht="43.5" x14ac:dyDescent="0.35">
      <c r="A666" s="23" t="s">
        <v>436</v>
      </c>
      <c r="B666" s="22" t="s">
        <v>435</v>
      </c>
      <c r="C666" s="21" t="s">
        <v>1</v>
      </c>
      <c r="D666" s="21"/>
      <c r="E666" s="21"/>
      <c r="F666" s="21"/>
      <c r="G666" s="21" t="s">
        <v>1</v>
      </c>
      <c r="H666" s="21" t="s">
        <v>1</v>
      </c>
      <c r="I666" s="21" t="s">
        <v>1</v>
      </c>
      <c r="J666" s="21"/>
      <c r="K666" s="21" t="s">
        <v>1</v>
      </c>
      <c r="L666" s="21"/>
      <c r="M666" s="21"/>
      <c r="N666" s="21"/>
      <c r="O666" s="21"/>
      <c r="P666" s="21"/>
      <c r="Q666" s="21"/>
      <c r="R666" s="21" t="s">
        <v>1</v>
      </c>
      <c r="S666" s="21"/>
      <c r="T666" s="21"/>
      <c r="U666" s="20">
        <f>COUNTA(C666:T666)</f>
        <v>6</v>
      </c>
      <c r="V666" s="19" t="s">
        <v>9</v>
      </c>
      <c r="W666" s="18">
        <v>196271</v>
      </c>
      <c r="X666" s="17">
        <v>2.89</v>
      </c>
      <c r="Y666" s="16">
        <f>1+X666/100</f>
        <v>1.0288999999999999</v>
      </c>
      <c r="Z666" s="6">
        <v>19</v>
      </c>
      <c r="AA666" s="16">
        <f>POWER(Y666,Z666)</f>
        <v>1.7182651319612778</v>
      </c>
      <c r="AB666" s="6">
        <f>W666*AA666</f>
        <v>337245.61571517197</v>
      </c>
      <c r="AC666" s="1">
        <v>12.9</v>
      </c>
      <c r="AD666" s="6">
        <f>AB666*AC666/100</f>
        <v>43504.684427257191</v>
      </c>
      <c r="AE666" s="6">
        <f>AD666*0.95</f>
        <v>41329.450205894333</v>
      </c>
      <c r="AF666" s="6">
        <f>AE666*BB666</f>
        <v>0</v>
      </c>
      <c r="AG666" s="15">
        <f>AE666/21628351</f>
        <v>1.9108923378344624E-3</v>
      </c>
      <c r="AH666" s="6">
        <f>AB666*0.05</f>
        <v>16862.280785758598</v>
      </c>
      <c r="AI666" s="12">
        <f>AH666/12908475</f>
        <v>1.3062953436218142E-3</v>
      </c>
      <c r="AJ666" s="6">
        <f>AD666+AH666</f>
        <v>60366.965213015792</v>
      </c>
      <c r="AK666" s="6">
        <f>AB666*0.04</f>
        <v>13489.824628606879</v>
      </c>
      <c r="AL666" s="6">
        <f>AB666*0.04</f>
        <v>13489.824628606879</v>
      </c>
      <c r="AM666" s="6">
        <f>AK666+AL666</f>
        <v>26979.649257213758</v>
      </c>
      <c r="AN666" s="14">
        <f>AM666/20653560</f>
        <v>1.3062953436218142E-3</v>
      </c>
      <c r="AO666" s="6">
        <v>13</v>
      </c>
      <c r="AP666" s="13">
        <f>AO666/8801</f>
        <v>1.4771048744460858E-3</v>
      </c>
      <c r="AQ666" s="6">
        <v>13</v>
      </c>
      <c r="AR666" s="6"/>
      <c r="AS666" s="6"/>
      <c r="AT666" s="6"/>
      <c r="AU666" s="6">
        <v>0</v>
      </c>
      <c r="AV666" s="6"/>
      <c r="AW666" s="13">
        <f>AV666/34743979</f>
        <v>0</v>
      </c>
      <c r="AX666" s="6">
        <v>1</v>
      </c>
      <c r="AY666" s="6">
        <f>AJ666/889795*348676</f>
        <v>23655.462171189421</v>
      </c>
      <c r="AZ666" s="6">
        <f>AX666*AY666</f>
        <v>23655.462171189421</v>
      </c>
      <c r="BA666" s="12">
        <f>AZ666/12721596</f>
        <v>1.8594728343196421E-3</v>
      </c>
      <c r="BB666" s="11">
        <v>0</v>
      </c>
      <c r="BC666" s="6">
        <f>AD666*BB666*0.18*4</f>
        <v>0</v>
      </c>
      <c r="BD666" s="10">
        <f>BC666/11104067</f>
        <v>0</v>
      </c>
      <c r="BE666" s="6">
        <f>AD666*BB666*0.77*4</f>
        <v>0</v>
      </c>
      <c r="BF666" s="8">
        <f>BE666/47500730</f>
        <v>0</v>
      </c>
      <c r="BG666" s="27">
        <f>BC666+BE666</f>
        <v>0</v>
      </c>
      <c r="BH666" s="9">
        <v>1</v>
      </c>
      <c r="BI666" s="6">
        <f>AK666*0.85*0.75*12</f>
        <v>103197.15840884262</v>
      </c>
      <c r="BJ666" s="6">
        <f>AL666*0.85*0.75*2*12</f>
        <v>206394.31681768523</v>
      </c>
      <c r="BK666" s="6">
        <f>BI666+BJ666</f>
        <v>309591.47522652784</v>
      </c>
      <c r="BL666" s="8">
        <f>BK666/236999601</f>
        <v>1.306295343621814E-3</v>
      </c>
      <c r="BM666" s="6">
        <f>AH666/248546*412849</f>
        <v>28009.204574282634</v>
      </c>
      <c r="BN666" s="8">
        <f>BM666/23157202</f>
        <v>1.2095245606219022E-3</v>
      </c>
      <c r="BT666" s="6">
        <f>'[1]Detailed Budget'!$AD$12</f>
        <v>194045122715</v>
      </c>
      <c r="BU666" s="6">
        <f>'[1]Detailed Budget'!$AD$24</f>
        <v>194045122715</v>
      </c>
      <c r="BV666" s="7">
        <f>AV666/34743979</f>
        <v>0</v>
      </c>
      <c r="BW666" s="4"/>
      <c r="BX666" s="5">
        <f>BT666*BV666</f>
        <v>0</v>
      </c>
      <c r="BY666" s="5">
        <f>BU666*BV666</f>
        <v>0</v>
      </c>
      <c r="CA666" s="6">
        <f>'[1]Detailed Budget'!$AD$96</f>
        <v>71050111380.677719</v>
      </c>
      <c r="CB666" s="5">
        <f>BA666*CA666</f>
        <v>132115751.98775506</v>
      </c>
      <c r="CE666" s="6">
        <f>'[1]Detailed Budget'!$AD$175</f>
        <v>4330586076.5988197</v>
      </c>
      <c r="CF666" s="5">
        <f>BB666*BD666*CE666</f>
        <v>0</v>
      </c>
      <c r="CG666" s="6">
        <f>'[1]Detailed Budget'!$AD$176</f>
        <v>20662817754.37001</v>
      </c>
      <c r="CH666" s="5">
        <f>BB666*BF666*CG666</f>
        <v>0</v>
      </c>
      <c r="CI666" s="5">
        <f>CF666+CH666</f>
        <v>0</v>
      </c>
      <c r="CJ666" s="5">
        <f>'[1]Detailed Budget'!$AD$178</f>
        <v>46025131033.061455</v>
      </c>
      <c r="CK666" s="5">
        <f>BB666*AG666*CJ666</f>
        <v>0</v>
      </c>
      <c r="CL666" s="5">
        <f>CI666+CK666</f>
        <v>0</v>
      </c>
      <c r="CM666" s="4">
        <f>'[1]Detailed Budget'!$AD$189</f>
        <v>77498869683.252869</v>
      </c>
      <c r="CN666" s="5">
        <f>BH666*BL666*CM666</f>
        <v>101236412.60318699</v>
      </c>
      <c r="CO666" s="3">
        <f>'[1]Detailed Budget'!$AD$191</f>
        <v>2684962805.4134097</v>
      </c>
      <c r="CP666" s="2">
        <f>BH666*AN666*CO666</f>
        <v>3507354.4105093004</v>
      </c>
      <c r="CQ666" s="2">
        <f>CN666+CP666</f>
        <v>104743767.0136963</v>
      </c>
      <c r="CR666" s="6">
        <f>'[1]Detailed Budget'!$AD$195</f>
        <v>18734176418</v>
      </c>
      <c r="CS666" s="5">
        <f>BN666*CR666</f>
        <v>22659446.500594653</v>
      </c>
      <c r="CW666" s="4"/>
      <c r="DH666" s="3">
        <f>'[1]Detailed Budget'!$AD$163</f>
        <v>4928560000</v>
      </c>
      <c r="DI666" s="2">
        <f>AP666*DH666</f>
        <v>7280000.0000000009</v>
      </c>
    </row>
    <row r="667" spans="1:118" ht="43.5" x14ac:dyDescent="0.35">
      <c r="A667" s="23" t="s">
        <v>434</v>
      </c>
      <c r="B667" s="22" t="s">
        <v>433</v>
      </c>
      <c r="C667" s="21" t="s">
        <v>1</v>
      </c>
      <c r="D667" s="21"/>
      <c r="E667" s="21"/>
      <c r="F667" s="21"/>
      <c r="G667" s="21" t="s">
        <v>1</v>
      </c>
      <c r="H667" s="21" t="s">
        <v>1</v>
      </c>
      <c r="I667" s="21" t="s">
        <v>1</v>
      </c>
      <c r="J667" s="21"/>
      <c r="K667" s="21"/>
      <c r="L667" s="21"/>
      <c r="M667" s="21" t="s">
        <v>1</v>
      </c>
      <c r="N667" s="21"/>
      <c r="O667" s="21"/>
      <c r="P667" s="21"/>
      <c r="Q667" s="21"/>
      <c r="R667" s="21" t="s">
        <v>1</v>
      </c>
      <c r="S667" s="21"/>
      <c r="T667" s="21"/>
      <c r="U667" s="20">
        <f>COUNTA(C667:T667)</f>
        <v>6</v>
      </c>
      <c r="V667" s="19" t="s">
        <v>9</v>
      </c>
      <c r="W667" s="18">
        <v>211557</v>
      </c>
      <c r="X667" s="17">
        <v>2.89</v>
      </c>
      <c r="Y667" s="16">
        <f>1+X667/100</f>
        <v>1.0288999999999999</v>
      </c>
      <c r="Z667" s="6">
        <v>19</v>
      </c>
      <c r="AA667" s="16">
        <f>POWER(Y667,Z667)</f>
        <v>1.7182651319612778</v>
      </c>
      <c r="AB667" s="6">
        <f>W667*AA667</f>
        <v>363511.01652233204</v>
      </c>
      <c r="AC667" s="1">
        <v>12.9</v>
      </c>
      <c r="AD667" s="6">
        <f>AB667*AC667/100</f>
        <v>46892.921131380834</v>
      </c>
      <c r="AE667" s="6">
        <f>AD667*0.95</f>
        <v>44548.275074811791</v>
      </c>
      <c r="AF667" s="6">
        <f>AE667*BB667</f>
        <v>0</v>
      </c>
      <c r="AG667" s="15">
        <f>AE667/21628351</f>
        <v>2.0597166688672564E-3</v>
      </c>
      <c r="AH667" s="6">
        <f>AB667*0.05</f>
        <v>18175.550826116603</v>
      </c>
      <c r="AI667" s="12">
        <f>AH667/12908475</f>
        <v>1.4080323838498818E-3</v>
      </c>
      <c r="AJ667" s="6">
        <f>AD667+AH667</f>
        <v>65068.471957497437</v>
      </c>
      <c r="AK667" s="6">
        <f>AB667*0.04</f>
        <v>14540.440660893282</v>
      </c>
      <c r="AL667" s="6">
        <f>AB667*0.04</f>
        <v>14540.440660893282</v>
      </c>
      <c r="AM667" s="6">
        <f>AK667+AL667</f>
        <v>29080.881321786565</v>
      </c>
      <c r="AN667" s="14">
        <f>AM667/20653560</f>
        <v>1.4080323838498818E-3</v>
      </c>
      <c r="AO667" s="6">
        <v>11</v>
      </c>
      <c r="AP667" s="13">
        <f>AO667/8801</f>
        <v>1.2498579706851495E-3</v>
      </c>
      <c r="AQ667" s="6">
        <v>11</v>
      </c>
      <c r="AR667" s="6"/>
      <c r="AS667" s="6"/>
      <c r="AT667" s="6"/>
      <c r="AU667" s="6">
        <v>0</v>
      </c>
      <c r="AV667" s="6"/>
      <c r="AW667" s="13">
        <f>AV667/34743979</f>
        <v>0</v>
      </c>
      <c r="AX667" s="6">
        <v>1</v>
      </c>
      <c r="AY667" s="6">
        <f>AJ667/889795*348676</f>
        <v>25497.799524893235</v>
      </c>
      <c r="AZ667" s="6">
        <f>AX667*AY667</f>
        <v>25497.799524893235</v>
      </c>
      <c r="BA667" s="12">
        <f>AZ667/12721596</f>
        <v>2.004292505821851E-3</v>
      </c>
      <c r="BB667" s="11">
        <v>0</v>
      </c>
      <c r="BC667" s="6">
        <f>AD667*BB667*0.18*4</f>
        <v>0</v>
      </c>
      <c r="BD667" s="10">
        <f>BC667/11104067</f>
        <v>0</v>
      </c>
      <c r="BE667" s="6">
        <f>AD667*BB667*0.77*4</f>
        <v>0</v>
      </c>
      <c r="BF667" s="8">
        <f>BE667/47500730</f>
        <v>0</v>
      </c>
      <c r="BG667" s="27">
        <f>BC667+BE667</f>
        <v>0</v>
      </c>
      <c r="BH667" s="9">
        <v>1</v>
      </c>
      <c r="BI667" s="6">
        <f>AK667*0.85*0.75*12</f>
        <v>111234.3710558336</v>
      </c>
      <c r="BJ667" s="6">
        <f>AL667*0.85*0.75*2*12</f>
        <v>222468.7421116672</v>
      </c>
      <c r="BK667" s="6">
        <f>BI667+BJ667</f>
        <v>333703.11316750082</v>
      </c>
      <c r="BL667" s="8">
        <f>BK667/236999601</f>
        <v>1.4080323838498818E-3</v>
      </c>
      <c r="BM667" s="6">
        <f>AH667/248546*412849</f>
        <v>30190.620581346764</v>
      </c>
      <c r="BN667" s="8">
        <f>BM667/23157202</f>
        <v>1.3037248878921886E-3</v>
      </c>
      <c r="BT667" s="6">
        <f>'[1]Detailed Budget'!$AD$12</f>
        <v>194045122715</v>
      </c>
      <c r="BU667" s="6">
        <f>'[1]Detailed Budget'!$AD$24</f>
        <v>194045122715</v>
      </c>
      <c r="BV667" s="7">
        <f>AV667/34743979</f>
        <v>0</v>
      </c>
      <c r="BW667" s="4"/>
      <c r="BX667" s="5">
        <f>BT667*BV667</f>
        <v>0</v>
      </c>
      <c r="BY667" s="5">
        <f>BU667*BV667</f>
        <v>0</v>
      </c>
      <c r="CA667" s="6">
        <f>'[1]Detailed Budget'!$AD$96</f>
        <v>71050111380.677719</v>
      </c>
      <c r="CB667" s="5">
        <f>BA667*CA667</f>
        <v>142405205.77810016</v>
      </c>
      <c r="CE667" s="6">
        <f>'[1]Detailed Budget'!$AD$175</f>
        <v>4330586076.5988197</v>
      </c>
      <c r="CF667" s="5">
        <f>BB667*BD667*CE667</f>
        <v>0</v>
      </c>
      <c r="CG667" s="6">
        <f>'[1]Detailed Budget'!$AD$176</f>
        <v>20662817754.37001</v>
      </c>
      <c r="CH667" s="5">
        <f>BB667*BF667*CG667</f>
        <v>0</v>
      </c>
      <c r="CI667" s="5">
        <f>CF667+CH667</f>
        <v>0</v>
      </c>
      <c r="CJ667" s="5">
        <f>'[1]Detailed Budget'!$AD$178</f>
        <v>46025131033.061455</v>
      </c>
      <c r="CK667" s="5">
        <f>BB667*AG667*CJ667</f>
        <v>0</v>
      </c>
      <c r="CL667" s="5">
        <f>CI667+CK667</f>
        <v>0</v>
      </c>
      <c r="CM667" s="4">
        <f>'[1]Detailed Budget'!$AD$189</f>
        <v>77498869683.252869</v>
      </c>
      <c r="CN667" s="5">
        <f>BH667*BL667*CM667</f>
        <v>109120918.22578187</v>
      </c>
      <c r="CO667" s="3">
        <f>'[1]Detailed Budget'!$AD$191</f>
        <v>2684962805.4134097</v>
      </c>
      <c r="CP667" s="2">
        <f>BH667*AN667*CO667</f>
        <v>3780514.5794545095</v>
      </c>
      <c r="CQ667" s="2">
        <f>CN667+CP667</f>
        <v>112901432.80523638</v>
      </c>
      <c r="CR667" s="6">
        <f>'[1]Detailed Budget'!$AD$195</f>
        <v>18734176418</v>
      </c>
      <c r="CS667" s="5">
        <f>BN667*CR667</f>
        <v>24424212.050309535</v>
      </c>
      <c r="CW667" s="4"/>
      <c r="DH667" s="3">
        <f>'[1]Detailed Budget'!$AD$163</f>
        <v>4928560000</v>
      </c>
      <c r="DI667" s="2">
        <f>AP667*DH667</f>
        <v>6160000</v>
      </c>
    </row>
    <row r="668" spans="1:118" x14ac:dyDescent="0.35">
      <c r="A668" s="23"/>
      <c r="B668" s="22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0"/>
      <c r="V668" s="19"/>
      <c r="W668" s="18"/>
      <c r="X668" s="17"/>
      <c r="Y668" s="16"/>
      <c r="Z668" s="6"/>
      <c r="AA668" s="16"/>
      <c r="AB668" s="6"/>
      <c r="AD668" s="6"/>
      <c r="AE668" s="6"/>
      <c r="AF668" s="6">
        <f>AE668*BB668</f>
        <v>0</v>
      </c>
      <c r="AG668" s="15">
        <f>AE668/21628351</f>
        <v>0</v>
      </c>
      <c r="AH668" s="6"/>
      <c r="AI668" s="12"/>
      <c r="AJ668" s="6"/>
      <c r="AK668" s="6">
        <f>AB668*0.04</f>
        <v>0</v>
      </c>
      <c r="AL668" s="6">
        <f>AB668*0.04</f>
        <v>0</v>
      </c>
      <c r="AM668" s="6">
        <f>AK668+AL668</f>
        <v>0</v>
      </c>
      <c r="AN668" s="14">
        <f>AM668/20653560</f>
        <v>0</v>
      </c>
      <c r="AO668" s="6"/>
      <c r="AP668" s="13">
        <f>AO668/8801</f>
        <v>0</v>
      </c>
      <c r="AQ668" s="6"/>
      <c r="AR668" s="6"/>
      <c r="AS668" s="6"/>
      <c r="AT668" s="6"/>
      <c r="AU668" s="6"/>
      <c r="AV668" s="6"/>
      <c r="AW668" s="13">
        <f>AV668/34743979</f>
        <v>0</v>
      </c>
      <c r="AX668" s="6"/>
      <c r="AY668" s="6"/>
      <c r="AZ668" s="6"/>
      <c r="BA668" s="12">
        <f>AZ668/12721596</f>
        <v>0</v>
      </c>
      <c r="BB668" s="11"/>
      <c r="BC668" s="6"/>
      <c r="BD668" s="10"/>
      <c r="BE668" s="6"/>
      <c r="BF668" s="8"/>
      <c r="BG668" s="27"/>
      <c r="BH668" s="9"/>
      <c r="BI668" s="6">
        <f>AK668*0.85*0.75*12</f>
        <v>0</v>
      </c>
      <c r="BJ668" s="6">
        <f>AL668*0.85*0.75*2*12</f>
        <v>0</v>
      </c>
      <c r="BK668" s="6">
        <f>BI668+BJ668</f>
        <v>0</v>
      </c>
      <c r="BL668" s="8">
        <f>BK668/236999601</f>
        <v>0</v>
      </c>
      <c r="BM668" s="6"/>
      <c r="BN668" s="8">
        <f>BM668/23157202</f>
        <v>0</v>
      </c>
      <c r="BT668" s="6"/>
      <c r="BU668" s="6"/>
      <c r="BV668" s="7"/>
      <c r="BW668" s="4"/>
      <c r="BX668" s="5"/>
      <c r="BY668" s="5"/>
      <c r="CA668" s="6">
        <f>'[1]Detailed Budget'!$AD$96</f>
        <v>71050111380.677719</v>
      </c>
      <c r="CB668" s="5">
        <f>BA668*CA668</f>
        <v>0</v>
      </c>
      <c r="CE668" s="6"/>
      <c r="CF668" s="5"/>
      <c r="CG668" s="6"/>
      <c r="CH668" s="5"/>
      <c r="CI668" s="5"/>
      <c r="CJ668" s="5"/>
      <c r="CK668" s="5"/>
      <c r="CL668" s="5"/>
      <c r="CM668" s="4">
        <f>'[1]Detailed Budget'!$AD$189</f>
        <v>77498869683.252869</v>
      </c>
      <c r="CN668" s="5">
        <f>BH668*BL668*CM668</f>
        <v>0</v>
      </c>
      <c r="CO668" s="3">
        <f>'[1]Detailed Budget'!$AD$191</f>
        <v>2684962805.4134097</v>
      </c>
      <c r="CP668" s="2">
        <f>BH668*AN668*CO668</f>
        <v>0</v>
      </c>
      <c r="CQ668" s="2">
        <f>CN668+CP668</f>
        <v>0</v>
      </c>
      <c r="CR668" s="6"/>
      <c r="CS668" s="5"/>
      <c r="CW668" s="4"/>
      <c r="DH668" s="3">
        <f>'[1]Detailed Budget'!$AD$163</f>
        <v>4928560000</v>
      </c>
      <c r="DI668" s="2">
        <f>AP668*DH668</f>
        <v>0</v>
      </c>
    </row>
    <row r="669" spans="1:118" x14ac:dyDescent="0.35">
      <c r="A669" s="38">
        <v>5.4</v>
      </c>
      <c r="B669" s="37" t="s">
        <v>432</v>
      </c>
      <c r="C669" s="34">
        <f>COUNTA(C671:C695)</f>
        <v>25</v>
      </c>
      <c r="D669" s="34">
        <f>COUNTA(D671:D695)</f>
        <v>0</v>
      </c>
      <c r="E669" s="34">
        <f>COUNTA(E671:E695)</f>
        <v>0</v>
      </c>
      <c r="F669" s="34">
        <f>COUNTA(F671:F695)</f>
        <v>0</v>
      </c>
      <c r="G669" s="34">
        <f>COUNTA(G671:G695)</f>
        <v>25</v>
      </c>
      <c r="H669" s="34">
        <f>COUNTA(H671:H695)</f>
        <v>25</v>
      </c>
      <c r="I669" s="34">
        <f>COUNTA(I671:I695)</f>
        <v>25</v>
      </c>
      <c r="J669" s="34">
        <f>COUNTA(J671:J695)</f>
        <v>0</v>
      </c>
      <c r="K669" s="34">
        <f>COUNTA(K671:K695)</f>
        <v>2</v>
      </c>
      <c r="L669" s="34">
        <f>COUNTA(L671:L695)</f>
        <v>0</v>
      </c>
      <c r="M669" s="34">
        <f>COUNTA(M671:M695)</f>
        <v>20</v>
      </c>
      <c r="N669" s="34">
        <f>COUNTA(N671:N695)</f>
        <v>3</v>
      </c>
      <c r="O669" s="34">
        <f>COUNTA(O671:O695)</f>
        <v>0</v>
      </c>
      <c r="P669" s="34">
        <f>COUNTA(P671:P695)</f>
        <v>0</v>
      </c>
      <c r="Q669" s="34">
        <f>COUNTA(Q671:Q695)</f>
        <v>3</v>
      </c>
      <c r="R669" s="34">
        <f>COUNTA(R671:R695)</f>
        <v>22</v>
      </c>
      <c r="S669" s="34">
        <f>COUNTA(S671:S695)</f>
        <v>0</v>
      </c>
      <c r="T669" s="34">
        <f>COUNTA(T671:T695)</f>
        <v>0</v>
      </c>
      <c r="U669" s="33">
        <f>SUM(C669:T669)</f>
        <v>150</v>
      </c>
      <c r="V669" s="32"/>
      <c r="W669" s="25">
        <f>SUM(W671:W695)</f>
        <v>4112445</v>
      </c>
      <c r="X669" s="31">
        <v>3.22</v>
      </c>
      <c r="Y669" s="30">
        <f>1+X669/100</f>
        <v>1.0322</v>
      </c>
      <c r="Z669" s="25">
        <v>19</v>
      </c>
      <c r="AA669" s="30">
        <f>POWER(Y669,Z669)</f>
        <v>1.8260524174418462</v>
      </c>
      <c r="AB669" s="25">
        <f>W669*AA669</f>
        <v>7509540.1338466331</v>
      </c>
      <c r="AC669" s="24">
        <v>12.7</v>
      </c>
      <c r="AD669" s="25">
        <f>AB669*AC669/100</f>
        <v>953711.59699852229</v>
      </c>
      <c r="AE669" s="25">
        <f>AD669*0.95</f>
        <v>906026.01714859612</v>
      </c>
      <c r="AF669" s="25">
        <f>SUM(AF671:AF695)</f>
        <v>0</v>
      </c>
      <c r="AG669" s="15">
        <f>AE669/21628351</f>
        <v>4.1890665504207697E-2</v>
      </c>
      <c r="AH669" s="25">
        <f>SUM(AH671:AH695)</f>
        <v>375477.00669233163</v>
      </c>
      <c r="AI669" s="12">
        <f>AH669/12908475</f>
        <v>2.9087634805221502E-2</v>
      </c>
      <c r="AJ669" s="25">
        <f>SUM(AJ671:AJ695)</f>
        <v>1329188.6036908543</v>
      </c>
      <c r="AK669" s="6">
        <f>AB669*0.04</f>
        <v>300381.60535386531</v>
      </c>
      <c r="AL669" s="6">
        <f>AB669*0.04</f>
        <v>300381.60535386531</v>
      </c>
      <c r="AM669" s="6">
        <f>AK669+AL669</f>
        <v>600763.21070773061</v>
      </c>
      <c r="AN669" s="14">
        <f>AM669/20653560</f>
        <v>2.9087634805221502E-2</v>
      </c>
      <c r="AO669" s="25">
        <f>SUM(AO671:AO695)</f>
        <v>270</v>
      </c>
      <c r="AP669" s="13">
        <f>AO669/8801</f>
        <v>3.0678332007726395E-2</v>
      </c>
      <c r="AQ669" s="25">
        <f>SUM(AQ671:AQ695)</f>
        <v>270</v>
      </c>
      <c r="AR669" s="25"/>
      <c r="AS669" s="25"/>
      <c r="AT669" s="25"/>
      <c r="AU669" s="6"/>
      <c r="AV669" s="25">
        <v>4171967</v>
      </c>
      <c r="AW669" s="13">
        <f>AV669/34743979</f>
        <v>0.12007740967147142</v>
      </c>
      <c r="AX669" s="6"/>
      <c r="AY669" s="25">
        <v>385271</v>
      </c>
      <c r="AZ669" s="25">
        <f>SUM(AZ671:AZ695)</f>
        <v>0</v>
      </c>
      <c r="BA669" s="12">
        <f>AZ669/12721596</f>
        <v>0</v>
      </c>
      <c r="BB669" s="11"/>
      <c r="BC669" s="25"/>
      <c r="BD669" s="10">
        <f>BC669/11104067</f>
        <v>0</v>
      </c>
      <c r="BE669" s="25"/>
      <c r="BF669" s="8">
        <f>BE669/47500730</f>
        <v>0</v>
      </c>
      <c r="BG669" s="24"/>
      <c r="BI669" s="6">
        <f>AK669*0.85*0.75*12</f>
        <v>2297919.2809570697</v>
      </c>
      <c r="BJ669" s="6">
        <f>AL669*0.85*0.75*2*12</f>
        <v>4595838.5619141394</v>
      </c>
      <c r="BK669" s="6">
        <f>BI669+BJ669</f>
        <v>6893757.8428712096</v>
      </c>
      <c r="BL669" s="8">
        <f>BK669/236999601</f>
        <v>2.9087634805221505E-2</v>
      </c>
      <c r="BM669" s="25">
        <v>530688</v>
      </c>
      <c r="BN669" s="8">
        <f>BM669/23157202</f>
        <v>2.2916758250845676E-2</v>
      </c>
      <c r="BO669" s="24"/>
      <c r="BP669" s="24"/>
      <c r="BQ669" s="24"/>
      <c r="BR669" s="24"/>
      <c r="BS669" s="24"/>
      <c r="BT669" s="25">
        <f>'[1]Detailed Budget'!$AD$12</f>
        <v>194045122715</v>
      </c>
      <c r="BU669" s="25">
        <f>'[1]Detailed Budget'!$AD$24</f>
        <v>194045122715</v>
      </c>
      <c r="BV669" s="7">
        <f>AV669/34743979</f>
        <v>0.12007740967147142</v>
      </c>
      <c r="BW669" s="4">
        <v>1</v>
      </c>
      <c r="BX669" s="35">
        <f>BT669*BV669</f>
        <v>23300435695</v>
      </c>
      <c r="BY669" s="35">
        <f>BU669*BV669</f>
        <v>23300435695</v>
      </c>
      <c r="BZ669" s="35">
        <f>BX669+BY669</f>
        <v>46600871390</v>
      </c>
      <c r="CA669" s="25">
        <f>'[1]Detailed Budget'!$AD$96</f>
        <v>71050111380.677719</v>
      </c>
      <c r="CB669" s="35">
        <f>BA669*CA669</f>
        <v>0</v>
      </c>
      <c r="CC669" s="24"/>
      <c r="CD669" s="24"/>
      <c r="CE669" s="25">
        <f>'[1]Detailed Budget'!$AD$175</f>
        <v>4330586076.5988197</v>
      </c>
      <c r="CF669" s="35">
        <f>SUM(CF671:CF695)</f>
        <v>0</v>
      </c>
      <c r="CG669" s="36">
        <f>'[1]Detailed Budget'!$AD$176</f>
        <v>20662817754.37001</v>
      </c>
      <c r="CH669" s="35">
        <f>SUM(CH671:CH695)</f>
        <v>0</v>
      </c>
      <c r="CI669" s="35">
        <f>SUM(CI671:CI695)</f>
        <v>0</v>
      </c>
      <c r="CJ669" s="5">
        <f>'[1]Detailed Budget'!$AD$178</f>
        <v>46025131033.061455</v>
      </c>
      <c r="CK669" s="35">
        <f>SUM(CK671:CK695)</f>
        <v>0</v>
      </c>
      <c r="CL669" s="35">
        <f>SUM(CL671:CL695)</f>
        <v>0</v>
      </c>
      <c r="CM669" s="4">
        <f>'[1]Detailed Budget'!$AD$189</f>
        <v>77498869683.252869</v>
      </c>
      <c r="CN669" s="5">
        <f>BH669*BL669*CM669</f>
        <v>0</v>
      </c>
      <c r="CO669" s="3">
        <f>'[1]Detailed Budget'!$AD$191</f>
        <v>2684962805.4134097</v>
      </c>
      <c r="CP669" s="2">
        <f>BH669*AN669*CO669</f>
        <v>0</v>
      </c>
      <c r="CQ669" s="2">
        <f>CN669+CP669</f>
        <v>0</v>
      </c>
      <c r="CR669" s="25">
        <f>'[1]Detailed Budget'!$AD$195</f>
        <v>18734176418</v>
      </c>
      <c r="CS669" s="5">
        <f>BN669*CR669</f>
        <v>429326592</v>
      </c>
      <c r="CT669" s="24"/>
      <c r="CU669" s="24"/>
      <c r="CV669" s="24"/>
      <c r="CW669" s="4"/>
      <c r="CX669" s="24"/>
      <c r="CY669" s="24"/>
      <c r="CZ669" s="24"/>
      <c r="DA669" s="24"/>
      <c r="DB669" s="24"/>
      <c r="DC669" s="24"/>
      <c r="DD669" s="24"/>
      <c r="DE669" s="24"/>
      <c r="DF669" s="24"/>
      <c r="DG669" s="24"/>
      <c r="DH669" s="3">
        <f>'[1]Detailed Budget'!$AD$163</f>
        <v>4928560000</v>
      </c>
      <c r="DI669" s="2">
        <f>AP669*DH669</f>
        <v>151200000</v>
      </c>
      <c r="DJ669" s="24"/>
      <c r="DK669" s="24"/>
      <c r="DL669" s="24"/>
      <c r="DM669" s="24"/>
      <c r="DN669" s="24"/>
    </row>
    <row r="670" spans="1:118" x14ac:dyDescent="0.35">
      <c r="A670" s="23" t="s">
        <v>431</v>
      </c>
      <c r="B670" s="22" t="s">
        <v>72</v>
      </c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3"/>
      <c r="V670" s="32"/>
      <c r="W670" s="25"/>
      <c r="X670" s="31"/>
      <c r="Y670" s="30"/>
      <c r="Z670" s="25"/>
      <c r="AA670" s="30"/>
      <c r="AB670" s="25"/>
      <c r="AC670" s="24"/>
      <c r="AD670" s="25"/>
      <c r="AE670" s="6"/>
      <c r="AF670" s="6"/>
      <c r="AG670" s="15">
        <f>AE670/21628351</f>
        <v>0</v>
      </c>
      <c r="AH670" s="25"/>
      <c r="AI670" s="12"/>
      <c r="AJ670" s="6"/>
      <c r="AK670" s="6">
        <f>AB670*0.04</f>
        <v>0</v>
      </c>
      <c r="AL670" s="6">
        <f>AB670*0.04</f>
        <v>0</v>
      </c>
      <c r="AM670" s="6">
        <f>AK670+AL670</f>
        <v>0</v>
      </c>
      <c r="AN670" s="14">
        <f>AM670/20653560</f>
        <v>0</v>
      </c>
      <c r="AO670" s="25"/>
      <c r="AP670" s="13"/>
      <c r="AQ670" s="25"/>
      <c r="AR670" s="25"/>
      <c r="AS670" s="25"/>
      <c r="AT670" s="25"/>
      <c r="AU670" s="6"/>
      <c r="AV670" s="26"/>
      <c r="AW670" s="13">
        <f>AV670/34743979</f>
        <v>0</v>
      </c>
      <c r="AX670" s="6"/>
      <c r="AY670" s="25"/>
      <c r="AZ670" s="6"/>
      <c r="BA670" s="12">
        <f>AZ670/12721596</f>
        <v>0</v>
      </c>
      <c r="BB670" s="11"/>
      <c r="BC670" s="25"/>
      <c r="BD670" s="10">
        <f>BC670/11104067</f>
        <v>0</v>
      </c>
      <c r="BE670" s="25"/>
      <c r="BF670" s="8">
        <f>BE670/47500730</f>
        <v>0</v>
      </c>
      <c r="BG670" s="24"/>
      <c r="BI670" s="6">
        <f>AK670*0.85*0.75*12</f>
        <v>0</v>
      </c>
      <c r="BJ670" s="6">
        <f>AL670*0.85*0.75*2*12</f>
        <v>0</v>
      </c>
      <c r="BK670" s="6">
        <f>BI670+BJ670</f>
        <v>0</v>
      </c>
      <c r="BL670" s="8">
        <f>BK670/236999601</f>
        <v>0</v>
      </c>
      <c r="BM670" s="25"/>
      <c r="BN670" s="8">
        <f>BM670/23157202</f>
        <v>0</v>
      </c>
      <c r="BO670" s="24"/>
      <c r="BP670" s="24"/>
      <c r="BQ670" s="24"/>
      <c r="BR670" s="24"/>
      <c r="BS670" s="24"/>
      <c r="BT670" s="25"/>
      <c r="BU670" s="25">
        <f>'[1]Detailed Budget'!$AD$24</f>
        <v>194045122715</v>
      </c>
      <c r="BV670" s="7"/>
      <c r="BW670" s="4"/>
      <c r="BX670" s="5"/>
      <c r="BY670" s="5"/>
      <c r="BZ670" s="24"/>
      <c r="CA670" s="25">
        <f>'[1]Detailed Budget'!$AD$96</f>
        <v>71050111380.677719</v>
      </c>
      <c r="CB670" s="5"/>
      <c r="CC670" s="24"/>
      <c r="CD670" s="24"/>
      <c r="CE670" s="25"/>
      <c r="CF670" s="5"/>
      <c r="CG670" s="26"/>
      <c r="CH670" s="5"/>
      <c r="CI670" s="5"/>
      <c r="CJ670" s="5"/>
      <c r="CK670" s="5"/>
      <c r="CL670" s="5"/>
      <c r="CM670" s="4">
        <f>'[1]Detailed Budget'!$AD$189</f>
        <v>77498869683.252869</v>
      </c>
      <c r="CN670" s="5">
        <f>BH670*BL670*CM670</f>
        <v>0</v>
      </c>
      <c r="CO670" s="3">
        <f>'[1]Detailed Budget'!$AD$191</f>
        <v>2684962805.4134097</v>
      </c>
      <c r="CP670" s="2">
        <f>BH670*AN670*CO670</f>
        <v>0</v>
      </c>
      <c r="CQ670" s="2">
        <f>CN670+CP670</f>
        <v>0</v>
      </c>
      <c r="CR670" s="25"/>
      <c r="CS670" s="5"/>
      <c r="CT670" s="24"/>
      <c r="CU670" s="24"/>
      <c r="CV670" s="24"/>
      <c r="CW670" s="4"/>
      <c r="CX670" s="24"/>
      <c r="CY670" s="24"/>
      <c r="CZ670" s="24"/>
      <c r="DA670" s="24"/>
      <c r="DB670" s="24"/>
      <c r="DC670" s="24"/>
      <c r="DD670" s="24"/>
      <c r="DE670" s="24"/>
      <c r="DF670" s="24"/>
      <c r="DG670" s="24"/>
      <c r="DH670" s="3"/>
      <c r="DI670" s="2"/>
      <c r="DJ670" s="24"/>
      <c r="DK670" s="24"/>
      <c r="DL670" s="24"/>
      <c r="DM670" s="24"/>
      <c r="DN670" s="24"/>
    </row>
    <row r="671" spans="1:118" ht="43.5" x14ac:dyDescent="0.35">
      <c r="A671" s="23" t="s">
        <v>430</v>
      </c>
      <c r="B671" s="22" t="s">
        <v>429</v>
      </c>
      <c r="C671" s="21" t="s">
        <v>1</v>
      </c>
      <c r="D671" s="21"/>
      <c r="E671" s="21"/>
      <c r="F671" s="21"/>
      <c r="G671" s="21" t="s">
        <v>1</v>
      </c>
      <c r="H671" s="21" t="s">
        <v>1</v>
      </c>
      <c r="I671" s="21" t="s">
        <v>1</v>
      </c>
      <c r="J671" s="21"/>
      <c r="K671" s="21"/>
      <c r="L671" s="21"/>
      <c r="M671" s="21" t="s">
        <v>1</v>
      </c>
      <c r="N671" s="21"/>
      <c r="O671" s="21"/>
      <c r="P671" s="21"/>
      <c r="Q671" s="21"/>
      <c r="R671" s="21" t="s">
        <v>1</v>
      </c>
      <c r="S671" s="21"/>
      <c r="T671" s="21"/>
      <c r="U671" s="20">
        <f>COUNTA(C671:T671)</f>
        <v>6</v>
      </c>
      <c r="V671" s="19" t="s">
        <v>9</v>
      </c>
      <c r="W671" s="18">
        <v>104062</v>
      </c>
      <c r="X671" s="17">
        <v>3.22</v>
      </c>
      <c r="Y671" s="16">
        <f>1+X671/100</f>
        <v>1.0322</v>
      </c>
      <c r="Z671" s="6">
        <v>19</v>
      </c>
      <c r="AA671" s="16">
        <f>POWER(Y671,Z671)</f>
        <v>1.8260524174418462</v>
      </c>
      <c r="AB671" s="6">
        <f>W671*AA671</f>
        <v>190022.6666638334</v>
      </c>
      <c r="AC671" s="1">
        <v>12.7</v>
      </c>
      <c r="AD671" s="6">
        <f>AB671*AC671/100</f>
        <v>24132.878666306842</v>
      </c>
      <c r="AE671" s="6">
        <f>AD671*0.95</f>
        <v>22926.234732991499</v>
      </c>
      <c r="AF671" s="6">
        <f>AE671*BB671</f>
        <v>0</v>
      </c>
      <c r="AG671" s="15">
        <f>AE671/21628351</f>
        <v>1.0600084459971774E-3</v>
      </c>
      <c r="AH671" s="6">
        <f>AB671*0.05</f>
        <v>9501.1333331916703</v>
      </c>
      <c r="AI671" s="12">
        <f>AH671/12908475</f>
        <v>7.3603840369924954E-4</v>
      </c>
      <c r="AJ671" s="6">
        <f>AD671+AH671</f>
        <v>33634.011999498514</v>
      </c>
      <c r="AK671" s="6">
        <f>AB671*0.04</f>
        <v>7600.9066665533364</v>
      </c>
      <c r="AL671" s="6">
        <f>AB671*0.04</f>
        <v>7600.9066665533364</v>
      </c>
      <c r="AM671" s="6">
        <f>AK671+AL671</f>
        <v>15201.813333106673</v>
      </c>
      <c r="AN671" s="14">
        <f>AM671/20653560</f>
        <v>7.3603840369924954E-4</v>
      </c>
      <c r="AO671" s="6">
        <v>10</v>
      </c>
      <c r="AP671" s="13">
        <f>AO671/8801</f>
        <v>1.1362345188046814E-3</v>
      </c>
      <c r="AQ671" s="6">
        <v>10</v>
      </c>
      <c r="AR671" s="6"/>
      <c r="AS671" s="6"/>
      <c r="AT671" s="6"/>
      <c r="AU671" s="6">
        <v>1</v>
      </c>
      <c r="AV671" s="6">
        <f>W671/4112445*4171967</f>
        <v>105568.15469969811</v>
      </c>
      <c r="AW671" s="13">
        <f>AV671/34743979</f>
        <v>3.0384589715443389E-3</v>
      </c>
      <c r="AX671" s="6">
        <v>0</v>
      </c>
      <c r="AY671" s="6">
        <f>AJ671/1329189*385271</f>
        <v>9748.9592804776385</v>
      </c>
      <c r="AZ671" s="6">
        <f>AX671*AY671</f>
        <v>0</v>
      </c>
      <c r="BA671" s="12">
        <f>AZ671/12721596</f>
        <v>0</v>
      </c>
      <c r="BB671" s="11">
        <v>0</v>
      </c>
      <c r="BC671" s="6">
        <f>AD671*BB671*0.18*4</f>
        <v>0</v>
      </c>
      <c r="BD671" s="10">
        <f>BC671/11104067</f>
        <v>0</v>
      </c>
      <c r="BE671" s="6">
        <f>AD671*BB671*0.77*4</f>
        <v>0</v>
      </c>
      <c r="BF671" s="8">
        <f>BE671/47500730</f>
        <v>0</v>
      </c>
      <c r="BG671" s="27">
        <f>BC671+BE671</f>
        <v>0</v>
      </c>
      <c r="BH671" s="9">
        <v>1</v>
      </c>
      <c r="BI671" s="6">
        <f>AK671*0.85*0.75*12</f>
        <v>58146.935999133013</v>
      </c>
      <c r="BJ671" s="6">
        <f>AL671*0.85*0.75*2*12</f>
        <v>116293.87199826603</v>
      </c>
      <c r="BK671" s="6">
        <f>BI671+BJ671</f>
        <v>174440.80799739904</v>
      </c>
      <c r="BL671" s="8">
        <f>BK671/236999601</f>
        <v>7.3603840369924943E-4</v>
      </c>
      <c r="BM671" s="6">
        <f>AH671/375477*530688</f>
        <v>13428.61865393838</v>
      </c>
      <c r="BN671" s="8">
        <f>BM671/23157202</f>
        <v>5.7988951575144436E-4</v>
      </c>
      <c r="BT671" s="6">
        <f>'[1]Detailed Budget'!$AD$12</f>
        <v>194045122715</v>
      </c>
      <c r="BU671" s="6">
        <f>'[1]Detailed Budget'!$AD$24</f>
        <v>194045122715</v>
      </c>
      <c r="BV671" s="7">
        <f>AV671/34743979</f>
        <v>3.0384589715443389E-3</v>
      </c>
      <c r="BW671" s="4"/>
      <c r="BX671" s="5">
        <f>BT671*BV671</f>
        <v>589598143.99781394</v>
      </c>
      <c r="BY671" s="5">
        <f>BU671*BV671</f>
        <v>589598143.99781394</v>
      </c>
      <c r="CA671" s="6">
        <f>'[1]Detailed Budget'!$AD$96</f>
        <v>71050111380.677719</v>
      </c>
      <c r="CB671" s="5">
        <f>BA671*CA671</f>
        <v>0</v>
      </c>
      <c r="CE671" s="6">
        <f>'[1]Detailed Budget'!$AD$175</f>
        <v>4330586076.5988197</v>
      </c>
      <c r="CF671" s="5">
        <f>BB671*BD671*CE671</f>
        <v>0</v>
      </c>
      <c r="CG671" s="6">
        <f>'[1]Detailed Budget'!$AD$176</f>
        <v>20662817754.37001</v>
      </c>
      <c r="CH671" s="5">
        <f>BB671*BF671*CG671</f>
        <v>0</v>
      </c>
      <c r="CI671" s="5">
        <f>CF671+CH671</f>
        <v>0</v>
      </c>
      <c r="CJ671" s="5">
        <f>'[1]Detailed Budget'!$AD$178</f>
        <v>46025131033.061455</v>
      </c>
      <c r="CK671" s="5">
        <f>BB671*AG671*CJ671</f>
        <v>0</v>
      </c>
      <c r="CL671" s="5">
        <f>CI671+CK671</f>
        <v>0</v>
      </c>
      <c r="CM671" s="4">
        <f>'[1]Detailed Budget'!$AD$189</f>
        <v>77498869683.252869</v>
      </c>
      <c r="CN671" s="5">
        <f>BH671*BL671*CM671</f>
        <v>57042144.3301576</v>
      </c>
      <c r="CO671" s="3">
        <f>'[1]Detailed Budget'!$AD$191</f>
        <v>2684962805.4134097</v>
      </c>
      <c r="CP671" s="2">
        <f>BH671*AN671*CO671</f>
        <v>1976235.7372883449</v>
      </c>
      <c r="CQ671" s="2">
        <f>CN671+CP671</f>
        <v>59018380.067445949</v>
      </c>
      <c r="CR671" s="6">
        <f>'[1]Detailed Budget'!$AD$195</f>
        <v>18734176418</v>
      </c>
      <c r="CS671" s="5">
        <f>BN671*CR671</f>
        <v>10863752.491036149</v>
      </c>
      <c r="CW671" s="4"/>
      <c r="DH671" s="3">
        <f>'[1]Detailed Budget'!$AD$163</f>
        <v>4928560000</v>
      </c>
      <c r="DI671" s="2">
        <f>AP671*DH671</f>
        <v>5600000</v>
      </c>
    </row>
    <row r="672" spans="1:118" ht="43.5" x14ac:dyDescent="0.35">
      <c r="A672" s="23" t="s">
        <v>428</v>
      </c>
      <c r="B672" s="22" t="s">
        <v>427</v>
      </c>
      <c r="C672" s="21" t="s">
        <v>1</v>
      </c>
      <c r="D672" s="21"/>
      <c r="E672" s="21"/>
      <c r="F672" s="21"/>
      <c r="G672" s="21" t="s">
        <v>1</v>
      </c>
      <c r="H672" s="21" t="s">
        <v>1</v>
      </c>
      <c r="I672" s="21" t="s">
        <v>1</v>
      </c>
      <c r="J672" s="21"/>
      <c r="K672" s="21"/>
      <c r="L672" s="21"/>
      <c r="M672" s="21" t="s">
        <v>1</v>
      </c>
      <c r="N672" s="21"/>
      <c r="O672" s="21"/>
      <c r="P672" s="21"/>
      <c r="Q672" s="21"/>
      <c r="R672" s="21" t="s">
        <v>1</v>
      </c>
      <c r="S672" s="21"/>
      <c r="T672" s="21"/>
      <c r="U672" s="20">
        <f>COUNTA(C672:T672)</f>
        <v>6</v>
      </c>
      <c r="V672" s="19" t="s">
        <v>9</v>
      </c>
      <c r="W672" s="18">
        <v>142045</v>
      </c>
      <c r="X672" s="17">
        <v>3.22</v>
      </c>
      <c r="Y672" s="16">
        <f>1+X672/100</f>
        <v>1.0322</v>
      </c>
      <c r="Z672" s="6">
        <v>19</v>
      </c>
      <c r="AA672" s="16">
        <f>POWER(Y672,Z672)</f>
        <v>1.8260524174418462</v>
      </c>
      <c r="AB672" s="6">
        <f>W672*AA672</f>
        <v>259381.61563552704</v>
      </c>
      <c r="AC672" s="1">
        <v>12.7</v>
      </c>
      <c r="AD672" s="6">
        <f>AB672*AC672/100</f>
        <v>32941.465185711932</v>
      </c>
      <c r="AE672" s="6">
        <f>AD672*0.95</f>
        <v>31294.391926426335</v>
      </c>
      <c r="AF672" s="6">
        <f>AE672*BB672</f>
        <v>0</v>
      </c>
      <c r="AG672" s="15">
        <f>AE672/21628351</f>
        <v>1.4469152977231753E-3</v>
      </c>
      <c r="AH672" s="6">
        <f>AB672*0.05</f>
        <v>12969.080781776353</v>
      </c>
      <c r="AI672" s="12">
        <f>AH672/12908475</f>
        <v>1.0046950380874853E-3</v>
      </c>
      <c r="AJ672" s="6">
        <f>AD672+AH672</f>
        <v>45910.545967488288</v>
      </c>
      <c r="AK672" s="6">
        <f>AB672*0.04</f>
        <v>10375.264625421081</v>
      </c>
      <c r="AL672" s="6">
        <f>AB672*0.04</f>
        <v>10375.264625421081</v>
      </c>
      <c r="AM672" s="6">
        <f>AK672+AL672</f>
        <v>20750.529250842163</v>
      </c>
      <c r="AN672" s="14">
        <f>AM672/20653560</f>
        <v>1.0046950380874853E-3</v>
      </c>
      <c r="AO672" s="6">
        <v>11</v>
      </c>
      <c r="AP672" s="13">
        <f>AO672/8801</f>
        <v>1.2498579706851495E-3</v>
      </c>
      <c r="AQ672" s="6">
        <v>11</v>
      </c>
      <c r="AR672" s="6"/>
      <c r="AS672" s="6"/>
      <c r="AT672" s="6"/>
      <c r="AU672" s="6">
        <v>1</v>
      </c>
      <c r="AV672" s="6">
        <f>W672/4112445*4171967</f>
        <v>144100.90652033038</v>
      </c>
      <c r="AW672" s="13">
        <f>AV672/34743979</f>
        <v>4.1475072996196086E-3</v>
      </c>
      <c r="AX672" s="6">
        <v>0</v>
      </c>
      <c r="AY672" s="6">
        <f>AJ672/1329189*385271</f>
        <v>13307.364080984857</v>
      </c>
      <c r="AZ672" s="6">
        <f>AX672*AY672</f>
        <v>0</v>
      </c>
      <c r="BA672" s="12">
        <f>AZ672/12721596</f>
        <v>0</v>
      </c>
      <c r="BB672" s="11">
        <v>0</v>
      </c>
      <c r="BC672" s="6">
        <f>AD672*BB672*0.18*4</f>
        <v>0</v>
      </c>
      <c r="BD672" s="10">
        <f>BC672/11104067</f>
        <v>0</v>
      </c>
      <c r="BE672" s="6">
        <f>AD672*BB672*0.77*4</f>
        <v>0</v>
      </c>
      <c r="BF672" s="8">
        <f>BE672/47500730</f>
        <v>0</v>
      </c>
      <c r="BG672" s="27">
        <f>BC672+BE672</f>
        <v>0</v>
      </c>
      <c r="BH672" s="9">
        <v>1</v>
      </c>
      <c r="BI672" s="6">
        <f>AK672*0.85*0.75*12</f>
        <v>79370.774384471282</v>
      </c>
      <c r="BJ672" s="6">
        <f>AL672*0.85*0.75*2*12</f>
        <v>158741.54876894256</v>
      </c>
      <c r="BK672" s="6">
        <f>BI672+BJ672</f>
        <v>238112.32315341383</v>
      </c>
      <c r="BL672" s="8">
        <f>BK672/236999601</f>
        <v>1.0046950380874853E-3</v>
      </c>
      <c r="BM672" s="6">
        <f>AH672/375477*530688</f>
        <v>18330.112209054958</v>
      </c>
      <c r="BN672" s="8">
        <f>BM672/23157202</f>
        <v>7.9155125084001763E-4</v>
      </c>
      <c r="BT672" s="6">
        <f>'[1]Detailed Budget'!$AD$12</f>
        <v>194045122715</v>
      </c>
      <c r="BU672" s="6">
        <f>'[1]Detailed Budget'!$AD$24</f>
        <v>194045122715</v>
      </c>
      <c r="BV672" s="7">
        <f>AV672/34743979</f>
        <v>4.1475072996196086E-3</v>
      </c>
      <c r="BW672" s="4"/>
      <c r="BX672" s="5">
        <f>BT672*BV672</f>
        <v>804803562.91604519</v>
      </c>
      <c r="BY672" s="5">
        <f>BU672*BV672</f>
        <v>804803562.91604519</v>
      </c>
      <c r="CA672" s="6">
        <f>'[1]Detailed Budget'!$AD$96</f>
        <v>71050111380.677719</v>
      </c>
      <c r="CB672" s="5">
        <f>BA672*CA672</f>
        <v>0</v>
      </c>
      <c r="CE672" s="6">
        <f>'[1]Detailed Budget'!$AD$175</f>
        <v>4330586076.5988197</v>
      </c>
      <c r="CF672" s="5">
        <f>BB672*BD672*CE672</f>
        <v>0</v>
      </c>
      <c r="CG672" s="6">
        <f>'[1]Detailed Budget'!$AD$176</f>
        <v>20662817754.37001</v>
      </c>
      <c r="CH672" s="5">
        <f>BB672*BF672*CG672</f>
        <v>0</v>
      </c>
      <c r="CI672" s="5">
        <f>CF672+CH672</f>
        <v>0</v>
      </c>
      <c r="CJ672" s="5">
        <f>'[1]Detailed Budget'!$AD$178</f>
        <v>46025131033.061455</v>
      </c>
      <c r="CK672" s="5">
        <f>BB672*AG672*CJ672</f>
        <v>0</v>
      </c>
      <c r="CL672" s="5">
        <f>CI672+CK672</f>
        <v>0</v>
      </c>
      <c r="CM672" s="4">
        <f>'[1]Detailed Budget'!$AD$189</f>
        <v>77498869683.252869</v>
      </c>
      <c r="CN672" s="5">
        <f>BH672*BL672*CM672</f>
        <v>77862729.828152806</v>
      </c>
      <c r="CO672" s="3">
        <f>'[1]Detailed Budget'!$AD$191</f>
        <v>2684962805.4134097</v>
      </c>
      <c r="CP672" s="2">
        <f>BH672*AN672*CO672</f>
        <v>2697568.808048307</v>
      </c>
      <c r="CQ672" s="2">
        <f>CN672+CP672</f>
        <v>80560298.636201113</v>
      </c>
      <c r="CR672" s="6">
        <f>'[1]Detailed Budget'!$AD$195</f>
        <v>18734176418</v>
      </c>
      <c r="CS672" s="5">
        <f>BN672*CR672</f>
        <v>14829060.777125461</v>
      </c>
      <c r="CW672" s="4"/>
      <c r="DH672" s="3">
        <f>'[1]Detailed Budget'!$AD$163</f>
        <v>4928560000</v>
      </c>
      <c r="DI672" s="2">
        <f>AP672*DH672</f>
        <v>6160000</v>
      </c>
    </row>
    <row r="673" spans="1:113" ht="43.5" x14ac:dyDescent="0.35">
      <c r="A673" s="23" t="s">
        <v>426</v>
      </c>
      <c r="B673" s="22" t="s">
        <v>425</v>
      </c>
      <c r="C673" s="21" t="s">
        <v>1</v>
      </c>
      <c r="D673" s="21"/>
      <c r="E673" s="21"/>
      <c r="F673" s="21"/>
      <c r="G673" s="21" t="s">
        <v>1</v>
      </c>
      <c r="H673" s="21" t="s">
        <v>1</v>
      </c>
      <c r="I673" s="21" t="s">
        <v>1</v>
      </c>
      <c r="J673" s="21"/>
      <c r="K673" s="21" t="s">
        <v>1</v>
      </c>
      <c r="L673" s="21"/>
      <c r="M673" s="21"/>
      <c r="N673" s="21"/>
      <c r="O673" s="21"/>
      <c r="P673" s="21"/>
      <c r="Q673" s="21"/>
      <c r="R673" s="21" t="s">
        <v>1</v>
      </c>
      <c r="S673" s="21"/>
      <c r="T673" s="21"/>
      <c r="U673" s="20">
        <f>COUNTA(C673:T673)</f>
        <v>6</v>
      </c>
      <c r="V673" s="19" t="s">
        <v>9</v>
      </c>
      <c r="W673" s="18">
        <v>86016</v>
      </c>
      <c r="X673" s="17">
        <v>3.22</v>
      </c>
      <c r="Y673" s="16">
        <f>1+X673/100</f>
        <v>1.0322</v>
      </c>
      <c r="Z673" s="6">
        <v>19</v>
      </c>
      <c r="AA673" s="16">
        <f>POWER(Y673,Z673)</f>
        <v>1.8260524174418462</v>
      </c>
      <c r="AB673" s="6">
        <f>W673*AA673</f>
        <v>157069.72473867785</v>
      </c>
      <c r="AC673" s="1">
        <v>12.7</v>
      </c>
      <c r="AD673" s="6">
        <f>AB673*AC673/100</f>
        <v>19947.855041812087</v>
      </c>
      <c r="AE673" s="6">
        <f>AD673*0.95</f>
        <v>18950.462289721483</v>
      </c>
      <c r="AF673" s="6">
        <f>AE673*BB673</f>
        <v>0</v>
      </c>
      <c r="AG673" s="15">
        <f>AE673/21628351</f>
        <v>8.7618618218843788E-4</v>
      </c>
      <c r="AH673" s="6">
        <f>AB673*0.05</f>
        <v>7853.4862369338925</v>
      </c>
      <c r="AI673" s="12">
        <f>AH673/12908475</f>
        <v>6.0839767958135202E-4</v>
      </c>
      <c r="AJ673" s="6">
        <f>AD673+AH673</f>
        <v>27801.341278745978</v>
      </c>
      <c r="AK673" s="6">
        <f>AB673*0.04</f>
        <v>6282.7889895471144</v>
      </c>
      <c r="AL673" s="6">
        <f>AB673*0.04</f>
        <v>6282.7889895471144</v>
      </c>
      <c r="AM673" s="6">
        <f>AK673+AL673</f>
        <v>12565.577979094229</v>
      </c>
      <c r="AN673" s="14">
        <f>AM673/20653560</f>
        <v>6.0839767958135202E-4</v>
      </c>
      <c r="AO673" s="6">
        <v>10</v>
      </c>
      <c r="AP673" s="13">
        <f>AO673/8801</f>
        <v>1.1362345188046814E-3</v>
      </c>
      <c r="AQ673" s="6">
        <v>10</v>
      </c>
      <c r="AR673" s="6"/>
      <c r="AS673" s="6"/>
      <c r="AT673" s="6"/>
      <c r="AU673" s="6">
        <v>1</v>
      </c>
      <c r="AV673" s="6">
        <f>W673/4112445*4171967</f>
        <v>87260.963604862787</v>
      </c>
      <c r="AW673" s="13">
        <f>AV673/34743979</f>
        <v>2.5115420316384252E-3</v>
      </c>
      <c r="AX673" s="6">
        <v>0</v>
      </c>
      <c r="AY673" s="6">
        <f>AJ673/1329189*385271</f>
        <v>8058.3352373543121</v>
      </c>
      <c r="AZ673" s="6">
        <f>AX673*AY673</f>
        <v>0</v>
      </c>
      <c r="BA673" s="12">
        <f>AZ673/12721596</f>
        <v>0</v>
      </c>
      <c r="BB673" s="11">
        <v>0</v>
      </c>
      <c r="BC673" s="6">
        <f>AD673*BB673*0.18*4</f>
        <v>0</v>
      </c>
      <c r="BD673" s="10">
        <f>BC673/11104067</f>
        <v>0</v>
      </c>
      <c r="BE673" s="6">
        <f>AD673*BB673*0.77*4</f>
        <v>0</v>
      </c>
      <c r="BF673" s="8">
        <f>BE673/47500730</f>
        <v>0</v>
      </c>
      <c r="BG673" s="27">
        <f>BC673+BE673</f>
        <v>0</v>
      </c>
      <c r="BH673" s="9">
        <v>1</v>
      </c>
      <c r="BI673" s="6">
        <f>AK673*0.85*0.75*12</f>
        <v>48063.335770035425</v>
      </c>
      <c r="BJ673" s="6">
        <f>AL673*0.85*0.75*2*12</f>
        <v>96126.671540070849</v>
      </c>
      <c r="BK673" s="6">
        <f>BI673+BJ673</f>
        <v>144190.00731010627</v>
      </c>
      <c r="BL673" s="8">
        <f>BK673/236999601</f>
        <v>6.0839767958135202E-4</v>
      </c>
      <c r="BM673" s="6">
        <f>AH673/375477*530688</f>
        <v>11099.883359316213</v>
      </c>
      <c r="BN673" s="8">
        <f>BM673/23157202</f>
        <v>4.793274834894221E-4</v>
      </c>
      <c r="BT673" s="6">
        <f>'[1]Detailed Budget'!$AD$12</f>
        <v>194045122715</v>
      </c>
      <c r="BU673" s="6">
        <f>'[1]Detailed Budget'!$AD$24</f>
        <v>194045122715</v>
      </c>
      <c r="BV673" s="7">
        <f>AV673/34743979</f>
        <v>2.5115420316384252E-3</v>
      </c>
      <c r="BW673" s="4"/>
      <c r="BX673" s="5">
        <f>BT673*BV673</f>
        <v>487352481.73315865</v>
      </c>
      <c r="BY673" s="5">
        <f>BU673*BV673</f>
        <v>487352481.73315865</v>
      </c>
      <c r="CA673" s="6">
        <f>'[1]Detailed Budget'!$AD$96</f>
        <v>71050111380.677719</v>
      </c>
      <c r="CB673" s="5">
        <f>BA673*CA673</f>
        <v>0</v>
      </c>
      <c r="CE673" s="6">
        <f>'[1]Detailed Budget'!$AD$175</f>
        <v>4330586076.5988197</v>
      </c>
      <c r="CF673" s="5">
        <f>BB673*BD673*CE673</f>
        <v>0</v>
      </c>
      <c r="CG673" s="6">
        <f>'[1]Detailed Budget'!$AD$176</f>
        <v>20662817754.37001</v>
      </c>
      <c r="CH673" s="5">
        <f>BB673*BF673*CG673</f>
        <v>0</v>
      </c>
      <c r="CI673" s="5">
        <f>CF673+CH673</f>
        <v>0</v>
      </c>
      <c r="CJ673" s="5">
        <f>'[1]Detailed Budget'!$AD$178</f>
        <v>46025131033.061455</v>
      </c>
      <c r="CK673" s="5">
        <f>BB673*AG673*CJ673</f>
        <v>0</v>
      </c>
      <c r="CL673" s="5">
        <f>CI673+CK673</f>
        <v>0</v>
      </c>
      <c r="CM673" s="4">
        <f>'[1]Detailed Budget'!$AD$189</f>
        <v>77498869683.252869</v>
      </c>
      <c r="CN673" s="5">
        <f>BH673*BL673*CM673</f>
        <v>47150132.485468633</v>
      </c>
      <c r="CO673" s="3">
        <f>'[1]Detailed Budget'!$AD$191</f>
        <v>2684962805.4134097</v>
      </c>
      <c r="CP673" s="2">
        <f>BH673*AN673*CO673</f>
        <v>1633525.1405757556</v>
      </c>
      <c r="CQ673" s="2">
        <f>CN673+CP673</f>
        <v>48783657.626044393</v>
      </c>
      <c r="CR673" s="6">
        <f>'[1]Detailed Budget'!$AD$195</f>
        <v>18734176418</v>
      </c>
      <c r="CS673" s="5">
        <f>BN673*CR673</f>
        <v>8979805.6376868151</v>
      </c>
      <c r="CW673" s="4"/>
      <c r="DH673" s="3">
        <f>'[1]Detailed Budget'!$AD$163</f>
        <v>4928560000</v>
      </c>
      <c r="DI673" s="2">
        <f>AP673*DH673</f>
        <v>5600000</v>
      </c>
    </row>
    <row r="674" spans="1:113" ht="43.5" x14ac:dyDescent="0.35">
      <c r="A674" s="23" t="s">
        <v>424</v>
      </c>
      <c r="B674" s="22" t="s">
        <v>423</v>
      </c>
      <c r="C674" s="21" t="s">
        <v>1</v>
      </c>
      <c r="D674" s="21"/>
      <c r="E674" s="21"/>
      <c r="F674" s="21"/>
      <c r="G674" s="21" t="s">
        <v>1</v>
      </c>
      <c r="H674" s="21" t="s">
        <v>1</v>
      </c>
      <c r="I674" s="21" t="s">
        <v>1</v>
      </c>
      <c r="J674" s="21"/>
      <c r="K674" s="21" t="s">
        <v>1</v>
      </c>
      <c r="L674" s="21"/>
      <c r="M674" s="21"/>
      <c r="N674" s="21"/>
      <c r="O674" s="21"/>
      <c r="P674" s="21"/>
      <c r="Q674" s="21"/>
      <c r="R674" s="21" t="s">
        <v>1</v>
      </c>
      <c r="S674" s="21"/>
      <c r="T674" s="21"/>
      <c r="U674" s="20">
        <f>COUNTA(C674:T674)</f>
        <v>6</v>
      </c>
      <c r="V674" s="19" t="s">
        <v>9</v>
      </c>
      <c r="W674" s="18">
        <v>207977</v>
      </c>
      <c r="X674" s="17">
        <v>3.22</v>
      </c>
      <c r="Y674" s="16">
        <f>1+X674/100</f>
        <v>1.0322</v>
      </c>
      <c r="Z674" s="6">
        <v>19</v>
      </c>
      <c r="AA674" s="16">
        <f>POWER(Y674,Z674)</f>
        <v>1.8260524174418462</v>
      </c>
      <c r="AB674" s="6">
        <f>W674*AA674</f>
        <v>379776.90362230287</v>
      </c>
      <c r="AC674" s="1">
        <v>12.7</v>
      </c>
      <c r="AD674" s="6">
        <f>AB674*AC674/100</f>
        <v>48231.666760032465</v>
      </c>
      <c r="AE674" s="6">
        <f>AD674*0.95</f>
        <v>45820.083422030839</v>
      </c>
      <c r="AF674" s="6">
        <f>AE674*BB674</f>
        <v>0</v>
      </c>
      <c r="AG674" s="15">
        <f>AE674/21628351</f>
        <v>2.1185195034994042E-3</v>
      </c>
      <c r="AH674" s="6">
        <f>AB674*0.05</f>
        <v>18988.845181115143</v>
      </c>
      <c r="AI674" s="12">
        <f>AH674/12908475</f>
        <v>1.4710370652703084E-3</v>
      </c>
      <c r="AJ674" s="6">
        <f>AD674+AH674</f>
        <v>67220.511941147604</v>
      </c>
      <c r="AK674" s="6">
        <f>AB674*0.04</f>
        <v>15191.076144892115</v>
      </c>
      <c r="AL674" s="6">
        <f>AB674*0.04</f>
        <v>15191.076144892115</v>
      </c>
      <c r="AM674" s="6">
        <f>AK674+AL674</f>
        <v>30382.15228978423</v>
      </c>
      <c r="AN674" s="14">
        <f>AM674/20653560</f>
        <v>1.4710370652703084E-3</v>
      </c>
      <c r="AO674" s="6">
        <v>11</v>
      </c>
      <c r="AP674" s="13">
        <f>AO674/8801</f>
        <v>1.2498579706851495E-3</v>
      </c>
      <c r="AQ674" s="6">
        <v>11</v>
      </c>
      <c r="AR674" s="6"/>
      <c r="AS674" s="6"/>
      <c r="AT674" s="6"/>
      <c r="AU674" s="6">
        <v>1</v>
      </c>
      <c r="AV674" s="6">
        <f>W674/4112445*4171967</f>
        <v>210987.18177604806</v>
      </c>
      <c r="AW674" s="13">
        <f>AV674/34743979</f>
        <v>6.0726257569994517E-3</v>
      </c>
      <c r="AX674" s="6">
        <v>0</v>
      </c>
      <c r="AY674" s="6">
        <f>AJ674/1329189*385271</f>
        <v>19484.146991946127</v>
      </c>
      <c r="AZ674" s="6">
        <f>AX674*AY674</f>
        <v>0</v>
      </c>
      <c r="BA674" s="12">
        <f>AZ674/12721596</f>
        <v>0</v>
      </c>
      <c r="BB674" s="11">
        <v>0</v>
      </c>
      <c r="BC674" s="6">
        <f>AD674*BB674*0.18*4</f>
        <v>0</v>
      </c>
      <c r="BD674" s="10">
        <f>BC674/11104067</f>
        <v>0</v>
      </c>
      <c r="BE674" s="6">
        <f>AD674*BB674*0.77*4</f>
        <v>0</v>
      </c>
      <c r="BF674" s="8">
        <f>BE674/47500730</f>
        <v>0</v>
      </c>
      <c r="BG674" s="27">
        <f>BC674+BE674</f>
        <v>0</v>
      </c>
      <c r="BH674" s="9">
        <v>1</v>
      </c>
      <c r="BI674" s="6">
        <f>AK674*0.85*0.75*12</f>
        <v>116211.73250842467</v>
      </c>
      <c r="BJ674" s="6">
        <f>AL674*0.85*0.75*2*12</f>
        <v>232423.46501684934</v>
      </c>
      <c r="BK674" s="6">
        <f>BI674+BJ674</f>
        <v>348635.19752527401</v>
      </c>
      <c r="BL674" s="8">
        <f>BK674/236999601</f>
        <v>1.4710370652703082E-3</v>
      </c>
      <c r="BM674" s="6">
        <f>AH674/375477*530688</f>
        <v>26838.267780651368</v>
      </c>
      <c r="BN674" s="8">
        <f>BM674/23157202</f>
        <v>1.1589598683230974E-3</v>
      </c>
      <c r="BT674" s="6">
        <f>'[1]Detailed Budget'!$AD$12</f>
        <v>194045122715</v>
      </c>
      <c r="BU674" s="6">
        <f>'[1]Detailed Budget'!$AD$24</f>
        <v>194045122715</v>
      </c>
      <c r="BV674" s="7">
        <f>AV674/34743979</f>
        <v>6.0726257569994517E-3</v>
      </c>
      <c r="BW674" s="4"/>
      <c r="BX674" s="5">
        <f>BT674*BV674</f>
        <v>1178363410.2192283</v>
      </c>
      <c r="BY674" s="5">
        <f>BU674*BV674</f>
        <v>1178363410.2192283</v>
      </c>
      <c r="CA674" s="6">
        <f>'[1]Detailed Budget'!$AD$96</f>
        <v>71050111380.677719</v>
      </c>
      <c r="CB674" s="5">
        <f>BA674*CA674</f>
        <v>0</v>
      </c>
      <c r="CE674" s="6">
        <f>'[1]Detailed Budget'!$AD$175</f>
        <v>4330586076.5988197</v>
      </c>
      <c r="CF674" s="5">
        <f>BB674*BD674*CE674</f>
        <v>0</v>
      </c>
      <c r="CG674" s="6">
        <f>'[1]Detailed Budget'!$AD$176</f>
        <v>20662817754.37001</v>
      </c>
      <c r="CH674" s="5">
        <f>BB674*BF674*CG674</f>
        <v>0</v>
      </c>
      <c r="CI674" s="5">
        <f>CF674+CH674</f>
        <v>0</v>
      </c>
      <c r="CJ674" s="5">
        <f>'[1]Detailed Budget'!$AD$178</f>
        <v>46025131033.061455</v>
      </c>
      <c r="CK674" s="5">
        <f>BB674*AG674*CJ674</f>
        <v>0</v>
      </c>
      <c r="CL674" s="5">
        <f>CI674+CK674</f>
        <v>0</v>
      </c>
      <c r="CM674" s="4">
        <f>'[1]Detailed Budget'!$AD$189</f>
        <v>77498869683.252869</v>
      </c>
      <c r="CN674" s="5">
        <f>BH674*BL674*CM674</f>
        <v>114003709.82061836</v>
      </c>
      <c r="CO674" s="3">
        <f>'[1]Detailed Budget'!$AD$191</f>
        <v>2684962805.4134097</v>
      </c>
      <c r="CP674" s="2">
        <f>BH674*AN674*CO674</f>
        <v>3949679.8056352763</v>
      </c>
      <c r="CQ674" s="2">
        <f>CN674+CP674</f>
        <v>117953389.62625363</v>
      </c>
      <c r="CR674" s="6">
        <f>'[1]Detailed Budget'!$AD$195</f>
        <v>18734176418</v>
      </c>
      <c r="CS674" s="5">
        <f>BN674*CR674</f>
        <v>21712158.634546958</v>
      </c>
      <c r="CW674" s="4"/>
      <c r="DH674" s="3">
        <f>'[1]Detailed Budget'!$AD$163</f>
        <v>4928560000</v>
      </c>
      <c r="DI674" s="2">
        <f>AP674*DH674</f>
        <v>6160000</v>
      </c>
    </row>
    <row r="675" spans="1:113" ht="43.5" x14ac:dyDescent="0.35">
      <c r="A675" s="23" t="s">
        <v>422</v>
      </c>
      <c r="B675" s="22" t="s">
        <v>421</v>
      </c>
      <c r="C675" s="21" t="s">
        <v>1</v>
      </c>
      <c r="D675" s="21"/>
      <c r="E675" s="21"/>
      <c r="F675" s="21"/>
      <c r="G675" s="21" t="s">
        <v>1</v>
      </c>
      <c r="H675" s="21" t="s">
        <v>1</v>
      </c>
      <c r="I675" s="21" t="s">
        <v>1</v>
      </c>
      <c r="J675" s="21"/>
      <c r="K675" s="21"/>
      <c r="L675" s="21"/>
      <c r="M675" s="21" t="s">
        <v>1</v>
      </c>
      <c r="N675" s="21"/>
      <c r="O675" s="21"/>
      <c r="P675" s="21"/>
      <c r="Q675" s="21"/>
      <c r="R675" s="21" t="s">
        <v>1</v>
      </c>
      <c r="S675" s="21"/>
      <c r="T675" s="21"/>
      <c r="U675" s="20">
        <f>COUNTA(C675:T675)</f>
        <v>6</v>
      </c>
      <c r="V675" s="19" t="s">
        <v>9</v>
      </c>
      <c r="W675" s="18">
        <v>200942</v>
      </c>
      <c r="X675" s="17">
        <v>3.22</v>
      </c>
      <c r="Y675" s="16">
        <f>1+X675/100</f>
        <v>1.0322</v>
      </c>
      <c r="Z675" s="6">
        <v>19</v>
      </c>
      <c r="AA675" s="16">
        <f>POWER(Y675,Z675)</f>
        <v>1.8260524174418462</v>
      </c>
      <c r="AB675" s="6">
        <f>W675*AA675</f>
        <v>366930.62486559944</v>
      </c>
      <c r="AC675" s="1">
        <v>12.7</v>
      </c>
      <c r="AD675" s="6">
        <f>AB675*AC675/100</f>
        <v>46600.189357931129</v>
      </c>
      <c r="AE675" s="6">
        <f>AD675*0.95</f>
        <v>44270.179890034568</v>
      </c>
      <c r="AF675" s="6">
        <f>AE675*BB675</f>
        <v>0</v>
      </c>
      <c r="AG675" s="15">
        <f>AE675/21628351</f>
        <v>2.0468587683838942E-3</v>
      </c>
      <c r="AH675" s="6">
        <f>AB675*0.05</f>
        <v>18346.531243279973</v>
      </c>
      <c r="AI675" s="12">
        <f>AH675/12908475</f>
        <v>1.4212779777068921E-3</v>
      </c>
      <c r="AJ675" s="6">
        <f>AD675+AH675</f>
        <v>64946.720601211098</v>
      </c>
      <c r="AK675" s="6">
        <f>AB675*0.04</f>
        <v>14677.224994623977</v>
      </c>
      <c r="AL675" s="6">
        <f>AB675*0.04</f>
        <v>14677.224994623977</v>
      </c>
      <c r="AM675" s="6">
        <f>AK675+AL675</f>
        <v>29354.449989247954</v>
      </c>
      <c r="AN675" s="14">
        <f>AM675/20653560</f>
        <v>1.4212779777068919E-3</v>
      </c>
      <c r="AO675" s="6">
        <v>11</v>
      </c>
      <c r="AP675" s="13">
        <f>AO675/8801</f>
        <v>1.2498579706851495E-3</v>
      </c>
      <c r="AQ675" s="6">
        <v>11</v>
      </c>
      <c r="AR675" s="6"/>
      <c r="AS675" s="6"/>
      <c r="AT675" s="6"/>
      <c r="AU675" s="6">
        <v>1</v>
      </c>
      <c r="AV675" s="6">
        <f>W675/4112445*4171967</f>
        <v>203850.35980152927</v>
      </c>
      <c r="AW675" s="13">
        <f>AV675/34743979</f>
        <v>5.8672139941579309E-3</v>
      </c>
      <c r="AX675" s="6">
        <v>0</v>
      </c>
      <c r="AY675" s="6">
        <f>AJ675/1329189*385271</f>
        <v>18825.07904650821</v>
      </c>
      <c r="AZ675" s="6">
        <f>AX675*AY675</f>
        <v>0</v>
      </c>
      <c r="BA675" s="12">
        <f>AZ675/12721596</f>
        <v>0</v>
      </c>
      <c r="BB675" s="11">
        <v>0</v>
      </c>
      <c r="BC675" s="6">
        <f>AD675*BB675*0.18*4</f>
        <v>0</v>
      </c>
      <c r="BD675" s="10">
        <f>BC675/11104067</f>
        <v>0</v>
      </c>
      <c r="BE675" s="6">
        <f>AD675*BB675*0.77*4</f>
        <v>0</v>
      </c>
      <c r="BF675" s="8">
        <f>BE675/47500730</f>
        <v>0</v>
      </c>
      <c r="BG675" s="27">
        <f>BC675+BE675</f>
        <v>0</v>
      </c>
      <c r="BH675" s="9">
        <v>1</v>
      </c>
      <c r="BI675" s="6">
        <f>AK675*0.85*0.75*12</f>
        <v>112280.77120887343</v>
      </c>
      <c r="BJ675" s="6">
        <f>AL675*0.85*0.75*2*12</f>
        <v>224561.54241774685</v>
      </c>
      <c r="BK675" s="6">
        <f>BI675+BJ675</f>
        <v>336842.31362662028</v>
      </c>
      <c r="BL675" s="8">
        <f>BK675/236999601</f>
        <v>1.4212779777068919E-3</v>
      </c>
      <c r="BM675" s="6">
        <f>AH675/375477*530688</f>
        <v>25930.440406293226</v>
      </c>
      <c r="BN675" s="8">
        <f>BM675/23157202</f>
        <v>1.1197570590045043E-3</v>
      </c>
      <c r="BT675" s="6">
        <f>'[1]Detailed Budget'!$AD$12</f>
        <v>194045122715</v>
      </c>
      <c r="BU675" s="6">
        <f>'[1]Detailed Budget'!$AD$24</f>
        <v>194045122715</v>
      </c>
      <c r="BV675" s="7">
        <f>AV675/34743979</f>
        <v>5.8672139941579309E-3</v>
      </c>
      <c r="BW675" s="4"/>
      <c r="BX675" s="5">
        <f>BT675*BV675</f>
        <v>1138504259.4915409</v>
      </c>
      <c r="BY675" s="5">
        <f>BU675*BV675</f>
        <v>1138504259.4915409</v>
      </c>
      <c r="CA675" s="6">
        <f>'[1]Detailed Budget'!$AD$96</f>
        <v>71050111380.677719</v>
      </c>
      <c r="CB675" s="5">
        <f>BA675*CA675</f>
        <v>0</v>
      </c>
      <c r="CE675" s="6">
        <f>'[1]Detailed Budget'!$AD$175</f>
        <v>4330586076.5988197</v>
      </c>
      <c r="CF675" s="5">
        <f>BB675*BD675*CE675</f>
        <v>0</v>
      </c>
      <c r="CG675" s="6">
        <f>'[1]Detailed Budget'!$AD$176</f>
        <v>20662817754.37001</v>
      </c>
      <c r="CH675" s="5">
        <f>BB675*BF675*CG675</f>
        <v>0</v>
      </c>
      <c r="CI675" s="5">
        <f>CF675+CH675</f>
        <v>0</v>
      </c>
      <c r="CJ675" s="5">
        <f>'[1]Detailed Budget'!$AD$178</f>
        <v>46025131033.061455</v>
      </c>
      <c r="CK675" s="5">
        <f>BB675*AG675*CJ675</f>
        <v>0</v>
      </c>
      <c r="CL675" s="5">
        <f>CI675+CK675</f>
        <v>0</v>
      </c>
      <c r="CM675" s="4">
        <f>'[1]Detailed Budget'!$AD$189</f>
        <v>77498869683.252869</v>
      </c>
      <c r="CN675" s="5">
        <f>BH675*BL675*CM675</f>
        <v>110147436.77798359</v>
      </c>
      <c r="CO675" s="3">
        <f>'[1]Detailed Budget'!$AD$191</f>
        <v>2684962805.4134097</v>
      </c>
      <c r="CP675" s="2">
        <f>BH675*AN675*CO675</f>
        <v>3816078.5062961942</v>
      </c>
      <c r="CQ675" s="2">
        <f>CN675+CP675</f>
        <v>113963515.28427978</v>
      </c>
      <c r="CR675" s="6">
        <f>'[1]Detailed Budget'!$AD$195</f>
        <v>18734176418</v>
      </c>
      <c r="CS675" s="5">
        <f>BN675*CR675</f>
        <v>20977726.288691219</v>
      </c>
      <c r="CW675" s="4"/>
      <c r="DH675" s="3">
        <f>'[1]Detailed Budget'!$AD$163</f>
        <v>4928560000</v>
      </c>
      <c r="DI675" s="2">
        <f>AP675*DH675</f>
        <v>6160000</v>
      </c>
    </row>
    <row r="676" spans="1:113" ht="43.5" x14ac:dyDescent="0.35">
      <c r="A676" s="23" t="s">
        <v>420</v>
      </c>
      <c r="B676" s="22" t="s">
        <v>419</v>
      </c>
      <c r="C676" s="21" t="s">
        <v>1</v>
      </c>
      <c r="D676" s="21"/>
      <c r="E676" s="21"/>
      <c r="F676" s="21"/>
      <c r="G676" s="21" t="s">
        <v>1</v>
      </c>
      <c r="H676" s="21" t="s">
        <v>1</v>
      </c>
      <c r="I676" s="21" t="s">
        <v>1</v>
      </c>
      <c r="J676" s="21"/>
      <c r="K676" s="21"/>
      <c r="L676" s="21"/>
      <c r="M676" s="21" t="s">
        <v>1</v>
      </c>
      <c r="N676" s="21"/>
      <c r="O676" s="21"/>
      <c r="P676" s="21"/>
      <c r="Q676" s="21"/>
      <c r="R676" s="21" t="s">
        <v>1</v>
      </c>
      <c r="S676" s="21"/>
      <c r="T676" s="21"/>
      <c r="U676" s="20">
        <f>COUNTA(C676:T676)</f>
        <v>6</v>
      </c>
      <c r="V676" s="19" t="s">
        <v>9</v>
      </c>
      <c r="W676" s="18">
        <v>202712</v>
      </c>
      <c r="X676" s="17">
        <v>3.22</v>
      </c>
      <c r="Y676" s="16">
        <f>1+X676/100</f>
        <v>1.0322</v>
      </c>
      <c r="Z676" s="6">
        <v>19</v>
      </c>
      <c r="AA676" s="16">
        <f>POWER(Y676,Z676)</f>
        <v>1.8260524174418462</v>
      </c>
      <c r="AB676" s="6">
        <f>W676*AA676</f>
        <v>370162.73764447152</v>
      </c>
      <c r="AC676" s="1">
        <v>12.7</v>
      </c>
      <c r="AD676" s="6">
        <f>AB676*AC676/100</f>
        <v>47010.667680847881</v>
      </c>
      <c r="AE676" s="6">
        <f>AD676*0.95</f>
        <v>44660.134296805481</v>
      </c>
      <c r="AF676" s="6">
        <f>AE676*BB676</f>
        <v>0</v>
      </c>
      <c r="AG676" s="15">
        <f>AE676/21628351</f>
        <v>2.0648885482210588E-3</v>
      </c>
      <c r="AH676" s="6">
        <f>AB676*0.05</f>
        <v>18508.136882223578</v>
      </c>
      <c r="AI676" s="12">
        <f>AH676/12908475</f>
        <v>1.4337973216993936E-3</v>
      </c>
      <c r="AJ676" s="6">
        <f>AD676+AH676</f>
        <v>65518.804563071462</v>
      </c>
      <c r="AK676" s="6">
        <f>AB676*0.04</f>
        <v>14806.50950577886</v>
      </c>
      <c r="AL676" s="6">
        <f>AB676*0.04</f>
        <v>14806.50950577886</v>
      </c>
      <c r="AM676" s="6">
        <f>AK676+AL676</f>
        <v>29613.019011557721</v>
      </c>
      <c r="AN676" s="14">
        <f>AM676/20653560</f>
        <v>1.4337973216993934E-3</v>
      </c>
      <c r="AO676" s="6">
        <v>11</v>
      </c>
      <c r="AP676" s="13">
        <f>AO676/8801</f>
        <v>1.2498579706851495E-3</v>
      </c>
      <c r="AQ676" s="6">
        <v>11</v>
      </c>
      <c r="AR676" s="6"/>
      <c r="AS676" s="6"/>
      <c r="AT676" s="6"/>
      <c r="AU676" s="6">
        <v>1</v>
      </c>
      <c r="AV676" s="6">
        <f>W676/4112445*4171967</f>
        <v>205645.97812347641</v>
      </c>
      <c r="AW676" s="13">
        <f>AV676/34743979</f>
        <v>5.9188954184975877E-3</v>
      </c>
      <c r="AX676" s="6">
        <v>0</v>
      </c>
      <c r="AY676" s="6">
        <f>AJ676/1329189*385271</f>
        <v>18990.899979475533</v>
      </c>
      <c r="AZ676" s="6">
        <f>AX676*AY676</f>
        <v>0</v>
      </c>
      <c r="BA676" s="12">
        <f>AZ676/12721596</f>
        <v>0</v>
      </c>
      <c r="BB676" s="11">
        <v>0</v>
      </c>
      <c r="BC676" s="6">
        <f>AD676*BB676*0.18*4</f>
        <v>0</v>
      </c>
      <c r="BD676" s="10">
        <f>BC676/11104067</f>
        <v>0</v>
      </c>
      <c r="BE676" s="6">
        <f>AD676*BB676*0.77*4</f>
        <v>0</v>
      </c>
      <c r="BF676" s="8">
        <f>BE676/47500730</f>
        <v>0</v>
      </c>
      <c r="BG676" s="27">
        <f>BC676+BE676</f>
        <v>0</v>
      </c>
      <c r="BH676" s="9">
        <v>1</v>
      </c>
      <c r="BI676" s="6">
        <f>AK676*0.85*0.75*12</f>
        <v>113269.79771920829</v>
      </c>
      <c r="BJ676" s="6">
        <f>AL676*0.85*0.75*2*12</f>
        <v>226539.59543841658</v>
      </c>
      <c r="BK676" s="6">
        <f>BI676+BJ676</f>
        <v>339809.39315762487</v>
      </c>
      <c r="BL676" s="8">
        <f>BK676/236999601</f>
        <v>1.4337973216993934E-3</v>
      </c>
      <c r="BM676" s="6">
        <f>AH676/375477*530688</f>
        <v>26158.848999415321</v>
      </c>
      <c r="BN676" s="8">
        <f>BM676/23157202</f>
        <v>1.1296204523938307E-3</v>
      </c>
      <c r="BT676" s="6">
        <f>'[1]Detailed Budget'!$AD$12</f>
        <v>194045122715</v>
      </c>
      <c r="BU676" s="6">
        <f>'[1]Detailed Budget'!$AD$24</f>
        <v>194045122715</v>
      </c>
      <c r="BV676" s="7">
        <f>AV676/34743979</f>
        <v>5.9188954184975877E-3</v>
      </c>
      <c r="BW676" s="4"/>
      <c r="BX676" s="5">
        <f>BT676*BV676</f>
        <v>1148532787.8196156</v>
      </c>
      <c r="BY676" s="5">
        <f>BU676*BV676</f>
        <v>1148532787.8196156</v>
      </c>
      <c r="CA676" s="6">
        <f>'[1]Detailed Budget'!$AD$96</f>
        <v>71050111380.677719</v>
      </c>
      <c r="CB676" s="5">
        <f>BA676*CA676</f>
        <v>0</v>
      </c>
      <c r="CE676" s="6">
        <f>'[1]Detailed Budget'!$AD$175</f>
        <v>4330586076.5988197</v>
      </c>
      <c r="CF676" s="5">
        <f>BB676*BD676*CE676</f>
        <v>0</v>
      </c>
      <c r="CG676" s="6">
        <f>'[1]Detailed Budget'!$AD$176</f>
        <v>20662817754.37001</v>
      </c>
      <c r="CH676" s="5">
        <f>BB676*BF676*CG676</f>
        <v>0</v>
      </c>
      <c r="CI676" s="5">
        <f>CF676+CH676</f>
        <v>0</v>
      </c>
      <c r="CJ676" s="5">
        <f>'[1]Detailed Budget'!$AD$178</f>
        <v>46025131033.061455</v>
      </c>
      <c r="CK676" s="5">
        <f>BB676*AG676*CJ676</f>
        <v>0</v>
      </c>
      <c r="CL676" s="5">
        <f>CI676+CK676</f>
        <v>0</v>
      </c>
      <c r="CM676" s="4">
        <f>'[1]Detailed Budget'!$AD$189</f>
        <v>77498869683.252869</v>
      </c>
      <c r="CN676" s="5">
        <f>BH676*BL676*CM676</f>
        <v>111117671.78657828</v>
      </c>
      <c r="CO676" s="3">
        <f>'[1]Detailed Budget'!$AD$191</f>
        <v>2684962805.4134097</v>
      </c>
      <c r="CP676" s="2">
        <f>BH676*AN676*CO676</f>
        <v>3849692.4792642365</v>
      </c>
      <c r="CQ676" s="2">
        <f>CN676+CP676</f>
        <v>114967364.26584251</v>
      </c>
      <c r="CR676" s="6">
        <f>'[1]Detailed Budget'!$AD$195</f>
        <v>18734176418</v>
      </c>
      <c r="CS676" s="5">
        <f>BN676*CR676</f>
        <v>21162508.840526994</v>
      </c>
      <c r="CW676" s="4"/>
      <c r="DH676" s="3">
        <f>'[1]Detailed Budget'!$AD$163</f>
        <v>4928560000</v>
      </c>
      <c r="DI676" s="2">
        <f>AP676*DH676</f>
        <v>6160000</v>
      </c>
    </row>
    <row r="677" spans="1:113" ht="43.5" x14ac:dyDescent="0.35">
      <c r="A677" s="23" t="s">
        <v>418</v>
      </c>
      <c r="B677" s="22" t="s">
        <v>417</v>
      </c>
      <c r="C677" s="21" t="s">
        <v>1</v>
      </c>
      <c r="D677" s="21"/>
      <c r="E677" s="21"/>
      <c r="F677" s="21"/>
      <c r="G677" s="21" t="s">
        <v>1</v>
      </c>
      <c r="H677" s="21" t="s">
        <v>1</v>
      </c>
      <c r="I677" s="21" t="s">
        <v>1</v>
      </c>
      <c r="J677" s="21"/>
      <c r="K677" s="21"/>
      <c r="L677" s="21"/>
      <c r="M677" s="21"/>
      <c r="N677" s="21" t="s">
        <v>1</v>
      </c>
      <c r="O677" s="21"/>
      <c r="P677" s="21"/>
      <c r="Q677" s="21"/>
      <c r="R677" s="21" t="s">
        <v>1</v>
      </c>
      <c r="S677" s="21"/>
      <c r="T677" s="21"/>
      <c r="U677" s="20">
        <f>COUNTA(C677:T677)</f>
        <v>6</v>
      </c>
      <c r="V677" s="19" t="s">
        <v>9</v>
      </c>
      <c r="W677" s="18">
        <v>182819</v>
      </c>
      <c r="X677" s="17">
        <v>3.22</v>
      </c>
      <c r="Y677" s="16">
        <f>1+X677/100</f>
        <v>1.0322</v>
      </c>
      <c r="Z677" s="6">
        <v>19</v>
      </c>
      <c r="AA677" s="16">
        <f>POWER(Y677,Z677)</f>
        <v>1.8260524174418462</v>
      </c>
      <c r="AB677" s="6">
        <f>W677*AA677</f>
        <v>333837.07690430089</v>
      </c>
      <c r="AC677" s="1">
        <v>12.7</v>
      </c>
      <c r="AD677" s="6">
        <f>AB677*AC677/100</f>
        <v>42397.30876684621</v>
      </c>
      <c r="AE677" s="6">
        <f>AD677*0.95</f>
        <v>40277.443328503898</v>
      </c>
      <c r="AF677" s="6">
        <f>AE677*BB677</f>
        <v>0</v>
      </c>
      <c r="AG677" s="15">
        <f>AE677/21628351</f>
        <v>1.8622521582206566E-3</v>
      </c>
      <c r="AH677" s="6">
        <f>AB677*0.05</f>
        <v>16691.853845215046</v>
      </c>
      <c r="AI677" s="12">
        <f>AH677/12908475</f>
        <v>1.2930926267599424E-3</v>
      </c>
      <c r="AJ677" s="6">
        <f>AD677+AH677</f>
        <v>59089.162612061256</v>
      </c>
      <c r="AK677" s="6">
        <f>AB677*0.04</f>
        <v>13353.483076172037</v>
      </c>
      <c r="AL677" s="6">
        <f>AB677*0.04</f>
        <v>13353.483076172037</v>
      </c>
      <c r="AM677" s="6">
        <f>AK677+AL677</f>
        <v>26706.966152344074</v>
      </c>
      <c r="AN677" s="14">
        <f>AM677/20653560</f>
        <v>1.2930926267599424E-3</v>
      </c>
      <c r="AO677" s="6">
        <v>14</v>
      </c>
      <c r="AP677" s="13">
        <f>AO677/8801</f>
        <v>1.5907283263265539E-3</v>
      </c>
      <c r="AQ677" s="6">
        <v>14</v>
      </c>
      <c r="AR677" s="6"/>
      <c r="AS677" s="6"/>
      <c r="AT677" s="6"/>
      <c r="AU677" s="6">
        <v>1</v>
      </c>
      <c r="AV677" s="6">
        <f>W677/4112445*4171967</f>
        <v>185465.05423732111</v>
      </c>
      <c r="AW677" s="13">
        <f>AV677/34743979</f>
        <v>5.3380487663005185E-3</v>
      </c>
      <c r="AX677" s="6">
        <v>0</v>
      </c>
      <c r="AY677" s="6">
        <f>AJ677/1329189*385271</f>
        <v>17127.241324380091</v>
      </c>
      <c r="AZ677" s="6">
        <f>AX677*AY677</f>
        <v>0</v>
      </c>
      <c r="BA677" s="12">
        <f>AZ677/12721596</f>
        <v>0</v>
      </c>
      <c r="BB677" s="11">
        <v>0</v>
      </c>
      <c r="BC677" s="6">
        <f>AD677*BB677*0.18*4</f>
        <v>0</v>
      </c>
      <c r="BD677" s="10">
        <f>BC677/11104067</f>
        <v>0</v>
      </c>
      <c r="BE677" s="6">
        <f>AD677*BB677*0.77*4</f>
        <v>0</v>
      </c>
      <c r="BF677" s="8">
        <f>BE677/47500730</f>
        <v>0</v>
      </c>
      <c r="BG677" s="27">
        <f>BC677+BE677</f>
        <v>0</v>
      </c>
      <c r="BH677" s="9">
        <v>1</v>
      </c>
      <c r="BI677" s="6">
        <f>AK677*0.85*0.75*12</f>
        <v>102154.14553271607</v>
      </c>
      <c r="BJ677" s="6">
        <f>AL677*0.85*0.75*2*12</f>
        <v>204308.29106543213</v>
      </c>
      <c r="BK677" s="6">
        <f>BI677+BJ677</f>
        <v>306462.4365981482</v>
      </c>
      <c r="BL677" s="8">
        <f>BK677/236999601</f>
        <v>1.2930926267599421E-3</v>
      </c>
      <c r="BM677" s="6">
        <f>AH677/375477*530688</f>
        <v>23591.768692648238</v>
      </c>
      <c r="BN677" s="8">
        <f>BM677/23157202</f>
        <v>1.0187659412673534E-3</v>
      </c>
      <c r="BT677" s="6">
        <f>'[1]Detailed Budget'!$AD$12</f>
        <v>194045122715</v>
      </c>
      <c r="BU677" s="6">
        <f>'[1]Detailed Budget'!$AD$24</f>
        <v>194045122715</v>
      </c>
      <c r="BV677" s="7">
        <f>AV677/34743979</f>
        <v>5.3380487663005185E-3</v>
      </c>
      <c r="BW677" s="4"/>
      <c r="BX677" s="5">
        <f>BT677*BV677</f>
        <v>1035822327.9154384</v>
      </c>
      <c r="BY677" s="5">
        <f>BU677*BV677</f>
        <v>1035822327.9154384</v>
      </c>
      <c r="CA677" s="6">
        <f>'[1]Detailed Budget'!$AD$96</f>
        <v>71050111380.677719</v>
      </c>
      <c r="CB677" s="5">
        <f>BA677*CA677</f>
        <v>0</v>
      </c>
      <c r="CE677" s="6">
        <f>'[1]Detailed Budget'!$AD$175</f>
        <v>4330586076.5988197</v>
      </c>
      <c r="CF677" s="5">
        <f>BB677*BD677*CE677</f>
        <v>0</v>
      </c>
      <c r="CG677" s="6">
        <f>'[1]Detailed Budget'!$AD$176</f>
        <v>20662817754.37001</v>
      </c>
      <c r="CH677" s="5">
        <f>BB677*BF677*CG677</f>
        <v>0</v>
      </c>
      <c r="CI677" s="5">
        <f>CF677+CH677</f>
        <v>0</v>
      </c>
      <c r="CJ677" s="5">
        <f>'[1]Detailed Budget'!$AD$178</f>
        <v>46025131033.061455</v>
      </c>
      <c r="CK677" s="5">
        <f>BB677*AG677*CJ677</f>
        <v>0</v>
      </c>
      <c r="CL677" s="5">
        <f>CI677+CK677</f>
        <v>0</v>
      </c>
      <c r="CM677" s="4">
        <f>'[1]Detailed Budget'!$AD$189</f>
        <v>77498869683.252869</v>
      </c>
      <c r="CN677" s="5">
        <f>BH677*BL677*CM677</f>
        <v>100213216.96964389</v>
      </c>
      <c r="CO677" s="3">
        <f>'[1]Detailed Budget'!$AD$191</f>
        <v>2684962805.4134097</v>
      </c>
      <c r="CP677" s="2">
        <f>BH677*AN677*CO677</f>
        <v>3471905.60680477</v>
      </c>
      <c r="CQ677" s="2">
        <f>CN677+CP677</f>
        <v>103685122.57644866</v>
      </c>
      <c r="CR677" s="6">
        <f>'[1]Detailed Budget'!$AD$195</f>
        <v>18734176418</v>
      </c>
      <c r="CS677" s="5">
        <f>BN677*CR677</f>
        <v>19085740.872352425</v>
      </c>
      <c r="CW677" s="4"/>
      <c r="DH677" s="3">
        <f>'[1]Detailed Budget'!$AD$163</f>
        <v>4928560000</v>
      </c>
      <c r="DI677" s="2">
        <f>AP677*DH677</f>
        <v>7840000.0000000009</v>
      </c>
    </row>
    <row r="678" spans="1:113" ht="43.5" x14ac:dyDescent="0.35">
      <c r="A678" s="23" t="s">
        <v>416</v>
      </c>
      <c r="B678" s="22" t="s">
        <v>415</v>
      </c>
      <c r="C678" s="21" t="s">
        <v>1</v>
      </c>
      <c r="D678" s="21"/>
      <c r="E678" s="21"/>
      <c r="F678" s="21"/>
      <c r="G678" s="21" t="s">
        <v>1</v>
      </c>
      <c r="H678" s="21" t="s">
        <v>1</v>
      </c>
      <c r="I678" s="21" t="s">
        <v>1</v>
      </c>
      <c r="J678" s="21"/>
      <c r="K678" s="21"/>
      <c r="L678" s="21"/>
      <c r="M678" s="21"/>
      <c r="N678" s="21" t="s">
        <v>1</v>
      </c>
      <c r="O678" s="21"/>
      <c r="P678" s="21"/>
      <c r="Q678" s="21"/>
      <c r="R678" s="21" t="s">
        <v>1</v>
      </c>
      <c r="S678" s="21"/>
      <c r="T678" s="21"/>
      <c r="U678" s="20">
        <f>COUNTA(C678:T678)</f>
        <v>6</v>
      </c>
      <c r="V678" s="19" t="s">
        <v>9</v>
      </c>
      <c r="W678" s="18">
        <v>167060</v>
      </c>
      <c r="X678" s="17">
        <v>3.22</v>
      </c>
      <c r="Y678" s="16">
        <f>1+X678/100</f>
        <v>1.0322</v>
      </c>
      <c r="Z678" s="6">
        <v>19</v>
      </c>
      <c r="AA678" s="16">
        <f>POWER(Y678,Z678)</f>
        <v>1.8260524174418462</v>
      </c>
      <c r="AB678" s="6">
        <f>W678*AA678</f>
        <v>305060.31685783481</v>
      </c>
      <c r="AC678" s="1">
        <v>12.7</v>
      </c>
      <c r="AD678" s="6">
        <f>AB678*AC678/100</f>
        <v>38742.660240945021</v>
      </c>
      <c r="AE678" s="6">
        <f>AD678*0.95</f>
        <v>36805.527228897765</v>
      </c>
      <c r="AF678" s="6">
        <f>AE678*BB678</f>
        <v>0</v>
      </c>
      <c r="AG678" s="15">
        <f>AE678/21628351</f>
        <v>1.7017259997721401E-3</v>
      </c>
      <c r="AH678" s="6">
        <f>AB678*0.05</f>
        <v>15253.015842891742</v>
      </c>
      <c r="AI678" s="12">
        <f>AH678/12908475</f>
        <v>1.1816280267724687E-3</v>
      </c>
      <c r="AJ678" s="6">
        <f>AD678+AH678</f>
        <v>53995.676083836763</v>
      </c>
      <c r="AK678" s="6">
        <f>AB678*0.04</f>
        <v>12202.412674313393</v>
      </c>
      <c r="AL678" s="6">
        <f>AB678*0.04</f>
        <v>12202.412674313393</v>
      </c>
      <c r="AM678" s="6">
        <f>AK678+AL678</f>
        <v>24404.825348626786</v>
      </c>
      <c r="AN678" s="14">
        <f>AM678/20653560</f>
        <v>1.1816280267724685E-3</v>
      </c>
      <c r="AO678" s="6">
        <v>12</v>
      </c>
      <c r="AP678" s="13">
        <f>AO678/8801</f>
        <v>1.3634814225656176E-3</v>
      </c>
      <c r="AQ678" s="6">
        <v>12</v>
      </c>
      <c r="AR678" s="6"/>
      <c r="AS678" s="6"/>
      <c r="AT678" s="6"/>
      <c r="AU678" s="6">
        <v>1</v>
      </c>
      <c r="AV678" s="6">
        <f>W678/4112445*4171967</f>
        <v>169477.96433022205</v>
      </c>
      <c r="AW678" s="13">
        <f>AV678/34743979</f>
        <v>4.8779088984086151E-3</v>
      </c>
      <c r="AX678" s="6">
        <v>0</v>
      </c>
      <c r="AY678" s="6">
        <f>AJ678/1329189*385271</f>
        <v>15650.872916113414</v>
      </c>
      <c r="AZ678" s="6">
        <f>AX678*AY678</f>
        <v>0</v>
      </c>
      <c r="BA678" s="12">
        <f>AZ678/12721596</f>
        <v>0</v>
      </c>
      <c r="BB678" s="11">
        <v>0</v>
      </c>
      <c r="BC678" s="6">
        <f>AD678*BB678*0.18*4</f>
        <v>0</v>
      </c>
      <c r="BD678" s="10">
        <f>BC678/11104067</f>
        <v>0</v>
      </c>
      <c r="BE678" s="6">
        <f>AD678*BB678*0.77*4</f>
        <v>0</v>
      </c>
      <c r="BF678" s="8">
        <f>BE678/47500730</f>
        <v>0</v>
      </c>
      <c r="BG678" s="27">
        <f>BC678+BE678</f>
        <v>0</v>
      </c>
      <c r="BH678" s="9">
        <v>1</v>
      </c>
      <c r="BI678" s="6">
        <f>AK678*0.85*0.75*12</f>
        <v>93348.456958497467</v>
      </c>
      <c r="BJ678" s="6">
        <f>AL678*0.85*0.75*2*12</f>
        <v>186696.91391699493</v>
      </c>
      <c r="BK678" s="6">
        <f>BI678+BJ678</f>
        <v>280045.3708754924</v>
      </c>
      <c r="BL678" s="8">
        <f>BK678/236999601</f>
        <v>1.1816280267724687E-3</v>
      </c>
      <c r="BM678" s="6">
        <f>AH678/375477*530688</f>
        <v>21558.157947444273</v>
      </c>
      <c r="BN678" s="8">
        <f>BM678/23157202</f>
        <v>9.3094830487052251E-4</v>
      </c>
      <c r="BT678" s="6">
        <f>'[1]Detailed Budget'!$AD$12</f>
        <v>194045122715</v>
      </c>
      <c r="BU678" s="6">
        <f>'[1]Detailed Budget'!$AD$24</f>
        <v>194045122715</v>
      </c>
      <c r="BV678" s="7">
        <f>AV678/34743979</f>
        <v>4.8779088984086151E-3</v>
      </c>
      <c r="BW678" s="4"/>
      <c r="BX678" s="5">
        <f>BT678*BV678</f>
        <v>946534430.78429019</v>
      </c>
      <c r="BY678" s="5">
        <f>BU678*BV678</f>
        <v>946534430.78429019</v>
      </c>
      <c r="CA678" s="6">
        <f>'[1]Detailed Budget'!$AD$96</f>
        <v>71050111380.677719</v>
      </c>
      <c r="CB678" s="5">
        <f>BA678*CA678</f>
        <v>0</v>
      </c>
      <c r="CE678" s="6">
        <f>'[1]Detailed Budget'!$AD$175</f>
        <v>4330586076.5988197</v>
      </c>
      <c r="CF678" s="5">
        <f>BB678*BD678*CE678</f>
        <v>0</v>
      </c>
      <c r="CG678" s="6">
        <f>'[1]Detailed Budget'!$AD$176</f>
        <v>20662817754.37001</v>
      </c>
      <c r="CH678" s="5">
        <f>BB678*BF678*CG678</f>
        <v>0</v>
      </c>
      <c r="CI678" s="5">
        <f>CF678+CH678</f>
        <v>0</v>
      </c>
      <c r="CJ678" s="5">
        <f>'[1]Detailed Budget'!$AD$178</f>
        <v>46025131033.061455</v>
      </c>
      <c r="CK678" s="5">
        <f>BB678*AG678*CJ678</f>
        <v>0</v>
      </c>
      <c r="CL678" s="5">
        <f>CI678+CK678</f>
        <v>0</v>
      </c>
      <c r="CM678" s="4">
        <f>'[1]Detailed Budget'!$AD$189</f>
        <v>77498869683.252869</v>
      </c>
      <c r="CN678" s="5">
        <f>BH678*BL678*CM678</f>
        <v>91574836.460918784</v>
      </c>
      <c r="CO678" s="3">
        <f>'[1]Detailed Budget'!$AD$191</f>
        <v>2684962805.4134097</v>
      </c>
      <c r="CP678" s="2">
        <f>BH678*AN678*CO678</f>
        <v>3172627.3017181186</v>
      </c>
      <c r="CQ678" s="2">
        <f>CN678+CP678</f>
        <v>94747463.7626369</v>
      </c>
      <c r="CR678" s="6">
        <f>'[1]Detailed Budget'!$AD$195</f>
        <v>18734176418</v>
      </c>
      <c r="CS678" s="5">
        <f>BN678*CR678</f>
        <v>17440549.779482417</v>
      </c>
      <c r="CW678" s="4"/>
      <c r="DH678" s="3">
        <f>'[1]Detailed Budget'!$AD$163</f>
        <v>4928560000</v>
      </c>
      <c r="DI678" s="2">
        <f>AP678*DH678</f>
        <v>6720000</v>
      </c>
    </row>
    <row r="679" spans="1:113" ht="43.5" x14ac:dyDescent="0.35">
      <c r="A679" s="23" t="s">
        <v>414</v>
      </c>
      <c r="B679" s="22" t="s">
        <v>413</v>
      </c>
      <c r="C679" s="21" t="s">
        <v>1</v>
      </c>
      <c r="D679" s="21"/>
      <c r="E679" s="21"/>
      <c r="F679" s="21"/>
      <c r="G679" s="21" t="s">
        <v>1</v>
      </c>
      <c r="H679" s="21" t="s">
        <v>1</v>
      </c>
      <c r="I679" s="21" t="s">
        <v>1</v>
      </c>
      <c r="J679" s="21"/>
      <c r="K679" s="21"/>
      <c r="L679" s="21"/>
      <c r="M679" s="21" t="s">
        <v>1</v>
      </c>
      <c r="N679" s="21"/>
      <c r="O679" s="21"/>
      <c r="P679" s="21"/>
      <c r="Q679" s="21"/>
      <c r="R679" s="21" t="s">
        <v>1</v>
      </c>
      <c r="S679" s="21"/>
      <c r="T679" s="21"/>
      <c r="U679" s="20">
        <f>COUNTA(C679:T679)</f>
        <v>6</v>
      </c>
      <c r="V679" s="19" t="s">
        <v>9</v>
      </c>
      <c r="W679" s="18">
        <v>143559</v>
      </c>
      <c r="X679" s="17">
        <v>3.22</v>
      </c>
      <c r="Y679" s="16">
        <f>1+X679/100</f>
        <v>1.0322</v>
      </c>
      <c r="Z679" s="6">
        <v>19</v>
      </c>
      <c r="AA679" s="16">
        <f>POWER(Y679,Z679)</f>
        <v>1.8260524174418462</v>
      </c>
      <c r="AB679" s="6">
        <f>W679*AA679</f>
        <v>262146.25899553398</v>
      </c>
      <c r="AC679" s="1">
        <v>12.7</v>
      </c>
      <c r="AD679" s="6">
        <f>AB679*AC679/100</f>
        <v>33292.574892432815</v>
      </c>
      <c r="AE679" s="6">
        <f>AD679*0.95</f>
        <v>31627.946147811173</v>
      </c>
      <c r="AF679" s="6">
        <f>AE679*BB679</f>
        <v>0</v>
      </c>
      <c r="AG679" s="15">
        <f>AE679/21628351</f>
        <v>1.4623373805895408E-3</v>
      </c>
      <c r="AH679" s="6">
        <f>AB679*0.05</f>
        <v>13107.3129497767</v>
      </c>
      <c r="AI679" s="12">
        <f>AH679/12908475</f>
        <v>1.0154036747002802E-3</v>
      </c>
      <c r="AJ679" s="6">
        <f>AD679+AH679</f>
        <v>46399.887842209515</v>
      </c>
      <c r="AK679" s="6">
        <f>AB679*0.04</f>
        <v>10485.850359821359</v>
      </c>
      <c r="AL679" s="6">
        <f>AB679*0.04</f>
        <v>10485.850359821359</v>
      </c>
      <c r="AM679" s="6">
        <f>AK679+AL679</f>
        <v>20971.700719642718</v>
      </c>
      <c r="AN679" s="14">
        <f>AM679/20653560</f>
        <v>1.0154036747002802E-3</v>
      </c>
      <c r="AO679" s="6">
        <v>13</v>
      </c>
      <c r="AP679" s="13">
        <f>AO679/8801</f>
        <v>1.4771048744460858E-3</v>
      </c>
      <c r="AQ679" s="6">
        <v>13</v>
      </c>
      <c r="AR679" s="6"/>
      <c r="AS679" s="6"/>
      <c r="AT679" s="6"/>
      <c r="AU679" s="6">
        <v>1</v>
      </c>
      <c r="AV679" s="6">
        <f>W679/4112445*4171967</f>
        <v>145636.81959345352</v>
      </c>
      <c r="AW679" s="13">
        <f>AV679/34743979</f>
        <v>4.1917138964841514E-3</v>
      </c>
      <c r="AX679" s="6">
        <v>0</v>
      </c>
      <c r="AY679" s="6">
        <f>AJ679/1329189*385271</f>
        <v>13449.201873364815</v>
      </c>
      <c r="AZ679" s="6">
        <f>AX679*AY679</f>
        <v>0</v>
      </c>
      <c r="BA679" s="12">
        <f>AZ679/12721596</f>
        <v>0</v>
      </c>
      <c r="BB679" s="11">
        <v>0</v>
      </c>
      <c r="BC679" s="6">
        <f>AD679*BB679*0.18*4</f>
        <v>0</v>
      </c>
      <c r="BD679" s="10">
        <f>BC679/11104067</f>
        <v>0</v>
      </c>
      <c r="BE679" s="6">
        <f>AD679*BB679*0.77*4</f>
        <v>0</v>
      </c>
      <c r="BF679" s="8">
        <f>BE679/47500730</f>
        <v>0</v>
      </c>
      <c r="BG679" s="27">
        <f>BC679+BE679</f>
        <v>0</v>
      </c>
      <c r="BH679" s="9">
        <v>1</v>
      </c>
      <c r="BI679" s="6">
        <f>AK679*0.85*0.75*12</f>
        <v>80216.755252633404</v>
      </c>
      <c r="BJ679" s="6">
        <f>AL679*0.85*0.75*2*12</f>
        <v>160433.51050526681</v>
      </c>
      <c r="BK679" s="6">
        <f>BI679+BJ679</f>
        <v>240650.2657579002</v>
      </c>
      <c r="BL679" s="8">
        <f>BK679/236999601</f>
        <v>1.0154036747002802E-3</v>
      </c>
      <c r="BM679" s="6">
        <f>AH679/375477*530688</f>
        <v>18525.485435036229</v>
      </c>
      <c r="BN679" s="8">
        <f>BM679/23157202</f>
        <v>7.999880743380063E-4</v>
      </c>
      <c r="BT679" s="6">
        <f>'[1]Detailed Budget'!$AD$12</f>
        <v>194045122715</v>
      </c>
      <c r="BU679" s="6">
        <f>'[1]Detailed Budget'!$AD$24</f>
        <v>194045122715</v>
      </c>
      <c r="BV679" s="7">
        <f>AV679/34743979</f>
        <v>4.1917138964841514E-3</v>
      </c>
      <c r="BW679" s="4"/>
      <c r="BX679" s="5">
        <f>BT679*BV679</f>
        <v>813381637.42943799</v>
      </c>
      <c r="BY679" s="5">
        <f>BU679*BV679</f>
        <v>813381637.42943799</v>
      </c>
      <c r="CA679" s="6">
        <f>'[1]Detailed Budget'!$AD$96</f>
        <v>71050111380.677719</v>
      </c>
      <c r="CB679" s="5">
        <f>BA679*CA679</f>
        <v>0</v>
      </c>
      <c r="CE679" s="6">
        <f>'[1]Detailed Budget'!$AD$175</f>
        <v>4330586076.5988197</v>
      </c>
      <c r="CF679" s="5">
        <f>BB679*BD679*CE679</f>
        <v>0</v>
      </c>
      <c r="CG679" s="6">
        <f>'[1]Detailed Budget'!$AD$176</f>
        <v>20662817754.37001</v>
      </c>
      <c r="CH679" s="5">
        <f>BB679*BF679*CG679</f>
        <v>0</v>
      </c>
      <c r="CI679" s="5">
        <f>CF679+CH679</f>
        <v>0</v>
      </c>
      <c r="CJ679" s="5">
        <f>'[1]Detailed Budget'!$AD$178</f>
        <v>46025131033.061455</v>
      </c>
      <c r="CK679" s="5">
        <f>BB679*AG679*CJ679</f>
        <v>0</v>
      </c>
      <c r="CL679" s="5">
        <f>CI679+CK679</f>
        <v>0</v>
      </c>
      <c r="CM679" s="4">
        <f>'[1]Detailed Budget'!$AD$189</f>
        <v>77498869683.252869</v>
      </c>
      <c r="CN679" s="5">
        <f>BH679*BL679*CM679</f>
        <v>78692637.061493114</v>
      </c>
      <c r="CO679" s="3">
        <f>'[1]Detailed Budget'!$AD$191</f>
        <v>2684962805.4134097</v>
      </c>
      <c r="CP679" s="2">
        <f>BH679*AN679*CO679</f>
        <v>2726321.0990503496</v>
      </c>
      <c r="CQ679" s="2">
        <f>CN679+CP679</f>
        <v>81418958.160543457</v>
      </c>
      <c r="CR679" s="6">
        <f>'[1]Detailed Budget'!$AD$195</f>
        <v>18734176418</v>
      </c>
      <c r="CS679" s="5">
        <f>BN679*CR679</f>
        <v>14987117.716944309</v>
      </c>
      <c r="CW679" s="4"/>
      <c r="DH679" s="3">
        <f>'[1]Detailed Budget'!$AD$163</f>
        <v>4928560000</v>
      </c>
      <c r="DI679" s="2">
        <f>AP679*DH679</f>
        <v>7280000.0000000009</v>
      </c>
    </row>
    <row r="680" spans="1:113" ht="43.5" x14ac:dyDescent="0.35">
      <c r="A680" s="23" t="s">
        <v>412</v>
      </c>
      <c r="B680" s="22" t="s">
        <v>411</v>
      </c>
      <c r="C680" s="21" t="s">
        <v>1</v>
      </c>
      <c r="D680" s="21"/>
      <c r="E680" s="21"/>
      <c r="F680" s="21"/>
      <c r="G680" s="21" t="s">
        <v>1</v>
      </c>
      <c r="H680" s="21" t="s">
        <v>1</v>
      </c>
      <c r="I680" s="21" t="s">
        <v>1</v>
      </c>
      <c r="J680" s="21"/>
      <c r="K680" s="21"/>
      <c r="L680" s="21"/>
      <c r="M680" s="21" t="s">
        <v>1</v>
      </c>
      <c r="N680" s="21"/>
      <c r="O680" s="21"/>
      <c r="P680" s="21"/>
      <c r="Q680" s="21"/>
      <c r="R680" s="21" t="s">
        <v>1</v>
      </c>
      <c r="S680" s="21"/>
      <c r="T680" s="21"/>
      <c r="U680" s="20">
        <f>COUNTA(C680:T680)</f>
        <v>6</v>
      </c>
      <c r="V680" s="19" t="s">
        <v>9</v>
      </c>
      <c r="W680" s="18">
        <v>235147</v>
      </c>
      <c r="X680" s="17">
        <v>3.22</v>
      </c>
      <c r="Y680" s="16">
        <f>1+X680/100</f>
        <v>1.0322</v>
      </c>
      <c r="Z680" s="6">
        <v>19</v>
      </c>
      <c r="AA680" s="16">
        <f>POWER(Y680,Z680)</f>
        <v>1.8260524174418462</v>
      </c>
      <c r="AB680" s="6">
        <f>W680*AA680</f>
        <v>429390.74780419783</v>
      </c>
      <c r="AC680" s="1">
        <v>12.7</v>
      </c>
      <c r="AD680" s="6">
        <f>AB680*AC680/100</f>
        <v>54532.624971133126</v>
      </c>
      <c r="AE680" s="6">
        <f>AD680*0.95</f>
        <v>51805.993722576466</v>
      </c>
      <c r="AF680" s="6">
        <f>AE680*BB680</f>
        <v>0</v>
      </c>
      <c r="AG680" s="15">
        <f>AE680/21628351</f>
        <v>2.3952817171580239E-3</v>
      </c>
      <c r="AH680" s="6">
        <f>AB680*0.05</f>
        <v>21469.537390209895</v>
      </c>
      <c r="AI680" s="12">
        <f>AH680/12908475</f>
        <v>1.6632125320930548E-3</v>
      </c>
      <c r="AJ680" s="6">
        <f>AD680+AH680</f>
        <v>76002.162361343013</v>
      </c>
      <c r="AK680" s="6">
        <f>AB680*0.04</f>
        <v>17175.629912167915</v>
      </c>
      <c r="AL680" s="6">
        <f>AB680*0.04</f>
        <v>17175.629912167915</v>
      </c>
      <c r="AM680" s="6">
        <f>AK680+AL680</f>
        <v>34351.25982433583</v>
      </c>
      <c r="AN680" s="14">
        <f>AM680/20653560</f>
        <v>1.6632125320930546E-3</v>
      </c>
      <c r="AO680" s="6">
        <v>11</v>
      </c>
      <c r="AP680" s="13">
        <f>AO680/8801</f>
        <v>1.2498579706851495E-3</v>
      </c>
      <c r="AQ680" s="6">
        <v>11</v>
      </c>
      <c r="AR680" s="6"/>
      <c r="AS680" s="6"/>
      <c r="AT680" s="6"/>
      <c r="AU680" s="6">
        <v>1</v>
      </c>
      <c r="AV680" s="6">
        <f>W680/4112445*4171967</f>
        <v>238550.43025475115</v>
      </c>
      <c r="AW680" s="13">
        <f>AV680/34743979</f>
        <v>6.8659502198856141E-3</v>
      </c>
      <c r="AX680" s="6">
        <v>0</v>
      </c>
      <c r="AY680" s="6">
        <f>AJ680/1329189*385271</f>
        <v>22029.545155065971</v>
      </c>
      <c r="AZ680" s="6">
        <f>AX680*AY680</f>
        <v>0</v>
      </c>
      <c r="BA680" s="12">
        <f>AZ680/12721596</f>
        <v>0</v>
      </c>
      <c r="BB680" s="11">
        <v>0</v>
      </c>
      <c r="BC680" s="6">
        <f>AD680*BB680*0.18*4</f>
        <v>0</v>
      </c>
      <c r="BD680" s="10">
        <f>BC680/11104067</f>
        <v>0</v>
      </c>
      <c r="BE680" s="6">
        <f>AD680*BB680*0.77*4</f>
        <v>0</v>
      </c>
      <c r="BF680" s="8">
        <f>BE680/47500730</f>
        <v>0</v>
      </c>
      <c r="BG680" s="27">
        <f>BC680+BE680</f>
        <v>0</v>
      </c>
      <c r="BH680" s="9">
        <v>1</v>
      </c>
      <c r="BI680" s="6">
        <f>AK680*0.85*0.75*12</f>
        <v>131393.56882808454</v>
      </c>
      <c r="BJ680" s="6">
        <f>AL680*0.85*0.75*2*12</f>
        <v>262787.13765616907</v>
      </c>
      <c r="BK680" s="6">
        <f>BI680+BJ680</f>
        <v>394180.70648425363</v>
      </c>
      <c r="BL680" s="8">
        <f>BK680/236999601</f>
        <v>1.6632125320930546E-3</v>
      </c>
      <c r="BM680" s="6">
        <f>AH680/375477*530688</f>
        <v>30344.404207276901</v>
      </c>
      <c r="BN680" s="8">
        <f>BM680/23157202</f>
        <v>1.3103657431185727E-3</v>
      </c>
      <c r="BT680" s="6">
        <f>'[1]Detailed Budget'!$AD$12</f>
        <v>194045122715</v>
      </c>
      <c r="BU680" s="6">
        <f>'[1]Detailed Budget'!$AD$24</f>
        <v>194045122715</v>
      </c>
      <c r="BV680" s="7">
        <f>AV680/34743979</f>
        <v>6.8659502198856141E-3</v>
      </c>
      <c r="BW680" s="4"/>
      <c r="BX680" s="5">
        <f>BT680*BV680</f>
        <v>1332304152.9727852</v>
      </c>
      <c r="BY680" s="5">
        <f>BU680*BV680</f>
        <v>1332304152.9727852</v>
      </c>
      <c r="CA680" s="6">
        <f>'[1]Detailed Budget'!$AD$96</f>
        <v>71050111380.677719</v>
      </c>
      <c r="CB680" s="5">
        <f>BA680*CA680</f>
        <v>0</v>
      </c>
      <c r="CE680" s="6">
        <f>'[1]Detailed Budget'!$AD$175</f>
        <v>4330586076.5988197</v>
      </c>
      <c r="CF680" s="5">
        <f>BB680*BD680*CE680</f>
        <v>0</v>
      </c>
      <c r="CG680" s="6">
        <f>'[1]Detailed Budget'!$AD$176</f>
        <v>20662817754.37001</v>
      </c>
      <c r="CH680" s="5">
        <f>BB680*BF680*CG680</f>
        <v>0</v>
      </c>
      <c r="CI680" s="5">
        <f>CF680+CH680</f>
        <v>0</v>
      </c>
      <c r="CJ680" s="5">
        <f>'[1]Detailed Budget'!$AD$178</f>
        <v>46025131033.061455</v>
      </c>
      <c r="CK680" s="5">
        <f>BB680*AG680*CJ680</f>
        <v>0</v>
      </c>
      <c r="CL680" s="5">
        <f>CI680+CK680</f>
        <v>0</v>
      </c>
      <c r="CM680" s="4">
        <f>'[1]Detailed Budget'!$AD$189</f>
        <v>77498869683.252869</v>
      </c>
      <c r="CN680" s="5">
        <f>BH680*BL680*CM680</f>
        <v>128897091.28023267</v>
      </c>
      <c r="CO680" s="3">
        <f>'[1]Detailed Budget'!$AD$191</f>
        <v>2684962805.4134097</v>
      </c>
      <c r="CP680" s="2">
        <f>BH680*AN680*CO680</f>
        <v>4465663.7861673087</v>
      </c>
      <c r="CQ680" s="2">
        <f>CN680+CP680</f>
        <v>133362755.06639998</v>
      </c>
      <c r="CR680" s="6">
        <f>'[1]Detailed Budget'!$AD$195</f>
        <v>18734176418</v>
      </c>
      <c r="CS680" s="5">
        <f>BN680*CR680</f>
        <v>24548623.003687009</v>
      </c>
      <c r="CW680" s="4"/>
      <c r="DH680" s="3">
        <f>'[1]Detailed Budget'!$AD$163</f>
        <v>4928560000</v>
      </c>
      <c r="DI680" s="2">
        <f>AP680*DH680</f>
        <v>6160000</v>
      </c>
    </row>
    <row r="681" spans="1:113" ht="43.5" x14ac:dyDescent="0.35">
      <c r="A681" s="23" t="s">
        <v>410</v>
      </c>
      <c r="B681" s="22" t="s">
        <v>409</v>
      </c>
      <c r="C681" s="21" t="s">
        <v>1</v>
      </c>
      <c r="D681" s="21"/>
      <c r="E681" s="21"/>
      <c r="F681" s="21"/>
      <c r="G681" s="21" t="s">
        <v>1</v>
      </c>
      <c r="H681" s="21" t="s">
        <v>1</v>
      </c>
      <c r="I681" s="21" t="s">
        <v>1</v>
      </c>
      <c r="J681" s="21"/>
      <c r="K681" s="21"/>
      <c r="L681" s="21"/>
      <c r="M681" s="21" t="s">
        <v>1</v>
      </c>
      <c r="N681" s="21"/>
      <c r="O681" s="21"/>
      <c r="P681" s="21"/>
      <c r="Q681" s="21"/>
      <c r="R681" s="21" t="s">
        <v>1</v>
      </c>
      <c r="S681" s="21"/>
      <c r="T681" s="21"/>
      <c r="U681" s="20">
        <f>COUNTA(C681:T681)</f>
        <v>6</v>
      </c>
      <c r="V681" s="19" t="s">
        <v>9</v>
      </c>
      <c r="W681" s="18">
        <v>103224</v>
      </c>
      <c r="X681" s="17">
        <v>3.22</v>
      </c>
      <c r="Y681" s="16">
        <f>1+X681/100</f>
        <v>1.0322</v>
      </c>
      <c r="Z681" s="6">
        <v>19</v>
      </c>
      <c r="AA681" s="16">
        <f>POWER(Y681,Z681)</f>
        <v>1.8260524174418462</v>
      </c>
      <c r="AB681" s="6">
        <f>W681*AA681</f>
        <v>188492.43473801712</v>
      </c>
      <c r="AC681" s="1">
        <v>12.7</v>
      </c>
      <c r="AD681" s="6">
        <f>AB681*AC681/100</f>
        <v>23938.539211728174</v>
      </c>
      <c r="AE681" s="6">
        <f>AD681*0.95</f>
        <v>22741.612251141763</v>
      </c>
      <c r="AF681" s="6">
        <f>AE681*BB681</f>
        <v>0</v>
      </c>
      <c r="AG681" s="15">
        <f>AE681/21628351</f>
        <v>1.0514723129443277E-3</v>
      </c>
      <c r="AH681" s="6">
        <f>AB681*0.05</f>
        <v>9424.6217369008573</v>
      </c>
      <c r="AI681" s="12">
        <f>AH681/12908475</f>
        <v>7.3011116626099193E-4</v>
      </c>
      <c r="AJ681" s="6">
        <f>AD681+AH681</f>
        <v>33363.160948629033</v>
      </c>
      <c r="AK681" s="6">
        <f>AB681*0.04</f>
        <v>7539.6973895206847</v>
      </c>
      <c r="AL681" s="6">
        <f>AB681*0.04</f>
        <v>7539.6973895206847</v>
      </c>
      <c r="AM681" s="6">
        <f>AK681+AL681</f>
        <v>15079.394779041369</v>
      </c>
      <c r="AN681" s="14">
        <f>AM681/20653560</f>
        <v>7.3011116626099182E-4</v>
      </c>
      <c r="AO681" s="6">
        <v>10</v>
      </c>
      <c r="AP681" s="13">
        <f>AO681/8801</f>
        <v>1.1362345188046814E-3</v>
      </c>
      <c r="AQ681" s="6">
        <v>10</v>
      </c>
      <c r="AR681" s="6"/>
      <c r="AS681" s="6"/>
      <c r="AT681" s="6"/>
      <c r="AU681" s="6">
        <v>1</v>
      </c>
      <c r="AV681" s="6">
        <f>W681/4112445*4171967</f>
        <v>104718.02579925081</v>
      </c>
      <c r="AW681" s="13">
        <f>AV681/34743979</f>
        <v>3.0139905909812694E-3</v>
      </c>
      <c r="AX681" s="6">
        <v>0</v>
      </c>
      <c r="AY681" s="6">
        <f>AJ681/1329189*385271</f>
        <v>9670.4519687111897</v>
      </c>
      <c r="AZ681" s="6">
        <f>AX681*AY681</f>
        <v>0</v>
      </c>
      <c r="BA681" s="12">
        <f>AZ681/12721596</f>
        <v>0</v>
      </c>
      <c r="BB681" s="11">
        <v>0</v>
      </c>
      <c r="BC681" s="6">
        <f>AD681*BB681*0.18*4</f>
        <v>0</v>
      </c>
      <c r="BD681" s="10">
        <f>BC681/11104067</f>
        <v>0</v>
      </c>
      <c r="BE681" s="6">
        <f>AD681*BB681*0.77*4</f>
        <v>0</v>
      </c>
      <c r="BF681" s="8">
        <f>BE681/47500730</f>
        <v>0</v>
      </c>
      <c r="BG681" s="27">
        <f>BC681+BE681</f>
        <v>0</v>
      </c>
      <c r="BH681" s="9">
        <v>1</v>
      </c>
      <c r="BI681" s="6">
        <f>AK681*0.85*0.75*12</f>
        <v>57678.685029833243</v>
      </c>
      <c r="BJ681" s="6">
        <f>AL681*0.85*0.75*2*12</f>
        <v>115357.37005966649</v>
      </c>
      <c r="BK681" s="6">
        <f>BI681+BJ681</f>
        <v>173036.05508949974</v>
      </c>
      <c r="BL681" s="8">
        <f>BK681/236999601</f>
        <v>7.3011116626099193E-4</v>
      </c>
      <c r="BM681" s="6">
        <f>AH681/375477*530688</f>
        <v>13320.479444313347</v>
      </c>
      <c r="BN681" s="8">
        <f>BM681/23157202</f>
        <v>5.7521972837276919E-4</v>
      </c>
      <c r="BT681" s="6">
        <f>'[1]Detailed Budget'!$AD$12</f>
        <v>194045122715</v>
      </c>
      <c r="BU681" s="6">
        <f>'[1]Detailed Budget'!$AD$24</f>
        <v>194045122715</v>
      </c>
      <c r="BV681" s="7">
        <f>AV681/34743979</f>
        <v>3.0139905909812694E-3</v>
      </c>
      <c r="BW681" s="4"/>
      <c r="BX681" s="5">
        <f>BT681*BV681</f>
        <v>584850174.08881581</v>
      </c>
      <c r="BY681" s="5">
        <f>BU681*BV681</f>
        <v>584850174.08881581</v>
      </c>
      <c r="CA681" s="6">
        <f>'[1]Detailed Budget'!$AD$96</f>
        <v>71050111380.677719</v>
      </c>
      <c r="CB681" s="5">
        <f>BA681*CA681</f>
        <v>0</v>
      </c>
      <c r="CE681" s="6">
        <f>'[1]Detailed Budget'!$AD$175</f>
        <v>4330586076.5988197</v>
      </c>
      <c r="CF681" s="5">
        <f>BB681*BD681*CE681</f>
        <v>0</v>
      </c>
      <c r="CG681" s="6">
        <f>'[1]Detailed Budget'!$AD$176</f>
        <v>20662817754.37001</v>
      </c>
      <c r="CH681" s="5">
        <f>BB681*BF681*CG681</f>
        <v>0</v>
      </c>
      <c r="CI681" s="5">
        <f>CF681+CH681</f>
        <v>0</v>
      </c>
      <c r="CJ681" s="5">
        <f>'[1]Detailed Budget'!$AD$178</f>
        <v>46025131033.061455</v>
      </c>
      <c r="CK681" s="5">
        <f>BB681*AG681*CJ681</f>
        <v>0</v>
      </c>
      <c r="CL681" s="5">
        <f>CI681+CK681</f>
        <v>0</v>
      </c>
      <c r="CM681" s="4">
        <f>'[1]Detailed Budget'!$AD$189</f>
        <v>77498869683.252869</v>
      </c>
      <c r="CN681" s="5">
        <f>BH681*BL681*CM681</f>
        <v>56582790.12834838</v>
      </c>
      <c r="CO681" s="3">
        <f>'[1]Detailed Budget'!$AD$191</f>
        <v>2684962805.4134097</v>
      </c>
      <c r="CP681" s="2">
        <f>BH681*AN681*CO681</f>
        <v>1960321.3252277691</v>
      </c>
      <c r="CQ681" s="2">
        <f>CN681+CP681</f>
        <v>58543111.453576148</v>
      </c>
      <c r="CR681" s="6">
        <f>'[1]Detailed Budget'!$AD$195</f>
        <v>18734176418</v>
      </c>
      <c r="CS681" s="5">
        <f>BN681*CR681</f>
        <v>10776267.870449498</v>
      </c>
      <c r="CW681" s="4"/>
      <c r="DH681" s="3">
        <f>'[1]Detailed Budget'!$AD$163</f>
        <v>4928560000</v>
      </c>
      <c r="DI681" s="2">
        <f>AP681*DH681</f>
        <v>5600000</v>
      </c>
    </row>
    <row r="682" spans="1:113" ht="43.5" x14ac:dyDescent="0.35">
      <c r="A682" s="23" t="s">
        <v>408</v>
      </c>
      <c r="B682" s="22" t="s">
        <v>407</v>
      </c>
      <c r="C682" s="21" t="s">
        <v>1</v>
      </c>
      <c r="D682" s="21"/>
      <c r="E682" s="21"/>
      <c r="F682" s="21"/>
      <c r="G682" s="21" t="s">
        <v>1</v>
      </c>
      <c r="H682" s="21" t="s">
        <v>1</v>
      </c>
      <c r="I682" s="21" t="s">
        <v>1</v>
      </c>
      <c r="J682" s="21"/>
      <c r="K682" s="21"/>
      <c r="L682" s="21"/>
      <c r="M682" s="21" t="s">
        <v>1</v>
      </c>
      <c r="N682" s="21"/>
      <c r="O682" s="21"/>
      <c r="P682" s="21"/>
      <c r="Q682" s="21"/>
      <c r="R682" s="21" t="s">
        <v>1</v>
      </c>
      <c r="S682" s="21"/>
      <c r="T682" s="21"/>
      <c r="U682" s="20">
        <f>COUNTA(C682:T682)</f>
        <v>6</v>
      </c>
      <c r="V682" s="19" t="s">
        <v>9</v>
      </c>
      <c r="W682" s="18">
        <v>150024</v>
      </c>
      <c r="X682" s="17">
        <v>3.22</v>
      </c>
      <c r="Y682" s="16">
        <f>1+X682/100</f>
        <v>1.0322</v>
      </c>
      <c r="Z682" s="6">
        <v>19</v>
      </c>
      <c r="AA682" s="16">
        <f>POWER(Y682,Z682)</f>
        <v>1.8260524174418462</v>
      </c>
      <c r="AB682" s="6">
        <f>W682*AA682</f>
        <v>273951.68787429552</v>
      </c>
      <c r="AC682" s="1">
        <v>12.7</v>
      </c>
      <c r="AD682" s="6">
        <f>AB682*AC682/100</f>
        <v>34791.864360035528</v>
      </c>
      <c r="AE682" s="6">
        <f>AD682*0.95</f>
        <v>33052.271142033751</v>
      </c>
      <c r="AF682" s="6">
        <f>AE682*BB682</f>
        <v>0</v>
      </c>
      <c r="AG682" s="15">
        <f>AE682/21628351</f>
        <v>1.5281919154185057E-3</v>
      </c>
      <c r="AH682" s="6">
        <f>AB682*0.05</f>
        <v>13697.584393714777</v>
      </c>
      <c r="AI682" s="12">
        <f>AH682/12908475</f>
        <v>1.061131109113569E-3</v>
      </c>
      <c r="AJ682" s="6">
        <f>AD682+AH682</f>
        <v>48489.448753750301</v>
      </c>
      <c r="AK682" s="6">
        <f>AB682*0.04</f>
        <v>10958.067514971821</v>
      </c>
      <c r="AL682" s="6">
        <f>AB682*0.04</f>
        <v>10958.067514971821</v>
      </c>
      <c r="AM682" s="6">
        <f>AK682+AL682</f>
        <v>21916.135029943642</v>
      </c>
      <c r="AN682" s="14">
        <f>AM682/20653560</f>
        <v>1.061131109113569E-3</v>
      </c>
      <c r="AO682" s="6">
        <v>10</v>
      </c>
      <c r="AP682" s="13">
        <f>AO682/8801</f>
        <v>1.1362345188046814E-3</v>
      </c>
      <c r="AQ682" s="6">
        <v>10</v>
      </c>
      <c r="AR682" s="6"/>
      <c r="AS682" s="6"/>
      <c r="AT682" s="6"/>
      <c r="AU682" s="6">
        <v>1</v>
      </c>
      <c r="AV682" s="6">
        <f>W682/4112445*4171967</f>
        <v>152195.39159988766</v>
      </c>
      <c r="AW682" s="13">
        <f>AV682/34743979</f>
        <v>4.3804824887756135E-3</v>
      </c>
      <c r="AX682" s="6">
        <v>0</v>
      </c>
      <c r="AY682" s="6">
        <f>AJ682/1329189*385271</f>
        <v>14054.869857338672</v>
      </c>
      <c r="AZ682" s="6">
        <f>AX682*AY682</f>
        <v>0</v>
      </c>
      <c r="BA682" s="12">
        <f>AZ682/12721596</f>
        <v>0</v>
      </c>
      <c r="BB682" s="11">
        <v>0</v>
      </c>
      <c r="BC682" s="6">
        <f>AD682*BB682*0.18*4</f>
        <v>0</v>
      </c>
      <c r="BD682" s="10">
        <f>BC682/11104067</f>
        <v>0</v>
      </c>
      <c r="BE682" s="6">
        <f>AD682*BB682*0.77*4</f>
        <v>0</v>
      </c>
      <c r="BF682" s="8">
        <f>BE682/47500730</f>
        <v>0</v>
      </c>
      <c r="BG682" s="27">
        <f>BC682+BE682</f>
        <v>0</v>
      </c>
      <c r="BH682" s="9">
        <v>1</v>
      </c>
      <c r="BI682" s="6">
        <f>AK682*0.85*0.75*12</f>
        <v>83829.216489534418</v>
      </c>
      <c r="BJ682" s="6">
        <f>AL682*0.85*0.75*2*12</f>
        <v>167658.43297906884</v>
      </c>
      <c r="BK682" s="6">
        <f>BI682+BJ682</f>
        <v>251487.64946860325</v>
      </c>
      <c r="BL682" s="8">
        <f>BK682/236999601</f>
        <v>1.0611311091135688E-3</v>
      </c>
      <c r="BM682" s="6">
        <f>AH682/375477*530688</f>
        <v>19359.757499744879</v>
      </c>
      <c r="BN682" s="8">
        <f>BM682/23157202</f>
        <v>8.3601453663291784E-4</v>
      </c>
      <c r="BT682" s="6">
        <f>'[1]Detailed Budget'!$AD$12</f>
        <v>194045122715</v>
      </c>
      <c r="BU682" s="6">
        <f>'[1]Detailed Budget'!$AD$24</f>
        <v>194045122715</v>
      </c>
      <c r="BV682" s="7">
        <f>AV682/34743979</f>
        <v>4.3804824887756135E-3</v>
      </c>
      <c r="BW682" s="4"/>
      <c r="BX682" s="5">
        <f>BT682*BV682</f>
        <v>850011262.08537257</v>
      </c>
      <c r="BY682" s="5">
        <f>BU682*BV682</f>
        <v>850011262.08537257</v>
      </c>
      <c r="CA682" s="6">
        <f>'[1]Detailed Budget'!$AD$96</f>
        <v>71050111380.677719</v>
      </c>
      <c r="CB682" s="5">
        <f>BA682*CA682</f>
        <v>0</v>
      </c>
      <c r="CE682" s="6">
        <f>'[1]Detailed Budget'!$AD$175</f>
        <v>4330586076.5988197</v>
      </c>
      <c r="CF682" s="5">
        <f>BB682*BD682*CE682</f>
        <v>0</v>
      </c>
      <c r="CG682" s="6">
        <f>'[1]Detailed Budget'!$AD$176</f>
        <v>20662817754.37001</v>
      </c>
      <c r="CH682" s="5">
        <f>BB682*BF682*CG682</f>
        <v>0</v>
      </c>
      <c r="CI682" s="5">
        <f>CF682+CH682</f>
        <v>0</v>
      </c>
      <c r="CJ682" s="5">
        <f>'[1]Detailed Budget'!$AD$178</f>
        <v>46025131033.061455</v>
      </c>
      <c r="CK682" s="5">
        <f>BB682*AG682*CJ682</f>
        <v>0</v>
      </c>
      <c r="CL682" s="5">
        <f>CI682+CK682</f>
        <v>0</v>
      </c>
      <c r="CM682" s="4">
        <f>'[1]Detailed Budget'!$AD$189</f>
        <v>77498869683.252869</v>
      </c>
      <c r="CN682" s="5">
        <f>BH682*BL682*CM682</f>
        <v>82236461.542038038</v>
      </c>
      <c r="CO682" s="3">
        <f>'[1]Detailed Budget'!$AD$191</f>
        <v>2684962805.4134097</v>
      </c>
      <c r="CP682" s="2">
        <f>BH682*AN682*CO682</f>
        <v>2849097.559637011</v>
      </c>
      <c r="CQ682" s="2">
        <f>CN682+CP682</f>
        <v>85085559.101675048</v>
      </c>
      <c r="CR682" s="6">
        <f>'[1]Detailed Budget'!$AD$195</f>
        <v>18734176418</v>
      </c>
      <c r="CS682" s="5">
        <f>BN682*CR682</f>
        <v>15662043.817293607</v>
      </c>
      <c r="CW682" s="4"/>
      <c r="DH682" s="3">
        <f>'[1]Detailed Budget'!$AD$163</f>
        <v>4928560000</v>
      </c>
      <c r="DI682" s="2">
        <f>AP682*DH682</f>
        <v>5600000</v>
      </c>
    </row>
    <row r="683" spans="1:113" ht="43.5" x14ac:dyDescent="0.35">
      <c r="A683" s="23" t="s">
        <v>406</v>
      </c>
      <c r="B683" s="22" t="s">
        <v>405</v>
      </c>
      <c r="C683" s="21" t="s">
        <v>1</v>
      </c>
      <c r="D683" s="21"/>
      <c r="E683" s="21"/>
      <c r="F683" s="21"/>
      <c r="G683" s="21" t="s">
        <v>1</v>
      </c>
      <c r="H683" s="21" t="s">
        <v>1</v>
      </c>
      <c r="I683" s="21" t="s">
        <v>1</v>
      </c>
      <c r="J683" s="21"/>
      <c r="K683" s="21"/>
      <c r="L683" s="21"/>
      <c r="M683" s="21" t="s">
        <v>1</v>
      </c>
      <c r="N683" s="21"/>
      <c r="O683" s="21"/>
      <c r="P683" s="21"/>
      <c r="Q683" s="21"/>
      <c r="R683" s="21" t="s">
        <v>1</v>
      </c>
      <c r="S683" s="21"/>
      <c r="T683" s="21"/>
      <c r="U683" s="20">
        <f>COUNTA(C683:T683)</f>
        <v>6</v>
      </c>
      <c r="V683" s="19" t="s">
        <v>9</v>
      </c>
      <c r="W683" s="18">
        <v>128398</v>
      </c>
      <c r="X683" s="17">
        <v>3.22</v>
      </c>
      <c r="Y683" s="16">
        <f>1+X683/100</f>
        <v>1.0322</v>
      </c>
      <c r="Z683" s="6">
        <v>19</v>
      </c>
      <c r="AA683" s="16">
        <f>POWER(Y683,Z683)</f>
        <v>1.8260524174418462</v>
      </c>
      <c r="AB683" s="6">
        <f>W683*AA683</f>
        <v>234461.47829469817</v>
      </c>
      <c r="AC683" s="1">
        <v>12.7</v>
      </c>
      <c r="AD683" s="6">
        <f>AB683*AC683/100</f>
        <v>29776.60774342667</v>
      </c>
      <c r="AE683" s="6">
        <f>AD683*0.95</f>
        <v>28287.777356255334</v>
      </c>
      <c r="AF683" s="6">
        <f>AE683*BB683</f>
        <v>0</v>
      </c>
      <c r="AG683" s="15">
        <f>AE683/21628351</f>
        <v>1.30790263928375E-3</v>
      </c>
      <c r="AH683" s="6">
        <f>AB683*0.05</f>
        <v>11723.073914734909</v>
      </c>
      <c r="AI683" s="12">
        <f>AH683/12908475</f>
        <v>9.081687739825896E-4</v>
      </c>
      <c r="AJ683" s="6">
        <f>AD683+AH683</f>
        <v>41499.681658161579</v>
      </c>
      <c r="AK683" s="6">
        <f>AB683*0.04</f>
        <v>9378.4591317879276</v>
      </c>
      <c r="AL683" s="6">
        <f>AB683*0.04</f>
        <v>9378.4591317879276</v>
      </c>
      <c r="AM683" s="6">
        <f>AK683+AL683</f>
        <v>18756.918263575855</v>
      </c>
      <c r="AN683" s="14">
        <f>AM683/20653560</f>
        <v>9.0816877398258971E-4</v>
      </c>
      <c r="AO683" s="6">
        <v>10</v>
      </c>
      <c r="AP683" s="13">
        <f>AO683/8801</f>
        <v>1.1362345188046814E-3</v>
      </c>
      <c r="AQ683" s="6">
        <v>10</v>
      </c>
      <c r="AR683" s="6"/>
      <c r="AS683" s="6"/>
      <c r="AT683" s="6"/>
      <c r="AU683" s="6">
        <v>1</v>
      </c>
      <c r="AV683" s="6">
        <f>W683/4112445*4171967</f>
        <v>130256.38491602927</v>
      </c>
      <c r="AW683" s="13">
        <f>AV683/34743979</f>
        <v>3.7490347583973983E-3</v>
      </c>
      <c r="AX683" s="6">
        <v>0</v>
      </c>
      <c r="AY683" s="6">
        <f>AJ683/1329189*385271</f>
        <v>12028.856582563933</v>
      </c>
      <c r="AZ683" s="6">
        <f>AX683*AY683</f>
        <v>0</v>
      </c>
      <c r="BA683" s="12">
        <f>AZ683/12721596</f>
        <v>0</v>
      </c>
      <c r="BB683" s="11">
        <v>0</v>
      </c>
      <c r="BC683" s="6">
        <f>AD683*BB683*0.18*4</f>
        <v>0</v>
      </c>
      <c r="BD683" s="10">
        <f>BC683/11104067</f>
        <v>0</v>
      </c>
      <c r="BE683" s="6">
        <f>AD683*BB683*0.77*4</f>
        <v>0</v>
      </c>
      <c r="BF683" s="8">
        <f>BE683/47500730</f>
        <v>0</v>
      </c>
      <c r="BG683" s="27">
        <f>BC683+BE683</f>
        <v>0</v>
      </c>
      <c r="BH683" s="9">
        <v>1</v>
      </c>
      <c r="BI683" s="6">
        <f>AK683*0.85*0.75*12</f>
        <v>71745.21235817764</v>
      </c>
      <c r="BJ683" s="6">
        <f>AL683*0.85*0.75*2*12</f>
        <v>143490.42471635528</v>
      </c>
      <c r="BK683" s="6">
        <f>BI683+BJ683</f>
        <v>215235.63707453292</v>
      </c>
      <c r="BL683" s="8">
        <f>BK683/236999601</f>
        <v>9.081687739825896E-4</v>
      </c>
      <c r="BM683" s="6">
        <f>AH683/375477*530688</f>
        <v>16569.043242762778</v>
      </c>
      <c r="BN683" s="8">
        <f>BM683/23157202</f>
        <v>7.1550281604672186E-4</v>
      </c>
      <c r="BT683" s="6">
        <f>'[1]Detailed Budget'!$AD$12</f>
        <v>194045122715</v>
      </c>
      <c r="BU683" s="6">
        <f>'[1]Detailed Budget'!$AD$24</f>
        <v>194045122715</v>
      </c>
      <c r="BV683" s="7">
        <f>AV683/34743979</f>
        <v>3.7490347583973983E-3</v>
      </c>
      <c r="BW683" s="4"/>
      <c r="BX683" s="5">
        <f>BT683*BV683</f>
        <v>727481909.75602353</v>
      </c>
      <c r="BY683" s="5">
        <f>BU683*BV683</f>
        <v>727481909.75602353</v>
      </c>
      <c r="CA683" s="6">
        <f>'[1]Detailed Budget'!$AD$96</f>
        <v>71050111380.677719</v>
      </c>
      <c r="CB683" s="5">
        <f>BA683*CA683</f>
        <v>0</v>
      </c>
      <c r="CE683" s="6">
        <f>'[1]Detailed Budget'!$AD$175</f>
        <v>4330586076.5988197</v>
      </c>
      <c r="CF683" s="5">
        <f>BB683*BD683*CE683</f>
        <v>0</v>
      </c>
      <c r="CG683" s="6">
        <f>'[1]Detailed Budget'!$AD$176</f>
        <v>20662817754.37001</v>
      </c>
      <c r="CH683" s="5">
        <f>BB683*BF683*CG683</f>
        <v>0</v>
      </c>
      <c r="CI683" s="5">
        <f>CF683+CH683</f>
        <v>0</v>
      </c>
      <c r="CJ683" s="5">
        <f>'[1]Detailed Budget'!$AD$178</f>
        <v>46025131033.061455</v>
      </c>
      <c r="CK683" s="5">
        <f>BB683*AG683*CJ683</f>
        <v>0</v>
      </c>
      <c r="CL683" s="5">
        <f>CI683+CK683</f>
        <v>0</v>
      </c>
      <c r="CM683" s="4">
        <f>'[1]Detailed Budget'!$AD$189</f>
        <v>77498869683.252869</v>
      </c>
      <c r="CN683" s="5">
        <f>BH683*BL683*CM683</f>
        <v>70382053.465276241</v>
      </c>
      <c r="CO683" s="3">
        <f>'[1]Detailed Budget'!$AD$191</f>
        <v>2684962805.4134097</v>
      </c>
      <c r="CP683" s="2">
        <f>BH683*AN683*CO683</f>
        <v>2438399.3791811508</v>
      </c>
      <c r="CQ683" s="2">
        <f>CN683+CP683</f>
        <v>72820452.844457388</v>
      </c>
      <c r="CR683" s="6">
        <f>'[1]Detailed Budget'!$AD$195</f>
        <v>18734176418</v>
      </c>
      <c r="CS683" s="5">
        <f>BN683*CR683</f>
        <v>13404355.983395088</v>
      </c>
      <c r="CW683" s="4"/>
      <c r="DH683" s="3">
        <f>'[1]Detailed Budget'!$AD$163</f>
        <v>4928560000</v>
      </c>
      <c r="DI683" s="2">
        <f>AP683*DH683</f>
        <v>5600000</v>
      </c>
    </row>
    <row r="684" spans="1:113" ht="43.5" x14ac:dyDescent="0.35">
      <c r="A684" s="23" t="s">
        <v>404</v>
      </c>
      <c r="B684" s="22" t="s">
        <v>403</v>
      </c>
      <c r="C684" s="21" t="s">
        <v>1</v>
      </c>
      <c r="D684" s="21"/>
      <c r="E684" s="21"/>
      <c r="F684" s="21"/>
      <c r="G684" s="21" t="s">
        <v>1</v>
      </c>
      <c r="H684" s="21" t="s">
        <v>1</v>
      </c>
      <c r="I684" s="21" t="s">
        <v>1</v>
      </c>
      <c r="J684" s="21"/>
      <c r="K684" s="21"/>
      <c r="L684" s="21"/>
      <c r="M684" s="21" t="s">
        <v>1</v>
      </c>
      <c r="N684" s="21"/>
      <c r="O684" s="21"/>
      <c r="P684" s="21"/>
      <c r="Q684" s="21"/>
      <c r="R684" s="21" t="s">
        <v>1</v>
      </c>
      <c r="S684" s="21"/>
      <c r="T684" s="21"/>
      <c r="U684" s="20">
        <f>COUNTA(C684:T684)</f>
        <v>6</v>
      </c>
      <c r="V684" s="19" t="s">
        <v>9</v>
      </c>
      <c r="W684" s="18">
        <v>118540</v>
      </c>
      <c r="X684" s="17">
        <v>3.22</v>
      </c>
      <c r="Y684" s="16">
        <f>1+X684/100</f>
        <v>1.0322</v>
      </c>
      <c r="Z684" s="6">
        <v>19</v>
      </c>
      <c r="AA684" s="16">
        <f>POWER(Y684,Z684)</f>
        <v>1.8260524174418462</v>
      </c>
      <c r="AB684" s="6">
        <f>W684*AA684</f>
        <v>216460.25356355644</v>
      </c>
      <c r="AC684" s="1">
        <v>12.7</v>
      </c>
      <c r="AD684" s="6">
        <f>AB684*AC684/100</f>
        <v>27490.452202571669</v>
      </c>
      <c r="AE684" s="6">
        <f>AD684*0.95</f>
        <v>26115.929592443084</v>
      </c>
      <c r="AF684" s="6">
        <f>AE684*BB684</f>
        <v>0</v>
      </c>
      <c r="AG684" s="15">
        <f>AE684/21628351</f>
        <v>1.2074859332754072E-3</v>
      </c>
      <c r="AH684" s="6">
        <f>AB684*0.05</f>
        <v>10823.012678177824</v>
      </c>
      <c r="AI684" s="12">
        <f>AH684/12908475</f>
        <v>8.3844239371248916E-4</v>
      </c>
      <c r="AJ684" s="6">
        <f>AD684+AH684</f>
        <v>38313.464880749496</v>
      </c>
      <c r="AK684" s="6">
        <f>AB684*0.04</f>
        <v>8658.4101425422577</v>
      </c>
      <c r="AL684" s="6">
        <f>AB684*0.04</f>
        <v>8658.4101425422577</v>
      </c>
      <c r="AM684" s="6">
        <f>AK684+AL684</f>
        <v>17316.820285084515</v>
      </c>
      <c r="AN684" s="14">
        <f>AM684/20653560</f>
        <v>8.3844239371248905E-4</v>
      </c>
      <c r="AO684" s="6">
        <v>10</v>
      </c>
      <c r="AP684" s="13">
        <f>AO684/8801</f>
        <v>1.1362345188046814E-3</v>
      </c>
      <c r="AQ684" s="6">
        <v>10</v>
      </c>
      <c r="AR684" s="6"/>
      <c r="AS684" s="6"/>
      <c r="AT684" s="6"/>
      <c r="AU684" s="6">
        <v>1</v>
      </c>
      <c r="AV684" s="6">
        <f>W684/4112445*4171967</f>
        <v>120255.70388904898</v>
      </c>
      <c r="AW684" s="13">
        <f>AV684/34743979</f>
        <v>3.461195503515846E-3</v>
      </c>
      <c r="AX684" s="6">
        <v>0</v>
      </c>
      <c r="AY684" s="6">
        <f>AJ684/1329189*385271</f>
        <v>11105.318301664578</v>
      </c>
      <c r="AZ684" s="6">
        <f>AX684*AY684</f>
        <v>0</v>
      </c>
      <c r="BA684" s="12">
        <f>AZ684/12721596</f>
        <v>0</v>
      </c>
      <c r="BB684" s="11">
        <v>0</v>
      </c>
      <c r="BC684" s="6">
        <f>AD684*BB684*0.18*4</f>
        <v>0</v>
      </c>
      <c r="BD684" s="10">
        <f>BC684/11104067</f>
        <v>0</v>
      </c>
      <c r="BE684" s="6">
        <f>AD684*BB684*0.77*4</f>
        <v>0</v>
      </c>
      <c r="BF684" s="8">
        <f>BE684/47500730</f>
        <v>0</v>
      </c>
      <c r="BG684" s="27">
        <f>BC684+BE684</f>
        <v>0</v>
      </c>
      <c r="BH684" s="9">
        <v>1</v>
      </c>
      <c r="BI684" s="6">
        <f>AK684*0.85*0.75*12</f>
        <v>66236.837590448267</v>
      </c>
      <c r="BJ684" s="6">
        <f>AL684*0.85*0.75*2*12</f>
        <v>132473.67518089653</v>
      </c>
      <c r="BK684" s="6">
        <f>BI684+BJ684</f>
        <v>198710.5127713448</v>
      </c>
      <c r="BL684" s="8">
        <f>BK684/236999601</f>
        <v>8.3844239371248905E-4</v>
      </c>
      <c r="BM684" s="6">
        <f>AH684/375477*530688</f>
        <v>15296.923519035343</v>
      </c>
      <c r="BN684" s="8">
        <f>BM684/23157202</f>
        <v>6.6056873015294954E-4</v>
      </c>
      <c r="BT684" s="6">
        <f>'[1]Detailed Budget'!$AD$12</f>
        <v>194045122715</v>
      </c>
      <c r="BU684" s="6">
        <f>'[1]Detailed Budget'!$AD$24</f>
        <v>194045122715</v>
      </c>
      <c r="BV684" s="7">
        <f>AV684/34743979</f>
        <v>3.461195503515846E-3</v>
      </c>
      <c r="BW684" s="4"/>
      <c r="BX684" s="5">
        <f>BT684*BV684</f>
        <v>671628106.22033858</v>
      </c>
      <c r="BY684" s="5">
        <f>BU684*BV684</f>
        <v>671628106.22033858</v>
      </c>
      <c r="CA684" s="6">
        <f>'[1]Detailed Budget'!$AD$96</f>
        <v>71050111380.677719</v>
      </c>
      <c r="CB684" s="5">
        <f>BA684*CA684</f>
        <v>0</v>
      </c>
      <c r="CE684" s="6">
        <f>'[1]Detailed Budget'!$AD$175</f>
        <v>4330586076.5988197</v>
      </c>
      <c r="CF684" s="5">
        <f>BB684*BD684*CE684</f>
        <v>0</v>
      </c>
      <c r="CG684" s="6">
        <f>'[1]Detailed Budget'!$AD$176</f>
        <v>20662817754.37001</v>
      </c>
      <c r="CH684" s="5">
        <f>BB684*BF684*CG684</f>
        <v>0</v>
      </c>
      <c r="CI684" s="5">
        <f>CF684+CH684</f>
        <v>0</v>
      </c>
      <c r="CJ684" s="5">
        <f>'[1]Detailed Budget'!$AD$178</f>
        <v>46025131033.061455</v>
      </c>
      <c r="CK684" s="5">
        <f>BB684*AG684*CJ684</f>
        <v>0</v>
      </c>
      <c r="CL684" s="5">
        <f>CI684+CK684</f>
        <v>0</v>
      </c>
      <c r="CM684" s="4">
        <f>'[1]Detailed Budget'!$AD$189</f>
        <v>77498869683.252869</v>
      </c>
      <c r="CN684" s="5">
        <f>BH684*BL684*CM684</f>
        <v>64978337.80723878</v>
      </c>
      <c r="CO684" s="3">
        <f>'[1]Detailed Budget'!$AD$191</f>
        <v>2684962805.4134097</v>
      </c>
      <c r="CP684" s="2">
        <f>BH684*AN684*CO684</f>
        <v>2251186.6415998191</v>
      </c>
      <c r="CQ684" s="2">
        <f>CN684+CP684</f>
        <v>67229524.448838592</v>
      </c>
      <c r="CR684" s="6">
        <f>'[1]Detailed Budget'!$AD$195</f>
        <v>18734176418</v>
      </c>
      <c r="CS684" s="5">
        <f>BN684*CR684</f>
        <v>12375211.126899593</v>
      </c>
      <c r="CW684" s="4"/>
      <c r="DH684" s="3">
        <f>'[1]Detailed Budget'!$AD$163</f>
        <v>4928560000</v>
      </c>
      <c r="DI684" s="2">
        <f>AP684*DH684</f>
        <v>5600000</v>
      </c>
    </row>
    <row r="685" spans="1:113" ht="43.5" x14ac:dyDescent="0.35">
      <c r="A685" s="23" t="s">
        <v>402</v>
      </c>
      <c r="B685" s="22" t="s">
        <v>401</v>
      </c>
      <c r="C685" s="21" t="s">
        <v>1</v>
      </c>
      <c r="D685" s="21"/>
      <c r="E685" s="21"/>
      <c r="F685" s="21"/>
      <c r="G685" s="21" t="s">
        <v>1</v>
      </c>
      <c r="H685" s="21" t="s">
        <v>1</v>
      </c>
      <c r="I685" s="21" t="s">
        <v>1</v>
      </c>
      <c r="J685" s="21"/>
      <c r="K685" s="21"/>
      <c r="L685" s="21"/>
      <c r="M685" s="21"/>
      <c r="N685" s="21" t="s">
        <v>1</v>
      </c>
      <c r="O685" s="21"/>
      <c r="P685" s="21"/>
      <c r="Q685" s="21"/>
      <c r="R685" s="21" t="s">
        <v>1</v>
      </c>
      <c r="S685" s="21"/>
      <c r="T685" s="21"/>
      <c r="U685" s="20">
        <f>COUNTA(C685:T685)</f>
        <v>6</v>
      </c>
      <c r="V685" s="19" t="s">
        <v>9</v>
      </c>
      <c r="W685" s="18">
        <v>150032</v>
      </c>
      <c r="X685" s="17">
        <v>3.22</v>
      </c>
      <c r="Y685" s="16">
        <f>1+X685/100</f>
        <v>1.0322</v>
      </c>
      <c r="Z685" s="6">
        <v>19</v>
      </c>
      <c r="AA685" s="16">
        <f>POWER(Y685,Z685)</f>
        <v>1.8260524174418462</v>
      </c>
      <c r="AB685" s="6">
        <f>W685*AA685</f>
        <v>273966.2962936351</v>
      </c>
      <c r="AC685" s="1">
        <v>12.7</v>
      </c>
      <c r="AD685" s="6">
        <f>AB685*AC685/100</f>
        <v>34793.719629291656</v>
      </c>
      <c r="AE685" s="6">
        <f>AD685*0.95</f>
        <v>33054.033647827069</v>
      </c>
      <c r="AF685" s="6">
        <f>AE685*BB685</f>
        <v>0</v>
      </c>
      <c r="AG685" s="15">
        <f>AE685/21628351</f>
        <v>1.5282734059488432E-3</v>
      </c>
      <c r="AH685" s="6">
        <f>AB685*0.05</f>
        <v>13698.314814681755</v>
      </c>
      <c r="AI685" s="12">
        <f>AH685/12908475</f>
        <v>1.0611876937191849E-3</v>
      </c>
      <c r="AJ685" s="6">
        <f>AD685+AH685</f>
        <v>48492.034443973411</v>
      </c>
      <c r="AK685" s="6">
        <f>AB685*0.04</f>
        <v>10958.651851745404</v>
      </c>
      <c r="AL685" s="6">
        <f>AB685*0.04</f>
        <v>10958.651851745404</v>
      </c>
      <c r="AM685" s="6">
        <f>AK685+AL685</f>
        <v>21917.303703490808</v>
      </c>
      <c r="AN685" s="14">
        <f>AM685/20653560</f>
        <v>1.0611876937191849E-3</v>
      </c>
      <c r="AO685" s="6">
        <v>11</v>
      </c>
      <c r="AP685" s="13">
        <f>AO685/8801</f>
        <v>1.2498579706851495E-3</v>
      </c>
      <c r="AQ685" s="6">
        <v>11</v>
      </c>
      <c r="AR685" s="6"/>
      <c r="AS685" s="6"/>
      <c r="AT685" s="6"/>
      <c r="AU685" s="6">
        <v>1</v>
      </c>
      <c r="AV685" s="6">
        <f>W685/4112445*4171967</f>
        <v>152203.50738891339</v>
      </c>
      <c r="AW685" s="13">
        <f>AV685/34743979</f>
        <v>4.3807160771342103E-3</v>
      </c>
      <c r="AX685" s="6">
        <v>0</v>
      </c>
      <c r="AY685" s="6">
        <f>AJ685/1329189*385271</f>
        <v>14055.619330482032</v>
      </c>
      <c r="AZ685" s="6">
        <f>AX685*AY685</f>
        <v>0</v>
      </c>
      <c r="BA685" s="12">
        <f>AZ685/12721596</f>
        <v>0</v>
      </c>
      <c r="BB685" s="11">
        <v>0</v>
      </c>
      <c r="BC685" s="6">
        <f>AD685*BB685*0.18*4</f>
        <v>0</v>
      </c>
      <c r="BD685" s="10">
        <f>BC685/11104067</f>
        <v>0</v>
      </c>
      <c r="BE685" s="6">
        <f>AD685*BB685*0.77*4</f>
        <v>0</v>
      </c>
      <c r="BF685" s="8">
        <f>BE685/47500730</f>
        <v>0</v>
      </c>
      <c r="BG685" s="27">
        <f>BC685+BE685</f>
        <v>0</v>
      </c>
      <c r="BH685" s="9">
        <v>1</v>
      </c>
      <c r="BI685" s="6">
        <f>AK685*0.85*0.75*12</f>
        <v>83833.686665852336</v>
      </c>
      <c r="BJ685" s="6">
        <f>AL685*0.85*0.75*2*12</f>
        <v>167667.37333170467</v>
      </c>
      <c r="BK685" s="6">
        <f>BI685+BJ685</f>
        <v>251501.05999755702</v>
      </c>
      <c r="BL685" s="8">
        <f>BK685/236999601</f>
        <v>1.0611876937191849E-3</v>
      </c>
      <c r="BM685" s="6">
        <f>AH685/375477*530688</f>
        <v>19360.789854968029</v>
      </c>
      <c r="BN685" s="8">
        <f>BM685/23157202</f>
        <v>8.3605911694202215E-4</v>
      </c>
      <c r="BT685" s="6">
        <f>'[1]Detailed Budget'!$AD$12</f>
        <v>194045122715</v>
      </c>
      <c r="BU685" s="6">
        <f>'[1]Detailed Budget'!$AD$24</f>
        <v>194045122715</v>
      </c>
      <c r="BV685" s="7">
        <f>AV685/34743979</f>
        <v>4.3807160771342103E-3</v>
      </c>
      <c r="BW685" s="4"/>
      <c r="BX685" s="5">
        <f>BT685*BV685</f>
        <v>850056588.76708126</v>
      </c>
      <c r="BY685" s="5">
        <f>BU685*BV685</f>
        <v>850056588.76708126</v>
      </c>
      <c r="CA685" s="6">
        <f>'[1]Detailed Budget'!$AD$96</f>
        <v>71050111380.677719</v>
      </c>
      <c r="CB685" s="5">
        <f>BA685*CA685</f>
        <v>0</v>
      </c>
      <c r="CE685" s="6">
        <f>'[1]Detailed Budget'!$AD$175</f>
        <v>4330586076.5988197</v>
      </c>
      <c r="CF685" s="5">
        <f>BB685*BD685*CE685</f>
        <v>0</v>
      </c>
      <c r="CG685" s="6">
        <f>'[1]Detailed Budget'!$AD$176</f>
        <v>20662817754.37001</v>
      </c>
      <c r="CH685" s="5">
        <f>BB685*BF685*CG685</f>
        <v>0</v>
      </c>
      <c r="CI685" s="5">
        <f>CF685+CH685</f>
        <v>0</v>
      </c>
      <c r="CJ685" s="5">
        <f>'[1]Detailed Budget'!$AD$178</f>
        <v>46025131033.061455</v>
      </c>
      <c r="CK685" s="5">
        <f>BB685*AG685*CJ685</f>
        <v>0</v>
      </c>
      <c r="CL685" s="5">
        <f>CI685+CK685</f>
        <v>0</v>
      </c>
      <c r="CM685" s="4">
        <f>'[1]Detailed Budget'!$AD$189</f>
        <v>77498869683.252869</v>
      </c>
      <c r="CN685" s="5">
        <f>BH685*BL685*CM685</f>
        <v>82240846.785014763</v>
      </c>
      <c r="CO685" s="3">
        <f>'[1]Detailed Budget'!$AD$191</f>
        <v>2684962805.4134097</v>
      </c>
      <c r="CP685" s="2">
        <f>BH685*AN685*CO685</f>
        <v>2849249.4871984487</v>
      </c>
      <c r="CQ685" s="2">
        <f>CN685+CP685</f>
        <v>85090096.272213206</v>
      </c>
      <c r="CR685" s="6">
        <f>'[1]Detailed Budget'!$AD$195</f>
        <v>18734176418</v>
      </c>
      <c r="CS685" s="5">
        <f>BN685*CR685</f>
        <v>15662878.992669135</v>
      </c>
      <c r="CW685" s="4"/>
      <c r="DH685" s="3">
        <f>'[1]Detailed Budget'!$AD$163</f>
        <v>4928560000</v>
      </c>
      <c r="DI685" s="2">
        <f>AP685*DH685</f>
        <v>6160000</v>
      </c>
    </row>
    <row r="686" spans="1:113" ht="43.5" x14ac:dyDescent="0.35">
      <c r="A686" s="23" t="s">
        <v>400</v>
      </c>
      <c r="B686" s="22" t="s">
        <v>399</v>
      </c>
      <c r="C686" s="21" t="s">
        <v>1</v>
      </c>
      <c r="D686" s="21"/>
      <c r="E686" s="21"/>
      <c r="F686" s="21"/>
      <c r="G686" s="21" t="s">
        <v>1</v>
      </c>
      <c r="H686" s="21" t="s">
        <v>1</v>
      </c>
      <c r="I686" s="21" t="s">
        <v>1</v>
      </c>
      <c r="J686" s="21"/>
      <c r="K686" s="21"/>
      <c r="L686" s="21"/>
      <c r="M686" s="21" t="s">
        <v>1</v>
      </c>
      <c r="N686" s="21"/>
      <c r="O686" s="21"/>
      <c r="P686" s="21"/>
      <c r="Q686" s="21"/>
      <c r="R686" s="21" t="s">
        <v>1</v>
      </c>
      <c r="S686" s="21"/>
      <c r="T686" s="21"/>
      <c r="U686" s="20">
        <f>COUNTA(C686:T686)</f>
        <v>6</v>
      </c>
      <c r="V686" s="19" t="s">
        <v>9</v>
      </c>
      <c r="W686" s="18">
        <v>67391</v>
      </c>
      <c r="X686" s="17">
        <v>3.22</v>
      </c>
      <c r="Y686" s="16">
        <f>1+X686/100</f>
        <v>1.0322</v>
      </c>
      <c r="Z686" s="6">
        <v>19</v>
      </c>
      <c r="AA686" s="16">
        <f>POWER(Y686,Z686)</f>
        <v>1.8260524174418462</v>
      </c>
      <c r="AB686" s="6">
        <f>W686*AA686</f>
        <v>123059.49846382346</v>
      </c>
      <c r="AC686" s="1">
        <v>12.7</v>
      </c>
      <c r="AD686" s="6">
        <f>AB686*AC686/100</f>
        <v>15628.556304905578</v>
      </c>
      <c r="AE686" s="6">
        <f>AD686*0.95</f>
        <v>14847.128489660299</v>
      </c>
      <c r="AF686" s="6">
        <f>AE686*BB686</f>
        <v>0</v>
      </c>
      <c r="AG686" s="15">
        <f>AE686/21628351</f>
        <v>6.8646604124652404E-4</v>
      </c>
      <c r="AH686" s="6">
        <f>AB686*0.05</f>
        <v>6152.9749231911737</v>
      </c>
      <c r="AI686" s="12">
        <f>AH686/12908475</f>
        <v>4.7666164463200909E-4</v>
      </c>
      <c r="AJ686" s="6">
        <f>AD686+AH686</f>
        <v>21781.531228096752</v>
      </c>
      <c r="AK686" s="6">
        <f>AB686*0.04</f>
        <v>4922.3799385529383</v>
      </c>
      <c r="AL686" s="6">
        <f>AB686*0.04</f>
        <v>4922.3799385529383</v>
      </c>
      <c r="AM686" s="6">
        <f>AK686+AL686</f>
        <v>9844.7598771058765</v>
      </c>
      <c r="AN686" s="14">
        <f>AM686/20653560</f>
        <v>4.7666164463200904E-4</v>
      </c>
      <c r="AO686" s="6">
        <v>10</v>
      </c>
      <c r="AP686" s="13">
        <f>AO686/8801</f>
        <v>1.1362345188046814E-3</v>
      </c>
      <c r="AQ686" s="6">
        <v>10</v>
      </c>
      <c r="AR686" s="6"/>
      <c r="AS686" s="6"/>
      <c r="AT686" s="6"/>
      <c r="AU686" s="6">
        <v>1</v>
      </c>
      <c r="AV686" s="6">
        <f>W686/4112445*4171967</f>
        <v>68366.392279288833</v>
      </c>
      <c r="AW686" s="13">
        <f>AV686/34743979</f>
        <v>1.9677191342790312E-3</v>
      </c>
      <c r="AX686" s="6">
        <v>0</v>
      </c>
      <c r="AY686" s="6">
        <f>AJ686/1329189*385271</f>
        <v>6313.4680754806604</v>
      </c>
      <c r="AZ686" s="6">
        <f>AX686*AY686</f>
        <v>0</v>
      </c>
      <c r="BA686" s="12">
        <f>AZ686/12721596</f>
        <v>0</v>
      </c>
      <c r="BB686" s="11">
        <v>0</v>
      </c>
      <c r="BC686" s="6">
        <f>AD686*BB686*0.18*4</f>
        <v>0</v>
      </c>
      <c r="BD686" s="10">
        <f>BC686/11104067</f>
        <v>0</v>
      </c>
      <c r="BE686" s="6">
        <f>AD686*BB686*0.77*4</f>
        <v>0</v>
      </c>
      <c r="BF686" s="8">
        <f>BE686/47500730</f>
        <v>0</v>
      </c>
      <c r="BG686" s="27">
        <f>BC686+BE686</f>
        <v>0</v>
      </c>
      <c r="BH686" s="9">
        <v>1</v>
      </c>
      <c r="BI686" s="6">
        <f>AK686*0.85*0.75*12</f>
        <v>37656.206529929979</v>
      </c>
      <c r="BJ686" s="6">
        <f>AL686*0.85*0.75*2*12</f>
        <v>75312.413059859959</v>
      </c>
      <c r="BK686" s="6">
        <f>BI686+BJ686</f>
        <v>112968.61958978995</v>
      </c>
      <c r="BL686" s="8">
        <f>BK686/236999601</f>
        <v>4.7666164463200909E-4</v>
      </c>
      <c r="BM686" s="6">
        <f>AH686/375477*530688</f>
        <v>8696.4313554185137</v>
      </c>
      <c r="BN686" s="8">
        <f>BM686/23157202</f>
        <v>3.7553895135597617E-4</v>
      </c>
      <c r="BT686" s="6">
        <f>'[1]Detailed Budget'!$AD$12</f>
        <v>194045122715</v>
      </c>
      <c r="BU686" s="6">
        <f>'[1]Detailed Budget'!$AD$24</f>
        <v>194045122715</v>
      </c>
      <c r="BV686" s="7">
        <f>AV686/34743979</f>
        <v>1.9677191342790312E-3</v>
      </c>
      <c r="BW686" s="4"/>
      <c r="BX686" s="5">
        <f>BT686*BV686</f>
        <v>381826300.87982816</v>
      </c>
      <c r="BY686" s="5">
        <f>BU686*BV686</f>
        <v>381826300.87982816</v>
      </c>
      <c r="CA686" s="6">
        <f>'[1]Detailed Budget'!$AD$96</f>
        <v>71050111380.677719</v>
      </c>
      <c r="CB686" s="5">
        <f>BA686*CA686</f>
        <v>0</v>
      </c>
      <c r="CE686" s="6">
        <f>'[1]Detailed Budget'!$AD$175</f>
        <v>4330586076.5988197</v>
      </c>
      <c r="CF686" s="5">
        <f>BB686*BD686*CE686</f>
        <v>0</v>
      </c>
      <c r="CG686" s="6">
        <f>'[1]Detailed Budget'!$AD$176</f>
        <v>20662817754.37001</v>
      </c>
      <c r="CH686" s="5">
        <f>BB686*BF686*CG686</f>
        <v>0</v>
      </c>
      <c r="CI686" s="5">
        <f>CF686+CH686</f>
        <v>0</v>
      </c>
      <c r="CJ686" s="5">
        <f>'[1]Detailed Budget'!$AD$178</f>
        <v>46025131033.061455</v>
      </c>
      <c r="CK686" s="5">
        <f>BB686*AG686*CJ686</f>
        <v>0</v>
      </c>
      <c r="CL686" s="5">
        <f>CI686+CK686</f>
        <v>0</v>
      </c>
      <c r="CM686" s="4">
        <f>'[1]Detailed Budget'!$AD$189</f>
        <v>77498869683.252869</v>
      </c>
      <c r="CN686" s="5">
        <f>BH686*BL686*CM686</f>
        <v>36940738.680341065</v>
      </c>
      <c r="CO686" s="3">
        <f>'[1]Detailed Budget'!$AD$191</f>
        <v>2684962805.4134097</v>
      </c>
      <c r="CP686" s="2">
        <f>BH686*AN686*CO686</f>
        <v>1279818.7866041288</v>
      </c>
      <c r="CQ686" s="2">
        <f>CN686+CP686</f>
        <v>38220557.466945194</v>
      </c>
      <c r="CR686" s="6">
        <f>'[1]Detailed Budget'!$AD$195</f>
        <v>18734176418</v>
      </c>
      <c r="CS686" s="5">
        <f>BN686*CR686</f>
        <v>7035412.966533578</v>
      </c>
      <c r="CW686" s="4"/>
      <c r="DH686" s="3">
        <f>'[1]Detailed Budget'!$AD$163</f>
        <v>4928560000</v>
      </c>
      <c r="DI686" s="2">
        <f>AP686*DH686</f>
        <v>5600000</v>
      </c>
    </row>
    <row r="687" spans="1:113" ht="43.5" x14ac:dyDescent="0.35">
      <c r="A687" s="23" t="s">
        <v>398</v>
      </c>
      <c r="B687" s="22" t="s">
        <v>397</v>
      </c>
      <c r="C687" s="21" t="s">
        <v>1</v>
      </c>
      <c r="D687" s="21"/>
      <c r="E687" s="21"/>
      <c r="F687" s="21"/>
      <c r="G687" s="21" t="s">
        <v>1</v>
      </c>
      <c r="H687" s="21" t="s">
        <v>1</v>
      </c>
      <c r="I687" s="21" t="s">
        <v>1</v>
      </c>
      <c r="J687" s="21"/>
      <c r="K687" s="21"/>
      <c r="L687" s="21"/>
      <c r="M687" s="21" t="s">
        <v>1</v>
      </c>
      <c r="N687" s="21"/>
      <c r="O687" s="21"/>
      <c r="P687" s="21"/>
      <c r="Q687" s="21"/>
      <c r="R687" s="21" t="s">
        <v>1</v>
      </c>
      <c r="S687" s="21"/>
      <c r="T687" s="21"/>
      <c r="U687" s="20">
        <f>COUNTA(C687:T687)</f>
        <v>6</v>
      </c>
      <c r="V687" s="19" t="s">
        <v>9</v>
      </c>
      <c r="W687" s="18">
        <v>174273</v>
      </c>
      <c r="X687" s="17">
        <v>3.22</v>
      </c>
      <c r="Y687" s="16">
        <f>1+X687/100</f>
        <v>1.0322</v>
      </c>
      <c r="Z687" s="6">
        <v>19</v>
      </c>
      <c r="AA687" s="16">
        <f>POWER(Y687,Z687)</f>
        <v>1.8260524174418462</v>
      </c>
      <c r="AB687" s="6">
        <f>W687*AA687</f>
        <v>318231.63294484286</v>
      </c>
      <c r="AC687" s="1">
        <v>12.7</v>
      </c>
      <c r="AD687" s="6">
        <f>AB687*AC687/100</f>
        <v>40415.417383995045</v>
      </c>
      <c r="AE687" s="6">
        <f>AD687*0.95</f>
        <v>38394.646514795291</v>
      </c>
      <c r="AF687" s="6">
        <f>AE687*BB687</f>
        <v>0</v>
      </c>
      <c r="AG687" s="15">
        <f>AE687/21628351</f>
        <v>1.7751998991876585E-3</v>
      </c>
      <c r="AH687" s="6">
        <f>AB687*0.05</f>
        <v>15911.581647242143</v>
      </c>
      <c r="AI687" s="12">
        <f>AH687/12908475</f>
        <v>1.2326461218108368E-3</v>
      </c>
      <c r="AJ687" s="6">
        <f>AD687+AH687</f>
        <v>56326.999031237188</v>
      </c>
      <c r="AK687" s="6">
        <f>AB687*0.04</f>
        <v>12729.265317793715</v>
      </c>
      <c r="AL687" s="6">
        <f>AB687*0.04</f>
        <v>12729.265317793715</v>
      </c>
      <c r="AM687" s="6">
        <f>AK687+AL687</f>
        <v>25458.530635587431</v>
      </c>
      <c r="AN687" s="14">
        <f>AM687/20653560</f>
        <v>1.232646121810837E-3</v>
      </c>
      <c r="AO687" s="6">
        <v>11</v>
      </c>
      <c r="AP687" s="13">
        <f>AO687/8801</f>
        <v>1.2498579706851495E-3</v>
      </c>
      <c r="AQ687" s="6">
        <v>11</v>
      </c>
      <c r="AR687" s="6"/>
      <c r="AS687" s="6"/>
      <c r="AT687" s="6"/>
      <c r="AU687" s="6">
        <v>1</v>
      </c>
      <c r="AV687" s="6">
        <f>W687/4112445*4171967</f>
        <v>176795.36261056378</v>
      </c>
      <c r="AW687" s="13">
        <f>AV687/34743979</f>
        <v>5.0885180022289265E-3</v>
      </c>
      <c r="AX687" s="6">
        <v>0</v>
      </c>
      <c r="AY687" s="6">
        <f>AJ687/1329189*385271</f>
        <v>16326.616638990981</v>
      </c>
      <c r="AZ687" s="6">
        <f>AX687*AY687</f>
        <v>0</v>
      </c>
      <c r="BA687" s="12">
        <f>AZ687/12721596</f>
        <v>0</v>
      </c>
      <c r="BB687" s="11">
        <v>0</v>
      </c>
      <c r="BC687" s="6">
        <f>AD687*BB687*0.18*4</f>
        <v>0</v>
      </c>
      <c r="BD687" s="10">
        <f>BC687/11104067</f>
        <v>0</v>
      </c>
      <c r="BE687" s="6">
        <f>AD687*BB687*0.77*4</f>
        <v>0</v>
      </c>
      <c r="BF687" s="8">
        <f>BE687/47500730</f>
        <v>0</v>
      </c>
      <c r="BG687" s="27">
        <f>BC687+BE687</f>
        <v>0</v>
      </c>
      <c r="BH687" s="9">
        <v>1</v>
      </c>
      <c r="BI687" s="6">
        <f>AK687*0.85*0.75*12</f>
        <v>97378.879681121922</v>
      </c>
      <c r="BJ687" s="6">
        <f>AL687*0.85*0.75*2*12</f>
        <v>194757.75936224384</v>
      </c>
      <c r="BK687" s="6">
        <f>BI687+BJ687</f>
        <v>292136.63904336578</v>
      </c>
      <c r="BL687" s="8">
        <f>BK687/236999601</f>
        <v>1.232646121810837E-3</v>
      </c>
      <c r="BM687" s="6">
        <f>AH687/375477*530688</f>
        <v>22488.955225517511</v>
      </c>
      <c r="BN687" s="8">
        <f>BM687/23157202</f>
        <v>9.7114302606668597E-4</v>
      </c>
      <c r="BT687" s="6">
        <f>'[1]Detailed Budget'!$AD$12</f>
        <v>194045122715</v>
      </c>
      <c r="BU687" s="6">
        <f>'[1]Detailed Budget'!$AD$24</f>
        <v>194045122715</v>
      </c>
      <c r="BV687" s="7">
        <f>AV687/34743979</f>
        <v>5.0885180022289265E-3</v>
      </c>
      <c r="BW687" s="4"/>
      <c r="BX687" s="5">
        <f>BT687*BV687</f>
        <v>987402100.17999864</v>
      </c>
      <c r="BY687" s="5">
        <f>BU687*BV687</f>
        <v>987402100.17999864</v>
      </c>
      <c r="CA687" s="6">
        <f>'[1]Detailed Budget'!$AD$96</f>
        <v>71050111380.677719</v>
      </c>
      <c r="CB687" s="5">
        <f>BA687*CA687</f>
        <v>0</v>
      </c>
      <c r="CE687" s="6">
        <f>'[1]Detailed Budget'!$AD$175</f>
        <v>4330586076.5988197</v>
      </c>
      <c r="CF687" s="5">
        <f>BB687*BD687*CE687</f>
        <v>0</v>
      </c>
      <c r="CG687" s="6">
        <f>'[1]Detailed Budget'!$AD$176</f>
        <v>20662817754.37001</v>
      </c>
      <c r="CH687" s="5">
        <f>BB687*BF687*CG687</f>
        <v>0</v>
      </c>
      <c r="CI687" s="5">
        <f>CF687+CH687</f>
        <v>0</v>
      </c>
      <c r="CJ687" s="5">
        <f>'[1]Detailed Budget'!$AD$178</f>
        <v>46025131033.061455</v>
      </c>
      <c r="CK687" s="5">
        <f>BB687*AG687*CJ687</f>
        <v>0</v>
      </c>
      <c r="CL687" s="5">
        <f>CI687+CK687</f>
        <v>0</v>
      </c>
      <c r="CM687" s="4">
        <f>'[1]Detailed Budget'!$AD$189</f>
        <v>77498869683.252869</v>
      </c>
      <c r="CN687" s="5">
        <f>BH687*BL687*CM687</f>
        <v>95528681.159785107</v>
      </c>
      <c r="CO687" s="3">
        <f>'[1]Detailed Budget'!$AD$191</f>
        <v>2684962805.4134097</v>
      </c>
      <c r="CP687" s="2">
        <f>BH687*AN687*CO687</f>
        <v>3309608.9892991846</v>
      </c>
      <c r="CQ687" s="2">
        <f>CN687+CP687</f>
        <v>98838290.149084285</v>
      </c>
      <c r="CR687" s="6">
        <f>'[1]Detailed Budget'!$AD$195</f>
        <v>18734176418</v>
      </c>
      <c r="CS687" s="5">
        <f>BN687*CR687</f>
        <v>18193564.777443666</v>
      </c>
      <c r="CW687" s="4"/>
      <c r="DH687" s="3">
        <f>'[1]Detailed Budget'!$AD$163</f>
        <v>4928560000</v>
      </c>
      <c r="DI687" s="2">
        <f>AP687*DH687</f>
        <v>6160000</v>
      </c>
    </row>
    <row r="688" spans="1:113" ht="43.5" x14ac:dyDescent="0.35">
      <c r="A688" s="23" t="s">
        <v>396</v>
      </c>
      <c r="B688" s="22" t="s">
        <v>395</v>
      </c>
      <c r="C688" s="21" t="s">
        <v>1</v>
      </c>
      <c r="D688" s="21"/>
      <c r="E688" s="21"/>
      <c r="F688" s="21"/>
      <c r="G688" s="21" t="s">
        <v>1</v>
      </c>
      <c r="H688" s="21" t="s">
        <v>1</v>
      </c>
      <c r="I688" s="21" t="s">
        <v>1</v>
      </c>
      <c r="J688" s="21"/>
      <c r="K688" s="21"/>
      <c r="L688" s="21"/>
      <c r="M688" s="21" t="s">
        <v>1</v>
      </c>
      <c r="N688" s="21"/>
      <c r="O688" s="21"/>
      <c r="P688" s="21"/>
      <c r="Q688" s="21"/>
      <c r="R688" s="21" t="s">
        <v>1</v>
      </c>
      <c r="S688" s="21"/>
      <c r="T688" s="21"/>
      <c r="U688" s="20">
        <f>COUNTA(C688:T688)</f>
        <v>6</v>
      </c>
      <c r="V688" s="19" t="s">
        <v>9</v>
      </c>
      <c r="W688" s="18">
        <v>142480</v>
      </c>
      <c r="X688" s="17">
        <v>3.22</v>
      </c>
      <c r="Y688" s="16">
        <f>1+X688/100</f>
        <v>1.0322</v>
      </c>
      <c r="Z688" s="6">
        <v>19</v>
      </c>
      <c r="AA688" s="16">
        <f>POWER(Y688,Z688)</f>
        <v>1.8260524174418462</v>
      </c>
      <c r="AB688" s="6">
        <f>W688*AA688</f>
        <v>260175.94843711425</v>
      </c>
      <c r="AC688" s="1">
        <v>12.7</v>
      </c>
      <c r="AD688" s="6">
        <f>AB688*AC688/100</f>
        <v>33042.345451513509</v>
      </c>
      <c r="AE688" s="6">
        <f>AD688*0.95</f>
        <v>31390.228178937832</v>
      </c>
      <c r="AF688" s="6">
        <f>AE688*BB688</f>
        <v>0</v>
      </c>
      <c r="AG688" s="15">
        <f>AE688/21628351</f>
        <v>1.451346345310275E-3</v>
      </c>
      <c r="AH688" s="6">
        <f>AB688*0.05</f>
        <v>13008.797421855714</v>
      </c>
      <c r="AI688" s="12">
        <f>AH688/12908475</f>
        <v>1.0077718260178459E-3</v>
      </c>
      <c r="AJ688" s="6">
        <f>AD688+AH688</f>
        <v>46051.142873369223</v>
      </c>
      <c r="AK688" s="6">
        <f>AB688*0.04</f>
        <v>10407.037937484571</v>
      </c>
      <c r="AL688" s="6">
        <f>AB688*0.04</f>
        <v>10407.037937484571</v>
      </c>
      <c r="AM688" s="6">
        <f>AK688+AL688</f>
        <v>20814.075874969141</v>
      </c>
      <c r="AN688" s="14">
        <f>AM688/20653560</f>
        <v>1.0077718260178459E-3</v>
      </c>
      <c r="AO688" s="6">
        <v>10</v>
      </c>
      <c r="AP688" s="13">
        <f>AO688/8801</f>
        <v>1.1362345188046814E-3</v>
      </c>
      <c r="AQ688" s="6">
        <v>10</v>
      </c>
      <c r="AR688" s="6"/>
      <c r="AS688" s="6"/>
      <c r="AT688" s="6"/>
      <c r="AU688" s="6">
        <v>1</v>
      </c>
      <c r="AV688" s="6">
        <f>W688/4112445*4171967</f>
        <v>144542.20254860554</v>
      </c>
      <c r="AW688" s="13">
        <f>AV688/34743979</f>
        <v>4.1602086666183381E-3</v>
      </c>
      <c r="AX688" s="6">
        <v>0</v>
      </c>
      <c r="AY688" s="6">
        <f>AJ688/1329189*385271</f>
        <v>13348.116683154791</v>
      </c>
      <c r="AZ688" s="6">
        <f>AX688*AY688</f>
        <v>0</v>
      </c>
      <c r="BA688" s="12">
        <f>AZ688/12721596</f>
        <v>0</v>
      </c>
      <c r="BB688" s="11">
        <v>0</v>
      </c>
      <c r="BC688" s="6">
        <f>AD688*BB688*0.18*4</f>
        <v>0</v>
      </c>
      <c r="BD688" s="10">
        <f>BC688/11104067</f>
        <v>0</v>
      </c>
      <c r="BE688" s="6">
        <f>AD688*BB688*0.77*4</f>
        <v>0</v>
      </c>
      <c r="BF688" s="8">
        <f>BE688/47500730</f>
        <v>0</v>
      </c>
      <c r="BG688" s="27">
        <f>BC688+BE688</f>
        <v>0</v>
      </c>
      <c r="BH688" s="9">
        <v>1</v>
      </c>
      <c r="BI688" s="6">
        <f>AK688*0.85*0.75*12</f>
        <v>79613.840221756953</v>
      </c>
      <c r="BJ688" s="6">
        <f>AL688*0.85*0.75*2*12</f>
        <v>159227.68044351391</v>
      </c>
      <c r="BK688" s="6">
        <f>BI688+BJ688</f>
        <v>238841.52066527086</v>
      </c>
      <c r="BL688" s="8">
        <f>BK688/236999601</f>
        <v>1.0077718260178457E-3</v>
      </c>
      <c r="BM688" s="6">
        <f>AH688/375477*530688</f>
        <v>18386.246524313778</v>
      </c>
      <c r="BN688" s="8">
        <f>BM688/23157202</f>
        <v>7.9397530514756394E-4</v>
      </c>
      <c r="BT688" s="6">
        <f>'[1]Detailed Budget'!$AD$12</f>
        <v>194045122715</v>
      </c>
      <c r="BU688" s="6">
        <f>'[1]Detailed Budget'!$AD$24</f>
        <v>194045122715</v>
      </c>
      <c r="BV688" s="7">
        <f>AV688/34743979</f>
        <v>4.1602086666183381E-3</v>
      </c>
      <c r="BW688" s="4"/>
      <c r="BX688" s="5">
        <f>BT688*BV688</f>
        <v>807268201.23396194</v>
      </c>
      <c r="BY688" s="5">
        <f>BU688*BV688</f>
        <v>807268201.23396194</v>
      </c>
      <c r="CA688" s="6">
        <f>'[1]Detailed Budget'!$AD$96</f>
        <v>71050111380.677719</v>
      </c>
      <c r="CB688" s="5">
        <f>BA688*CA688</f>
        <v>0</v>
      </c>
      <c r="CE688" s="6">
        <f>'[1]Detailed Budget'!$AD$175</f>
        <v>4330586076.5988197</v>
      </c>
      <c r="CF688" s="5">
        <f>BB688*BD688*CE688</f>
        <v>0</v>
      </c>
      <c r="CG688" s="6">
        <f>'[1]Detailed Budget'!$AD$176</f>
        <v>20662817754.37001</v>
      </c>
      <c r="CH688" s="5">
        <f>BB688*BF688*CG688</f>
        <v>0</v>
      </c>
      <c r="CI688" s="5">
        <f>CF688+CH688</f>
        <v>0</v>
      </c>
      <c r="CJ688" s="5">
        <f>'[1]Detailed Budget'!$AD$178</f>
        <v>46025131033.061455</v>
      </c>
      <c r="CK688" s="5">
        <f>BB688*AG688*CJ688</f>
        <v>0</v>
      </c>
      <c r="CL688" s="5">
        <f>CI688+CK688</f>
        <v>0</v>
      </c>
      <c r="CM688" s="4">
        <f>'[1]Detailed Budget'!$AD$189</f>
        <v>77498869683.252869</v>
      </c>
      <c r="CN688" s="5">
        <f>BH688*BL688*CM688</f>
        <v>78101177.41501081</v>
      </c>
      <c r="CO688" s="3">
        <f>'[1]Detailed Budget'!$AD$191</f>
        <v>2684962805.4134097</v>
      </c>
      <c r="CP688" s="2">
        <f>BH688*AN688*CO688</f>
        <v>2705829.8692014702</v>
      </c>
      <c r="CQ688" s="2">
        <f>CN688+CP688</f>
        <v>80807007.284212276</v>
      </c>
      <c r="CR688" s="6">
        <f>'[1]Detailed Budget'!$AD$195</f>
        <v>18734176418</v>
      </c>
      <c r="CS688" s="5">
        <f>BN688*CR688</f>
        <v>14874473.438169846</v>
      </c>
      <c r="CW688" s="4"/>
      <c r="DH688" s="3">
        <f>'[1]Detailed Budget'!$AD$163</f>
        <v>4928560000</v>
      </c>
      <c r="DI688" s="2">
        <f>AP688*DH688</f>
        <v>5600000</v>
      </c>
    </row>
    <row r="689" spans="1:118" ht="43.5" x14ac:dyDescent="0.35">
      <c r="A689" s="23" t="s">
        <v>394</v>
      </c>
      <c r="B689" s="22" t="s">
        <v>393</v>
      </c>
      <c r="C689" s="21" t="s">
        <v>1</v>
      </c>
      <c r="D689" s="21"/>
      <c r="E689" s="21"/>
      <c r="F689" s="21"/>
      <c r="G689" s="21" t="s">
        <v>1</v>
      </c>
      <c r="H689" s="21" t="s">
        <v>1</v>
      </c>
      <c r="I689" s="21" t="s">
        <v>1</v>
      </c>
      <c r="J689" s="21"/>
      <c r="K689" s="21"/>
      <c r="L689" s="21"/>
      <c r="M689" s="21" t="s">
        <v>1</v>
      </c>
      <c r="N689" s="21"/>
      <c r="O689" s="21"/>
      <c r="P689" s="21"/>
      <c r="Q689" s="21"/>
      <c r="R689" s="21" t="s">
        <v>1</v>
      </c>
      <c r="S689" s="21"/>
      <c r="T689" s="21"/>
      <c r="U689" s="20">
        <f>COUNTA(C689:T689)</f>
        <v>6</v>
      </c>
      <c r="V689" s="19" t="s">
        <v>9</v>
      </c>
      <c r="W689" s="18">
        <v>320687</v>
      </c>
      <c r="X689" s="17">
        <v>3.22</v>
      </c>
      <c r="Y689" s="16">
        <f>1+X689/100</f>
        <v>1.0322</v>
      </c>
      <c r="Z689" s="6">
        <v>19</v>
      </c>
      <c r="AA689" s="16">
        <f>POWER(Y689,Z689)</f>
        <v>1.8260524174418462</v>
      </c>
      <c r="AB689" s="6">
        <f>W689*AA689</f>
        <v>585591.27159217338</v>
      </c>
      <c r="AC689" s="1">
        <v>12.7</v>
      </c>
      <c r="AD689" s="6">
        <f>AB689*AC689/100</f>
        <v>74370.091492206018</v>
      </c>
      <c r="AE689" s="6">
        <f>AD689*0.95</f>
        <v>70651.58691759572</v>
      </c>
      <c r="AF689" s="6">
        <f>AE689*BB689</f>
        <v>0</v>
      </c>
      <c r="AG689" s="15">
        <f>AE689/21628351</f>
        <v>3.2666192127913827E-3</v>
      </c>
      <c r="AH689" s="6">
        <f>AB689*0.05</f>
        <v>29279.563579608672</v>
      </c>
      <c r="AI689" s="12">
        <f>AH689/12908475</f>
        <v>2.2682434276402653E-3</v>
      </c>
      <c r="AJ689" s="6">
        <f>AD689+AH689</f>
        <v>103649.65507181469</v>
      </c>
      <c r="AK689" s="6">
        <f>AB689*0.04</f>
        <v>23423.650863686937</v>
      </c>
      <c r="AL689" s="6">
        <f>AB689*0.04</f>
        <v>23423.650863686937</v>
      </c>
      <c r="AM689" s="6">
        <f>AK689+AL689</f>
        <v>46847.301727373873</v>
      </c>
      <c r="AN689" s="14">
        <f>AM689/20653560</f>
        <v>2.2682434276402653E-3</v>
      </c>
      <c r="AO689" s="6">
        <v>11</v>
      </c>
      <c r="AP689" s="13">
        <f>AO689/8801</f>
        <v>1.2498579706851495E-3</v>
      </c>
      <c r="AQ689" s="6">
        <v>11</v>
      </c>
      <c r="AR689" s="6"/>
      <c r="AS689" s="6"/>
      <c r="AT689" s="6"/>
      <c r="AU689" s="6">
        <v>1</v>
      </c>
      <c r="AV689" s="6">
        <f>W689/4112445*4171967</f>
        <v>325328.50441258185</v>
      </c>
      <c r="AW689" s="13">
        <f>AV689/34743979</f>
        <v>9.3635937441874997E-3</v>
      </c>
      <c r="AX689" s="6">
        <v>0</v>
      </c>
      <c r="AY689" s="6">
        <f>AJ689/1329189*385271</f>
        <v>30043.286740390657</v>
      </c>
      <c r="AZ689" s="6">
        <f>AX689*AY689</f>
        <v>0</v>
      </c>
      <c r="BA689" s="12">
        <f>AZ689/12721596</f>
        <v>0</v>
      </c>
      <c r="BB689" s="11">
        <v>0</v>
      </c>
      <c r="BC689" s="6">
        <f>AD689*BB689*0.18*4</f>
        <v>0</v>
      </c>
      <c r="BD689" s="10">
        <f>BC689/11104067</f>
        <v>0</v>
      </c>
      <c r="BE689" s="6">
        <f>AD689*BB689*0.77*4</f>
        <v>0</v>
      </c>
      <c r="BF689" s="8">
        <f>BE689/47500730</f>
        <v>0</v>
      </c>
      <c r="BG689" s="27">
        <f>BC689+BE689</f>
        <v>0</v>
      </c>
      <c r="BH689" s="9">
        <v>1</v>
      </c>
      <c r="BI689" s="6">
        <f>AK689*0.85*0.75*12</f>
        <v>179190.92910720504</v>
      </c>
      <c r="BJ689" s="6">
        <f>AL689*0.85*0.75*2*12</f>
        <v>358381.85821441008</v>
      </c>
      <c r="BK689" s="6">
        <f>BI689+BJ689</f>
        <v>537572.78732161515</v>
      </c>
      <c r="BL689" s="8">
        <f>BK689/236999601</f>
        <v>2.2682434276402649E-3</v>
      </c>
      <c r="BM689" s="6">
        <f>AH689/375477*530688</f>
        <v>41382.86243081565</v>
      </c>
      <c r="BN689" s="8">
        <f>BM689/23157202</f>
        <v>1.7870406982162892E-3</v>
      </c>
      <c r="BT689" s="6">
        <f>'[1]Detailed Budget'!$AD$12</f>
        <v>194045122715</v>
      </c>
      <c r="BU689" s="6">
        <f>'[1]Detailed Budget'!$AD$24</f>
        <v>194045122715</v>
      </c>
      <c r="BV689" s="7">
        <f>AV689/34743979</f>
        <v>9.3635937441874997E-3</v>
      </c>
      <c r="BW689" s="4"/>
      <c r="BX689" s="5">
        <f>BT689*BV689</f>
        <v>1816959697.1442697</v>
      </c>
      <c r="BY689" s="5">
        <f>BU689*BV689</f>
        <v>1816959697.1442697</v>
      </c>
      <c r="CA689" s="6">
        <f>'[1]Detailed Budget'!$AD$96</f>
        <v>71050111380.677719</v>
      </c>
      <c r="CB689" s="5">
        <f>BA689*CA689</f>
        <v>0</v>
      </c>
      <c r="CE689" s="6">
        <f>'[1]Detailed Budget'!$AD$175</f>
        <v>4330586076.5988197</v>
      </c>
      <c r="CF689" s="5">
        <f>BB689*BD689*CE689</f>
        <v>0</v>
      </c>
      <c r="CG689" s="6">
        <f>'[1]Detailed Budget'!$AD$176</f>
        <v>20662817754.37001</v>
      </c>
      <c r="CH689" s="5">
        <f>BB689*BF689*CG689</f>
        <v>0</v>
      </c>
      <c r="CI689" s="5">
        <f>CF689+CH689</f>
        <v>0</v>
      </c>
      <c r="CJ689" s="5">
        <f>'[1]Detailed Budget'!$AD$178</f>
        <v>46025131033.061455</v>
      </c>
      <c r="CK689" s="5">
        <f>BB689*AG689*CJ689</f>
        <v>0</v>
      </c>
      <c r="CL689" s="5">
        <f>CI689+CK689</f>
        <v>0</v>
      </c>
      <c r="CM689" s="4">
        <f>'[1]Detailed Budget'!$AD$189</f>
        <v>77498869683.252869</v>
      </c>
      <c r="CN689" s="5">
        <f>BH689*BL689*CM689</f>
        <v>175786301.8085877</v>
      </c>
      <c r="CO689" s="3">
        <f>'[1]Detailed Budget'!$AD$191</f>
        <v>2684962805.4134097</v>
      </c>
      <c r="CP689" s="2">
        <f>BH689*AN689*CO689</f>
        <v>6090149.2368375352</v>
      </c>
      <c r="CQ689" s="2">
        <f>CN689+CP689</f>
        <v>181876451.04542524</v>
      </c>
      <c r="CR689" s="6">
        <f>'[1]Detailed Budget'!$AD$195</f>
        <v>18734176418</v>
      </c>
      <c r="CS689" s="5">
        <f>BN689*CR689</f>
        <v>33478735.706529859</v>
      </c>
      <c r="CW689" s="4"/>
      <c r="DH689" s="3">
        <f>'[1]Detailed Budget'!$AD$163</f>
        <v>4928560000</v>
      </c>
      <c r="DI689" s="2">
        <f>AP689*DH689</f>
        <v>6160000</v>
      </c>
    </row>
    <row r="690" spans="1:118" ht="43.5" x14ac:dyDescent="0.35">
      <c r="A690" s="23" t="s">
        <v>392</v>
      </c>
      <c r="B690" s="22" t="s">
        <v>391</v>
      </c>
      <c r="C690" s="21" t="s">
        <v>1</v>
      </c>
      <c r="D690" s="21"/>
      <c r="E690" s="21"/>
      <c r="F690" s="21"/>
      <c r="G690" s="21" t="s">
        <v>1</v>
      </c>
      <c r="H690" s="21" t="s">
        <v>1</v>
      </c>
      <c r="I690" s="21" t="s">
        <v>1</v>
      </c>
      <c r="J690" s="21"/>
      <c r="K690" s="21"/>
      <c r="L690" s="21"/>
      <c r="M690" s="21" t="s">
        <v>1</v>
      </c>
      <c r="N690" s="21"/>
      <c r="O690" s="21"/>
      <c r="P690" s="21"/>
      <c r="Q690" s="21"/>
      <c r="R690" s="21" t="s">
        <v>1</v>
      </c>
      <c r="S690" s="21"/>
      <c r="T690" s="21"/>
      <c r="U690" s="20">
        <f>COUNTA(C690:T690)</f>
        <v>6</v>
      </c>
      <c r="V690" s="19" t="s">
        <v>9</v>
      </c>
      <c r="W690" s="18">
        <v>212638</v>
      </c>
      <c r="X690" s="17">
        <v>3.22</v>
      </c>
      <c r="Y690" s="16">
        <f>1+X690/100</f>
        <v>1.0322</v>
      </c>
      <c r="Z690" s="6">
        <v>19</v>
      </c>
      <c r="AA690" s="16">
        <f>POWER(Y690,Z690)</f>
        <v>1.8260524174418462</v>
      </c>
      <c r="AB690" s="6">
        <f>W690*AA690</f>
        <v>388288.13393999927</v>
      </c>
      <c r="AC690" s="1">
        <v>12.7</v>
      </c>
      <c r="AD690" s="6">
        <f>AB690*AC690/100</f>
        <v>49312.593010379904</v>
      </c>
      <c r="AE690" s="6">
        <f>AD690*0.95</f>
        <v>46846.963359860907</v>
      </c>
      <c r="AF690" s="6">
        <f>AE690*BB690</f>
        <v>0</v>
      </c>
      <c r="AG690" s="15">
        <f>AE690/21628351</f>
        <v>2.1659979237372701E-3</v>
      </c>
      <c r="AH690" s="6">
        <f>AB690*0.05</f>
        <v>19414.406696999966</v>
      </c>
      <c r="AI690" s="12">
        <f>AH690/12908475</f>
        <v>1.5040046711172284E-3</v>
      </c>
      <c r="AJ690" s="6">
        <f>AD690+AH690</f>
        <v>68726.999707379873</v>
      </c>
      <c r="AK690" s="6">
        <f>AB690*0.04</f>
        <v>15531.52535759997</v>
      </c>
      <c r="AL690" s="6">
        <f>AB690*0.04</f>
        <v>15531.52535759997</v>
      </c>
      <c r="AM690" s="6">
        <f>AK690+AL690</f>
        <v>31063.050715199941</v>
      </c>
      <c r="AN690" s="14">
        <f>AM690/20653560</f>
        <v>1.5040046711172282E-3</v>
      </c>
      <c r="AO690" s="6">
        <v>11</v>
      </c>
      <c r="AP690" s="13">
        <f>AO690/8801</f>
        <v>1.2498579706851495E-3</v>
      </c>
      <c r="AQ690" s="6">
        <v>11</v>
      </c>
      <c r="AR690" s="6"/>
      <c r="AS690" s="6"/>
      <c r="AT690" s="6"/>
      <c r="AU690" s="6">
        <v>1</v>
      </c>
      <c r="AV690" s="6">
        <f>W690/4112445*4171967</f>
        <v>215715.64335717561</v>
      </c>
      <c r="AW690" s="13">
        <f>AV690/34743979</f>
        <v>6.2087201744272184E-3</v>
      </c>
      <c r="AX690" s="6">
        <v>0</v>
      </c>
      <c r="AY690" s="6">
        <f>AJ690/1329189*385271</f>
        <v>19920.808782093405</v>
      </c>
      <c r="AZ690" s="6">
        <f>AX690*AY690</f>
        <v>0</v>
      </c>
      <c r="BA690" s="12">
        <f>AZ690/12721596</f>
        <v>0</v>
      </c>
      <c r="BB690" s="11">
        <v>0</v>
      </c>
      <c r="BC690" s="6">
        <f>AD690*BB690*0.18*4</f>
        <v>0</v>
      </c>
      <c r="BD690" s="10">
        <f>BC690/11104067</f>
        <v>0</v>
      </c>
      <c r="BE690" s="6">
        <f>AD690*BB690*0.77*4</f>
        <v>0</v>
      </c>
      <c r="BF690" s="8">
        <f>BE690/47500730</f>
        <v>0</v>
      </c>
      <c r="BG690" s="27">
        <f>BC690+BE690</f>
        <v>0</v>
      </c>
      <c r="BH690" s="9">
        <v>1</v>
      </c>
      <c r="BI690" s="6">
        <f>AK690*0.85*0.75*12</f>
        <v>118816.16898563979</v>
      </c>
      <c r="BJ690" s="6">
        <f>AL690*0.85*0.75*2*12</f>
        <v>237632.33797127957</v>
      </c>
      <c r="BK690" s="6">
        <f>BI690+BJ690</f>
        <v>356448.50695691933</v>
      </c>
      <c r="BL690" s="8">
        <f>BK690/236999601</f>
        <v>1.5040046711172284E-3</v>
      </c>
      <c r="BM690" s="6">
        <f>AH690/375477*530688</f>
        <v>27439.743742539536</v>
      </c>
      <c r="BN690" s="8">
        <f>BM690/23157202</f>
        <v>1.1849334709149895E-3</v>
      </c>
      <c r="BT690" s="6">
        <f>'[1]Detailed Budget'!$AD$12</f>
        <v>194045122715</v>
      </c>
      <c r="BU690" s="6">
        <f>'[1]Detailed Budget'!$AD$24</f>
        <v>194045122715</v>
      </c>
      <c r="BV690" s="7">
        <f>AV690/34743979</f>
        <v>6.2087201744272184E-3</v>
      </c>
      <c r="BW690" s="4"/>
      <c r="BX690" s="5">
        <f>BT690*BV690</f>
        <v>1204771868.1498258</v>
      </c>
      <c r="BY690" s="5">
        <f>BU690*BV690</f>
        <v>1204771868.1498258</v>
      </c>
      <c r="CA690" s="6">
        <f>'[1]Detailed Budget'!$AD$96</f>
        <v>71050111380.677719</v>
      </c>
      <c r="CB690" s="5">
        <f>BA690*CA690</f>
        <v>0</v>
      </c>
      <c r="CE690" s="6">
        <f>'[1]Detailed Budget'!$AD$175</f>
        <v>4330586076.5988197</v>
      </c>
      <c r="CF690" s="5">
        <f>BB690*BD690*CE690</f>
        <v>0</v>
      </c>
      <c r="CG690" s="6">
        <f>'[1]Detailed Budget'!$AD$176</f>
        <v>20662817754.37001</v>
      </c>
      <c r="CH690" s="5">
        <f>BB690*BF690*CG690</f>
        <v>0</v>
      </c>
      <c r="CI690" s="5">
        <f>CF690+CH690</f>
        <v>0</v>
      </c>
      <c r="CJ690" s="5">
        <f>'[1]Detailed Budget'!$AD$178</f>
        <v>46025131033.061455</v>
      </c>
      <c r="CK690" s="5">
        <f>BB690*AG690*CJ690</f>
        <v>0</v>
      </c>
      <c r="CL690" s="5">
        <f>CI690+CK690</f>
        <v>0</v>
      </c>
      <c r="CM690" s="4">
        <f>'[1]Detailed Budget'!$AD$189</f>
        <v>77498869683.252869</v>
      </c>
      <c r="CN690" s="5">
        <f>BH690*BL690*CM690</f>
        <v>116558662.00991768</v>
      </c>
      <c r="CO690" s="3">
        <f>'[1]Detailed Budget'!$AD$191</f>
        <v>2684962805.4134097</v>
      </c>
      <c r="CP690" s="2">
        <f>BH690*AN690*CO690</f>
        <v>4038196.6011177856</v>
      </c>
      <c r="CQ690" s="2">
        <f>CN690+CP690</f>
        <v>120596858.61103547</v>
      </c>
      <c r="CR690" s="6">
        <f>'[1]Detailed Budget'!$AD$195</f>
        <v>18734176418</v>
      </c>
      <c r="CS690" s="5">
        <f>BN690*CR690</f>
        <v>22198752.687714484</v>
      </c>
      <c r="CW690" s="4"/>
      <c r="DH690" s="3">
        <f>'[1]Detailed Budget'!$AD$163</f>
        <v>4928560000</v>
      </c>
      <c r="DI690" s="2">
        <f>AP690*DH690</f>
        <v>6160000</v>
      </c>
    </row>
    <row r="691" spans="1:118" ht="43.5" x14ac:dyDescent="0.35">
      <c r="A691" s="23" t="s">
        <v>390</v>
      </c>
      <c r="B691" s="22" t="s">
        <v>389</v>
      </c>
      <c r="C691" s="21" t="s">
        <v>1</v>
      </c>
      <c r="D691" s="21"/>
      <c r="E691" s="21"/>
      <c r="F691" s="21"/>
      <c r="G691" s="21" t="s">
        <v>1</v>
      </c>
      <c r="H691" s="21" t="s">
        <v>1</v>
      </c>
      <c r="I691" s="21" t="s">
        <v>1</v>
      </c>
      <c r="J691" s="21"/>
      <c r="K691" s="21"/>
      <c r="L691" s="21"/>
      <c r="M691" s="21" t="s">
        <v>1</v>
      </c>
      <c r="N691" s="21"/>
      <c r="O691" s="21"/>
      <c r="P691" s="21"/>
      <c r="Q691" s="21"/>
      <c r="R691" s="21" t="s">
        <v>1</v>
      </c>
      <c r="S691" s="21"/>
      <c r="T691" s="21"/>
      <c r="U691" s="20">
        <f>COUNTA(C691:T691)</f>
        <v>6</v>
      </c>
      <c r="V691" s="19" t="s">
        <v>9</v>
      </c>
      <c r="W691" s="18">
        <v>119034</v>
      </c>
      <c r="X691" s="17">
        <v>3.22</v>
      </c>
      <c r="Y691" s="16">
        <f>1+X691/100</f>
        <v>1.0322</v>
      </c>
      <c r="Z691" s="6">
        <v>19</v>
      </c>
      <c r="AA691" s="16">
        <f>POWER(Y691,Z691)</f>
        <v>1.8260524174418462</v>
      </c>
      <c r="AB691" s="6">
        <f>W691*AA691</f>
        <v>217362.32345777273</v>
      </c>
      <c r="AC691" s="1">
        <v>12.7</v>
      </c>
      <c r="AD691" s="6">
        <f>AB691*AC691/100</f>
        <v>27605.015079137134</v>
      </c>
      <c r="AE691" s="6">
        <f>AD691*0.95</f>
        <v>26224.764325180277</v>
      </c>
      <c r="AF691" s="6">
        <f>AE691*BB691</f>
        <v>0</v>
      </c>
      <c r="AG691" s="15">
        <f>AE691/21628351</f>
        <v>1.2125179735237455E-3</v>
      </c>
      <c r="AH691" s="6">
        <f>AB691*0.05</f>
        <v>10868.116172888636</v>
      </c>
      <c r="AI691" s="12">
        <f>AH691/12908475</f>
        <v>8.4193649310926625E-4</v>
      </c>
      <c r="AJ691" s="6">
        <f>AD691+AH691</f>
        <v>38473.131252025771</v>
      </c>
      <c r="AK691" s="6">
        <f>AB691*0.04</f>
        <v>8694.4929383109084</v>
      </c>
      <c r="AL691" s="6">
        <f>AB691*0.04</f>
        <v>8694.4929383109084</v>
      </c>
      <c r="AM691" s="6">
        <f>AK691+AL691</f>
        <v>17388.985876621817</v>
      </c>
      <c r="AN691" s="14">
        <f>AM691/20653560</f>
        <v>8.4193649310926625E-4</v>
      </c>
      <c r="AO691" s="6">
        <v>10</v>
      </c>
      <c r="AP691" s="13">
        <f>AO691/8801</f>
        <v>1.1362345188046814E-3</v>
      </c>
      <c r="AQ691" s="6">
        <v>10</v>
      </c>
      <c r="AR691" s="6"/>
      <c r="AS691" s="6"/>
      <c r="AT691" s="6"/>
      <c r="AU691" s="6">
        <v>1</v>
      </c>
      <c r="AV691" s="6">
        <f>W691/4112445*4171967</f>
        <v>120756.85386138903</v>
      </c>
      <c r="AW691" s="13">
        <f>AV691/34743979</f>
        <v>3.4756195846592304E-3</v>
      </c>
      <c r="AX691" s="6">
        <v>0</v>
      </c>
      <c r="AY691" s="6">
        <f>AJ691/1329189*385271</f>
        <v>11151.598268266756</v>
      </c>
      <c r="AZ691" s="6">
        <f>AX691*AY691</f>
        <v>0</v>
      </c>
      <c r="BA691" s="12">
        <f>AZ691/12721596</f>
        <v>0</v>
      </c>
      <c r="BB691" s="11">
        <v>0</v>
      </c>
      <c r="BC691" s="6">
        <f>AD691*BB691*0.18*4</f>
        <v>0</v>
      </c>
      <c r="BD691" s="10">
        <f>BC691/11104067</f>
        <v>0</v>
      </c>
      <c r="BE691" s="6">
        <f>AD691*BB691*0.77*4</f>
        <v>0</v>
      </c>
      <c r="BF691" s="8">
        <f>BE691/47500730</f>
        <v>0</v>
      </c>
      <c r="BG691" s="27">
        <f>BC691+BE691</f>
        <v>0</v>
      </c>
      <c r="BH691" s="9">
        <v>1</v>
      </c>
      <c r="BI691" s="6">
        <f>AK691*0.85*0.75*12</f>
        <v>66512.870978078456</v>
      </c>
      <c r="BJ691" s="6">
        <f>AL691*0.85*0.75*2*12</f>
        <v>133025.74195615691</v>
      </c>
      <c r="BK691" s="6">
        <f>BI691+BJ691</f>
        <v>199538.61293423537</v>
      </c>
      <c r="BL691" s="8">
        <f>BK691/236999601</f>
        <v>8.4193649310926636E-4</v>
      </c>
      <c r="BM691" s="6">
        <f>AH691/375477*530688</f>
        <v>15360.671454064894</v>
      </c>
      <c r="BN691" s="8">
        <f>BM691/23157202</f>
        <v>6.6332156424013977E-4</v>
      </c>
      <c r="BT691" s="6">
        <f>'[1]Detailed Budget'!$AD$12</f>
        <v>194045122715</v>
      </c>
      <c r="BU691" s="6">
        <f>'[1]Detailed Budget'!$AD$24</f>
        <v>194045122715</v>
      </c>
      <c r="BV691" s="7">
        <f>AV691/34743979</f>
        <v>3.4756195846592304E-3</v>
      </c>
      <c r="BW691" s="4"/>
      <c r="BX691" s="5">
        <f>BT691*BV691</f>
        <v>674427028.81585765</v>
      </c>
      <c r="BY691" s="5">
        <f>BU691*BV691</f>
        <v>674427028.81585765</v>
      </c>
      <c r="CA691" s="6">
        <f>'[1]Detailed Budget'!$AD$96</f>
        <v>71050111380.677719</v>
      </c>
      <c r="CB691" s="5">
        <f>BA691*CA691</f>
        <v>0</v>
      </c>
      <c r="CE691" s="6">
        <f>'[1]Detailed Budget'!$AD$175</f>
        <v>4330586076.5988197</v>
      </c>
      <c r="CF691" s="5">
        <f>BB691*BD691*CE691</f>
        <v>0</v>
      </c>
      <c r="CG691" s="6">
        <f>'[1]Detailed Budget'!$AD$176</f>
        <v>20662817754.37001</v>
      </c>
      <c r="CH691" s="5">
        <f>BB691*BF691*CG691</f>
        <v>0</v>
      </c>
      <c r="CI691" s="5">
        <f>CF691+CH691</f>
        <v>0</v>
      </c>
      <c r="CJ691" s="5">
        <f>'[1]Detailed Budget'!$AD$178</f>
        <v>46025131033.061455</v>
      </c>
      <c r="CK691" s="5">
        <f>BB691*AG691*CJ691</f>
        <v>0</v>
      </c>
      <c r="CL691" s="5">
        <f>CI691+CK691</f>
        <v>0</v>
      </c>
      <c r="CM691" s="4">
        <f>'[1]Detailed Budget'!$AD$189</f>
        <v>77498869683.252869</v>
      </c>
      <c r="CN691" s="5">
        <f>BH691*BL691*CM691</f>
        <v>65249126.561049961</v>
      </c>
      <c r="CO691" s="3">
        <f>'[1]Detailed Budget'!$AD$191</f>
        <v>2684962805.4134097</v>
      </c>
      <c r="CP691" s="2">
        <f>BH691*AN691*CO691</f>
        <v>2260568.1685185833</v>
      </c>
      <c r="CQ691" s="2">
        <f>CN691+CP691</f>
        <v>67509694.729568541</v>
      </c>
      <c r="CR691" s="6">
        <f>'[1]Detailed Budget'!$AD$195</f>
        <v>18734176418</v>
      </c>
      <c r="CS691" s="5">
        <f>BN691*CR691</f>
        <v>12426783.206338499</v>
      </c>
      <c r="CW691" s="4"/>
      <c r="DH691" s="3">
        <f>'[1]Detailed Budget'!$AD$163</f>
        <v>4928560000</v>
      </c>
      <c r="DI691" s="2">
        <f>AP691*DH691</f>
        <v>5600000</v>
      </c>
    </row>
    <row r="692" spans="1:118" ht="43.5" x14ac:dyDescent="0.35">
      <c r="A692" s="23" t="s">
        <v>388</v>
      </c>
      <c r="B692" s="22" t="s">
        <v>387</v>
      </c>
      <c r="C692" s="21" t="s">
        <v>1</v>
      </c>
      <c r="D692" s="21"/>
      <c r="E692" s="21"/>
      <c r="F692" s="21"/>
      <c r="G692" s="21" t="s">
        <v>1</v>
      </c>
      <c r="H692" s="21" t="s">
        <v>1</v>
      </c>
      <c r="I692" s="21" t="s">
        <v>1</v>
      </c>
      <c r="J692" s="21"/>
      <c r="K692" s="21"/>
      <c r="L692" s="21"/>
      <c r="M692" s="21" t="s">
        <v>1</v>
      </c>
      <c r="N692" s="21"/>
      <c r="O692" s="21"/>
      <c r="P692" s="21"/>
      <c r="Q692" s="21"/>
      <c r="R692" s="21" t="s">
        <v>1</v>
      </c>
      <c r="S692" s="21"/>
      <c r="T692" s="21"/>
      <c r="U692" s="20">
        <f>COUNTA(C692:T692)</f>
        <v>6</v>
      </c>
      <c r="V692" s="19" t="s">
        <v>9</v>
      </c>
      <c r="W692" s="18">
        <v>188728</v>
      </c>
      <c r="X692" s="17">
        <v>3.22</v>
      </c>
      <c r="Y692" s="16">
        <f>1+X692/100</f>
        <v>1.0322</v>
      </c>
      <c r="Z692" s="6">
        <v>19</v>
      </c>
      <c r="AA692" s="16">
        <f>POWER(Y692,Z692)</f>
        <v>1.8260524174418462</v>
      </c>
      <c r="AB692" s="6">
        <f>W692*AA692</f>
        <v>344627.22063896473</v>
      </c>
      <c r="AC692" s="1">
        <v>12.7</v>
      </c>
      <c r="AD692" s="6">
        <f>AB692*AC692/100</f>
        <v>43767.657021148523</v>
      </c>
      <c r="AE692" s="6">
        <f>AD692*0.95</f>
        <v>41579.274170091092</v>
      </c>
      <c r="AF692" s="6">
        <f>AE692*BB692</f>
        <v>0</v>
      </c>
      <c r="AG692" s="15">
        <f>AE692/21628351</f>
        <v>1.9224431011911677E-3</v>
      </c>
      <c r="AH692" s="6">
        <f>AB692*0.05</f>
        <v>17231.361031948236</v>
      </c>
      <c r="AI692" s="12">
        <f>AH692/12908475</f>
        <v>1.3348874310829309E-3</v>
      </c>
      <c r="AJ692" s="6">
        <f>AD692+AH692</f>
        <v>60999.018053096763</v>
      </c>
      <c r="AK692" s="6">
        <f>AB692*0.04</f>
        <v>13785.088825558589</v>
      </c>
      <c r="AL692" s="6">
        <f>AB692*0.04</f>
        <v>13785.088825558589</v>
      </c>
      <c r="AM692" s="6">
        <f>AK692+AL692</f>
        <v>27570.177651117177</v>
      </c>
      <c r="AN692" s="14">
        <f>AM692/20653560</f>
        <v>1.3348874310829309E-3</v>
      </c>
      <c r="AO692" s="6">
        <v>10</v>
      </c>
      <c r="AP692" s="13">
        <f>AO692/8801</f>
        <v>1.1362345188046814E-3</v>
      </c>
      <c r="AQ692" s="6">
        <v>10</v>
      </c>
      <c r="AR692" s="6"/>
      <c r="AS692" s="6"/>
      <c r="AT692" s="6"/>
      <c r="AU692" s="6">
        <v>1</v>
      </c>
      <c r="AV692" s="6">
        <f>W692/4112445*4171967</f>
        <v>191459.57890646561</v>
      </c>
      <c r="AW692" s="13">
        <f>AV692/34743979</f>
        <v>5.5105829676694662E-3</v>
      </c>
      <c r="AX692" s="6">
        <v>0</v>
      </c>
      <c r="AY692" s="6">
        <f>AJ692/1329189*385271</f>
        <v>17680.820924890773</v>
      </c>
      <c r="AZ692" s="6">
        <f>AX692*AY692</f>
        <v>0</v>
      </c>
      <c r="BA692" s="12">
        <f>AZ692/12721596</f>
        <v>0</v>
      </c>
      <c r="BB692" s="11">
        <v>0</v>
      </c>
      <c r="BC692" s="6">
        <f>AD692*BB692*0.18*4</f>
        <v>0</v>
      </c>
      <c r="BD692" s="10">
        <f>BC692/11104067</f>
        <v>0</v>
      </c>
      <c r="BE692" s="6">
        <f>AD692*BB692*0.77*4</f>
        <v>0</v>
      </c>
      <c r="BF692" s="8">
        <f>BE692/47500730</f>
        <v>0</v>
      </c>
      <c r="BG692" s="27">
        <f>BC692+BE692</f>
        <v>0</v>
      </c>
      <c r="BH692" s="9">
        <v>1</v>
      </c>
      <c r="BI692" s="6">
        <f>AK692*0.85*0.75*12</f>
        <v>105455.9295155232</v>
      </c>
      <c r="BJ692" s="6">
        <f>AL692*0.85*0.75*2*12</f>
        <v>210911.85903104639</v>
      </c>
      <c r="BK692" s="6">
        <f>BI692+BJ692</f>
        <v>316367.78854656959</v>
      </c>
      <c r="BL692" s="8">
        <f>BK692/236999601</f>
        <v>1.3348874310829307E-3</v>
      </c>
      <c r="BM692" s="6">
        <f>AH692/375477*530688</f>
        <v>24354.292069347914</v>
      </c>
      <c r="BN692" s="8">
        <f>BM692/23157202</f>
        <v>1.0516940720795161E-3</v>
      </c>
      <c r="BT692" s="6">
        <f>'[1]Detailed Budget'!$AD$12</f>
        <v>194045122715</v>
      </c>
      <c r="BU692" s="6">
        <f>'[1]Detailed Budget'!$AD$24</f>
        <v>194045122715</v>
      </c>
      <c r="BV692" s="7">
        <f>AV692/34743979</f>
        <v>5.5105829676694662E-3</v>
      </c>
      <c r="BW692" s="4"/>
      <c r="BX692" s="5">
        <f>BT692*BV692</f>
        <v>1069301748.1926105</v>
      </c>
      <c r="BY692" s="5">
        <f>BU692*BV692</f>
        <v>1069301748.1926105</v>
      </c>
      <c r="CA692" s="6">
        <f>'[1]Detailed Budget'!$AD$96</f>
        <v>71050111380.677719</v>
      </c>
      <c r="CB692" s="5">
        <f>BA692*CA692</f>
        <v>0</v>
      </c>
      <c r="CE692" s="6">
        <f>'[1]Detailed Budget'!$AD$175</f>
        <v>4330586076.5988197</v>
      </c>
      <c r="CF692" s="5">
        <f>BB692*BD692*CE692</f>
        <v>0</v>
      </c>
      <c r="CG692" s="6">
        <f>'[1]Detailed Budget'!$AD$176</f>
        <v>20662817754.37001</v>
      </c>
      <c r="CH692" s="5">
        <f>BB692*BF692*CG692</f>
        <v>0</v>
      </c>
      <c r="CI692" s="5">
        <f>CF692+CH692</f>
        <v>0</v>
      </c>
      <c r="CJ692" s="5">
        <f>'[1]Detailed Budget'!$AD$178</f>
        <v>46025131033.061455</v>
      </c>
      <c r="CK692" s="5">
        <f>BB692*AG692*CJ692</f>
        <v>0</v>
      </c>
      <c r="CL692" s="5">
        <f>CI692+CK692</f>
        <v>0</v>
      </c>
      <c r="CM692" s="4">
        <f>'[1]Detailed Budget'!$AD$189</f>
        <v>77498869683.252869</v>
      </c>
      <c r="CN692" s="5">
        <f>BH692*BL692*CM692</f>
        <v>103452267.06330824</v>
      </c>
      <c r="CO692" s="3">
        <f>'[1]Detailed Budget'!$AD$191</f>
        <v>2684962805.4134097</v>
      </c>
      <c r="CP692" s="2">
        <f>BH692*AN692*CO692</f>
        <v>3584123.1018715259</v>
      </c>
      <c r="CQ692" s="2">
        <f>CN692+CP692</f>
        <v>107036390.16517976</v>
      </c>
      <c r="CR692" s="6">
        <f>'[1]Detailed Budget'!$AD$195</f>
        <v>18734176418</v>
      </c>
      <c r="CS692" s="5">
        <f>BN692*CR692</f>
        <v>19702622.284102462</v>
      </c>
      <c r="CW692" s="4"/>
      <c r="DH692" s="3">
        <f>'[1]Detailed Budget'!$AD$163</f>
        <v>4928560000</v>
      </c>
      <c r="DI692" s="2">
        <f>AP692*DH692</f>
        <v>5600000</v>
      </c>
    </row>
    <row r="693" spans="1:118" ht="58" x14ac:dyDescent="0.35">
      <c r="A693" s="23" t="s">
        <v>386</v>
      </c>
      <c r="B693" s="22" t="s">
        <v>385</v>
      </c>
      <c r="C693" s="21" t="s">
        <v>1</v>
      </c>
      <c r="D693" s="21"/>
      <c r="E693" s="21"/>
      <c r="F693" s="21"/>
      <c r="G693" s="21" t="s">
        <v>1</v>
      </c>
      <c r="H693" s="21" t="s">
        <v>1</v>
      </c>
      <c r="I693" s="21" t="s">
        <v>1</v>
      </c>
      <c r="J693" s="21"/>
      <c r="K693" s="21"/>
      <c r="L693" s="21"/>
      <c r="M693" s="21" t="s">
        <v>1</v>
      </c>
      <c r="N693" s="21"/>
      <c r="O693" s="21"/>
      <c r="P693" s="21"/>
      <c r="Q693" s="21" t="s">
        <v>1</v>
      </c>
      <c r="R693" s="21"/>
      <c r="S693" s="21"/>
      <c r="T693" s="21"/>
      <c r="U693" s="20">
        <f>COUNTA(C693:T693)</f>
        <v>6</v>
      </c>
      <c r="V693" s="19" t="s">
        <v>26</v>
      </c>
      <c r="W693" s="18">
        <v>136149</v>
      </c>
      <c r="X693" s="17">
        <v>3.22</v>
      </c>
      <c r="Y693" s="16">
        <f>1+X693/100</f>
        <v>1.0322</v>
      </c>
      <c r="Z693" s="6">
        <v>19</v>
      </c>
      <c r="AA693" s="16">
        <f>POWER(Y693,Z693)</f>
        <v>1.8260524174418462</v>
      </c>
      <c r="AB693" s="6">
        <f>W693*AA693</f>
        <v>248615.21058228993</v>
      </c>
      <c r="AC693" s="1">
        <v>12.7</v>
      </c>
      <c r="AD693" s="6">
        <f>AB693*AC693/100</f>
        <v>31574.13174395082</v>
      </c>
      <c r="AE693" s="6">
        <f>AD693*0.95</f>
        <v>29995.425156753277</v>
      </c>
      <c r="AF693" s="6">
        <f>AE693*BB693</f>
        <v>0</v>
      </c>
      <c r="AG693" s="15">
        <f>AE693/21628351</f>
        <v>1.3868567768644626E-3</v>
      </c>
      <c r="AH693" s="6">
        <f>AB693*0.05</f>
        <v>12430.760529114497</v>
      </c>
      <c r="AI693" s="12">
        <f>AH693/12908475</f>
        <v>9.629921837486223E-4</v>
      </c>
      <c r="AJ693" s="6">
        <f>AD693+AH693</f>
        <v>44004.892273065314</v>
      </c>
      <c r="AK693" s="6">
        <f>AB693*0.04</f>
        <v>9944.6084232915982</v>
      </c>
      <c r="AL693" s="6">
        <f>AB693*0.04</f>
        <v>9944.6084232915982</v>
      </c>
      <c r="AM693" s="6">
        <f>AK693+AL693</f>
        <v>19889.216846583196</v>
      </c>
      <c r="AN693" s="14">
        <f>AM693/20653560</f>
        <v>9.629921837486223E-4</v>
      </c>
      <c r="AO693" s="6">
        <v>10</v>
      </c>
      <c r="AP693" s="13">
        <f>AO693/8801</f>
        <v>1.1362345188046814E-3</v>
      </c>
      <c r="AQ693" s="6">
        <v>10</v>
      </c>
      <c r="AR693" s="6"/>
      <c r="AS693" s="6"/>
      <c r="AT693" s="6"/>
      <c r="AU693" s="6">
        <v>1</v>
      </c>
      <c r="AV693" s="6">
        <f>W693/4112445*4171967</f>
        <v>138119.57000835269</v>
      </c>
      <c r="AW693" s="13">
        <f>AV693/34743979</f>
        <v>3.9753526793333801E-3</v>
      </c>
      <c r="AX693" s="6">
        <v>0</v>
      </c>
      <c r="AY693" s="6">
        <f>AJ693/1329189*385271</f>
        <v>12755.002374332127</v>
      </c>
      <c r="AZ693" s="6">
        <f>AX693*AY693</f>
        <v>0</v>
      </c>
      <c r="BA693" s="12">
        <f>AZ693/12721596</f>
        <v>0</v>
      </c>
      <c r="BB693" s="11">
        <v>0</v>
      </c>
      <c r="BC693" s="6">
        <f>AD693*BB693*0.18*4</f>
        <v>0</v>
      </c>
      <c r="BD693" s="10">
        <f>BC693/11104067</f>
        <v>0</v>
      </c>
      <c r="BE693" s="6">
        <f>AD693*BB693*0.77*4</f>
        <v>0</v>
      </c>
      <c r="BF693" s="8">
        <f>BE693/47500730</f>
        <v>0</v>
      </c>
      <c r="BG693" s="27">
        <f>BC693+BE693</f>
        <v>0</v>
      </c>
      <c r="BH693" s="9">
        <v>1</v>
      </c>
      <c r="BI693" s="6">
        <f>AK693*0.85*0.75*12</f>
        <v>76076.254438180738</v>
      </c>
      <c r="BJ693" s="6">
        <f>AL693*0.85*0.75*2*12</f>
        <v>152152.50887636148</v>
      </c>
      <c r="BK693" s="6">
        <f>BI693+BJ693</f>
        <v>228228.76331454222</v>
      </c>
      <c r="BL693" s="8">
        <f>BK693/236999601</f>
        <v>9.6299218374862252E-4</v>
      </c>
      <c r="BM693" s="6">
        <f>AH693/375477*530688</f>
        <v>17569.266409592903</v>
      </c>
      <c r="BN693" s="8">
        <f>BM693/23157202</f>
        <v>7.5869556303014951E-4</v>
      </c>
      <c r="BT693" s="6">
        <f>'[1]Detailed Budget'!$AD$12</f>
        <v>194045122715</v>
      </c>
      <c r="BU693" s="6">
        <f>'[1]Detailed Budget'!$AD$24</f>
        <v>194045122715</v>
      </c>
      <c r="BV693" s="7">
        <f>AV693/34743979</f>
        <v>3.9753526793333801E-3</v>
      </c>
      <c r="BW693" s="4"/>
      <c r="BX693" s="5">
        <f>BT693*BV693</f>
        <v>771397798.49664974</v>
      </c>
      <c r="BY693" s="5">
        <f>BU693*BV693</f>
        <v>771397798.49664974</v>
      </c>
      <c r="CA693" s="6">
        <f>'[1]Detailed Budget'!$AD$96</f>
        <v>71050111380.677719</v>
      </c>
      <c r="CB693" s="5">
        <f>BA693*CA693</f>
        <v>0</v>
      </c>
      <c r="CE693" s="6">
        <f>'[1]Detailed Budget'!$AD$175</f>
        <v>4330586076.5988197</v>
      </c>
      <c r="CF693" s="5">
        <f>BB693*BD693*CE693</f>
        <v>0</v>
      </c>
      <c r="CG693" s="6">
        <f>'[1]Detailed Budget'!$AD$176</f>
        <v>20662817754.37001</v>
      </c>
      <c r="CH693" s="5">
        <f>BB693*BF693*CG693</f>
        <v>0</v>
      </c>
      <c r="CI693" s="5">
        <f>CF693+CH693</f>
        <v>0</v>
      </c>
      <c r="CJ693" s="5">
        <f>'[1]Detailed Budget'!$AD$178</f>
        <v>46025131033.061455</v>
      </c>
      <c r="CK693" s="5">
        <f>BB693*AG693*CJ693</f>
        <v>0</v>
      </c>
      <c r="CL693" s="5">
        <f>CI693+CK693</f>
        <v>0</v>
      </c>
      <c r="CM693" s="4">
        <f>'[1]Detailed Budget'!$AD$189</f>
        <v>77498869683.252869</v>
      </c>
      <c r="CN693" s="5">
        <f>BH693*BL693*CM693</f>
        <v>74630805.754325598</v>
      </c>
      <c r="CO693" s="3">
        <f>'[1]Detailed Budget'!$AD$191</f>
        <v>2684962805.4134097</v>
      </c>
      <c r="CP693" s="2">
        <f>BH693*AN693*CO693</f>
        <v>2585598.1952688866</v>
      </c>
      <c r="CQ693" s="2">
        <f>CN693+CP693</f>
        <v>77216403.949594483</v>
      </c>
      <c r="CR693" s="6">
        <f>'[1]Detailed Budget'!$AD$195</f>
        <v>18734176418</v>
      </c>
      <c r="CS693" s="5">
        <f>BN693*CR693</f>
        <v>14213536.525360659</v>
      </c>
      <c r="CW693" s="4"/>
      <c r="DH693" s="3">
        <f>'[1]Detailed Budget'!$AD$163</f>
        <v>4928560000</v>
      </c>
      <c r="DI693" s="2">
        <f>AP693*DH693</f>
        <v>5600000</v>
      </c>
    </row>
    <row r="694" spans="1:118" ht="58" x14ac:dyDescent="0.35">
      <c r="A694" s="23" t="s">
        <v>384</v>
      </c>
      <c r="B694" s="22" t="s">
        <v>383</v>
      </c>
      <c r="C694" s="21" t="s">
        <v>1</v>
      </c>
      <c r="D694" s="21"/>
      <c r="E694" s="21"/>
      <c r="F694" s="21"/>
      <c r="G694" s="21" t="s">
        <v>1</v>
      </c>
      <c r="H694" s="21" t="s">
        <v>1</v>
      </c>
      <c r="I694" s="21" t="s">
        <v>1</v>
      </c>
      <c r="J694" s="21"/>
      <c r="K694" s="21"/>
      <c r="L694" s="21"/>
      <c r="M694" s="21" t="s">
        <v>1</v>
      </c>
      <c r="N694" s="21"/>
      <c r="O694" s="21"/>
      <c r="P694" s="21"/>
      <c r="Q694" s="21" t="s">
        <v>1</v>
      </c>
      <c r="R694" s="21"/>
      <c r="S694" s="21"/>
      <c r="T694" s="21"/>
      <c r="U694" s="20">
        <f>COUNTA(C694:T694)</f>
        <v>6</v>
      </c>
      <c r="V694" s="19" t="s">
        <v>26</v>
      </c>
      <c r="W694" s="18">
        <v>311970</v>
      </c>
      <c r="X694" s="17">
        <v>3.22</v>
      </c>
      <c r="Y694" s="16">
        <f>1+X694/100</f>
        <v>1.0322</v>
      </c>
      <c r="Z694" s="6">
        <v>19</v>
      </c>
      <c r="AA694" s="16">
        <f>POWER(Y694,Z694)</f>
        <v>1.8260524174418462</v>
      </c>
      <c r="AB694" s="6">
        <f>W694*AA694</f>
        <v>569673.57266933273</v>
      </c>
      <c r="AC694" s="1">
        <v>12.7</v>
      </c>
      <c r="AD694" s="6">
        <f>AB694*AC694/100</f>
        <v>72348.54372900525</v>
      </c>
      <c r="AE694" s="6">
        <f>AD694*0.95</f>
        <v>68731.116542554984</v>
      </c>
      <c r="AF694" s="6">
        <f>AE694*BB694</f>
        <v>0</v>
      </c>
      <c r="AG694" s="15">
        <f>AE694/21628351</f>
        <v>3.1778250936724201E-3</v>
      </c>
      <c r="AH694" s="6">
        <f>AB694*0.05</f>
        <v>28483.678633466639</v>
      </c>
      <c r="AI694" s="12">
        <f>AH694/12908475</f>
        <v>2.2065874267461214E-3</v>
      </c>
      <c r="AJ694" s="6">
        <f>AD694+AH694</f>
        <v>100832.22236247189</v>
      </c>
      <c r="AK694" s="6">
        <f>AB694*0.04</f>
        <v>22786.942906773311</v>
      </c>
      <c r="AL694" s="6">
        <f>AB694*0.04</f>
        <v>22786.942906773311</v>
      </c>
      <c r="AM694" s="6">
        <f>AK694+AL694</f>
        <v>45573.885813546622</v>
      </c>
      <c r="AN694" s="14">
        <f>AM694/20653560</f>
        <v>2.2065874267461214E-3</v>
      </c>
      <c r="AO694" s="6">
        <v>12</v>
      </c>
      <c r="AP694" s="13">
        <f>AO694/8801</f>
        <v>1.3634814225656176E-3</v>
      </c>
      <c r="AQ694" s="6">
        <v>12</v>
      </c>
      <c r="AR694" s="6"/>
      <c r="AS694" s="6"/>
      <c r="AT694" s="6"/>
      <c r="AU694" s="6">
        <v>1</v>
      </c>
      <c r="AV694" s="6">
        <f>W694/4112445*4171967</f>
        <v>316485.33779539907</v>
      </c>
      <c r="AW694" s="13">
        <f>AV694/34743979</f>
        <v>9.1090700289508889E-3</v>
      </c>
      <c r="AX694" s="6">
        <v>0</v>
      </c>
      <c r="AY694" s="6">
        <f>AJ694/1329189*385271</f>
        <v>29226.642066562319</v>
      </c>
      <c r="AZ694" s="6">
        <f>AX694*AY694</f>
        <v>0</v>
      </c>
      <c r="BA694" s="12">
        <f>AZ694/12721596</f>
        <v>0</v>
      </c>
      <c r="BB694" s="11">
        <v>0</v>
      </c>
      <c r="BC694" s="6">
        <f>AD694*BB694*0.18*4</f>
        <v>0</v>
      </c>
      <c r="BD694" s="10">
        <f>BC694/11104067</f>
        <v>0</v>
      </c>
      <c r="BE694" s="6">
        <f>AD694*BB694*0.77*4</f>
        <v>0</v>
      </c>
      <c r="BF694" s="8">
        <f>BE694/47500730</f>
        <v>0</v>
      </c>
      <c r="BG694" s="27">
        <f>BC694+BE694</f>
        <v>0</v>
      </c>
      <c r="BH694" s="9">
        <v>1</v>
      </c>
      <c r="BI694" s="6">
        <f>AK694*0.85*0.75*12</f>
        <v>174320.11323681584</v>
      </c>
      <c r="BJ694" s="6">
        <f>AL694*0.85*0.75*2*12</f>
        <v>348640.22647363169</v>
      </c>
      <c r="BK694" s="6">
        <f>BI694+BJ694</f>
        <v>522960.33971044753</v>
      </c>
      <c r="BL694" s="8">
        <f>BK694/236999601</f>
        <v>2.2065874267461214E-3</v>
      </c>
      <c r="BM694" s="6">
        <f>AH694/375477*530688</f>
        <v>40257.982370790072</v>
      </c>
      <c r="BN694" s="8">
        <f>BM694/23157202</f>
        <v>1.7384648789085173E-3</v>
      </c>
      <c r="BT694" s="6">
        <f>'[1]Detailed Budget'!$AD$12</f>
        <v>194045122715</v>
      </c>
      <c r="BU694" s="6">
        <f>'[1]Detailed Budget'!$AD$24</f>
        <v>194045122715</v>
      </c>
      <c r="BV694" s="7">
        <f>AV694/34743979</f>
        <v>9.1090700289508889E-3</v>
      </c>
      <c r="BW694" s="4"/>
      <c r="BX694" s="5">
        <f>BT694*BV694</f>
        <v>1767570611.5873039</v>
      </c>
      <c r="BY694" s="5">
        <f>BU694*BV694</f>
        <v>1767570611.5873039</v>
      </c>
      <c r="CA694" s="6">
        <f>'[1]Detailed Budget'!$AD$96</f>
        <v>71050111380.677719</v>
      </c>
      <c r="CB694" s="5">
        <f>BA694*CA694</f>
        <v>0</v>
      </c>
      <c r="CE694" s="6">
        <f>'[1]Detailed Budget'!$AD$175</f>
        <v>4330586076.5988197</v>
      </c>
      <c r="CF694" s="5">
        <f>BB694*BD694*CE694</f>
        <v>0</v>
      </c>
      <c r="CG694" s="6">
        <f>'[1]Detailed Budget'!$AD$176</f>
        <v>20662817754.37001</v>
      </c>
      <c r="CH694" s="5">
        <f>BB694*BF694*CG694</f>
        <v>0</v>
      </c>
      <c r="CI694" s="5">
        <f>CF694+CH694</f>
        <v>0</v>
      </c>
      <c r="CJ694" s="5">
        <f>'[1]Detailed Budget'!$AD$178</f>
        <v>46025131033.061455</v>
      </c>
      <c r="CK694" s="5">
        <f>BB694*AG694*CJ694</f>
        <v>0</v>
      </c>
      <c r="CL694" s="5">
        <f>CI694+CK694</f>
        <v>0</v>
      </c>
      <c r="CM694" s="4">
        <f>'[1]Detailed Budget'!$AD$189</f>
        <v>77498869683.252869</v>
      </c>
      <c r="CN694" s="5">
        <f>BH694*BL694*CM694</f>
        <v>171008031.43010196</v>
      </c>
      <c r="CO694" s="3">
        <f>'[1]Detailed Budget'!$AD$191</f>
        <v>2684962805.4134097</v>
      </c>
      <c r="CP694" s="2">
        <f>BH694*AN694*CO694</f>
        <v>5924605.1677062232</v>
      </c>
      <c r="CQ694" s="2">
        <f>CN694+CP694</f>
        <v>176932636.59780818</v>
      </c>
      <c r="CR694" s="6">
        <f>'[1]Detailed Budget'!$AD$195</f>
        <v>18734176418</v>
      </c>
      <c r="CS694" s="5">
        <f>BN694*CR694</f>
        <v>32568707.737969171</v>
      </c>
      <c r="CW694" s="4"/>
      <c r="DH694" s="3">
        <f>'[1]Detailed Budget'!$AD$163</f>
        <v>4928560000</v>
      </c>
      <c r="DI694" s="2">
        <f>AP694*DH694</f>
        <v>6720000</v>
      </c>
    </row>
    <row r="695" spans="1:118" ht="58" x14ac:dyDescent="0.35">
      <c r="A695" s="23" t="s">
        <v>382</v>
      </c>
      <c r="B695" s="22" t="s">
        <v>381</v>
      </c>
      <c r="C695" s="21" t="s">
        <v>1</v>
      </c>
      <c r="D695" s="21"/>
      <c r="E695" s="21"/>
      <c r="F695" s="21"/>
      <c r="G695" s="21" t="s">
        <v>1</v>
      </c>
      <c r="H695" s="21" t="s">
        <v>1</v>
      </c>
      <c r="I695" s="21" t="s">
        <v>1</v>
      </c>
      <c r="J695" s="21"/>
      <c r="K695" s="21"/>
      <c r="L695" s="21"/>
      <c r="M695" s="21" t="s">
        <v>1</v>
      </c>
      <c r="N695" s="21"/>
      <c r="O695" s="21"/>
      <c r="P695" s="21"/>
      <c r="Q695" s="21" t="s">
        <v>1</v>
      </c>
      <c r="R695" s="21"/>
      <c r="S695" s="21"/>
      <c r="T695" s="21"/>
      <c r="U695" s="20">
        <f>COUNTA(C695:T695)</f>
        <v>6</v>
      </c>
      <c r="V695" s="19" t="s">
        <v>26</v>
      </c>
      <c r="W695" s="18">
        <v>116538</v>
      </c>
      <c r="X695" s="17">
        <v>3.22</v>
      </c>
      <c r="Y695" s="16">
        <f>1+X695/100</f>
        <v>1.0322</v>
      </c>
      <c r="Z695" s="6">
        <v>19</v>
      </c>
      <c r="AA695" s="16">
        <f>POWER(Y695,Z695)</f>
        <v>1.8260524174418462</v>
      </c>
      <c r="AB695" s="6">
        <f>W695*AA695</f>
        <v>212804.49662383788</v>
      </c>
      <c r="AC695" s="1">
        <v>12.7</v>
      </c>
      <c r="AD695" s="6">
        <f>AB695*AC695/100</f>
        <v>27026.171071227411</v>
      </c>
      <c r="AE695" s="6">
        <f>AD695*0.95</f>
        <v>25674.862517666039</v>
      </c>
      <c r="AF695" s="6">
        <f>AE695*BB695</f>
        <v>0</v>
      </c>
      <c r="AG695" s="15">
        <f>AE695/21628351</f>
        <v>1.1870929280584561E-3</v>
      </c>
      <c r="AH695" s="6">
        <f>AB695*0.05</f>
        <v>10640.224831191896</v>
      </c>
      <c r="AI695" s="12">
        <f>AH695/12908475</f>
        <v>8.2428209615712899E-4</v>
      </c>
      <c r="AJ695" s="6">
        <f>AD695+AH695</f>
        <v>37666.395902419303</v>
      </c>
      <c r="AK695" s="6">
        <f>AB695*0.04</f>
        <v>8512.1798649535158</v>
      </c>
      <c r="AL695" s="6">
        <f>AB695*0.04</f>
        <v>8512.1798649535158</v>
      </c>
      <c r="AM695" s="6">
        <f>AK695+AL695</f>
        <v>17024.359729907032</v>
      </c>
      <c r="AN695" s="14">
        <f>AM695/20653560</f>
        <v>8.2428209615712888E-4</v>
      </c>
      <c r="AO695" s="6">
        <v>10</v>
      </c>
      <c r="AP695" s="13">
        <f>AO695/8801</f>
        <v>1.1362345188046814E-3</v>
      </c>
      <c r="AQ695" s="6">
        <v>10</v>
      </c>
      <c r="AR695" s="6"/>
      <c r="AS695" s="6"/>
      <c r="AT695" s="6"/>
      <c r="AU695" s="6">
        <v>1</v>
      </c>
      <c r="AV695" s="6">
        <f>W695/4112445*4171967</f>
        <v>118224.72768535506</v>
      </c>
      <c r="AW695" s="13">
        <f>AV695/34743979</f>
        <v>3.4027400167768655E-3</v>
      </c>
      <c r="AX695" s="6">
        <v>0</v>
      </c>
      <c r="AY695" s="6">
        <f>AJ695/1329189*385271</f>
        <v>10917.762647539957</v>
      </c>
      <c r="AZ695" s="6">
        <f>AX695*AY695</f>
        <v>0</v>
      </c>
      <c r="BA695" s="12">
        <f>AZ695/12721596</f>
        <v>0</v>
      </c>
      <c r="BB695" s="11">
        <v>0</v>
      </c>
      <c r="BC695" s="6">
        <f>AD695*BB695*0.18*4</f>
        <v>0</v>
      </c>
      <c r="BD695" s="10">
        <f>BC695/11104067</f>
        <v>0</v>
      </c>
      <c r="BE695" s="6">
        <f>AD695*BB695*0.77*4</f>
        <v>0</v>
      </c>
      <c r="BF695" s="8">
        <f>BE695/47500730</f>
        <v>0</v>
      </c>
      <c r="BG695" s="27">
        <f>BC695+BE695</f>
        <v>0</v>
      </c>
      <c r="BH695" s="9">
        <v>1</v>
      </c>
      <c r="BI695" s="6">
        <f>AK695*0.85*0.75*12</f>
        <v>65118.1759668944</v>
      </c>
      <c r="BJ695" s="6">
        <f>AL695*0.85*0.75*2*12</f>
        <v>130236.3519337888</v>
      </c>
      <c r="BK695" s="6">
        <f>BI695+BJ695</f>
        <v>195354.5279006832</v>
      </c>
      <c r="BL695" s="8">
        <f>BK695/236999601</f>
        <v>8.2428209615712899E-4</v>
      </c>
      <c r="BM695" s="6">
        <f>AH695/375477*530688</f>
        <v>15038.576624441883</v>
      </c>
      <c r="BN695" s="8">
        <f>BM695/23157202</f>
        <v>6.4941250779959874E-4</v>
      </c>
      <c r="BT695" s="6">
        <f>'[1]Detailed Budget'!$AD$12</f>
        <v>194045122715</v>
      </c>
      <c r="BU695" s="6">
        <f>'[1]Detailed Budget'!$AD$24</f>
        <v>194045122715</v>
      </c>
      <c r="BV695" s="7">
        <f>AV695/34743979</f>
        <v>3.4027400167768655E-3</v>
      </c>
      <c r="BW695" s="4"/>
      <c r="BX695" s="5">
        <f>BT695*BV695</f>
        <v>660285104.12270808</v>
      </c>
      <c r="BY695" s="5">
        <f>BU695*BV695</f>
        <v>660285104.12270808</v>
      </c>
      <c r="CA695" s="6">
        <f>'[1]Detailed Budget'!$AD$96</f>
        <v>71050111380.677719</v>
      </c>
      <c r="CB695" s="5">
        <f>BA695*CA695</f>
        <v>0</v>
      </c>
      <c r="CE695" s="6">
        <f>'[1]Detailed Budget'!$AD$175</f>
        <v>4330586076.5988197</v>
      </c>
      <c r="CF695" s="5">
        <f>BB695*BD695*CE695</f>
        <v>0</v>
      </c>
      <c r="CG695" s="6">
        <f>'[1]Detailed Budget'!$AD$176</f>
        <v>20662817754.37001</v>
      </c>
      <c r="CH695" s="5">
        <f>BB695*BF695*CG695</f>
        <v>0</v>
      </c>
      <c r="CI695" s="5">
        <f>CF695+CH695</f>
        <v>0</v>
      </c>
      <c r="CJ695" s="5">
        <f>'[1]Detailed Budget'!$AD$178</f>
        <v>46025131033.061455</v>
      </c>
      <c r="CK695" s="5">
        <f>BB695*AG695*CJ695</f>
        <v>0</v>
      </c>
      <c r="CL695" s="5">
        <f>CI695+CK695</f>
        <v>0</v>
      </c>
      <c r="CM695" s="4">
        <f>'[1]Detailed Budget'!$AD$189</f>
        <v>77498869683.252869</v>
      </c>
      <c r="CN695" s="5">
        <f>BH695*BL695*CM695</f>
        <v>63880930.75231985</v>
      </c>
      <c r="CO695" s="3">
        <f>'[1]Detailed Budget'!$AD$191</f>
        <v>2684962805.4134097</v>
      </c>
      <c r="CP695" s="2">
        <f>BH695*AN695*CO695</f>
        <v>2213166.7693500905</v>
      </c>
      <c r="CQ695" s="2">
        <f>CN695+CP695</f>
        <v>66094097.521669939</v>
      </c>
      <c r="CR695" s="6">
        <f>'[1]Detailed Budget'!$AD$195</f>
        <v>18734176418</v>
      </c>
      <c r="CS695" s="5">
        <f>BN695*CR695</f>
        <v>12166208.489173483</v>
      </c>
      <c r="CW695" s="4"/>
      <c r="DH695" s="3">
        <f>'[1]Detailed Budget'!$AD$163</f>
        <v>4928560000</v>
      </c>
      <c r="DI695" s="2">
        <f>AP695*DH695</f>
        <v>5600000</v>
      </c>
    </row>
    <row r="696" spans="1:118" x14ac:dyDescent="0.35">
      <c r="A696" s="23"/>
      <c r="B696" s="22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0"/>
      <c r="V696" s="19"/>
      <c r="W696" s="18"/>
      <c r="X696" s="17"/>
      <c r="Y696" s="16"/>
      <c r="Z696" s="6"/>
      <c r="AA696" s="16"/>
      <c r="AB696" s="6"/>
      <c r="AD696" s="6"/>
      <c r="AE696" s="6"/>
      <c r="AF696" s="6">
        <f>AE696*BB696</f>
        <v>0</v>
      </c>
      <c r="AG696" s="15">
        <f>AE696/21628351</f>
        <v>0</v>
      </c>
      <c r="AH696" s="6"/>
      <c r="AI696" s="12"/>
      <c r="AJ696" s="6"/>
      <c r="AK696" s="6">
        <f>AB696*0.04</f>
        <v>0</v>
      </c>
      <c r="AL696" s="6">
        <f>AB696*0.04</f>
        <v>0</v>
      </c>
      <c r="AM696" s="6">
        <f>AK696+AL696</f>
        <v>0</v>
      </c>
      <c r="AN696" s="14">
        <f>AM696/20653560</f>
        <v>0</v>
      </c>
      <c r="AO696" s="6"/>
      <c r="AP696" s="13">
        <f>AO696/8801</f>
        <v>0</v>
      </c>
      <c r="AQ696" s="6"/>
      <c r="AR696" s="6"/>
      <c r="AS696" s="6"/>
      <c r="AT696" s="6"/>
      <c r="AU696" s="6"/>
      <c r="AV696" s="6"/>
      <c r="AW696" s="13">
        <f>AV696/34743979</f>
        <v>0</v>
      </c>
      <c r="AX696" s="6"/>
      <c r="AY696" s="6"/>
      <c r="AZ696" s="6"/>
      <c r="BA696" s="12">
        <f>AZ696/12721596</f>
        <v>0</v>
      </c>
      <c r="BB696" s="11"/>
      <c r="BC696" s="6"/>
      <c r="BD696" s="10"/>
      <c r="BE696" s="6"/>
      <c r="BF696" s="8"/>
      <c r="BG696" s="27"/>
      <c r="BH696" s="9"/>
      <c r="BI696" s="6">
        <f>AK696*0.85*0.75*12</f>
        <v>0</v>
      </c>
      <c r="BJ696" s="6">
        <f>AL696*0.85*0.75*2*12</f>
        <v>0</v>
      </c>
      <c r="BK696" s="6">
        <f>BI696+BJ696</f>
        <v>0</v>
      </c>
      <c r="BL696" s="8">
        <f>BK696/236999601</f>
        <v>0</v>
      </c>
      <c r="BM696" s="6"/>
      <c r="BN696" s="8">
        <f>BM696/23157202</f>
        <v>0</v>
      </c>
      <c r="BT696" s="6"/>
      <c r="BU696" s="6"/>
      <c r="BV696" s="7"/>
      <c r="BW696" s="4"/>
      <c r="BX696" s="5"/>
      <c r="BY696" s="5"/>
      <c r="CA696" s="6">
        <f>'[1]Detailed Budget'!$AD$96</f>
        <v>71050111380.677719</v>
      </c>
      <c r="CB696" s="5">
        <f>BA696*CA696</f>
        <v>0</v>
      </c>
      <c r="CE696" s="6"/>
      <c r="CF696" s="5"/>
      <c r="CG696" s="6"/>
      <c r="CH696" s="5"/>
      <c r="CI696" s="5"/>
      <c r="CJ696" s="5"/>
      <c r="CK696" s="5"/>
      <c r="CL696" s="5"/>
      <c r="CM696" s="4">
        <f>'[1]Detailed Budget'!$AD$189</f>
        <v>77498869683.252869</v>
      </c>
      <c r="CN696" s="5">
        <f>BH696*BL696*CM696</f>
        <v>0</v>
      </c>
      <c r="CO696" s="3">
        <f>'[1]Detailed Budget'!$AD$191</f>
        <v>2684962805.4134097</v>
      </c>
      <c r="CP696" s="2">
        <f>BH696*AN696*CO696</f>
        <v>0</v>
      </c>
      <c r="CQ696" s="2">
        <f>CN696+CP696</f>
        <v>0</v>
      </c>
      <c r="CR696" s="6"/>
      <c r="CS696" s="5"/>
      <c r="CW696" s="4"/>
      <c r="DH696" s="3">
        <f>'[1]Detailed Budget'!$AD$163</f>
        <v>4928560000</v>
      </c>
      <c r="DI696" s="2">
        <f>AP696*DH696</f>
        <v>0</v>
      </c>
    </row>
    <row r="697" spans="1:118" x14ac:dyDescent="0.35">
      <c r="A697" s="38">
        <v>5.5</v>
      </c>
      <c r="B697" s="37" t="s">
        <v>380</v>
      </c>
      <c r="C697" s="34">
        <f>COUNTA(C699:C716)</f>
        <v>18</v>
      </c>
      <c r="D697" s="34">
        <f>COUNTA(D699:D716)</f>
        <v>0</v>
      </c>
      <c r="E697" s="34">
        <f>COUNTA(E699:E716)</f>
        <v>0</v>
      </c>
      <c r="F697" s="34">
        <f>COUNTA(F699:F716)</f>
        <v>0</v>
      </c>
      <c r="G697" s="34">
        <f>COUNTA(G699:G716)</f>
        <v>18</v>
      </c>
      <c r="H697" s="34">
        <f>COUNTA(H699:H716)</f>
        <v>18</v>
      </c>
      <c r="I697" s="34">
        <f>COUNTA(I699:I716)</f>
        <v>18</v>
      </c>
      <c r="J697" s="34">
        <f>COUNTA(J699:J716)</f>
        <v>0</v>
      </c>
      <c r="K697" s="34">
        <f>COUNTA(K699:K716)</f>
        <v>0</v>
      </c>
      <c r="L697" s="34">
        <f>COUNTA(L699:L716)</f>
        <v>0</v>
      </c>
      <c r="M697" s="34">
        <f>COUNTA(M699:M716)</f>
        <v>5</v>
      </c>
      <c r="N697" s="34">
        <f>COUNTA(N699:N716)</f>
        <v>13</v>
      </c>
      <c r="O697" s="34">
        <f>COUNTA(O699:O716)</f>
        <v>0</v>
      </c>
      <c r="P697" s="34">
        <f>COUNTA(P699:P716)</f>
        <v>0</v>
      </c>
      <c r="Q697" s="34">
        <f>COUNTA(Q699:Q716)</f>
        <v>4</v>
      </c>
      <c r="R697" s="34">
        <f>COUNTA(R699:R716)</f>
        <v>14</v>
      </c>
      <c r="S697" s="34">
        <f>COUNTA(S699:S716)</f>
        <v>0</v>
      </c>
      <c r="T697" s="34">
        <f>COUNTA(T699:T716)</f>
        <v>0</v>
      </c>
      <c r="U697" s="33">
        <f>SUM(C697:T697)</f>
        <v>108</v>
      </c>
      <c r="V697" s="32"/>
      <c r="W697" s="25">
        <f>SUM(W699:W716)</f>
        <v>3233366</v>
      </c>
      <c r="X697" s="31">
        <v>2.78</v>
      </c>
      <c r="Y697" s="30">
        <f>1+X697/100</f>
        <v>1.0278</v>
      </c>
      <c r="Z697" s="25">
        <v>19</v>
      </c>
      <c r="AA697" s="30">
        <f>POWER(Y697,Z697)</f>
        <v>1.6836958972696243</v>
      </c>
      <c r="AB697" s="25">
        <f>W697*AA697</f>
        <v>5444005.0685710963</v>
      </c>
      <c r="AC697" s="24">
        <v>12.7</v>
      </c>
      <c r="AD697" s="25">
        <f>AB697*AC697/100</f>
        <v>691388.64370852918</v>
      </c>
      <c r="AE697" s="25">
        <f>AD697*0.95</f>
        <v>656819.21152310271</v>
      </c>
      <c r="AF697" s="25">
        <f>SUM(AF699:AF716)</f>
        <v>0</v>
      </c>
      <c r="AG697" s="15">
        <f>AE697/21628351</f>
        <v>3.0368436850460895E-2</v>
      </c>
      <c r="AH697" s="25">
        <f>SUM(AH699:AH716)</f>
        <v>272200.25342855486</v>
      </c>
      <c r="AI697" s="12">
        <f>AH697/12908475</f>
        <v>2.1086941209442236E-2</v>
      </c>
      <c r="AJ697" s="25">
        <f>SUM(AJ699:AJ716)</f>
        <v>963588.89713708416</v>
      </c>
      <c r="AK697" s="6">
        <f>AB697*0.04</f>
        <v>217760.20274284386</v>
      </c>
      <c r="AL697" s="6">
        <f>AB697*0.04</f>
        <v>217760.20274284386</v>
      </c>
      <c r="AM697" s="6">
        <f>AK697+AL697</f>
        <v>435520.40548568772</v>
      </c>
      <c r="AN697" s="14">
        <f>AM697/20653560</f>
        <v>2.1086941209442232E-2</v>
      </c>
      <c r="AO697" s="25">
        <f>SUM(AO699:AO716)</f>
        <v>192</v>
      </c>
      <c r="AP697" s="13">
        <f>AO697/8801</f>
        <v>2.1815702761049882E-2</v>
      </c>
      <c r="AQ697" s="25">
        <f>SUM(AQ699:AQ716)</f>
        <v>192</v>
      </c>
      <c r="AR697" s="25"/>
      <c r="AS697" s="25"/>
      <c r="AT697" s="25"/>
      <c r="AU697" s="6"/>
      <c r="AV697" s="6"/>
      <c r="AW697" s="13">
        <f>AV697/34743979</f>
        <v>0</v>
      </c>
      <c r="AX697" s="6"/>
      <c r="AY697" s="25">
        <v>400708</v>
      </c>
      <c r="AZ697" s="25">
        <f>SUM(AZ699:AZ716)</f>
        <v>400707.95722450822</v>
      </c>
      <c r="BA697" s="12">
        <f>AZ697/12721596</f>
        <v>3.1498245756625839E-2</v>
      </c>
      <c r="BB697" s="11"/>
      <c r="BC697" s="6"/>
      <c r="BD697" s="10">
        <f>BC697/11104067</f>
        <v>0</v>
      </c>
      <c r="BE697" s="6"/>
      <c r="BF697" s="8">
        <f>BE697/47500730</f>
        <v>0</v>
      </c>
      <c r="BG697" s="24"/>
      <c r="BI697" s="6">
        <f>AK697*0.85*0.75*12</f>
        <v>1665865.5509827556</v>
      </c>
      <c r="BJ697" s="6">
        <f>AL697*0.85*0.75*2*12</f>
        <v>3331731.1019655112</v>
      </c>
      <c r="BK697" s="6">
        <f>BI697+BJ697</f>
        <v>4997596.6529482668</v>
      </c>
      <c r="BL697" s="8">
        <f>BK697/236999601</f>
        <v>2.1086941209442232E-2</v>
      </c>
      <c r="BM697" s="25">
        <v>461889</v>
      </c>
      <c r="BN697" s="8">
        <f>BM697/23157202</f>
        <v>1.9945803469693792E-2</v>
      </c>
      <c r="BO697" s="24"/>
      <c r="BP697" s="24"/>
      <c r="BQ697" s="24"/>
      <c r="BR697" s="24"/>
      <c r="BS697" s="24"/>
      <c r="BT697" s="25">
        <f>'[1]Detailed Budget'!$AD$12</f>
        <v>194045122715</v>
      </c>
      <c r="BU697" s="25">
        <f>'[1]Detailed Budget'!$AD$24</f>
        <v>194045122715</v>
      </c>
      <c r="BV697" s="7">
        <f>AV697/34743979</f>
        <v>0</v>
      </c>
      <c r="BW697" s="4"/>
      <c r="BX697" s="35">
        <f>BT697*BV697</f>
        <v>0</v>
      </c>
      <c r="BY697" s="35">
        <f>BU697*BV697</f>
        <v>0</v>
      </c>
      <c r="BZ697" s="24"/>
      <c r="CA697" s="25">
        <f>'[1]Detailed Budget'!$AD$96</f>
        <v>71050111380.677719</v>
      </c>
      <c r="CB697" s="35">
        <f>BA697*CA697</f>
        <v>2237953869.3042254</v>
      </c>
      <c r="CC697" s="24"/>
      <c r="CD697" s="24"/>
      <c r="CE697" s="25">
        <f>'[1]Detailed Budget'!$AD$175</f>
        <v>4330586076.5988197</v>
      </c>
      <c r="CF697" s="35">
        <f>SUM(CF699:CF716)</f>
        <v>0</v>
      </c>
      <c r="CG697" s="36">
        <f>'[1]Detailed Budget'!$AD$176</f>
        <v>20662817754.37001</v>
      </c>
      <c r="CH697" s="35">
        <f>SUM(CH699:CH716)</f>
        <v>0</v>
      </c>
      <c r="CI697" s="35">
        <f>SUM(CI699:CI716)</f>
        <v>0</v>
      </c>
      <c r="CJ697" s="5">
        <f>'[1]Detailed Budget'!$AD$178</f>
        <v>46025131033.061455</v>
      </c>
      <c r="CK697" s="35">
        <f>SUM(CK699:CK716)</f>
        <v>0</v>
      </c>
      <c r="CL697" s="35">
        <f>SUM(CL699:CL716)</f>
        <v>0</v>
      </c>
      <c r="CM697" s="4">
        <f>'[1]Detailed Budget'!$AD$189</f>
        <v>77498869683.252869</v>
      </c>
      <c r="CN697" s="5">
        <f>BH697*BL697*CM697</f>
        <v>0</v>
      </c>
      <c r="CO697" s="3">
        <f>'[1]Detailed Budget'!$AD$191</f>
        <v>2684962805.4134097</v>
      </c>
      <c r="CP697" s="2">
        <f>BH697*AN697*CO697</f>
        <v>0</v>
      </c>
      <c r="CQ697" s="2">
        <f>CN697+CP697</f>
        <v>0</v>
      </c>
      <c r="CR697" s="25">
        <f>'[1]Detailed Budget'!$AD$195</f>
        <v>18734176418</v>
      </c>
      <c r="CS697" s="5">
        <f>BN697*CR697</f>
        <v>373668201</v>
      </c>
      <c r="CT697" s="24"/>
      <c r="CU697" s="24"/>
      <c r="CV697" s="24"/>
      <c r="CW697" s="4"/>
      <c r="CX697" s="24"/>
      <c r="CY697" s="24"/>
      <c r="CZ697" s="24"/>
      <c r="DA697" s="24"/>
      <c r="DB697" s="24"/>
      <c r="DC697" s="24"/>
      <c r="DD697" s="24"/>
      <c r="DE697" s="24"/>
      <c r="DF697" s="24"/>
      <c r="DG697" s="24"/>
      <c r="DH697" s="3">
        <f>'[1]Detailed Budget'!$AD$163</f>
        <v>4928560000</v>
      </c>
      <c r="DI697" s="2">
        <f>AP697*DH697</f>
        <v>107520000</v>
      </c>
      <c r="DJ697" s="24"/>
      <c r="DK697" s="24"/>
      <c r="DL697" s="24"/>
      <c r="DM697" s="24"/>
      <c r="DN697" s="24"/>
    </row>
    <row r="698" spans="1:118" x14ac:dyDescent="0.35">
      <c r="A698" s="23" t="s">
        <v>379</v>
      </c>
      <c r="B698" s="22" t="s">
        <v>72</v>
      </c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3"/>
      <c r="V698" s="32"/>
      <c r="W698" s="25"/>
      <c r="X698" s="31"/>
      <c r="Y698" s="30"/>
      <c r="Z698" s="25"/>
      <c r="AA698" s="30"/>
      <c r="AB698" s="25"/>
      <c r="AC698" s="24"/>
      <c r="AD698" s="25"/>
      <c r="AE698" s="6"/>
      <c r="AF698" s="6"/>
      <c r="AG698" s="15">
        <f>AE698/21628351</f>
        <v>0</v>
      </c>
      <c r="AH698" s="25"/>
      <c r="AI698" s="12"/>
      <c r="AJ698" s="6"/>
      <c r="AK698" s="6">
        <f>AB698*0.04</f>
        <v>0</v>
      </c>
      <c r="AL698" s="6">
        <f>AB698*0.04</f>
        <v>0</v>
      </c>
      <c r="AM698" s="6">
        <f>AK698+AL698</f>
        <v>0</v>
      </c>
      <c r="AN698" s="14">
        <f>AM698/20653560</f>
        <v>0</v>
      </c>
      <c r="AO698" s="25"/>
      <c r="AP698" s="13"/>
      <c r="AQ698" s="25"/>
      <c r="AR698" s="25"/>
      <c r="AS698" s="25"/>
      <c r="AT698" s="25"/>
      <c r="AU698" s="6"/>
      <c r="AV698" s="6"/>
      <c r="AW698" s="13">
        <f>AV698/34743979</f>
        <v>0</v>
      </c>
      <c r="AX698" s="6"/>
      <c r="AY698" s="25"/>
      <c r="AZ698" s="6"/>
      <c r="BA698" s="12">
        <f>AZ698/12721596</f>
        <v>0</v>
      </c>
      <c r="BB698" s="11"/>
      <c r="BC698" s="6"/>
      <c r="BD698" s="10">
        <f>BC698/11104067</f>
        <v>0</v>
      </c>
      <c r="BE698" s="6"/>
      <c r="BF698" s="8">
        <f>BE698/47500730</f>
        <v>0</v>
      </c>
      <c r="BG698" s="24"/>
      <c r="BI698" s="6">
        <f>AK698*0.85*0.75*12</f>
        <v>0</v>
      </c>
      <c r="BJ698" s="6">
        <f>AL698*0.85*0.75*2*12</f>
        <v>0</v>
      </c>
      <c r="BK698" s="6">
        <f>BI698+BJ698</f>
        <v>0</v>
      </c>
      <c r="BL698" s="8">
        <f>BK698/236999601</f>
        <v>0</v>
      </c>
      <c r="BM698" s="25"/>
      <c r="BN698" s="8">
        <f>BM698/23157202</f>
        <v>0</v>
      </c>
      <c r="BO698" s="24"/>
      <c r="BP698" s="24"/>
      <c r="BQ698" s="24"/>
      <c r="BR698" s="24"/>
      <c r="BS698" s="24"/>
      <c r="BT698" s="25"/>
      <c r="BU698" s="25"/>
      <c r="BV698" s="7"/>
      <c r="BW698" s="4"/>
      <c r="BX698" s="5"/>
      <c r="BY698" s="5"/>
      <c r="BZ698" s="24"/>
      <c r="CA698" s="25">
        <f>'[1]Detailed Budget'!$AD$96</f>
        <v>71050111380.677719</v>
      </c>
      <c r="CB698" s="5"/>
      <c r="CC698" s="24"/>
      <c r="CD698" s="24"/>
      <c r="CE698" s="25"/>
      <c r="CF698" s="5"/>
      <c r="CG698" s="26"/>
      <c r="CH698" s="5"/>
      <c r="CI698" s="5"/>
      <c r="CJ698" s="5"/>
      <c r="CK698" s="5"/>
      <c r="CL698" s="5"/>
      <c r="CM698" s="4">
        <f>'[1]Detailed Budget'!$AD$189</f>
        <v>77498869683.252869</v>
      </c>
      <c r="CN698" s="5">
        <f>BH698*BL698*CM698</f>
        <v>0</v>
      </c>
      <c r="CO698" s="3">
        <f>'[1]Detailed Budget'!$AD$191</f>
        <v>2684962805.4134097</v>
      </c>
      <c r="CP698" s="2">
        <f>BH698*AN698*CO698</f>
        <v>0</v>
      </c>
      <c r="CQ698" s="2">
        <f>CN698+CP698</f>
        <v>0</v>
      </c>
      <c r="CR698" s="25"/>
      <c r="CS698" s="5"/>
      <c r="CT698" s="24"/>
      <c r="CU698" s="24"/>
      <c r="CV698" s="24"/>
      <c r="CW698" s="4"/>
      <c r="CX698" s="24"/>
      <c r="CY698" s="24"/>
      <c r="CZ698" s="24"/>
      <c r="DA698" s="24"/>
      <c r="DB698" s="24"/>
      <c r="DC698" s="24"/>
      <c r="DD698" s="24"/>
      <c r="DE698" s="24"/>
      <c r="DF698" s="24"/>
      <c r="DG698" s="24"/>
      <c r="DH698" s="3"/>
      <c r="DI698" s="2"/>
      <c r="DJ698" s="24"/>
      <c r="DK698" s="24"/>
      <c r="DL698" s="24"/>
      <c r="DM698" s="24"/>
      <c r="DN698" s="24"/>
    </row>
    <row r="699" spans="1:118" ht="43.5" x14ac:dyDescent="0.35">
      <c r="A699" s="23" t="s">
        <v>378</v>
      </c>
      <c r="B699" s="22" t="s">
        <v>377</v>
      </c>
      <c r="C699" s="21" t="s">
        <v>1</v>
      </c>
      <c r="D699" s="21"/>
      <c r="E699" s="21"/>
      <c r="F699" s="21"/>
      <c r="G699" s="21" t="s">
        <v>1</v>
      </c>
      <c r="H699" s="21" t="s">
        <v>1</v>
      </c>
      <c r="I699" s="21" t="s">
        <v>1</v>
      </c>
      <c r="J699" s="21"/>
      <c r="K699" s="21"/>
      <c r="L699" s="21"/>
      <c r="M699" s="21"/>
      <c r="N699" s="21" t="s">
        <v>1</v>
      </c>
      <c r="O699" s="21"/>
      <c r="P699" s="21"/>
      <c r="Q699" s="21"/>
      <c r="R699" s="21" t="s">
        <v>1</v>
      </c>
      <c r="S699" s="21"/>
      <c r="T699" s="21"/>
      <c r="U699" s="20">
        <f>COUNTA(C699:T699)</f>
        <v>6</v>
      </c>
      <c r="V699" s="19" t="s">
        <v>9</v>
      </c>
      <c r="W699" s="18">
        <v>261567</v>
      </c>
      <c r="X699" s="17">
        <v>2.78</v>
      </c>
      <c r="Y699" s="16">
        <f>1+X699/100</f>
        <v>1.0278</v>
      </c>
      <c r="Z699" s="6">
        <v>19</v>
      </c>
      <c r="AA699" s="16">
        <f>POWER(Y699,Z699)</f>
        <v>1.6836958972696243</v>
      </c>
      <c r="AB699" s="6">
        <f>W699*AA699</f>
        <v>440399.28476112382</v>
      </c>
      <c r="AC699" s="1">
        <v>12.7</v>
      </c>
      <c r="AD699" s="6">
        <f>AB699*AC699/100</f>
        <v>55930.709164662723</v>
      </c>
      <c r="AE699" s="6">
        <f>AD699*0.95</f>
        <v>53134.173706429581</v>
      </c>
      <c r="AF699" s="6">
        <f>AE699*BB699</f>
        <v>0</v>
      </c>
      <c r="AG699" s="15">
        <f>AE699/21628351</f>
        <v>2.4566909287920091E-3</v>
      </c>
      <c r="AH699" s="6">
        <f>AB699*0.05</f>
        <v>22019.964238056193</v>
      </c>
      <c r="AI699" s="12">
        <f>AH699/12908475</f>
        <v>1.7058532660175732E-3</v>
      </c>
      <c r="AJ699" s="6">
        <f>AD699+AH699</f>
        <v>77950.673402718909</v>
      </c>
      <c r="AK699" s="6">
        <f>AB699*0.04</f>
        <v>17615.971390444953</v>
      </c>
      <c r="AL699" s="6">
        <f>AB699*0.04</f>
        <v>17615.971390444953</v>
      </c>
      <c r="AM699" s="6">
        <f>AK699+AL699</f>
        <v>35231.942780889905</v>
      </c>
      <c r="AN699" s="14">
        <f>AM699/20653560</f>
        <v>1.705853266017573E-3</v>
      </c>
      <c r="AO699" s="6">
        <v>10</v>
      </c>
      <c r="AP699" s="13">
        <f>AO699/8801</f>
        <v>1.1362345188046814E-3</v>
      </c>
      <c r="AQ699" s="6">
        <v>10</v>
      </c>
      <c r="AR699" s="6"/>
      <c r="AS699" s="6"/>
      <c r="AT699" s="6"/>
      <c r="AU699" s="6">
        <v>0</v>
      </c>
      <c r="AV699" s="6"/>
      <c r="AW699" s="13">
        <f>AV699/34743979</f>
        <v>0</v>
      </c>
      <c r="AX699" s="6">
        <v>1</v>
      </c>
      <c r="AY699" s="6">
        <f>AJ699/963589*400708</f>
        <v>32415.748247288717</v>
      </c>
      <c r="AZ699" s="6">
        <f>AX699*AY699</f>
        <v>32415.748247288717</v>
      </c>
      <c r="BA699" s="12">
        <f>AZ699/12721596</f>
        <v>2.5480881681267599E-3</v>
      </c>
      <c r="BB699" s="11">
        <v>0</v>
      </c>
      <c r="BC699" s="6">
        <f>AD699*BB699*0.18*4</f>
        <v>0</v>
      </c>
      <c r="BD699" s="10">
        <f>BC699/11104067</f>
        <v>0</v>
      </c>
      <c r="BE699" s="6">
        <f>AD699*BB699*0.77*4</f>
        <v>0</v>
      </c>
      <c r="BF699" s="8">
        <f>BE699/47500730</f>
        <v>0</v>
      </c>
      <c r="BG699" s="27">
        <f>BC699+BE699</f>
        <v>0</v>
      </c>
      <c r="BH699" s="9">
        <v>1</v>
      </c>
      <c r="BI699" s="6">
        <f>AK699*0.85*0.75*12</f>
        <v>134762.18113690388</v>
      </c>
      <c r="BJ699" s="6">
        <f>AL699*0.85*0.75*2*12</f>
        <v>269524.36227380775</v>
      </c>
      <c r="BK699" s="6">
        <f>BI699+BJ699</f>
        <v>404286.54341071163</v>
      </c>
      <c r="BL699" s="8">
        <f>BK699/236999601</f>
        <v>1.7058532660175728E-3</v>
      </c>
      <c r="BM699" s="6">
        <f>AH699/272200*461889</f>
        <v>37365.096480350978</v>
      </c>
      <c r="BN699" s="8">
        <f>BM699/23157202</f>
        <v>1.6135410694414194E-3</v>
      </c>
      <c r="BT699" s="6">
        <f>'[1]Detailed Budget'!$AD$12</f>
        <v>194045122715</v>
      </c>
      <c r="BU699" s="6">
        <f>'[1]Detailed Budget'!$AD$24</f>
        <v>194045122715</v>
      </c>
      <c r="BV699" s="7">
        <f>AV699/34743979</f>
        <v>0</v>
      </c>
      <c r="BW699" s="4"/>
      <c r="BX699" s="5">
        <f>BT699*BV699</f>
        <v>0</v>
      </c>
      <c r="BY699" s="5">
        <f>BU699*BV699</f>
        <v>0</v>
      </c>
      <c r="CA699" s="6">
        <f>'[1]Detailed Budget'!$AD$96</f>
        <v>71050111380.677719</v>
      </c>
      <c r="CB699" s="5">
        <f>BA699*CA699</f>
        <v>181041948.15319335</v>
      </c>
      <c r="CE699" s="6">
        <f>'[1]Detailed Budget'!$AD$175</f>
        <v>4330586076.5988197</v>
      </c>
      <c r="CF699" s="5">
        <f>BB699*BD699*CE699</f>
        <v>0</v>
      </c>
      <c r="CG699" s="6">
        <f>'[1]Detailed Budget'!$AD$176</f>
        <v>20662817754.37001</v>
      </c>
      <c r="CH699" s="5">
        <f>BB699*BF699*CG699</f>
        <v>0</v>
      </c>
      <c r="CI699" s="5">
        <f>CF699+CH699</f>
        <v>0</v>
      </c>
      <c r="CJ699" s="5">
        <f>'[1]Detailed Budget'!$AD$178</f>
        <v>46025131033.061455</v>
      </c>
      <c r="CK699" s="5">
        <f>BB699*AG699*CJ699</f>
        <v>0</v>
      </c>
      <c r="CL699" s="5">
        <f>CI699+CK699</f>
        <v>0</v>
      </c>
      <c r="CM699" s="4">
        <f>'[1]Detailed Budget'!$AD$189</f>
        <v>77498869683.252869</v>
      </c>
      <c r="CN699" s="5">
        <f>BH699*BL699*CM699</f>
        <v>132201699.96184716</v>
      </c>
      <c r="CO699" s="3">
        <f>'[1]Detailed Budget'!$AD$191</f>
        <v>2684962805.4134097</v>
      </c>
      <c r="CP699" s="2">
        <f>BH699*AN699*CO699</f>
        <v>4580152.5707501704</v>
      </c>
      <c r="CQ699" s="2">
        <f>CN699+CP699</f>
        <v>136781852.53259733</v>
      </c>
      <c r="CR699" s="6">
        <f>'[1]Detailed Budget'!$AD$195</f>
        <v>18734176418</v>
      </c>
      <c r="CS699" s="5">
        <f>BN699*CR699</f>
        <v>30228363.052603941</v>
      </c>
      <c r="CW699" s="4"/>
      <c r="DH699" s="3">
        <f>'[1]Detailed Budget'!$AD$163</f>
        <v>4928560000</v>
      </c>
      <c r="DI699" s="2">
        <f>AP699*DH699</f>
        <v>5600000</v>
      </c>
    </row>
    <row r="700" spans="1:118" ht="58" x14ac:dyDescent="0.35">
      <c r="A700" s="23" t="s">
        <v>376</v>
      </c>
      <c r="B700" s="22" t="s">
        <v>375</v>
      </c>
      <c r="C700" s="21" t="s">
        <v>1</v>
      </c>
      <c r="D700" s="21"/>
      <c r="E700" s="21"/>
      <c r="F700" s="21"/>
      <c r="G700" s="21" t="s">
        <v>1</v>
      </c>
      <c r="H700" s="21" t="s">
        <v>1</v>
      </c>
      <c r="I700" s="21" t="s">
        <v>1</v>
      </c>
      <c r="J700" s="21"/>
      <c r="K700" s="21"/>
      <c r="L700" s="21"/>
      <c r="M700" s="21"/>
      <c r="N700" s="21" t="s">
        <v>1</v>
      </c>
      <c r="O700" s="21"/>
      <c r="P700" s="21"/>
      <c r="Q700" s="21" t="s">
        <v>1</v>
      </c>
      <c r="R700" s="21"/>
      <c r="S700" s="21"/>
      <c r="T700" s="21"/>
      <c r="U700" s="20">
        <f>COUNTA(C700:T700)</f>
        <v>6</v>
      </c>
      <c r="V700" s="19" t="s">
        <v>26</v>
      </c>
      <c r="W700" s="18">
        <v>340287</v>
      </c>
      <c r="X700" s="17">
        <v>2.78</v>
      </c>
      <c r="Y700" s="16">
        <f>1+X700/100</f>
        <v>1.0278</v>
      </c>
      <c r="Z700" s="6">
        <v>19</v>
      </c>
      <c r="AA700" s="16">
        <f>POWER(Y700,Z700)</f>
        <v>1.6836958972696243</v>
      </c>
      <c r="AB700" s="6">
        <f>W700*AA700</f>
        <v>572939.82579418865</v>
      </c>
      <c r="AC700" s="1">
        <v>12.7</v>
      </c>
      <c r="AD700" s="6">
        <f>AB700*AC700/100</f>
        <v>72763.357875861955</v>
      </c>
      <c r="AE700" s="6">
        <f>AD700*0.95</f>
        <v>69125.189982068856</v>
      </c>
      <c r="AF700" s="6">
        <f>AE700*BB700</f>
        <v>0</v>
      </c>
      <c r="AG700" s="15">
        <f>AE700/21628351</f>
        <v>3.1960453195007264E-3</v>
      </c>
      <c r="AH700" s="6">
        <f>AB700*0.05</f>
        <v>28646.991289709433</v>
      </c>
      <c r="AI700" s="12">
        <f>AH700/12908475</f>
        <v>2.2192390107824071E-3</v>
      </c>
      <c r="AJ700" s="6">
        <f>AD700+AH700</f>
        <v>101410.34916557139</v>
      </c>
      <c r="AK700" s="6">
        <f>AB700*0.04</f>
        <v>22917.593031767548</v>
      </c>
      <c r="AL700" s="6">
        <f>AB700*0.04</f>
        <v>22917.593031767548</v>
      </c>
      <c r="AM700" s="6">
        <f>AK700+AL700</f>
        <v>45835.186063535097</v>
      </c>
      <c r="AN700" s="14">
        <f>AM700/20653560</f>
        <v>2.2192390107824075E-3</v>
      </c>
      <c r="AO700" s="6">
        <v>10</v>
      </c>
      <c r="AP700" s="13">
        <f>AO700/8801</f>
        <v>1.1362345188046814E-3</v>
      </c>
      <c r="AQ700" s="6">
        <v>10</v>
      </c>
      <c r="AR700" s="6"/>
      <c r="AS700" s="6"/>
      <c r="AT700" s="6"/>
      <c r="AU700" s="6">
        <v>0</v>
      </c>
      <c r="AV700" s="6"/>
      <c r="AW700" s="13">
        <f>AV700/34743979</f>
        <v>0</v>
      </c>
      <c r="AX700" s="6">
        <v>1</v>
      </c>
      <c r="AY700" s="6">
        <f>AJ700/963589*400708</f>
        <v>42171.44258956649</v>
      </c>
      <c r="AZ700" s="6">
        <f>AX700*AY700</f>
        <v>42171.44258956649</v>
      </c>
      <c r="BA700" s="12">
        <f>AZ700/12721596</f>
        <v>3.3149490511698758E-3</v>
      </c>
      <c r="BB700" s="11">
        <v>0</v>
      </c>
      <c r="BC700" s="6">
        <f>AD700*BB700*0.18*4</f>
        <v>0</v>
      </c>
      <c r="BD700" s="10">
        <f>BC700/11104067</f>
        <v>0</v>
      </c>
      <c r="BE700" s="6">
        <f>AD700*BB700*0.77*4</f>
        <v>0</v>
      </c>
      <c r="BF700" s="8">
        <f>BE700/47500730</f>
        <v>0</v>
      </c>
      <c r="BG700" s="27">
        <f>BC700+BE700</f>
        <v>0</v>
      </c>
      <c r="BH700" s="9">
        <v>1</v>
      </c>
      <c r="BI700" s="6">
        <f>AK700*0.85*0.75*12</f>
        <v>175319.5866930217</v>
      </c>
      <c r="BJ700" s="6">
        <f>AL700*0.85*0.75*2*12</f>
        <v>350639.1733860434</v>
      </c>
      <c r="BK700" s="6">
        <f>BI700+BJ700</f>
        <v>525958.7600790651</v>
      </c>
      <c r="BL700" s="8">
        <f>BK700/236999601</f>
        <v>2.2192390107824067E-3</v>
      </c>
      <c r="BM700" s="6">
        <f>AH700/272200*461889</f>
        <v>48610.323878811905</v>
      </c>
      <c r="BN700" s="8">
        <f>BM700/23157202</f>
        <v>2.099144960553175E-3</v>
      </c>
      <c r="BT700" s="6">
        <f>'[1]Detailed Budget'!$AD$12</f>
        <v>194045122715</v>
      </c>
      <c r="BU700" s="6">
        <f>'[1]Detailed Budget'!$AD$24</f>
        <v>194045122715</v>
      </c>
      <c r="BV700" s="7">
        <f>AV700/34743979</f>
        <v>0</v>
      </c>
      <c r="BW700" s="4"/>
      <c r="BX700" s="5">
        <f>BT700*BV700</f>
        <v>0</v>
      </c>
      <c r="BY700" s="5">
        <f>BU700*BV700</f>
        <v>0</v>
      </c>
      <c r="CA700" s="6">
        <f>'[1]Detailed Budget'!$AD$96</f>
        <v>71050111380.677719</v>
      </c>
      <c r="CB700" s="5">
        <f>BA700*CA700</f>
        <v>235527499.30689159</v>
      </c>
      <c r="CE700" s="6">
        <f>'[1]Detailed Budget'!$AD$175</f>
        <v>4330586076.5988197</v>
      </c>
      <c r="CF700" s="5">
        <f>BB700*BD700*CE700</f>
        <v>0</v>
      </c>
      <c r="CG700" s="6">
        <f>'[1]Detailed Budget'!$AD$176</f>
        <v>20662817754.37001</v>
      </c>
      <c r="CH700" s="5">
        <f>BB700*BF700*CG700</f>
        <v>0</v>
      </c>
      <c r="CI700" s="5">
        <f>CF700+CH700</f>
        <v>0</v>
      </c>
      <c r="CJ700" s="5">
        <f>'[1]Detailed Budget'!$AD$178</f>
        <v>46025131033.061455</v>
      </c>
      <c r="CK700" s="5">
        <f>BB700*AG700*CJ700</f>
        <v>0</v>
      </c>
      <c r="CL700" s="5">
        <f>CI700+CK700</f>
        <v>0</v>
      </c>
      <c r="CM700" s="4">
        <f>'[1]Detailed Budget'!$AD$189</f>
        <v>77498869683.252869</v>
      </c>
      <c r="CN700" s="5">
        <f>BH700*BL700*CM700</f>
        <v>171988514.89261675</v>
      </c>
      <c r="CO700" s="3">
        <f>'[1]Detailed Budget'!$AD$191</f>
        <v>2684962805.4134097</v>
      </c>
      <c r="CP700" s="2">
        <f>BH700*AN700*CO700</f>
        <v>5958574.200273213</v>
      </c>
      <c r="CQ700" s="2">
        <f>CN700+CP700</f>
        <v>177947089.09288996</v>
      </c>
      <c r="CR700" s="6">
        <f>'[1]Detailed Budget'!$AD$195</f>
        <v>18734176418</v>
      </c>
      <c r="CS700" s="5">
        <f>BN700*CR700</f>
        <v>39325752.017958835</v>
      </c>
      <c r="CW700" s="4"/>
      <c r="DH700" s="3">
        <f>'[1]Detailed Budget'!$AD$163</f>
        <v>4928560000</v>
      </c>
      <c r="DI700" s="2">
        <f>AP700*DH700</f>
        <v>5600000</v>
      </c>
    </row>
    <row r="701" spans="1:118" ht="43.5" x14ac:dyDescent="0.35">
      <c r="A701" s="23" t="s">
        <v>374</v>
      </c>
      <c r="B701" s="22" t="s">
        <v>373</v>
      </c>
      <c r="C701" s="21" t="s">
        <v>1</v>
      </c>
      <c r="D701" s="21"/>
      <c r="E701" s="21"/>
      <c r="F701" s="21"/>
      <c r="G701" s="21" t="s">
        <v>1</v>
      </c>
      <c r="H701" s="21" t="s">
        <v>1</v>
      </c>
      <c r="I701" s="21" t="s">
        <v>1</v>
      </c>
      <c r="J701" s="21"/>
      <c r="K701" s="21"/>
      <c r="L701" s="21"/>
      <c r="M701" s="21"/>
      <c r="N701" s="21" t="s">
        <v>1</v>
      </c>
      <c r="O701" s="21"/>
      <c r="P701" s="21"/>
      <c r="Q701" s="21"/>
      <c r="R701" s="21" t="s">
        <v>1</v>
      </c>
      <c r="S701" s="21"/>
      <c r="T701" s="21"/>
      <c r="U701" s="20">
        <f>COUNTA(C701:T701)</f>
        <v>6</v>
      </c>
      <c r="V701" s="19" t="s">
        <v>9</v>
      </c>
      <c r="W701" s="18">
        <v>105242</v>
      </c>
      <c r="X701" s="17">
        <v>2.78</v>
      </c>
      <c r="Y701" s="16">
        <f>1+X701/100</f>
        <v>1.0278</v>
      </c>
      <c r="Z701" s="6">
        <v>19</v>
      </c>
      <c r="AA701" s="16">
        <f>POWER(Y701,Z701)</f>
        <v>1.6836958972696243</v>
      </c>
      <c r="AB701" s="6">
        <f>W701*AA701</f>
        <v>177195.52362044979</v>
      </c>
      <c r="AC701" s="1">
        <v>12.7</v>
      </c>
      <c r="AD701" s="6">
        <f>AB701*AC701/100</f>
        <v>22503.831499797125</v>
      </c>
      <c r="AE701" s="6">
        <f>AD701*0.95</f>
        <v>21378.639924807267</v>
      </c>
      <c r="AF701" s="6">
        <f>AE701*BB701</f>
        <v>0</v>
      </c>
      <c r="AG701" s="15">
        <f>AE701/21628351</f>
        <v>9.8845445613524887E-4</v>
      </c>
      <c r="AH701" s="6">
        <f>AB701*0.05</f>
        <v>8859.7761810224893</v>
      </c>
      <c r="AI701" s="12">
        <f>AH701/12908475</f>
        <v>6.8635343687170559E-4</v>
      </c>
      <c r="AJ701" s="6">
        <f>AD701+AH701</f>
        <v>31363.607680819616</v>
      </c>
      <c r="AK701" s="6">
        <f>AB701*0.04</f>
        <v>7087.8209448179914</v>
      </c>
      <c r="AL701" s="6">
        <f>AB701*0.04</f>
        <v>7087.8209448179914</v>
      </c>
      <c r="AM701" s="6">
        <f>AK701+AL701</f>
        <v>14175.641889635983</v>
      </c>
      <c r="AN701" s="14">
        <f>AM701/20653560</f>
        <v>6.8635343687170559E-4</v>
      </c>
      <c r="AO701" s="6">
        <v>10</v>
      </c>
      <c r="AP701" s="13">
        <f>AO701/8801</f>
        <v>1.1362345188046814E-3</v>
      </c>
      <c r="AQ701" s="6">
        <v>10</v>
      </c>
      <c r="AR701" s="6"/>
      <c r="AS701" s="6"/>
      <c r="AT701" s="6"/>
      <c r="AU701" s="6">
        <v>0</v>
      </c>
      <c r="AV701" s="6"/>
      <c r="AW701" s="13">
        <f>AV701/34743979</f>
        <v>0</v>
      </c>
      <c r="AX701" s="6">
        <v>1</v>
      </c>
      <c r="AY701" s="6">
        <f>AJ701/963589*400708</f>
        <v>13042.54044677333</v>
      </c>
      <c r="AZ701" s="6">
        <f>AX701*AY701</f>
        <v>13042.54044677333</v>
      </c>
      <c r="BA701" s="12">
        <f>AZ701/12721596</f>
        <v>1.0252283162248926E-3</v>
      </c>
      <c r="BB701" s="11">
        <v>0</v>
      </c>
      <c r="BC701" s="6">
        <f>AD701*BB701*0.18*4</f>
        <v>0</v>
      </c>
      <c r="BD701" s="10">
        <f>BC701/11104067</f>
        <v>0</v>
      </c>
      <c r="BE701" s="6">
        <f>AD701*BB701*0.77*4</f>
        <v>0</v>
      </c>
      <c r="BF701" s="8">
        <f>BE701/47500730</f>
        <v>0</v>
      </c>
      <c r="BG701" s="27">
        <f>BC701+BE701</f>
        <v>0</v>
      </c>
      <c r="BH701" s="9">
        <v>1</v>
      </c>
      <c r="BI701" s="6">
        <f>AK701*0.85*0.75*12</f>
        <v>54221.83022785763</v>
      </c>
      <c r="BJ701" s="6">
        <f>AL701*0.85*0.75*2*12</f>
        <v>108443.66045571526</v>
      </c>
      <c r="BK701" s="6">
        <f>BI701+BJ701</f>
        <v>162665.49068357289</v>
      </c>
      <c r="BL701" s="8">
        <f>BK701/236999601</f>
        <v>6.8635343687170548E-4</v>
      </c>
      <c r="BM701" s="6">
        <f>AH701/272200*461889</f>
        <v>15033.920501382428</v>
      </c>
      <c r="BN701" s="8">
        <f>BM701/23157202</f>
        <v>6.4921144192560171E-4</v>
      </c>
      <c r="BT701" s="6">
        <f>'[1]Detailed Budget'!$AD$12</f>
        <v>194045122715</v>
      </c>
      <c r="BU701" s="6">
        <f>'[1]Detailed Budget'!$AD$24</f>
        <v>194045122715</v>
      </c>
      <c r="BV701" s="7">
        <f>AV701/34743979</f>
        <v>0</v>
      </c>
      <c r="BW701" s="4"/>
      <c r="BX701" s="5">
        <f>BT701*BV701</f>
        <v>0</v>
      </c>
      <c r="BY701" s="5">
        <f>BU701*BV701</f>
        <v>0</v>
      </c>
      <c r="CA701" s="6">
        <f>'[1]Detailed Budget'!$AD$96</f>
        <v>71050111380.677719</v>
      </c>
      <c r="CB701" s="5">
        <f>BA701*CA701</f>
        <v>72842586.058403298</v>
      </c>
      <c r="CE701" s="6">
        <f>'[1]Detailed Budget'!$AD$175</f>
        <v>4330586076.5988197</v>
      </c>
      <c r="CF701" s="5">
        <f>BB701*BD701*CE701</f>
        <v>0</v>
      </c>
      <c r="CG701" s="6">
        <f>'[1]Detailed Budget'!$AD$176</f>
        <v>20662817754.37001</v>
      </c>
      <c r="CH701" s="5">
        <f>BB701*BF701*CG701</f>
        <v>0</v>
      </c>
      <c r="CI701" s="5">
        <f>CF701+CH701</f>
        <v>0</v>
      </c>
      <c r="CJ701" s="5">
        <f>'[1]Detailed Budget'!$AD$178</f>
        <v>46025131033.061455</v>
      </c>
      <c r="CK701" s="5">
        <f>BB701*AG701*CJ701</f>
        <v>0</v>
      </c>
      <c r="CL701" s="5">
        <f>CI701+CK701</f>
        <v>0</v>
      </c>
      <c r="CM701" s="4">
        <f>'[1]Detailed Budget'!$AD$189</f>
        <v>77498869683.252869</v>
      </c>
      <c r="CN701" s="5">
        <f>BH701*BL701*CM701</f>
        <v>53191615.56077303</v>
      </c>
      <c r="CO701" s="3">
        <f>'[1]Detailed Budget'!$AD$191</f>
        <v>2684962805.4134097</v>
      </c>
      <c r="CP701" s="2">
        <f>BH701*AN701*CO701</f>
        <v>1842833.4493681903</v>
      </c>
      <c r="CQ701" s="2">
        <f>CN701+CP701</f>
        <v>55034449.010141224</v>
      </c>
      <c r="CR701" s="6">
        <f>'[1]Detailed Budget'!$AD$195</f>
        <v>18734176418</v>
      </c>
      <c r="CS701" s="5">
        <f>BN701*CR701</f>
        <v>12162441.685618384</v>
      </c>
      <c r="CW701" s="4"/>
      <c r="DH701" s="3">
        <f>'[1]Detailed Budget'!$AD$163</f>
        <v>4928560000</v>
      </c>
      <c r="DI701" s="2">
        <f>AP701*DH701</f>
        <v>5600000</v>
      </c>
    </row>
    <row r="702" spans="1:118" ht="43.5" x14ac:dyDescent="0.35">
      <c r="A702" s="23" t="s">
        <v>372</v>
      </c>
      <c r="B702" s="22" t="s">
        <v>371</v>
      </c>
      <c r="C702" s="21" t="s">
        <v>1</v>
      </c>
      <c r="D702" s="21"/>
      <c r="E702" s="21"/>
      <c r="F702" s="21"/>
      <c r="G702" s="21" t="s">
        <v>1</v>
      </c>
      <c r="H702" s="21" t="s">
        <v>1</v>
      </c>
      <c r="I702" s="21" t="s">
        <v>1</v>
      </c>
      <c r="J702" s="21"/>
      <c r="K702" s="21"/>
      <c r="L702" s="21"/>
      <c r="M702" s="21" t="s">
        <v>1</v>
      </c>
      <c r="N702" s="21"/>
      <c r="O702" s="21"/>
      <c r="P702" s="21"/>
      <c r="Q702" s="21"/>
      <c r="R702" s="21" t="s">
        <v>1</v>
      </c>
      <c r="S702" s="21"/>
      <c r="T702" s="21"/>
      <c r="U702" s="20">
        <f>COUNTA(C702:T702)</f>
        <v>6</v>
      </c>
      <c r="V702" s="19" t="s">
        <v>9</v>
      </c>
      <c r="W702" s="18">
        <v>121989</v>
      </c>
      <c r="X702" s="17">
        <v>2.78</v>
      </c>
      <c r="Y702" s="16">
        <f>1+X702/100</f>
        <v>1.0278</v>
      </c>
      <c r="Z702" s="6">
        <v>19</v>
      </c>
      <c r="AA702" s="16">
        <f>POWER(Y702,Z702)</f>
        <v>1.6836958972696243</v>
      </c>
      <c r="AB702" s="6">
        <f>W702*AA702</f>
        <v>205392.3788120242</v>
      </c>
      <c r="AC702" s="1">
        <v>12.7</v>
      </c>
      <c r="AD702" s="6">
        <f>AB702*AC702/100</f>
        <v>26084.832109127074</v>
      </c>
      <c r="AE702" s="6">
        <f>AD702*0.95</f>
        <v>24780.590503670719</v>
      </c>
      <c r="AF702" s="6">
        <f>AE702*BB702</f>
        <v>0</v>
      </c>
      <c r="AG702" s="15">
        <f>AE702/21628351</f>
        <v>1.1457457160590153E-3</v>
      </c>
      <c r="AH702" s="6">
        <f>AB702*0.05</f>
        <v>10269.618940601211</v>
      </c>
      <c r="AI702" s="12">
        <f>AH702/12908475</f>
        <v>7.9557181933584029E-4</v>
      </c>
      <c r="AJ702" s="6">
        <f>AD702+AH702</f>
        <v>36354.451049728283</v>
      </c>
      <c r="AK702" s="6">
        <f>AB702*0.04</f>
        <v>8215.6951524809683</v>
      </c>
      <c r="AL702" s="6">
        <f>AB702*0.04</f>
        <v>8215.6951524809683</v>
      </c>
      <c r="AM702" s="6">
        <f>AK702+AL702</f>
        <v>16431.390304961937</v>
      </c>
      <c r="AN702" s="14">
        <f>AM702/20653560</f>
        <v>7.9557181933584029E-4</v>
      </c>
      <c r="AO702" s="6">
        <v>11</v>
      </c>
      <c r="AP702" s="13">
        <f>AO702/8801</f>
        <v>1.2498579706851495E-3</v>
      </c>
      <c r="AQ702" s="6">
        <v>11</v>
      </c>
      <c r="AR702" s="6"/>
      <c r="AS702" s="6"/>
      <c r="AT702" s="6"/>
      <c r="AU702" s="6">
        <v>0</v>
      </c>
      <c r="AV702" s="6"/>
      <c r="AW702" s="13">
        <f>AV702/34743979</f>
        <v>0</v>
      </c>
      <c r="AX702" s="6">
        <v>1</v>
      </c>
      <c r="AY702" s="6">
        <f>AJ702/963589*400708</f>
        <v>15117.980146343016</v>
      </c>
      <c r="AZ702" s="6">
        <f>AX702*AY702</f>
        <v>15117.980146343016</v>
      </c>
      <c r="BA702" s="12">
        <f>AZ702/12721596</f>
        <v>1.188371344785907E-3</v>
      </c>
      <c r="BB702" s="11">
        <v>0</v>
      </c>
      <c r="BC702" s="6">
        <f>AD702*BB702*0.18*4</f>
        <v>0</v>
      </c>
      <c r="BD702" s="10">
        <f>BC702/11104067</f>
        <v>0</v>
      </c>
      <c r="BE702" s="6">
        <f>AD702*BB702*0.77*4</f>
        <v>0</v>
      </c>
      <c r="BF702" s="8">
        <f>BE702/47500730</f>
        <v>0</v>
      </c>
      <c r="BG702" s="27">
        <f>BC702+BE702</f>
        <v>0</v>
      </c>
      <c r="BH702" s="9">
        <v>1</v>
      </c>
      <c r="BI702" s="6">
        <f>AK702*0.85*0.75*12</f>
        <v>62850.067916479398</v>
      </c>
      <c r="BJ702" s="6">
        <f>AL702*0.85*0.75*2*12</f>
        <v>125700.1358329588</v>
      </c>
      <c r="BK702" s="6">
        <f>BI702+BJ702</f>
        <v>188550.20374943819</v>
      </c>
      <c r="BL702" s="8">
        <f>BK702/236999601</f>
        <v>7.9557181933584008E-4</v>
      </c>
      <c r="BM702" s="6">
        <f>AH702/272200*461889</f>
        <v>17426.245491753682</v>
      </c>
      <c r="BN702" s="8">
        <f>BM702/23157202</f>
        <v>7.5251947501056831E-4</v>
      </c>
      <c r="BT702" s="6">
        <f>'[1]Detailed Budget'!$AD$12</f>
        <v>194045122715</v>
      </c>
      <c r="BU702" s="6">
        <f>'[1]Detailed Budget'!$AD$24</f>
        <v>194045122715</v>
      </c>
      <c r="BV702" s="7">
        <f>AV702/34743979</f>
        <v>0</v>
      </c>
      <c r="BW702" s="4"/>
      <c r="BX702" s="5">
        <f>BT702*BV702</f>
        <v>0</v>
      </c>
      <c r="BY702" s="5">
        <f>BU702*BV702</f>
        <v>0</v>
      </c>
      <c r="CA702" s="6">
        <f>'[1]Detailed Budget'!$AD$96</f>
        <v>71050111380.677719</v>
      </c>
      <c r="CB702" s="5">
        <f>BA702*CA702</f>
        <v>84433916.408644453</v>
      </c>
      <c r="CE702" s="6">
        <f>'[1]Detailed Budget'!$AD$175</f>
        <v>4330586076.5988197</v>
      </c>
      <c r="CF702" s="5">
        <f>BB702*BD702*CE702</f>
        <v>0</v>
      </c>
      <c r="CG702" s="6">
        <f>'[1]Detailed Budget'!$AD$176</f>
        <v>20662817754.37001</v>
      </c>
      <c r="CH702" s="5">
        <f>BB702*BF702*CG702</f>
        <v>0</v>
      </c>
      <c r="CI702" s="5">
        <f>CF702+CH702</f>
        <v>0</v>
      </c>
      <c r="CJ702" s="5">
        <f>'[1]Detailed Budget'!$AD$178</f>
        <v>46025131033.061455</v>
      </c>
      <c r="CK702" s="5">
        <f>BB702*AG702*CJ702</f>
        <v>0</v>
      </c>
      <c r="CL702" s="5">
        <f>CI702+CK702</f>
        <v>0</v>
      </c>
      <c r="CM702" s="4">
        <f>'[1]Detailed Budget'!$AD$189</f>
        <v>77498869683.252869</v>
      </c>
      <c r="CN702" s="5">
        <f>BH702*BL702*CM702</f>
        <v>61655916.750376664</v>
      </c>
      <c r="CO702" s="3">
        <f>'[1]Detailed Budget'!$AD$191</f>
        <v>2684962805.4134097</v>
      </c>
      <c r="CP702" s="2">
        <f>BH702*AN702*CO702</f>
        <v>2136080.7439518082</v>
      </c>
      <c r="CQ702" s="2">
        <f>CN702+CP702</f>
        <v>63791997.494328469</v>
      </c>
      <c r="CR702" s="6">
        <f>'[1]Detailed Budget'!$AD$195</f>
        <v>18734176418</v>
      </c>
      <c r="CS702" s="5">
        <f>BN702*CR702</f>
        <v>14097832.60282873</v>
      </c>
      <c r="CW702" s="4"/>
      <c r="DH702" s="3">
        <f>'[1]Detailed Budget'!$AD$163</f>
        <v>4928560000</v>
      </c>
      <c r="DI702" s="2">
        <f>AP702*DH702</f>
        <v>6160000</v>
      </c>
    </row>
    <row r="703" spans="1:118" ht="43.5" x14ac:dyDescent="0.35">
      <c r="A703" s="23" t="s">
        <v>370</v>
      </c>
      <c r="B703" s="22" t="s">
        <v>369</v>
      </c>
      <c r="C703" s="21" t="s">
        <v>1</v>
      </c>
      <c r="D703" s="21"/>
      <c r="E703" s="21"/>
      <c r="F703" s="21"/>
      <c r="G703" s="21" t="s">
        <v>1</v>
      </c>
      <c r="H703" s="21" t="s">
        <v>1</v>
      </c>
      <c r="I703" s="21" t="s">
        <v>1</v>
      </c>
      <c r="J703" s="21"/>
      <c r="K703" s="21"/>
      <c r="L703" s="21"/>
      <c r="M703" s="21" t="s">
        <v>1</v>
      </c>
      <c r="N703" s="21"/>
      <c r="O703" s="21"/>
      <c r="P703" s="21"/>
      <c r="Q703" s="21"/>
      <c r="R703" s="21" t="s">
        <v>1</v>
      </c>
      <c r="S703" s="21"/>
      <c r="T703" s="21"/>
      <c r="U703" s="20">
        <f>COUNTA(C703:T703)</f>
        <v>6</v>
      </c>
      <c r="V703" s="19" t="s">
        <v>9</v>
      </c>
      <c r="W703" s="18">
        <v>166309</v>
      </c>
      <c r="X703" s="17">
        <v>2.78</v>
      </c>
      <c r="Y703" s="16">
        <f>1+X703/100</f>
        <v>1.0278</v>
      </c>
      <c r="Z703" s="6">
        <v>19</v>
      </c>
      <c r="AA703" s="16">
        <f>POWER(Y703,Z703)</f>
        <v>1.6836958972696243</v>
      </c>
      <c r="AB703" s="6">
        <f>W703*AA703</f>
        <v>280013.78097901394</v>
      </c>
      <c r="AC703" s="1">
        <v>12.7</v>
      </c>
      <c r="AD703" s="6">
        <f>AB703*AC703/100</f>
        <v>35561.750184334771</v>
      </c>
      <c r="AE703" s="6">
        <f>AD703*0.95</f>
        <v>33783.66267511803</v>
      </c>
      <c r="AF703" s="6">
        <f>AE703*BB703</f>
        <v>0</v>
      </c>
      <c r="AG703" s="15">
        <f>AE703/21628351</f>
        <v>1.5620082490393295E-3</v>
      </c>
      <c r="AH703" s="6">
        <f>AB703*0.05</f>
        <v>14000.689048950699</v>
      </c>
      <c r="AI703" s="12">
        <f>AH703/12908475</f>
        <v>1.0846121675062855E-3</v>
      </c>
      <c r="AJ703" s="6">
        <f>AD703+AH703</f>
        <v>49562.43923328547</v>
      </c>
      <c r="AK703" s="6">
        <f>AB703*0.04</f>
        <v>11200.551239160557</v>
      </c>
      <c r="AL703" s="6">
        <f>AB703*0.04</f>
        <v>11200.551239160557</v>
      </c>
      <c r="AM703" s="6">
        <f>AK703+AL703</f>
        <v>22401.102478321114</v>
      </c>
      <c r="AN703" s="14">
        <f>AM703/20653560</f>
        <v>1.0846121675062853E-3</v>
      </c>
      <c r="AO703" s="6">
        <v>10</v>
      </c>
      <c r="AP703" s="13">
        <f>AO703/8801</f>
        <v>1.1362345188046814E-3</v>
      </c>
      <c r="AQ703" s="6">
        <v>10</v>
      </c>
      <c r="AR703" s="6"/>
      <c r="AS703" s="6"/>
      <c r="AT703" s="6"/>
      <c r="AU703" s="6">
        <v>0</v>
      </c>
      <c r="AV703" s="6"/>
      <c r="AW703" s="13">
        <f>AV703/34743979</f>
        <v>0</v>
      </c>
      <c r="AX703" s="6">
        <v>1</v>
      </c>
      <c r="AY703" s="6">
        <f>AJ703/963589*400708</f>
        <v>20610.515375633546</v>
      </c>
      <c r="AZ703" s="6">
        <f>AX703*AY703</f>
        <v>20610.515375633546</v>
      </c>
      <c r="BA703" s="12">
        <f>AZ703/12721596</f>
        <v>1.6201202565805065E-3</v>
      </c>
      <c r="BB703" s="11">
        <v>0</v>
      </c>
      <c r="BC703" s="6">
        <f>AD703*BB703*0.18*4</f>
        <v>0</v>
      </c>
      <c r="BD703" s="10">
        <f>BC703/11104067</f>
        <v>0</v>
      </c>
      <c r="BE703" s="6">
        <f>AD703*BB703*0.77*4</f>
        <v>0</v>
      </c>
      <c r="BF703" s="8">
        <f>BE703/47500730</f>
        <v>0</v>
      </c>
      <c r="BG703" s="27">
        <f>BC703+BE703</f>
        <v>0</v>
      </c>
      <c r="BH703" s="9">
        <v>1</v>
      </c>
      <c r="BI703" s="6">
        <f>AK703*0.85*0.75*12</f>
        <v>85684.216979578254</v>
      </c>
      <c r="BJ703" s="6">
        <f>AL703*0.85*0.75*2*12</f>
        <v>171368.43395915651</v>
      </c>
      <c r="BK703" s="6">
        <f>BI703+BJ703</f>
        <v>257052.65093873476</v>
      </c>
      <c r="BL703" s="8">
        <f>BK703/236999601</f>
        <v>1.0846121675062853E-3</v>
      </c>
      <c r="BM703" s="6">
        <f>AH703/272200*461889</f>
        <v>23757.39994170018</v>
      </c>
      <c r="BN703" s="8">
        <f>BM703/23157202</f>
        <v>1.0259184137056015E-3</v>
      </c>
      <c r="BT703" s="6">
        <f>'[1]Detailed Budget'!$AD$12</f>
        <v>194045122715</v>
      </c>
      <c r="BU703" s="6">
        <f>'[1]Detailed Budget'!$AD$24</f>
        <v>194045122715</v>
      </c>
      <c r="BV703" s="7">
        <f>AV703/34743979</f>
        <v>0</v>
      </c>
      <c r="BW703" s="4"/>
      <c r="BX703" s="5">
        <f>BT703*BV703</f>
        <v>0</v>
      </c>
      <c r="BY703" s="5">
        <f>BU703*BV703</f>
        <v>0</v>
      </c>
      <c r="CA703" s="6">
        <f>'[1]Detailed Budget'!$AD$96</f>
        <v>71050111380.677719</v>
      </c>
      <c r="CB703" s="5">
        <f>BA703*CA703</f>
        <v>115109724.68013714</v>
      </c>
      <c r="CE703" s="6">
        <f>'[1]Detailed Budget'!$AD$175</f>
        <v>4330586076.5988197</v>
      </c>
      <c r="CF703" s="5">
        <f>BB703*BD703*CE703</f>
        <v>0</v>
      </c>
      <c r="CG703" s="6">
        <f>'[1]Detailed Budget'!$AD$176</f>
        <v>20662817754.37001</v>
      </c>
      <c r="CH703" s="5">
        <f>BB703*BF703*CG703</f>
        <v>0</v>
      </c>
      <c r="CI703" s="5">
        <f>CF703+CH703</f>
        <v>0</v>
      </c>
      <c r="CJ703" s="5">
        <f>'[1]Detailed Budget'!$AD$178</f>
        <v>46025131033.061455</v>
      </c>
      <c r="CK703" s="5">
        <f>BB703*AG703*CJ703</f>
        <v>0</v>
      </c>
      <c r="CL703" s="5">
        <f>CI703+CK703</f>
        <v>0</v>
      </c>
      <c r="CM703" s="4">
        <f>'[1]Detailed Budget'!$AD$189</f>
        <v>77498869683.252869</v>
      </c>
      <c r="CN703" s="5">
        <f>BH703*BL703*CM703</f>
        <v>84056217.026440039</v>
      </c>
      <c r="CO703" s="3">
        <f>'[1]Detailed Budget'!$AD$191</f>
        <v>2684962805.4134097</v>
      </c>
      <c r="CP703" s="2">
        <f>BH703*AN703*CO703</f>
        <v>2912143.328053195</v>
      </c>
      <c r="CQ703" s="2">
        <f>CN703+CP703</f>
        <v>86968360.354493231</v>
      </c>
      <c r="CR703" s="6">
        <f>'[1]Detailed Budget'!$AD$195</f>
        <v>18734176418</v>
      </c>
      <c r="CS703" s="5">
        <f>BN703*CR703</f>
        <v>19219736.552835446</v>
      </c>
      <c r="CW703" s="4"/>
      <c r="DH703" s="3">
        <f>'[1]Detailed Budget'!$AD$163</f>
        <v>4928560000</v>
      </c>
      <c r="DI703" s="2">
        <f>AP703*DH703</f>
        <v>5600000</v>
      </c>
    </row>
    <row r="704" spans="1:118" ht="43.5" x14ac:dyDescent="0.35">
      <c r="A704" s="23" t="s">
        <v>368</v>
      </c>
      <c r="B704" s="22" t="s">
        <v>367</v>
      </c>
      <c r="C704" s="21" t="s">
        <v>1</v>
      </c>
      <c r="D704" s="21"/>
      <c r="E704" s="21"/>
      <c r="F704" s="21"/>
      <c r="G704" s="21" t="s">
        <v>1</v>
      </c>
      <c r="H704" s="21" t="s">
        <v>1</v>
      </c>
      <c r="I704" s="21" t="s">
        <v>1</v>
      </c>
      <c r="J704" s="21"/>
      <c r="K704" s="21"/>
      <c r="L704" s="21"/>
      <c r="M704" s="21"/>
      <c r="N704" s="21" t="s">
        <v>1</v>
      </c>
      <c r="O704" s="21"/>
      <c r="P704" s="21"/>
      <c r="Q704" s="21"/>
      <c r="R704" s="21" t="s">
        <v>1</v>
      </c>
      <c r="S704" s="21"/>
      <c r="T704" s="21"/>
      <c r="U704" s="20">
        <f>COUNTA(C704:T704)</f>
        <v>6</v>
      </c>
      <c r="V704" s="19" t="s">
        <v>9</v>
      </c>
      <c r="W704" s="18">
        <v>127718</v>
      </c>
      <c r="X704" s="17">
        <v>2.78</v>
      </c>
      <c r="Y704" s="16">
        <f>1+X704/100</f>
        <v>1.0278</v>
      </c>
      <c r="Z704" s="6">
        <v>19</v>
      </c>
      <c r="AA704" s="16">
        <f>POWER(Y704,Z704)</f>
        <v>1.6836958972696243</v>
      </c>
      <c r="AB704" s="6">
        <f>W704*AA704</f>
        <v>215038.27260748189</v>
      </c>
      <c r="AC704" s="1">
        <v>12.7</v>
      </c>
      <c r="AD704" s="6">
        <f>AB704*AC704/100</f>
        <v>27309.860621150201</v>
      </c>
      <c r="AE704" s="6">
        <f>AD704*0.95</f>
        <v>25944.36759009269</v>
      </c>
      <c r="AF704" s="6">
        <f>AE704*BB704</f>
        <v>0</v>
      </c>
      <c r="AG704" s="15">
        <f>AE704/21628351</f>
        <v>1.1995536594580276E-3</v>
      </c>
      <c r="AH704" s="6">
        <f>AB704*0.05</f>
        <v>10751.913630374096</v>
      </c>
      <c r="AI704" s="12">
        <f>AH704/12908475</f>
        <v>8.3293445820471399E-4</v>
      </c>
      <c r="AJ704" s="6">
        <f>AD704+AH704</f>
        <v>38061.774251524301</v>
      </c>
      <c r="AK704" s="6">
        <f>AB704*0.04</f>
        <v>8601.5309042992758</v>
      </c>
      <c r="AL704" s="6">
        <f>AB704*0.04</f>
        <v>8601.5309042992758</v>
      </c>
      <c r="AM704" s="6">
        <f>AK704+AL704</f>
        <v>17203.061808598552</v>
      </c>
      <c r="AN704" s="14">
        <f>AM704/20653560</f>
        <v>8.3293445820471399E-4</v>
      </c>
      <c r="AO704" s="6">
        <v>10</v>
      </c>
      <c r="AP704" s="13">
        <f>AO704/8801</f>
        <v>1.1362345188046814E-3</v>
      </c>
      <c r="AQ704" s="6">
        <v>10</v>
      </c>
      <c r="AR704" s="6"/>
      <c r="AS704" s="6"/>
      <c r="AT704" s="6"/>
      <c r="AU704" s="6">
        <v>0</v>
      </c>
      <c r="AV704" s="6"/>
      <c r="AW704" s="13">
        <f>AV704/34743979</f>
        <v>0</v>
      </c>
      <c r="AX704" s="6">
        <v>1</v>
      </c>
      <c r="AY704" s="6">
        <f>AJ704/963589*400708</f>
        <v>15827.969639316971</v>
      </c>
      <c r="AZ704" s="6">
        <f>AX704*AY704</f>
        <v>15827.969639316971</v>
      </c>
      <c r="BA704" s="12">
        <f>AZ704/12721596</f>
        <v>1.2441811262766851E-3</v>
      </c>
      <c r="BB704" s="11">
        <v>0</v>
      </c>
      <c r="BC704" s="6">
        <f>AD704*BB704*0.18*4</f>
        <v>0</v>
      </c>
      <c r="BD704" s="10">
        <f>BC704/11104067</f>
        <v>0</v>
      </c>
      <c r="BE704" s="6">
        <f>AD704*BB704*0.77*4</f>
        <v>0</v>
      </c>
      <c r="BF704" s="8">
        <f>BE704/47500730</f>
        <v>0</v>
      </c>
      <c r="BG704" s="27">
        <f>BC704+BE704</f>
        <v>0</v>
      </c>
      <c r="BH704" s="9">
        <v>1</v>
      </c>
      <c r="BI704" s="6">
        <f>AK704*0.85*0.75*12</f>
        <v>65801.711417889455</v>
      </c>
      <c r="BJ704" s="6">
        <f>AL704*0.85*0.75*2*12</f>
        <v>131603.42283577891</v>
      </c>
      <c r="BK704" s="6">
        <f>BI704+BJ704</f>
        <v>197405.13425366837</v>
      </c>
      <c r="BL704" s="8">
        <f>BK704/236999601</f>
        <v>8.3293445820471388E-4</v>
      </c>
      <c r="BM704" s="6">
        <f>AH704/272200*461889</f>
        <v>18244.638629022265</v>
      </c>
      <c r="BN704" s="8">
        <f>BM704/23157202</f>
        <v>7.8786023583601622E-4</v>
      </c>
      <c r="BT704" s="6">
        <f>'[1]Detailed Budget'!$AD$12</f>
        <v>194045122715</v>
      </c>
      <c r="BU704" s="6">
        <f>'[1]Detailed Budget'!$AD$24</f>
        <v>194045122715</v>
      </c>
      <c r="BV704" s="7">
        <f>AV704/34743979</f>
        <v>0</v>
      </c>
      <c r="BW704" s="4"/>
      <c r="BX704" s="5">
        <f>BT704*BV704</f>
        <v>0</v>
      </c>
      <c r="BY704" s="5">
        <f>BU704*BV704</f>
        <v>0</v>
      </c>
      <c r="CA704" s="6">
        <f>'[1]Detailed Budget'!$AD$96</f>
        <v>71050111380.677719</v>
      </c>
      <c r="CB704" s="5">
        <f>BA704*CA704</f>
        <v>88399207.599695519</v>
      </c>
      <c r="CE704" s="6">
        <f>'[1]Detailed Budget'!$AD$175</f>
        <v>4330586076.5988197</v>
      </c>
      <c r="CF704" s="5">
        <f>BB704*BD704*CE704</f>
        <v>0</v>
      </c>
      <c r="CG704" s="6">
        <f>'[1]Detailed Budget'!$AD$176</f>
        <v>20662817754.37001</v>
      </c>
      <c r="CH704" s="5">
        <f>BB704*BF704*CG704</f>
        <v>0</v>
      </c>
      <c r="CI704" s="5">
        <f>CF704+CH704</f>
        <v>0</v>
      </c>
      <c r="CJ704" s="5">
        <f>'[1]Detailed Budget'!$AD$178</f>
        <v>46025131033.061455</v>
      </c>
      <c r="CK704" s="5">
        <f>BB704*AG704*CJ704</f>
        <v>0</v>
      </c>
      <c r="CL704" s="5">
        <f>CI704+CK704</f>
        <v>0</v>
      </c>
      <c r="CM704" s="4">
        <f>'[1]Detailed Budget'!$AD$189</f>
        <v>77498869683.252869</v>
      </c>
      <c r="CN704" s="5">
        <f>BH704*BL704*CM704</f>
        <v>64551479.031097956</v>
      </c>
      <c r="CO704" s="3">
        <f>'[1]Detailed Budget'!$AD$191</f>
        <v>2684962805.4134097</v>
      </c>
      <c r="CP704" s="2">
        <f>BH704*AN704*CO704</f>
        <v>2236398.0396268275</v>
      </c>
      <c r="CQ704" s="2">
        <f>CN704+CP704</f>
        <v>66787877.070724785</v>
      </c>
      <c r="CR704" s="6">
        <f>'[1]Detailed Budget'!$AD$195</f>
        <v>18734176418</v>
      </c>
      <c r="CS704" s="5">
        <f>BN704*CR704</f>
        <v>14759912.650879014</v>
      </c>
      <c r="CW704" s="4"/>
      <c r="DH704" s="3">
        <f>'[1]Detailed Budget'!$AD$163</f>
        <v>4928560000</v>
      </c>
      <c r="DI704" s="2">
        <f>AP704*DH704</f>
        <v>5600000</v>
      </c>
    </row>
    <row r="705" spans="1:118" ht="43.5" x14ac:dyDescent="0.35">
      <c r="A705" s="23" t="s">
        <v>366</v>
      </c>
      <c r="B705" s="22" t="s">
        <v>365</v>
      </c>
      <c r="C705" s="21" t="s">
        <v>1</v>
      </c>
      <c r="D705" s="21"/>
      <c r="E705" s="21"/>
      <c r="F705" s="21"/>
      <c r="G705" s="21" t="s">
        <v>1</v>
      </c>
      <c r="H705" s="21" t="s">
        <v>1</v>
      </c>
      <c r="I705" s="21" t="s">
        <v>1</v>
      </c>
      <c r="J705" s="21"/>
      <c r="K705" s="21"/>
      <c r="L705" s="21"/>
      <c r="M705" s="21" t="s">
        <v>1</v>
      </c>
      <c r="N705" s="21"/>
      <c r="O705" s="21"/>
      <c r="P705" s="21"/>
      <c r="Q705" s="21"/>
      <c r="R705" s="21" t="s">
        <v>1</v>
      </c>
      <c r="S705" s="21"/>
      <c r="T705" s="21"/>
      <c r="U705" s="20">
        <f>COUNTA(C705:T705)</f>
        <v>6</v>
      </c>
      <c r="V705" s="19" t="s">
        <v>9</v>
      </c>
      <c r="W705" s="18">
        <v>94228</v>
      </c>
      <c r="X705" s="17">
        <v>2.78</v>
      </c>
      <c r="Y705" s="16">
        <f>1+X705/100</f>
        <v>1.0278</v>
      </c>
      <c r="Z705" s="6">
        <v>19</v>
      </c>
      <c r="AA705" s="16">
        <f>POWER(Y705,Z705)</f>
        <v>1.6836958972696243</v>
      </c>
      <c r="AB705" s="6">
        <f>W705*AA705</f>
        <v>158651.29700792217</v>
      </c>
      <c r="AC705" s="1">
        <v>12.7</v>
      </c>
      <c r="AD705" s="6">
        <f>AB705*AC705/100</f>
        <v>20148.714720006115</v>
      </c>
      <c r="AE705" s="6">
        <f>AD705*0.95</f>
        <v>19141.27898400581</v>
      </c>
      <c r="AF705" s="6">
        <f>AE705*BB705</f>
        <v>0</v>
      </c>
      <c r="AG705" s="15">
        <f>AE705/21628351</f>
        <v>8.8500870843116102E-4</v>
      </c>
      <c r="AH705" s="6">
        <f>AB705*0.05</f>
        <v>7932.5648503961093</v>
      </c>
      <c r="AI705" s="12">
        <f>AH705/12908475</f>
        <v>6.1452377995046734E-4</v>
      </c>
      <c r="AJ705" s="6">
        <f>AD705+AH705</f>
        <v>28081.279570402225</v>
      </c>
      <c r="AK705" s="6">
        <f>AB705*0.04</f>
        <v>6346.051880316887</v>
      </c>
      <c r="AL705" s="6">
        <f>AB705*0.04</f>
        <v>6346.051880316887</v>
      </c>
      <c r="AM705" s="6">
        <f>AK705+AL705</f>
        <v>12692.103760633774</v>
      </c>
      <c r="AN705" s="14">
        <f>AM705/20653560</f>
        <v>6.1452377995046734E-4</v>
      </c>
      <c r="AO705" s="6">
        <v>10</v>
      </c>
      <c r="AP705" s="13">
        <f>AO705/8801</f>
        <v>1.1362345188046814E-3</v>
      </c>
      <c r="AQ705" s="6">
        <v>10</v>
      </c>
      <c r="AR705" s="6"/>
      <c r="AS705" s="6"/>
      <c r="AT705" s="6"/>
      <c r="AU705" s="6">
        <v>0</v>
      </c>
      <c r="AV705" s="6"/>
      <c r="AW705" s="13">
        <f>AV705/34743979</f>
        <v>0</v>
      </c>
      <c r="AX705" s="6">
        <v>1</v>
      </c>
      <c r="AY705" s="6">
        <f>AJ705/963589*400708</f>
        <v>11677.585956353521</v>
      </c>
      <c r="AZ705" s="6">
        <f>AX705*AY705</f>
        <v>11677.585956353521</v>
      </c>
      <c r="BA705" s="12">
        <f>AZ705/12721596</f>
        <v>9.1793403566294051E-4</v>
      </c>
      <c r="BB705" s="11">
        <v>0</v>
      </c>
      <c r="BC705" s="6">
        <f>AD705*BB705*0.18*4</f>
        <v>0</v>
      </c>
      <c r="BD705" s="10">
        <f>BC705/11104067</f>
        <v>0</v>
      </c>
      <c r="BE705" s="6">
        <f>AD705*BB705*0.77*4</f>
        <v>0</v>
      </c>
      <c r="BF705" s="8">
        <f>BE705/47500730</f>
        <v>0</v>
      </c>
      <c r="BG705" s="27">
        <f>BC705+BE705</f>
        <v>0</v>
      </c>
      <c r="BH705" s="9">
        <v>1</v>
      </c>
      <c r="BI705" s="6">
        <f>AK705*0.85*0.75*12</f>
        <v>48547.296884424184</v>
      </c>
      <c r="BJ705" s="6">
        <f>AL705*0.85*0.75*2*12</f>
        <v>97094.593768848368</v>
      </c>
      <c r="BK705" s="6">
        <f>BI705+BJ705</f>
        <v>145641.89065327257</v>
      </c>
      <c r="BL705" s="8">
        <f>BK705/236999601</f>
        <v>6.1452377995046734E-4</v>
      </c>
      <c r="BM705" s="6">
        <f>AH705/272200*461889</f>
        <v>13460.560052110979</v>
      </c>
      <c r="BN705" s="8">
        <f>BM705/23157202</f>
        <v>5.8126884466055007E-4</v>
      </c>
      <c r="BT705" s="6">
        <f>'[1]Detailed Budget'!$AD$12</f>
        <v>194045122715</v>
      </c>
      <c r="BU705" s="6">
        <f>'[1]Detailed Budget'!$AD$24</f>
        <v>194045122715</v>
      </c>
      <c r="BV705" s="7">
        <f>AV705/34743979</f>
        <v>0</v>
      </c>
      <c r="BW705" s="4"/>
      <c r="BX705" s="5">
        <f>BT705*BV705</f>
        <v>0</v>
      </c>
      <c r="BY705" s="5">
        <f>BU705*BV705</f>
        <v>0</v>
      </c>
      <c r="CA705" s="6">
        <f>'[1]Detailed Budget'!$AD$96</f>
        <v>71050111380.677719</v>
      </c>
      <c r="CB705" s="5">
        <f>BA705*CA705</f>
        <v>65219315.473966919</v>
      </c>
      <c r="CE705" s="6">
        <f>'[1]Detailed Budget'!$AD$175</f>
        <v>4330586076.5988197</v>
      </c>
      <c r="CF705" s="5">
        <f>BB705*BD705*CE705</f>
        <v>0</v>
      </c>
      <c r="CG705" s="6">
        <f>'[1]Detailed Budget'!$AD$176</f>
        <v>20662817754.37001</v>
      </c>
      <c r="CH705" s="5">
        <f>BB705*BF705*CG705</f>
        <v>0</v>
      </c>
      <c r="CI705" s="5">
        <f>CF705+CH705</f>
        <v>0</v>
      </c>
      <c r="CJ705" s="5">
        <f>'[1]Detailed Budget'!$AD$178</f>
        <v>46025131033.061455</v>
      </c>
      <c r="CK705" s="5">
        <f>BB705*AG705*CJ705</f>
        <v>0</v>
      </c>
      <c r="CL705" s="5">
        <f>CI705+CK705</f>
        <v>0</v>
      </c>
      <c r="CM705" s="4">
        <f>'[1]Detailed Budget'!$AD$189</f>
        <v>77498869683.252869</v>
      </c>
      <c r="CN705" s="5">
        <f>BH705*BL705*CM705</f>
        <v>47624898.339641228</v>
      </c>
      <c r="CO705" s="3">
        <f>'[1]Detailed Budget'!$AD$191</f>
        <v>2684962805.4134097</v>
      </c>
      <c r="CP705" s="2">
        <f>BH705*AN705*CO705</f>
        <v>1649973.4922090597</v>
      </c>
      <c r="CQ705" s="2">
        <f>CN705+CP705</f>
        <v>49274871.83185029</v>
      </c>
      <c r="CR705" s="6">
        <f>'[1]Detailed Budget'!$AD$195</f>
        <v>18734176418</v>
      </c>
      <c r="CS705" s="5">
        <f>BN705*CR705</f>
        <v>10889593.082157783</v>
      </c>
      <c r="CW705" s="4"/>
      <c r="DH705" s="3">
        <f>'[1]Detailed Budget'!$AD$163</f>
        <v>4928560000</v>
      </c>
      <c r="DI705" s="2">
        <f>AP705*DH705</f>
        <v>5600000</v>
      </c>
    </row>
    <row r="706" spans="1:118" ht="43.5" x14ac:dyDescent="0.35">
      <c r="A706" s="23" t="s">
        <v>364</v>
      </c>
      <c r="B706" s="22" t="s">
        <v>363</v>
      </c>
      <c r="C706" s="21" t="s">
        <v>1</v>
      </c>
      <c r="D706" s="21"/>
      <c r="E706" s="21"/>
      <c r="F706" s="21"/>
      <c r="G706" s="21" t="s">
        <v>1</v>
      </c>
      <c r="H706" s="21" t="s">
        <v>1</v>
      </c>
      <c r="I706" s="21" t="s">
        <v>1</v>
      </c>
      <c r="J706" s="21"/>
      <c r="K706" s="21"/>
      <c r="L706" s="21"/>
      <c r="M706" s="21"/>
      <c r="N706" s="21" t="s">
        <v>1</v>
      </c>
      <c r="O706" s="21"/>
      <c r="P706" s="21"/>
      <c r="Q706" s="21"/>
      <c r="R706" s="21" t="s">
        <v>1</v>
      </c>
      <c r="S706" s="21"/>
      <c r="T706" s="21"/>
      <c r="U706" s="20">
        <f>COUNTA(C706:T706)</f>
        <v>6</v>
      </c>
      <c r="V706" s="19" t="s">
        <v>9</v>
      </c>
      <c r="W706" s="18">
        <v>147335</v>
      </c>
      <c r="X706" s="17">
        <v>2.78</v>
      </c>
      <c r="Y706" s="16">
        <f>1+X706/100</f>
        <v>1.0278</v>
      </c>
      <c r="Z706" s="6">
        <v>19</v>
      </c>
      <c r="AA706" s="16">
        <f>POWER(Y706,Z706)</f>
        <v>1.6836958972696243</v>
      </c>
      <c r="AB706" s="6">
        <f>W706*AA706</f>
        <v>248067.33502422011</v>
      </c>
      <c r="AC706" s="1">
        <v>12.7</v>
      </c>
      <c r="AD706" s="6">
        <f>AB706*AC706/100</f>
        <v>31504.55154807595</v>
      </c>
      <c r="AE706" s="6">
        <f>AD706*0.95</f>
        <v>29929.323970672151</v>
      </c>
      <c r="AF706" s="6">
        <f>AE706*BB706</f>
        <v>0</v>
      </c>
      <c r="AG706" s="15">
        <f>AE706/21628351</f>
        <v>1.3838005482097156E-3</v>
      </c>
      <c r="AH706" s="6">
        <f>AB706*0.05</f>
        <v>12403.366751211006</v>
      </c>
      <c r="AI706" s="12">
        <f>AH706/12908475</f>
        <v>9.608700292800665E-4</v>
      </c>
      <c r="AJ706" s="6">
        <f>AD706+AH706</f>
        <v>43907.918299286954</v>
      </c>
      <c r="AK706" s="6">
        <f>AB706*0.04</f>
        <v>9922.6934009688048</v>
      </c>
      <c r="AL706" s="6">
        <f>AB706*0.04</f>
        <v>9922.6934009688048</v>
      </c>
      <c r="AM706" s="6">
        <f>AK706+AL706</f>
        <v>19845.38680193761</v>
      </c>
      <c r="AN706" s="14">
        <f>AM706/20653560</f>
        <v>9.608700292800665E-4</v>
      </c>
      <c r="AO706" s="6">
        <v>10</v>
      </c>
      <c r="AP706" s="13">
        <f>AO706/8801</f>
        <v>1.1362345188046814E-3</v>
      </c>
      <c r="AQ706" s="6">
        <v>10</v>
      </c>
      <c r="AR706" s="6"/>
      <c r="AS706" s="6"/>
      <c r="AT706" s="6"/>
      <c r="AU706" s="6">
        <v>0</v>
      </c>
      <c r="AV706" s="6"/>
      <c r="AW706" s="13">
        <f>AV706/34743979</f>
        <v>0</v>
      </c>
      <c r="AX706" s="6">
        <v>1</v>
      </c>
      <c r="AY706" s="6">
        <f>AJ706/963589*400708</f>
        <v>18259.085695115526</v>
      </c>
      <c r="AZ706" s="6">
        <f>AX706*AY706</f>
        <v>18259.085695115526</v>
      </c>
      <c r="BA706" s="12">
        <f>AZ706/12721596</f>
        <v>1.435282624531979E-3</v>
      </c>
      <c r="BB706" s="11">
        <v>0</v>
      </c>
      <c r="BC706" s="6">
        <f>AD706*BB706*0.18*4</f>
        <v>0</v>
      </c>
      <c r="BD706" s="10">
        <f>BC706/11104067</f>
        <v>0</v>
      </c>
      <c r="BE706" s="6">
        <f>AD706*BB706*0.77*4</f>
        <v>0</v>
      </c>
      <c r="BF706" s="8">
        <f>BE706/47500730</f>
        <v>0</v>
      </c>
      <c r="BG706" s="27">
        <f>BC706+BE706</f>
        <v>0</v>
      </c>
      <c r="BH706" s="9">
        <v>1</v>
      </c>
      <c r="BI706" s="6">
        <f>AK706*0.85*0.75*12</f>
        <v>75908.604517411353</v>
      </c>
      <c r="BJ706" s="6">
        <f>AL706*0.85*0.75*2*12</f>
        <v>151817.20903482271</v>
      </c>
      <c r="BK706" s="6">
        <f>BI706+BJ706</f>
        <v>227725.81355223406</v>
      </c>
      <c r="BL706" s="8">
        <f>BK706/236999601</f>
        <v>9.6087002928006639E-4</v>
      </c>
      <c r="BM706" s="6">
        <f>AH706/272200*461889</f>
        <v>21046.945868295741</v>
      </c>
      <c r="BN706" s="8">
        <f>BM706/23157202</f>
        <v>9.088725774510989E-4</v>
      </c>
      <c r="BT706" s="6">
        <f>'[1]Detailed Budget'!$AD$12</f>
        <v>194045122715</v>
      </c>
      <c r="BU706" s="6">
        <f>'[1]Detailed Budget'!$AD$24</f>
        <v>194045122715</v>
      </c>
      <c r="BV706" s="7">
        <f>AV706/34743979</f>
        <v>0</v>
      </c>
      <c r="BW706" s="4"/>
      <c r="BX706" s="5">
        <f>BT706*BV706</f>
        <v>0</v>
      </c>
      <c r="BY706" s="5">
        <f>BU706*BV706</f>
        <v>0</v>
      </c>
      <c r="CA706" s="6">
        <f>'[1]Detailed Budget'!$AD$96</f>
        <v>71050111380.677719</v>
      </c>
      <c r="CB706" s="5">
        <f>BA706*CA706</f>
        <v>101976990.33574855</v>
      </c>
      <c r="CE706" s="6">
        <f>'[1]Detailed Budget'!$AD$175</f>
        <v>4330586076.5988197</v>
      </c>
      <c r="CF706" s="5">
        <f>BB706*BD706*CE706</f>
        <v>0</v>
      </c>
      <c r="CG706" s="6">
        <f>'[1]Detailed Budget'!$AD$176</f>
        <v>20662817754.37001</v>
      </c>
      <c r="CH706" s="5">
        <f>BB706*BF706*CG706</f>
        <v>0</v>
      </c>
      <c r="CI706" s="5">
        <f>CF706+CH706</f>
        <v>0</v>
      </c>
      <c r="CJ706" s="5">
        <f>'[1]Detailed Budget'!$AD$178</f>
        <v>46025131033.061455</v>
      </c>
      <c r="CK706" s="5">
        <f>BB706*AG706*CJ706</f>
        <v>0</v>
      </c>
      <c r="CL706" s="5">
        <f>CI706+CK706</f>
        <v>0</v>
      </c>
      <c r="CM706" s="4">
        <f>'[1]Detailed Budget'!$AD$189</f>
        <v>77498869683.252869</v>
      </c>
      <c r="CN706" s="5">
        <f>BH706*BL706*CM706</f>
        <v>74466341.181719229</v>
      </c>
      <c r="CO706" s="3">
        <f>'[1]Detailed Budget'!$AD$191</f>
        <v>2684962805.4134097</v>
      </c>
      <c r="CP706" s="2">
        <f>BH706*AN706*CO706</f>
        <v>2579900.2894534725</v>
      </c>
      <c r="CQ706" s="2">
        <f>CN706+CP706</f>
        <v>77046241.471172705</v>
      </c>
      <c r="CR706" s="6">
        <f>'[1]Detailed Budget'!$AD$195</f>
        <v>18734176418</v>
      </c>
      <c r="CS706" s="5">
        <f>BN706*CR706</f>
        <v>17026979.207451254</v>
      </c>
      <c r="CW706" s="4"/>
      <c r="DH706" s="3">
        <f>'[1]Detailed Budget'!$AD$163</f>
        <v>4928560000</v>
      </c>
      <c r="DI706" s="2">
        <f>AP706*DH706</f>
        <v>5600000</v>
      </c>
    </row>
    <row r="707" spans="1:118" ht="43.5" x14ac:dyDescent="0.35">
      <c r="A707" s="23" t="s">
        <v>362</v>
      </c>
      <c r="B707" s="22" t="s">
        <v>361</v>
      </c>
      <c r="C707" s="21" t="s">
        <v>1</v>
      </c>
      <c r="D707" s="21"/>
      <c r="E707" s="21"/>
      <c r="F707" s="21"/>
      <c r="G707" s="21" t="s">
        <v>1</v>
      </c>
      <c r="H707" s="21" t="s">
        <v>1</v>
      </c>
      <c r="I707" s="21" t="s">
        <v>1</v>
      </c>
      <c r="J707" s="21"/>
      <c r="K707" s="21"/>
      <c r="L707" s="21"/>
      <c r="M707" s="21"/>
      <c r="N707" s="21" t="s">
        <v>1</v>
      </c>
      <c r="O707" s="21"/>
      <c r="P707" s="21"/>
      <c r="Q707" s="21"/>
      <c r="R707" s="21" t="s">
        <v>1</v>
      </c>
      <c r="S707" s="21"/>
      <c r="T707" s="21"/>
      <c r="U707" s="20">
        <f>COUNTA(C707:T707)</f>
        <v>6</v>
      </c>
      <c r="V707" s="19" t="s">
        <v>9</v>
      </c>
      <c r="W707" s="18">
        <v>198975</v>
      </c>
      <c r="X707" s="17">
        <v>2.78</v>
      </c>
      <c r="Y707" s="16">
        <f>1+X707/100</f>
        <v>1.0278</v>
      </c>
      <c r="Z707" s="6">
        <v>19</v>
      </c>
      <c r="AA707" s="16">
        <f>POWER(Y707,Z707)</f>
        <v>1.6836958972696243</v>
      </c>
      <c r="AB707" s="6">
        <f>W707*AA707</f>
        <v>335013.39115922351</v>
      </c>
      <c r="AC707" s="1">
        <v>12.7</v>
      </c>
      <c r="AD707" s="6">
        <f>AB707*AC707/100</f>
        <v>42546.700677221379</v>
      </c>
      <c r="AE707" s="6">
        <f>AD707*0.95</f>
        <v>40419.36564336031</v>
      </c>
      <c r="AF707" s="6">
        <f>AE707*BB707</f>
        <v>0</v>
      </c>
      <c r="AG707" s="15">
        <f>AE707/21628351</f>
        <v>1.8688140230089807E-3</v>
      </c>
      <c r="AH707" s="6">
        <f>AB707*0.05</f>
        <v>16750.669557961177</v>
      </c>
      <c r="AI707" s="12">
        <f>AH707/12908475</f>
        <v>1.297648990911876E-3</v>
      </c>
      <c r="AJ707" s="6">
        <f>AD707+AH707</f>
        <v>59297.370235182556</v>
      </c>
      <c r="AK707" s="6">
        <f>AB707*0.04</f>
        <v>13400.53564636894</v>
      </c>
      <c r="AL707" s="6">
        <f>AB707*0.04</f>
        <v>13400.53564636894</v>
      </c>
      <c r="AM707" s="6">
        <f>AK707+AL707</f>
        <v>26801.071292737881</v>
      </c>
      <c r="AN707" s="14">
        <f>AM707/20653560</f>
        <v>1.2976489909118758E-3</v>
      </c>
      <c r="AO707" s="6">
        <v>12</v>
      </c>
      <c r="AP707" s="13">
        <f>AO707/8801</f>
        <v>1.3634814225656176E-3</v>
      </c>
      <c r="AQ707" s="6">
        <v>12</v>
      </c>
      <c r="AR707" s="6"/>
      <c r="AS707" s="6"/>
      <c r="AT707" s="6"/>
      <c r="AU707" s="6">
        <v>0</v>
      </c>
      <c r="AV707" s="6"/>
      <c r="AW707" s="13">
        <f>AV707/34743979</f>
        <v>0</v>
      </c>
      <c r="AX707" s="6">
        <v>1</v>
      </c>
      <c r="AY707" s="6">
        <f>AJ707/963589*400708</f>
        <v>24658.781526355669</v>
      </c>
      <c r="AZ707" s="6">
        <f>AX707*AY707</f>
        <v>24658.781526355669</v>
      </c>
      <c r="BA707" s="12">
        <f>AZ707/12721596</f>
        <v>1.9383402464876003E-3</v>
      </c>
      <c r="BB707" s="11">
        <v>0</v>
      </c>
      <c r="BC707" s="6">
        <f>AD707*BB707*0.18*4</f>
        <v>0</v>
      </c>
      <c r="BD707" s="10">
        <f>BC707/11104067</f>
        <v>0</v>
      </c>
      <c r="BE707" s="6">
        <f>AD707*BB707*0.77*4</f>
        <v>0</v>
      </c>
      <c r="BF707" s="8">
        <f>BE707/47500730</f>
        <v>0</v>
      </c>
      <c r="BG707" s="27">
        <f>BC707+BE707</f>
        <v>0</v>
      </c>
      <c r="BH707" s="9">
        <v>1</v>
      </c>
      <c r="BI707" s="6">
        <f>AK707*0.85*0.75*12</f>
        <v>102514.09769472238</v>
      </c>
      <c r="BJ707" s="6">
        <f>AL707*0.85*0.75*2*12</f>
        <v>205028.19538944477</v>
      </c>
      <c r="BK707" s="6">
        <f>BI707+BJ707</f>
        <v>307542.29308416718</v>
      </c>
      <c r="BL707" s="8">
        <f>BK707/236999601</f>
        <v>1.2976489909118758E-3</v>
      </c>
      <c r="BM707" s="6">
        <f>AH707/272200*461889</f>
        <v>28423.769329379611</v>
      </c>
      <c r="BN707" s="8">
        <f>BM707/23157202</f>
        <v>1.2274267560208531E-3</v>
      </c>
      <c r="BT707" s="6">
        <f>'[1]Detailed Budget'!$AD$12</f>
        <v>194045122715</v>
      </c>
      <c r="BU707" s="6">
        <f>'[1]Detailed Budget'!$AD$24</f>
        <v>194045122715</v>
      </c>
      <c r="BV707" s="7">
        <f>AV707/34743979</f>
        <v>0</v>
      </c>
      <c r="BW707" s="4"/>
      <c r="BX707" s="5">
        <f>BT707*BV707</f>
        <v>0</v>
      </c>
      <c r="BY707" s="5">
        <f>BU707*BV707</f>
        <v>0</v>
      </c>
      <c r="CA707" s="6">
        <f>'[1]Detailed Budget'!$AD$96</f>
        <v>71050111380.677719</v>
      </c>
      <c r="CB707" s="5">
        <f>BA707*CA707</f>
        <v>137719290.40659431</v>
      </c>
      <c r="CE707" s="6">
        <f>'[1]Detailed Budget'!$AD$175</f>
        <v>4330586076.5988197</v>
      </c>
      <c r="CF707" s="5">
        <f>BB707*BD707*CE707</f>
        <v>0</v>
      </c>
      <c r="CG707" s="6">
        <f>'[1]Detailed Budget'!$AD$176</f>
        <v>20662817754.37001</v>
      </c>
      <c r="CH707" s="5">
        <f>BB707*BF707*CG707</f>
        <v>0</v>
      </c>
      <c r="CI707" s="5">
        <f>CF707+CH707</f>
        <v>0</v>
      </c>
      <c r="CJ707" s="5">
        <f>'[1]Detailed Budget'!$AD$178</f>
        <v>46025131033.061455</v>
      </c>
      <c r="CK707" s="5">
        <f>BB707*AG707*CJ707</f>
        <v>0</v>
      </c>
      <c r="CL707" s="5">
        <f>CI707+CK707</f>
        <v>0</v>
      </c>
      <c r="CM707" s="4">
        <f>'[1]Detailed Budget'!$AD$189</f>
        <v>77498869683.252869</v>
      </c>
      <c r="CN707" s="5">
        <f>BH707*BL707*CM707</f>
        <v>100566330.04128404</v>
      </c>
      <c r="CO707" s="3">
        <f>'[1]Detailed Budget'!$AD$191</f>
        <v>2684962805.4134097</v>
      </c>
      <c r="CP707" s="2">
        <f>BH707*AN707*CO707</f>
        <v>3484139.2750806301</v>
      </c>
      <c r="CQ707" s="2">
        <f>CN707+CP707</f>
        <v>104050469.31636468</v>
      </c>
      <c r="CR707" s="6">
        <f>'[1]Detailed Budget'!$AD$195</f>
        <v>18734176418</v>
      </c>
      <c r="CS707" s="5">
        <f>BN707*CR707</f>
        <v>22994829.387468107</v>
      </c>
      <c r="CW707" s="4"/>
      <c r="DH707" s="3">
        <f>'[1]Detailed Budget'!$AD$163</f>
        <v>4928560000</v>
      </c>
      <c r="DI707" s="2">
        <f>AP707*DH707</f>
        <v>6720000</v>
      </c>
    </row>
    <row r="708" spans="1:118" ht="58" x14ac:dyDescent="0.35">
      <c r="A708" s="23" t="s">
        <v>360</v>
      </c>
      <c r="B708" s="22" t="s">
        <v>359</v>
      </c>
      <c r="C708" s="21" t="s">
        <v>1</v>
      </c>
      <c r="D708" s="21"/>
      <c r="E708" s="21"/>
      <c r="F708" s="21"/>
      <c r="G708" s="21" t="s">
        <v>1</v>
      </c>
      <c r="H708" s="21" t="s">
        <v>1</v>
      </c>
      <c r="I708" s="21" t="s">
        <v>1</v>
      </c>
      <c r="J708" s="21"/>
      <c r="K708" s="21"/>
      <c r="L708" s="21"/>
      <c r="M708" s="21"/>
      <c r="N708" s="21" t="s">
        <v>1</v>
      </c>
      <c r="O708" s="21"/>
      <c r="P708" s="21"/>
      <c r="Q708" s="21"/>
      <c r="R708" s="21" t="s">
        <v>1</v>
      </c>
      <c r="S708" s="21"/>
      <c r="T708" s="21"/>
      <c r="U708" s="20">
        <f>COUNTA(C708:T708)</f>
        <v>6</v>
      </c>
      <c r="V708" s="19" t="s">
        <v>26</v>
      </c>
      <c r="W708" s="18">
        <v>70276</v>
      </c>
      <c r="X708" s="17">
        <v>2.78</v>
      </c>
      <c r="Y708" s="16">
        <f>1+X708/100</f>
        <v>1.0278</v>
      </c>
      <c r="Z708" s="6">
        <v>19</v>
      </c>
      <c r="AA708" s="16">
        <f>POWER(Y708,Z708)</f>
        <v>1.6836958972696243</v>
      </c>
      <c r="AB708" s="6">
        <f>W708*AA708</f>
        <v>118323.41287652012</v>
      </c>
      <c r="AC708" s="1">
        <v>12.7</v>
      </c>
      <c r="AD708" s="6">
        <f>AB708*AC708/100</f>
        <v>15027.073435318052</v>
      </c>
      <c r="AE708" s="6">
        <f>AD708*0.95</f>
        <v>14275.71976355215</v>
      </c>
      <c r="AF708" s="6">
        <f>AE708*BB708</f>
        <v>0</v>
      </c>
      <c r="AG708" s="15">
        <f>AE708/21628351</f>
        <v>6.6004661028259384E-4</v>
      </c>
      <c r="AH708" s="6">
        <f>AB708*0.05</f>
        <v>5916.1706438260062</v>
      </c>
      <c r="AI708" s="12">
        <f>AH708/12908475</f>
        <v>4.583167759031184E-4</v>
      </c>
      <c r="AJ708" s="6">
        <f>AD708+AH708</f>
        <v>20943.24407914406</v>
      </c>
      <c r="AK708" s="6">
        <f>AB708*0.04</f>
        <v>4732.9365150608046</v>
      </c>
      <c r="AL708" s="6">
        <f>AB708*0.04</f>
        <v>4732.9365150608046</v>
      </c>
      <c r="AM708" s="6">
        <f>AK708+AL708</f>
        <v>9465.8730301216092</v>
      </c>
      <c r="AN708" s="14">
        <f>AM708/20653560</f>
        <v>4.5831677590311835E-4</v>
      </c>
      <c r="AO708" s="6">
        <v>10</v>
      </c>
      <c r="AP708" s="13">
        <f>AO708/8801</f>
        <v>1.1362345188046814E-3</v>
      </c>
      <c r="AQ708" s="6">
        <v>10</v>
      </c>
      <c r="AR708" s="6"/>
      <c r="AS708" s="6"/>
      <c r="AT708" s="6"/>
      <c r="AU708" s="6">
        <v>0</v>
      </c>
      <c r="AV708" s="6"/>
      <c r="AW708" s="13">
        <f>AV708/34743979</f>
        <v>0</v>
      </c>
      <c r="AX708" s="6">
        <v>1</v>
      </c>
      <c r="AY708" s="6">
        <f>AJ708/963589*400708</f>
        <v>8709.237494892177</v>
      </c>
      <c r="AZ708" s="6">
        <f>AX708*AY708</f>
        <v>8709.237494892177</v>
      </c>
      <c r="BA708" s="12">
        <f>AZ708/12721596</f>
        <v>6.8460258405409011E-4</v>
      </c>
      <c r="BB708" s="11">
        <v>0</v>
      </c>
      <c r="BC708" s="6">
        <f>AD708*BB708*0.18*4</f>
        <v>0</v>
      </c>
      <c r="BD708" s="10">
        <f>BC708/11104067</f>
        <v>0</v>
      </c>
      <c r="BE708" s="6">
        <f>AD708*BB708*0.77*4</f>
        <v>0</v>
      </c>
      <c r="BF708" s="8">
        <f>BE708/47500730</f>
        <v>0</v>
      </c>
      <c r="BG708" s="27">
        <f>BC708+BE708</f>
        <v>0</v>
      </c>
      <c r="BH708" s="9">
        <v>1</v>
      </c>
      <c r="BI708" s="6">
        <f>AK708*0.85*0.75*12</f>
        <v>36206.964340215156</v>
      </c>
      <c r="BJ708" s="6">
        <f>AL708*0.85*0.75*2*12</f>
        <v>72413.928680430312</v>
      </c>
      <c r="BK708" s="6">
        <f>BI708+BJ708</f>
        <v>108620.89302064547</v>
      </c>
      <c r="BL708" s="8">
        <f>BK708/236999601</f>
        <v>4.5831677590311835E-4</v>
      </c>
      <c r="BM708" s="6">
        <f>AH708/272200*461889</f>
        <v>10038.993910750001</v>
      </c>
      <c r="BN708" s="8">
        <f>BM708/23157202</f>
        <v>4.3351497779179027E-4</v>
      </c>
      <c r="BT708" s="6">
        <f>'[1]Detailed Budget'!$AD$12</f>
        <v>194045122715</v>
      </c>
      <c r="BU708" s="6">
        <f>'[1]Detailed Budget'!$AD$24</f>
        <v>194045122715</v>
      </c>
      <c r="BV708" s="7">
        <f>AV708/34743979</f>
        <v>0</v>
      </c>
      <c r="BW708" s="4"/>
      <c r="BX708" s="5">
        <f>BT708*BV708</f>
        <v>0</v>
      </c>
      <c r="BY708" s="5">
        <f>BU708*BV708</f>
        <v>0</v>
      </c>
      <c r="CA708" s="6">
        <f>'[1]Detailed Budget'!$AD$96</f>
        <v>71050111380.677719</v>
      </c>
      <c r="CB708" s="5">
        <f>BA708*CA708</f>
        <v>48641089.848542884</v>
      </c>
      <c r="CE708" s="6">
        <f>'[1]Detailed Budget'!$AD$175</f>
        <v>4330586076.5988197</v>
      </c>
      <c r="CF708" s="5">
        <f>BB708*BD708*CE708</f>
        <v>0</v>
      </c>
      <c r="CG708" s="6">
        <f>'[1]Detailed Budget'!$AD$176</f>
        <v>20662817754.37001</v>
      </c>
      <c r="CH708" s="5">
        <f>BB708*BF708*CG708</f>
        <v>0</v>
      </c>
      <c r="CI708" s="5">
        <f>CF708+CH708</f>
        <v>0</v>
      </c>
      <c r="CJ708" s="5">
        <f>'[1]Detailed Budget'!$AD$178</f>
        <v>46025131033.061455</v>
      </c>
      <c r="CK708" s="5">
        <f>BB708*AG708*CJ708</f>
        <v>0</v>
      </c>
      <c r="CL708" s="5">
        <f>CI708+CK708</f>
        <v>0</v>
      </c>
      <c r="CM708" s="4">
        <f>'[1]Detailed Budget'!$AD$189</f>
        <v>77498869683.252869</v>
      </c>
      <c r="CN708" s="5">
        <f>BH708*BL708*CM708</f>
        <v>35519032.08936438</v>
      </c>
      <c r="CO708" s="3">
        <f>'[1]Detailed Budget'!$AD$191</f>
        <v>2684962805.4134097</v>
      </c>
      <c r="CP708" s="2">
        <f>BH708*AN708*CO708</f>
        <v>1230563.4963968657</v>
      </c>
      <c r="CQ708" s="2">
        <f>CN708+CP708</f>
        <v>36749595.585761249</v>
      </c>
      <c r="CR708" s="6">
        <f>'[1]Detailed Budget'!$AD$195</f>
        <v>18734176418</v>
      </c>
      <c r="CS708" s="5">
        <f>BN708*CR708</f>
        <v>8121546.073796751</v>
      </c>
      <c r="CW708" s="4"/>
      <c r="DH708" s="3">
        <f>'[1]Detailed Budget'!$AD$163</f>
        <v>4928560000</v>
      </c>
      <c r="DI708" s="2">
        <f>AP708*DH708</f>
        <v>5600000</v>
      </c>
    </row>
    <row r="709" spans="1:118" ht="58" x14ac:dyDescent="0.35">
      <c r="A709" s="23" t="s">
        <v>358</v>
      </c>
      <c r="B709" s="22" t="s">
        <v>357</v>
      </c>
      <c r="C709" s="21" t="s">
        <v>1</v>
      </c>
      <c r="D709" s="21"/>
      <c r="E709" s="21"/>
      <c r="F709" s="21"/>
      <c r="G709" s="21" t="s">
        <v>1</v>
      </c>
      <c r="H709" s="21" t="s">
        <v>1</v>
      </c>
      <c r="I709" s="21" t="s">
        <v>1</v>
      </c>
      <c r="J709" s="21"/>
      <c r="K709" s="21"/>
      <c r="L709" s="21"/>
      <c r="M709" s="21"/>
      <c r="N709" s="21" t="s">
        <v>1</v>
      </c>
      <c r="O709" s="21"/>
      <c r="P709" s="21"/>
      <c r="Q709" s="21" t="s">
        <v>1</v>
      </c>
      <c r="R709" s="21"/>
      <c r="S709" s="21"/>
      <c r="T709" s="21"/>
      <c r="U709" s="20">
        <f>COUNTA(C709:T709)</f>
        <v>6</v>
      </c>
      <c r="V709" s="19" t="s">
        <v>26</v>
      </c>
      <c r="W709" s="18">
        <v>372080</v>
      </c>
      <c r="X709" s="17">
        <v>2.78</v>
      </c>
      <c r="Y709" s="16">
        <f>1+X709/100</f>
        <v>1.0278</v>
      </c>
      <c r="Z709" s="6">
        <v>19</v>
      </c>
      <c r="AA709" s="16">
        <f>POWER(Y709,Z709)</f>
        <v>1.6836958972696243</v>
      </c>
      <c r="AB709" s="6">
        <f>W709*AA709</f>
        <v>626469.56945608184</v>
      </c>
      <c r="AC709" s="1">
        <v>12.7</v>
      </c>
      <c r="AD709" s="6">
        <f>AB709*AC709/100</f>
        <v>79561.635320922389</v>
      </c>
      <c r="AE709" s="6">
        <f>AD709*0.95</f>
        <v>75583.553554876271</v>
      </c>
      <c r="AF709" s="6">
        <f>AE709*BB709</f>
        <v>0</v>
      </c>
      <c r="AG709" s="15">
        <f>AE709/21628351</f>
        <v>3.4946516983600032E-3</v>
      </c>
      <c r="AH709" s="6">
        <f>AB709*0.05</f>
        <v>31323.478472804094</v>
      </c>
      <c r="AI709" s="12">
        <f>AH709/12908475</f>
        <v>2.4265824175825645E-3</v>
      </c>
      <c r="AJ709" s="6">
        <f>AD709+AH709</f>
        <v>110885.11379372649</v>
      </c>
      <c r="AK709" s="6">
        <f>AB709*0.04</f>
        <v>25058.782778243272</v>
      </c>
      <c r="AL709" s="6">
        <f>AB709*0.04</f>
        <v>25058.782778243272</v>
      </c>
      <c r="AM709" s="6">
        <f>AK709+AL709</f>
        <v>50117.565556486545</v>
      </c>
      <c r="AN709" s="14">
        <f>AM709/20653560</f>
        <v>2.4265824175825641E-3</v>
      </c>
      <c r="AO709" s="6">
        <v>10</v>
      </c>
      <c r="AP709" s="13">
        <f>AO709/8801</f>
        <v>1.1362345188046814E-3</v>
      </c>
      <c r="AQ709" s="6">
        <v>10</v>
      </c>
      <c r="AR709" s="6"/>
      <c r="AS709" s="6"/>
      <c r="AT709" s="6"/>
      <c r="AU709" s="6">
        <v>0</v>
      </c>
      <c r="AV709" s="6"/>
      <c r="AW709" s="13">
        <f>AV709/34743979</f>
        <v>0</v>
      </c>
      <c r="AX709" s="6">
        <v>1</v>
      </c>
      <c r="AY709" s="6">
        <f>AJ709/963589*400708</f>
        <v>46111.518684892166</v>
      </c>
      <c r="AZ709" s="6">
        <f>AX709*AY709</f>
        <v>46111.518684892166</v>
      </c>
      <c r="BA709" s="12">
        <f>AZ709/12721596</f>
        <v>3.6246646006438316E-3</v>
      </c>
      <c r="BB709" s="11">
        <v>0</v>
      </c>
      <c r="BC709" s="6">
        <f>AD709*BB709*0.18*4</f>
        <v>0</v>
      </c>
      <c r="BD709" s="10">
        <f>BC709/11104067</f>
        <v>0</v>
      </c>
      <c r="BE709" s="6">
        <f>AD709*BB709*0.77*4</f>
        <v>0</v>
      </c>
      <c r="BF709" s="8">
        <f>BE709/47500730</f>
        <v>0</v>
      </c>
      <c r="BG709" s="27">
        <f>BC709+BE709</f>
        <v>0</v>
      </c>
      <c r="BH709" s="9">
        <v>1</v>
      </c>
      <c r="BI709" s="6">
        <f>AK709*0.85*0.75*12</f>
        <v>191699.68825356103</v>
      </c>
      <c r="BJ709" s="6">
        <f>AL709*0.85*0.75*2*12</f>
        <v>383399.37650712207</v>
      </c>
      <c r="BK709" s="6">
        <f>BI709+BJ709</f>
        <v>575099.0647606831</v>
      </c>
      <c r="BL709" s="8">
        <f>BK709/236999601</f>
        <v>2.4265824175825641E-3</v>
      </c>
      <c r="BM709" s="6">
        <f>AH709/272200*461889</f>
        <v>53151.984380326998</v>
      </c>
      <c r="BN709" s="8">
        <f>BM709/23157202</f>
        <v>2.2952679853259906E-3</v>
      </c>
      <c r="BT709" s="6">
        <f>'[1]Detailed Budget'!$AD$12</f>
        <v>194045122715</v>
      </c>
      <c r="BU709" s="6">
        <f>'[1]Detailed Budget'!$AD$24</f>
        <v>194045122715</v>
      </c>
      <c r="BV709" s="7">
        <f>AV709/34743979</f>
        <v>0</v>
      </c>
      <c r="BW709" s="4"/>
      <c r="BX709" s="5">
        <f>BT709*BV709</f>
        <v>0</v>
      </c>
      <c r="BY709" s="5">
        <f>BU709*BV709</f>
        <v>0</v>
      </c>
      <c r="CA709" s="6">
        <f>'[1]Detailed Budget'!$AD$96</f>
        <v>71050111380.677719</v>
      </c>
      <c r="CB709" s="5">
        <f>BA709*CA709</f>
        <v>257532823.59334397</v>
      </c>
      <c r="CE709" s="6">
        <f>'[1]Detailed Budget'!$AD$175</f>
        <v>4330586076.5988197</v>
      </c>
      <c r="CF709" s="5">
        <f>BB709*BD709*CE709</f>
        <v>0</v>
      </c>
      <c r="CG709" s="6">
        <f>'[1]Detailed Budget'!$AD$176</f>
        <v>20662817754.37001</v>
      </c>
      <c r="CH709" s="5">
        <f>BB709*BF709*CG709</f>
        <v>0</v>
      </c>
      <c r="CI709" s="5">
        <f>CF709+CH709</f>
        <v>0</v>
      </c>
      <c r="CJ709" s="5">
        <f>'[1]Detailed Budget'!$AD$178</f>
        <v>46025131033.061455</v>
      </c>
      <c r="CK709" s="5">
        <f>BB709*AG709*CJ709</f>
        <v>0</v>
      </c>
      <c r="CL709" s="5">
        <f>CI709+CK709</f>
        <v>0</v>
      </c>
      <c r="CM709" s="4">
        <f>'[1]Detailed Budget'!$AD$189</f>
        <v>77498869683.252869</v>
      </c>
      <c r="CN709" s="5">
        <f>BH709*BL709*CM709</f>
        <v>188057394.55590382</v>
      </c>
      <c r="CO709" s="3">
        <f>'[1]Detailed Budget'!$AD$191</f>
        <v>2684962805.4134097</v>
      </c>
      <c r="CP709" s="2">
        <f>BH709*AN709*CO709</f>
        <v>6515283.5354793351</v>
      </c>
      <c r="CQ709" s="2">
        <f>CN709+CP709</f>
        <v>194572678.09138316</v>
      </c>
      <c r="CR709" s="6">
        <f>'[1]Detailed Budget'!$AD$195</f>
        <v>18734176418</v>
      </c>
      <c r="CS709" s="5">
        <f>BN709*CR709</f>
        <v>42999955.363684542</v>
      </c>
      <c r="CW709" s="4"/>
      <c r="DH709" s="3">
        <f>'[1]Detailed Budget'!$AD$163</f>
        <v>4928560000</v>
      </c>
      <c r="DI709" s="2">
        <f>AP709*DH709</f>
        <v>5600000</v>
      </c>
    </row>
    <row r="710" spans="1:118" ht="43.5" x14ac:dyDescent="0.35">
      <c r="A710" s="23" t="s">
        <v>356</v>
      </c>
      <c r="B710" s="22" t="s">
        <v>355</v>
      </c>
      <c r="C710" s="21" t="s">
        <v>1</v>
      </c>
      <c r="D710" s="21"/>
      <c r="E710" s="21"/>
      <c r="F710" s="21"/>
      <c r="G710" s="21" t="s">
        <v>1</v>
      </c>
      <c r="H710" s="21" t="s">
        <v>1</v>
      </c>
      <c r="I710" s="21" t="s">
        <v>1</v>
      </c>
      <c r="J710" s="21"/>
      <c r="K710" s="21"/>
      <c r="L710" s="21"/>
      <c r="M710" s="21"/>
      <c r="N710" s="21" t="s">
        <v>1</v>
      </c>
      <c r="O710" s="21"/>
      <c r="P710" s="21"/>
      <c r="Q710" s="21" t="s">
        <v>1</v>
      </c>
      <c r="R710" s="21"/>
      <c r="S710" s="21"/>
      <c r="T710" s="21"/>
      <c r="U710" s="20">
        <f>COUNTA(C710:T710)</f>
        <v>6</v>
      </c>
      <c r="V710" s="19" t="s">
        <v>9</v>
      </c>
      <c r="W710" s="18">
        <v>374515</v>
      </c>
      <c r="X710" s="17">
        <v>2.78</v>
      </c>
      <c r="Y710" s="16">
        <f>1+X710/100</f>
        <v>1.0278</v>
      </c>
      <c r="Z710" s="6">
        <v>19</v>
      </c>
      <c r="AA710" s="16">
        <f>POWER(Y710,Z710)</f>
        <v>1.6836958972696243</v>
      </c>
      <c r="AB710" s="6">
        <f>W710*AA710</f>
        <v>630569.36896593333</v>
      </c>
      <c r="AC710" s="1">
        <v>12.7</v>
      </c>
      <c r="AD710" s="6">
        <f>AB710*AC710/100</f>
        <v>80082.309858673529</v>
      </c>
      <c r="AE710" s="6">
        <f>AD710*0.95</f>
        <v>76078.194365739851</v>
      </c>
      <c r="AF710" s="6">
        <f>AE710*BB710</f>
        <v>0</v>
      </c>
      <c r="AG710" s="15">
        <f>AE710/21628351</f>
        <v>3.517521717940487E-3</v>
      </c>
      <c r="AH710" s="6">
        <f>AB710*0.05</f>
        <v>31528.46844829667</v>
      </c>
      <c r="AI710" s="12">
        <f>AH710/12908475</f>
        <v>2.442462680393824E-3</v>
      </c>
      <c r="AJ710" s="6">
        <f>AD710+AH710</f>
        <v>111610.7783069702</v>
      </c>
      <c r="AK710" s="6">
        <f>AB710*0.04</f>
        <v>25222.774758637333</v>
      </c>
      <c r="AL710" s="6">
        <f>AB710*0.04</f>
        <v>25222.774758637333</v>
      </c>
      <c r="AM710" s="6">
        <f>AK710+AL710</f>
        <v>50445.549517274667</v>
      </c>
      <c r="AN710" s="14">
        <f>AM710/20653560</f>
        <v>2.442462680393824E-3</v>
      </c>
      <c r="AO710" s="6">
        <v>12</v>
      </c>
      <c r="AP710" s="13">
        <f>AO710/8801</f>
        <v>1.3634814225656176E-3</v>
      </c>
      <c r="AQ710" s="6">
        <v>12</v>
      </c>
      <c r="AR710" s="6"/>
      <c r="AS710" s="6"/>
      <c r="AT710" s="6"/>
      <c r="AU710" s="6">
        <v>0</v>
      </c>
      <c r="AV710" s="6"/>
      <c r="AW710" s="13">
        <f>AV710/34743979</f>
        <v>0</v>
      </c>
      <c r="AX710" s="6">
        <v>1</v>
      </c>
      <c r="AY710" s="6">
        <f>AJ710/963589*400708</f>
        <v>46413.285906988778</v>
      </c>
      <c r="AZ710" s="6">
        <f>AX710*AY710</f>
        <v>46413.285906988778</v>
      </c>
      <c r="BA710" s="12">
        <f>AZ710/12721596</f>
        <v>3.6483854625621484E-3</v>
      </c>
      <c r="BB710" s="11">
        <v>0</v>
      </c>
      <c r="BC710" s="6">
        <f>AD710*BB710*0.18*4</f>
        <v>0</v>
      </c>
      <c r="BD710" s="10">
        <f>BC710/11104067</f>
        <v>0</v>
      </c>
      <c r="BE710" s="6">
        <f>AD710*BB710*0.77*4</f>
        <v>0</v>
      </c>
      <c r="BF710" s="8">
        <f>BE710/47500730</f>
        <v>0</v>
      </c>
      <c r="BG710" s="27">
        <f>BC710+BE710</f>
        <v>0</v>
      </c>
      <c r="BH710" s="9">
        <v>1</v>
      </c>
      <c r="BI710" s="6">
        <f>AK710*0.85*0.75*12</f>
        <v>192954.22690357559</v>
      </c>
      <c r="BJ710" s="6">
        <f>AL710*0.85*0.75*2*12</f>
        <v>385908.45380715118</v>
      </c>
      <c r="BK710" s="6">
        <f>BI710+BJ710</f>
        <v>578862.68071072677</v>
      </c>
      <c r="BL710" s="8">
        <f>BK710/236999601</f>
        <v>2.442462680393824E-3</v>
      </c>
      <c r="BM710" s="6">
        <f>AH710/272200*461889</f>
        <v>53499.826462583769</v>
      </c>
      <c r="BN710" s="8">
        <f>BM710/23157202</f>
        <v>2.3102888882078139E-3</v>
      </c>
      <c r="BT710" s="6">
        <f>'[1]Detailed Budget'!$AD$12</f>
        <v>194045122715</v>
      </c>
      <c r="BU710" s="6">
        <f>'[1]Detailed Budget'!$AD$24</f>
        <v>194045122715</v>
      </c>
      <c r="BV710" s="7">
        <f>AV710/34743979</f>
        <v>0</v>
      </c>
      <c r="BW710" s="4"/>
      <c r="BX710" s="5">
        <f>BT710*BV710</f>
        <v>0</v>
      </c>
      <c r="BY710" s="5">
        <f>BU710*BV710</f>
        <v>0</v>
      </c>
      <c r="CA710" s="6">
        <f>'[1]Detailed Budget'!$AD$96</f>
        <v>71050111380.677719</v>
      </c>
      <c r="CB710" s="5">
        <f>BA710*CA710</f>
        <v>259218193.47468606</v>
      </c>
      <c r="CE710" s="6">
        <f>'[1]Detailed Budget'!$AD$175</f>
        <v>4330586076.5988197</v>
      </c>
      <c r="CF710" s="5">
        <f>BB710*BD710*CE710</f>
        <v>0</v>
      </c>
      <c r="CG710" s="6">
        <f>'[1]Detailed Budget'!$AD$176</f>
        <v>20662817754.37001</v>
      </c>
      <c r="CH710" s="5">
        <f>BB710*BF710*CG710</f>
        <v>0</v>
      </c>
      <c r="CI710" s="5">
        <f>CF710+CH710</f>
        <v>0</v>
      </c>
      <c r="CJ710" s="5">
        <f>'[1]Detailed Budget'!$AD$178</f>
        <v>46025131033.061455</v>
      </c>
      <c r="CK710" s="5">
        <f>BB710*AG710*CJ710</f>
        <v>0</v>
      </c>
      <c r="CL710" s="5">
        <f>CI710+CK710</f>
        <v>0</v>
      </c>
      <c r="CM710" s="4">
        <f>'[1]Detailed Budget'!$AD$189</f>
        <v>77498869683.252869</v>
      </c>
      <c r="CN710" s="5">
        <f>BH710*BL710*CM710</f>
        <v>189288096.97404948</v>
      </c>
      <c r="CO710" s="3">
        <f>'[1]Detailed Budget'!$AD$191</f>
        <v>2684962805.4134097</v>
      </c>
      <c r="CP710" s="2">
        <f>BH710*AN710*CO710</f>
        <v>6557921.4504677579</v>
      </c>
      <c r="CQ710" s="2">
        <f>CN710+CP710</f>
        <v>195846018.42451724</v>
      </c>
      <c r="CR710" s="6">
        <f>'[1]Detailed Budget'!$AD$195</f>
        <v>18734176418</v>
      </c>
      <c r="CS710" s="5">
        <f>BN710*CR710</f>
        <v>43281359.608230263</v>
      </c>
      <c r="CW710" s="4"/>
      <c r="DH710" s="3">
        <f>'[1]Detailed Budget'!$AD$163</f>
        <v>4928560000</v>
      </c>
      <c r="DI710" s="2">
        <f>AP710*DH710</f>
        <v>6720000</v>
      </c>
    </row>
    <row r="711" spans="1:118" ht="43.5" x14ac:dyDescent="0.35">
      <c r="A711" s="23" t="s">
        <v>354</v>
      </c>
      <c r="B711" s="22" t="s">
        <v>353</v>
      </c>
      <c r="C711" s="21" t="s">
        <v>1</v>
      </c>
      <c r="D711" s="21"/>
      <c r="E711" s="21"/>
      <c r="F711" s="21"/>
      <c r="G711" s="21" t="s">
        <v>1</v>
      </c>
      <c r="H711" s="21" t="s">
        <v>1</v>
      </c>
      <c r="I711" s="21" t="s">
        <v>1</v>
      </c>
      <c r="J711" s="21"/>
      <c r="K711" s="21"/>
      <c r="L711" s="21"/>
      <c r="M711" s="21"/>
      <c r="N711" s="21" t="s">
        <v>1</v>
      </c>
      <c r="O711" s="21"/>
      <c r="P711" s="21"/>
      <c r="Q711" s="21"/>
      <c r="R711" s="21" t="s">
        <v>1</v>
      </c>
      <c r="S711" s="21"/>
      <c r="T711" s="21"/>
      <c r="U711" s="20">
        <f>COUNTA(C711:T711)</f>
        <v>6</v>
      </c>
      <c r="V711" s="19" t="s">
        <v>9</v>
      </c>
      <c r="W711" s="18">
        <v>183994</v>
      </c>
      <c r="X711" s="17">
        <v>2.78</v>
      </c>
      <c r="Y711" s="16">
        <f>1+X711/100</f>
        <v>1.0278</v>
      </c>
      <c r="Z711" s="6">
        <v>19</v>
      </c>
      <c r="AA711" s="16">
        <f>POWER(Y711,Z711)</f>
        <v>1.6836958972696243</v>
      </c>
      <c r="AB711" s="6">
        <f>W711*AA711</f>
        <v>309789.94292222726</v>
      </c>
      <c r="AC711" s="1">
        <v>12.7</v>
      </c>
      <c r="AD711" s="6">
        <f>AB711*AC711/100</f>
        <v>39343.322751122854</v>
      </c>
      <c r="AE711" s="6">
        <f>AD711*0.95</f>
        <v>37376.156613566709</v>
      </c>
      <c r="AF711" s="6">
        <f>AE711*BB711</f>
        <v>0</v>
      </c>
      <c r="AG711" s="15">
        <f>AE711/21628351</f>
        <v>1.7281093974092943E-3</v>
      </c>
      <c r="AH711" s="6">
        <f>AB711*0.05</f>
        <v>15489.497146111364</v>
      </c>
      <c r="AI711" s="12">
        <f>AH711/12908475</f>
        <v>1.1999478750287205E-3</v>
      </c>
      <c r="AJ711" s="6">
        <f>AD711+AH711</f>
        <v>54832.819897234222</v>
      </c>
      <c r="AK711" s="6">
        <f>AB711*0.04</f>
        <v>12391.597716889091</v>
      </c>
      <c r="AL711" s="6">
        <f>AB711*0.04</f>
        <v>12391.597716889091</v>
      </c>
      <c r="AM711" s="6">
        <f>AK711+AL711</f>
        <v>24783.195433778183</v>
      </c>
      <c r="AN711" s="14">
        <f>AM711/20653560</f>
        <v>1.1999478750287205E-3</v>
      </c>
      <c r="AO711" s="6">
        <v>12</v>
      </c>
      <c r="AP711" s="13">
        <f>AO711/8801</f>
        <v>1.3634814225656176E-3</v>
      </c>
      <c r="AQ711" s="6">
        <v>12</v>
      </c>
      <c r="AR711" s="6"/>
      <c r="AS711" s="6"/>
      <c r="AT711" s="6"/>
      <c r="AU711" s="6">
        <v>0</v>
      </c>
      <c r="AV711" s="6"/>
      <c r="AW711" s="13">
        <f>AV711/34743979</f>
        <v>0</v>
      </c>
      <c r="AX711" s="6">
        <v>1</v>
      </c>
      <c r="AY711" s="6">
        <f>AJ711/963589*400708</f>
        <v>22802.200518458525</v>
      </c>
      <c r="AZ711" s="6">
        <f>AX711*AY711</f>
        <v>22802.200518458525</v>
      </c>
      <c r="BA711" s="12">
        <f>AZ711/12721596</f>
        <v>1.7924009313342857E-3</v>
      </c>
      <c r="BB711" s="11">
        <v>0</v>
      </c>
      <c r="BC711" s="6">
        <f>AD711*BB711*0.18*4</f>
        <v>0</v>
      </c>
      <c r="BD711" s="10">
        <f>BC711/11104067</f>
        <v>0</v>
      </c>
      <c r="BE711" s="6">
        <f>AD711*BB711*0.77*4</f>
        <v>0</v>
      </c>
      <c r="BF711" s="8">
        <f>BE711/47500730</f>
        <v>0</v>
      </c>
      <c r="BG711" s="27">
        <f>BC711+BE711</f>
        <v>0</v>
      </c>
      <c r="BH711" s="9">
        <v>1</v>
      </c>
      <c r="BI711" s="6">
        <f>AK711*0.85*0.75*12</f>
        <v>94795.722534201544</v>
      </c>
      <c r="BJ711" s="6">
        <f>AL711*0.85*0.75*2*12</f>
        <v>189591.44506840309</v>
      </c>
      <c r="BK711" s="6">
        <f>BI711+BJ711</f>
        <v>284387.1676026046</v>
      </c>
      <c r="BL711" s="8">
        <f>BK711/236999601</f>
        <v>1.1999478750287205E-3</v>
      </c>
      <c r="BM711" s="6">
        <f>AH711/272200*461889</f>
        <v>26283.719130493137</v>
      </c>
      <c r="BN711" s="8">
        <f>BM711/23157202</f>
        <v>1.1350127329930937E-3</v>
      </c>
      <c r="BT711" s="6">
        <f>'[1]Detailed Budget'!$AD$12</f>
        <v>194045122715</v>
      </c>
      <c r="BU711" s="6">
        <f>'[1]Detailed Budget'!$AD$24</f>
        <v>194045122715</v>
      </c>
      <c r="BV711" s="7">
        <f>AV711/34743979</f>
        <v>0</v>
      </c>
      <c r="BW711" s="4"/>
      <c r="BX711" s="5">
        <f>BT711*BV711</f>
        <v>0</v>
      </c>
      <c r="BY711" s="5">
        <f>BU711*BV711</f>
        <v>0</v>
      </c>
      <c r="CA711" s="6">
        <f>'[1]Detailed Budget'!$AD$96</f>
        <v>71050111380.677719</v>
      </c>
      <c r="CB711" s="5">
        <f>BA711*CA711</f>
        <v>127350285.81013148</v>
      </c>
      <c r="CE711" s="6">
        <f>'[1]Detailed Budget'!$AD$175</f>
        <v>4330586076.5988197</v>
      </c>
      <c r="CF711" s="5">
        <f>BB711*BD711*CE711</f>
        <v>0</v>
      </c>
      <c r="CG711" s="6">
        <f>'[1]Detailed Budget'!$AD$176</f>
        <v>20662817754.37001</v>
      </c>
      <c r="CH711" s="5">
        <f>BB711*BF711*CG711</f>
        <v>0</v>
      </c>
      <c r="CI711" s="5">
        <f>CF711+CH711</f>
        <v>0</v>
      </c>
      <c r="CJ711" s="5">
        <f>'[1]Detailed Budget'!$AD$178</f>
        <v>46025131033.061455</v>
      </c>
      <c r="CK711" s="5">
        <f>BB711*AG711*CJ711</f>
        <v>0</v>
      </c>
      <c r="CL711" s="5">
        <f>CI711+CK711</f>
        <v>0</v>
      </c>
      <c r="CM711" s="4">
        <f>'[1]Detailed Budget'!$AD$189</f>
        <v>77498869683.252869</v>
      </c>
      <c r="CN711" s="5">
        <f>BH711*BL711*CM711</f>
        <v>92994603.993547007</v>
      </c>
      <c r="CO711" s="3">
        <f>'[1]Detailed Budget'!$AD$191</f>
        <v>2684962805.4134097</v>
      </c>
      <c r="CP711" s="2">
        <f>BH711*AN711*CO711</f>
        <v>3221815.412886973</v>
      </c>
      <c r="CQ711" s="2">
        <f>CN711+CP711</f>
        <v>96216419.406433985</v>
      </c>
      <c r="CR711" s="6">
        <f>'[1]Detailed Budget'!$AD$195</f>
        <v>18734176418</v>
      </c>
      <c r="CS711" s="5">
        <f>BN711*CR711</f>
        <v>21263528.776568945</v>
      </c>
      <c r="CW711" s="4"/>
      <c r="DH711" s="3">
        <f>'[1]Detailed Budget'!$AD$163</f>
        <v>4928560000</v>
      </c>
      <c r="DI711" s="2">
        <f>AP711*DH711</f>
        <v>6720000</v>
      </c>
    </row>
    <row r="712" spans="1:118" ht="43.5" x14ac:dyDescent="0.35">
      <c r="A712" s="23" t="s">
        <v>352</v>
      </c>
      <c r="B712" s="22" t="s">
        <v>351</v>
      </c>
      <c r="C712" s="21" t="s">
        <v>1</v>
      </c>
      <c r="D712" s="21"/>
      <c r="E712" s="21"/>
      <c r="F712" s="21"/>
      <c r="G712" s="21" t="s">
        <v>1</v>
      </c>
      <c r="H712" s="21" t="s">
        <v>1</v>
      </c>
      <c r="I712" s="21" t="s">
        <v>1</v>
      </c>
      <c r="J712" s="21"/>
      <c r="K712" s="21"/>
      <c r="L712" s="21"/>
      <c r="M712" s="21" t="s">
        <v>1</v>
      </c>
      <c r="N712" s="21"/>
      <c r="O712" s="21"/>
      <c r="P712" s="21"/>
      <c r="Q712" s="21"/>
      <c r="R712" s="21" t="s">
        <v>1</v>
      </c>
      <c r="S712" s="21"/>
      <c r="T712" s="21"/>
      <c r="U712" s="20">
        <f>COUNTA(C712:T712)</f>
        <v>6</v>
      </c>
      <c r="V712" s="19" t="s">
        <v>9</v>
      </c>
      <c r="W712" s="18">
        <v>155344</v>
      </c>
      <c r="X712" s="17">
        <v>2.78</v>
      </c>
      <c r="Y712" s="16">
        <f>1+X712/100</f>
        <v>1.0278</v>
      </c>
      <c r="Z712" s="6">
        <v>19</v>
      </c>
      <c r="AA712" s="16">
        <f>POWER(Y712,Z712)</f>
        <v>1.6836958972696243</v>
      </c>
      <c r="AB712" s="6">
        <f>W712*AA712</f>
        <v>261552.05546545252</v>
      </c>
      <c r="AC712" s="1">
        <v>12.7</v>
      </c>
      <c r="AD712" s="6">
        <f>AB712*AC712/100</f>
        <v>33217.111044112469</v>
      </c>
      <c r="AE712" s="6">
        <f>AD712*0.95</f>
        <v>31556.255491906843</v>
      </c>
      <c r="AF712" s="6">
        <f>AE712*BB712</f>
        <v>0</v>
      </c>
      <c r="AG712" s="15">
        <f>AE712/21628351</f>
        <v>1.459022719388401E-3</v>
      </c>
      <c r="AH712" s="6">
        <f>AB712*0.05</f>
        <v>13077.602773272627</v>
      </c>
      <c r="AI712" s="12">
        <f>AH712/12908475</f>
        <v>1.013102072341824E-3</v>
      </c>
      <c r="AJ712" s="6">
        <f>AD712+AH712</f>
        <v>46294.713817385098</v>
      </c>
      <c r="AK712" s="6">
        <f>AB712*0.04</f>
        <v>10462.082218618101</v>
      </c>
      <c r="AL712" s="6">
        <f>AB712*0.04</f>
        <v>10462.082218618101</v>
      </c>
      <c r="AM712" s="6">
        <f>AK712+AL712</f>
        <v>20924.164437236203</v>
      </c>
      <c r="AN712" s="14">
        <f>AM712/20653560</f>
        <v>1.013102072341824E-3</v>
      </c>
      <c r="AO712" s="6">
        <v>13</v>
      </c>
      <c r="AP712" s="13">
        <f>AO712/8801</f>
        <v>1.4771048744460858E-3</v>
      </c>
      <c r="AQ712" s="6">
        <v>13</v>
      </c>
      <c r="AR712" s="6"/>
      <c r="AS712" s="6"/>
      <c r="AT712" s="6"/>
      <c r="AU712" s="6">
        <v>0</v>
      </c>
      <c r="AV712" s="6"/>
      <c r="AW712" s="13">
        <f>AV712/34743979</f>
        <v>0</v>
      </c>
      <c r="AX712" s="6">
        <v>1</v>
      </c>
      <c r="AY712" s="6">
        <f>AJ712/963589*400708</f>
        <v>19251.633408368867</v>
      </c>
      <c r="AZ712" s="6">
        <f>AX712*AY712</f>
        <v>19251.633408368867</v>
      </c>
      <c r="BA712" s="12">
        <f>AZ712/12721596</f>
        <v>1.5133033157450422E-3</v>
      </c>
      <c r="BB712" s="11">
        <v>0</v>
      </c>
      <c r="BC712" s="6">
        <f>AD712*BB712*0.18*4</f>
        <v>0</v>
      </c>
      <c r="BD712" s="10">
        <f>BC712/11104067</f>
        <v>0</v>
      </c>
      <c r="BE712" s="6">
        <f>AD712*BB712*0.77*4</f>
        <v>0</v>
      </c>
      <c r="BF712" s="8">
        <f>BE712/47500730</f>
        <v>0</v>
      </c>
      <c r="BG712" s="27">
        <f>BC712+BE712</f>
        <v>0</v>
      </c>
      <c r="BH712" s="9">
        <v>1</v>
      </c>
      <c r="BI712" s="6">
        <f>AK712*0.85*0.75*12</f>
        <v>80034.928972428475</v>
      </c>
      <c r="BJ712" s="6">
        <f>AL712*0.85*0.75*2*12</f>
        <v>160069.85794485695</v>
      </c>
      <c r="BK712" s="6">
        <f>BI712+BJ712</f>
        <v>240104.78691728541</v>
      </c>
      <c r="BL712" s="8">
        <f>BK712/236999601</f>
        <v>1.013102072341824E-3</v>
      </c>
      <c r="BM712" s="6">
        <f>AH712/272200*461889</f>
        <v>22191.039189361203</v>
      </c>
      <c r="BN712" s="8">
        <f>BM712/23157202</f>
        <v>9.5827808512277104E-4</v>
      </c>
      <c r="BT712" s="6">
        <f>'[1]Detailed Budget'!$AD$12</f>
        <v>194045122715</v>
      </c>
      <c r="BU712" s="6">
        <f>'[1]Detailed Budget'!$AD$24</f>
        <v>194045122715</v>
      </c>
      <c r="BV712" s="7">
        <f>AV712/34743979</f>
        <v>0</v>
      </c>
      <c r="BW712" s="4"/>
      <c r="BX712" s="5">
        <f>BT712*BV712</f>
        <v>0</v>
      </c>
      <c r="BY712" s="5">
        <f>BU712*BV712</f>
        <v>0</v>
      </c>
      <c r="CA712" s="6">
        <f>'[1]Detailed Budget'!$AD$96</f>
        <v>71050111380.677719</v>
      </c>
      <c r="CB712" s="5">
        <f>BA712*CA712</f>
        <v>107520369.13643415</v>
      </c>
      <c r="CE712" s="6">
        <f>'[1]Detailed Budget'!$AD$175</f>
        <v>4330586076.5988197</v>
      </c>
      <c r="CF712" s="5">
        <f>BB712*BD712*CE712</f>
        <v>0</v>
      </c>
      <c r="CG712" s="6">
        <f>'[1]Detailed Budget'!$AD$176</f>
        <v>20662817754.37001</v>
      </c>
      <c r="CH712" s="5">
        <f>BB712*BF712*CG712</f>
        <v>0</v>
      </c>
      <c r="CI712" s="5">
        <f>CF712+CH712</f>
        <v>0</v>
      </c>
      <c r="CJ712" s="5">
        <f>'[1]Detailed Budget'!$AD$178</f>
        <v>46025131033.061455</v>
      </c>
      <c r="CK712" s="5">
        <f>BB712*AG712*CJ712</f>
        <v>0</v>
      </c>
      <c r="CL712" s="5">
        <f>CI712+CK712</f>
        <v>0</v>
      </c>
      <c r="CM712" s="4">
        <f>'[1]Detailed Budget'!$AD$189</f>
        <v>77498869683.252869</v>
      </c>
      <c r="CN712" s="5">
        <f>BH712*BL712*CM712</f>
        <v>78514265.480252445</v>
      </c>
      <c r="CO712" s="3">
        <f>'[1]Detailed Budget'!$AD$191</f>
        <v>2684962805.4134097</v>
      </c>
      <c r="CP712" s="2">
        <f>BH712*AN712*CO712</f>
        <v>2720141.382325043</v>
      </c>
      <c r="CQ712" s="2">
        <f>CN712+CP712</f>
        <v>81234406.862577483</v>
      </c>
      <c r="CR712" s="6">
        <f>'[1]Detailed Budget'!$AD$195</f>
        <v>18734176418</v>
      </c>
      <c r="CS712" s="5">
        <f>BN712*CR712</f>
        <v>17952550.704193212</v>
      </c>
      <c r="CW712" s="4"/>
      <c r="DH712" s="3">
        <f>'[1]Detailed Budget'!$AD$163</f>
        <v>4928560000</v>
      </c>
      <c r="DI712" s="2">
        <f>AP712*DH712</f>
        <v>7280000.0000000009</v>
      </c>
    </row>
    <row r="713" spans="1:118" ht="43.5" x14ac:dyDescent="0.35">
      <c r="A713" s="23" t="s">
        <v>350</v>
      </c>
      <c r="B713" s="22" t="s">
        <v>349</v>
      </c>
      <c r="C713" s="21" t="s">
        <v>1</v>
      </c>
      <c r="D713" s="21"/>
      <c r="E713" s="21"/>
      <c r="F713" s="21"/>
      <c r="G713" s="21" t="s">
        <v>1</v>
      </c>
      <c r="H713" s="21" t="s">
        <v>1</v>
      </c>
      <c r="I713" s="21" t="s">
        <v>1</v>
      </c>
      <c r="J713" s="21"/>
      <c r="K713" s="21"/>
      <c r="L713" s="21"/>
      <c r="M713" s="21" t="s">
        <v>1</v>
      </c>
      <c r="N713" s="21"/>
      <c r="O713" s="21"/>
      <c r="P713" s="21"/>
      <c r="Q713" s="21"/>
      <c r="R713" s="21" t="s">
        <v>1</v>
      </c>
      <c r="S713" s="21"/>
      <c r="T713" s="21"/>
      <c r="U713" s="20">
        <f>COUNTA(C713:T713)</f>
        <v>6</v>
      </c>
      <c r="V713" s="19" t="s">
        <v>9</v>
      </c>
      <c r="W713" s="18">
        <v>138072</v>
      </c>
      <c r="X713" s="17">
        <v>2.78</v>
      </c>
      <c r="Y713" s="16">
        <f>1+X713/100</f>
        <v>1.0278</v>
      </c>
      <c r="Z713" s="6">
        <v>19</v>
      </c>
      <c r="AA713" s="16">
        <f>POWER(Y713,Z713)</f>
        <v>1.6836958972696243</v>
      </c>
      <c r="AB713" s="6">
        <f>W713*AA713</f>
        <v>232471.25992781157</v>
      </c>
      <c r="AC713" s="1">
        <v>12.7</v>
      </c>
      <c r="AD713" s="6">
        <f>AB713*AC713/100</f>
        <v>29523.85001083207</v>
      </c>
      <c r="AE713" s="6">
        <f>AD713*0.95</f>
        <v>28047.657510290464</v>
      </c>
      <c r="AF713" s="6">
        <f>AE713*BB713</f>
        <v>0</v>
      </c>
      <c r="AG713" s="15">
        <f>AE713/21628351</f>
        <v>1.29680055175221E-3</v>
      </c>
      <c r="AH713" s="6">
        <f>AB713*0.05</f>
        <v>11623.562996390579</v>
      </c>
      <c r="AI713" s="12">
        <f>AH713/12908475</f>
        <v>9.0045981391222271E-4</v>
      </c>
      <c r="AJ713" s="6">
        <f>AD713+AH713</f>
        <v>41147.413007222647</v>
      </c>
      <c r="AK713" s="6">
        <f>AB713*0.04</f>
        <v>9298.8503971124628</v>
      </c>
      <c r="AL713" s="6">
        <f>AB713*0.04</f>
        <v>9298.8503971124628</v>
      </c>
      <c r="AM713" s="6">
        <f>AK713+AL713</f>
        <v>18597.700794224926</v>
      </c>
      <c r="AN713" s="14">
        <f>AM713/20653560</f>
        <v>9.0045981391222271E-4</v>
      </c>
      <c r="AO713" s="6">
        <v>10</v>
      </c>
      <c r="AP713" s="13">
        <f>AO713/8801</f>
        <v>1.1362345188046814E-3</v>
      </c>
      <c r="AQ713" s="6">
        <v>10</v>
      </c>
      <c r="AR713" s="6"/>
      <c r="AS713" s="6"/>
      <c r="AT713" s="6"/>
      <c r="AU713" s="6">
        <v>0</v>
      </c>
      <c r="AV713" s="6"/>
      <c r="AW713" s="13">
        <f>AV713/34743979</f>
        <v>0</v>
      </c>
      <c r="AX713" s="6">
        <v>1</v>
      </c>
      <c r="AY713" s="6">
        <f>AJ713/963589*400708</f>
        <v>17111.130960708531</v>
      </c>
      <c r="AZ713" s="6">
        <f>AX713*AY713</f>
        <v>17111.130960708531</v>
      </c>
      <c r="BA713" s="12">
        <f>AZ713/12721596</f>
        <v>1.3450459329716596E-3</v>
      </c>
      <c r="BB713" s="11">
        <v>0</v>
      </c>
      <c r="BC713" s="6">
        <f>AD713*BB713*0.18*4</f>
        <v>0</v>
      </c>
      <c r="BD713" s="10">
        <f>BC713/11104067</f>
        <v>0</v>
      </c>
      <c r="BE713" s="6">
        <f>AD713*BB713*0.77*4</f>
        <v>0</v>
      </c>
      <c r="BF713" s="8">
        <f>BE713/47500730</f>
        <v>0</v>
      </c>
      <c r="BG713" s="27">
        <f>BC713+BE713</f>
        <v>0</v>
      </c>
      <c r="BH713" s="9">
        <v>1</v>
      </c>
      <c r="BI713" s="6">
        <f>AK713*0.85*0.75*12</f>
        <v>71136.20553791034</v>
      </c>
      <c r="BJ713" s="6">
        <f>AL713*0.85*0.75*2*12</f>
        <v>142272.41107582068</v>
      </c>
      <c r="BK713" s="6">
        <f>BI713+BJ713</f>
        <v>213408.61661373102</v>
      </c>
      <c r="BL713" s="8">
        <f>BK713/236999601</f>
        <v>9.0045981391222271E-4</v>
      </c>
      <c r="BM713" s="6">
        <f>AH713/272200*461889</f>
        <v>19723.717446141985</v>
      </c>
      <c r="BN713" s="8">
        <f>BM713/23157202</f>
        <v>8.5173145901400291E-4</v>
      </c>
      <c r="BT713" s="6">
        <f>'[1]Detailed Budget'!$AD$12</f>
        <v>194045122715</v>
      </c>
      <c r="BU713" s="6">
        <f>'[1]Detailed Budget'!$AD$24</f>
        <v>194045122715</v>
      </c>
      <c r="BV713" s="7">
        <f>AV713/34743979</f>
        <v>0</v>
      </c>
      <c r="BW713" s="4"/>
      <c r="BX713" s="5">
        <f>BT713*BV713</f>
        <v>0</v>
      </c>
      <c r="BY713" s="5">
        <f>BU713*BV713</f>
        <v>0</v>
      </c>
      <c r="CA713" s="6">
        <f>'[1]Detailed Budget'!$AD$96</f>
        <v>71050111380.677719</v>
      </c>
      <c r="CB713" s="5">
        <f>BA713*CA713</f>
        <v>95565663.349763989</v>
      </c>
      <c r="CE713" s="6">
        <f>'[1]Detailed Budget'!$AD$175</f>
        <v>4330586076.5988197</v>
      </c>
      <c r="CF713" s="5">
        <f>BB713*BD713*CE713</f>
        <v>0</v>
      </c>
      <c r="CG713" s="6">
        <f>'[1]Detailed Budget'!$AD$176</f>
        <v>20662817754.37001</v>
      </c>
      <c r="CH713" s="5">
        <f>BB713*BF713*CG713</f>
        <v>0</v>
      </c>
      <c r="CI713" s="5">
        <f>CF713+CH713</f>
        <v>0</v>
      </c>
      <c r="CJ713" s="5">
        <f>'[1]Detailed Budget'!$AD$178</f>
        <v>46025131033.061455</v>
      </c>
      <c r="CK713" s="5">
        <f>BB713*AG713*CJ713</f>
        <v>0</v>
      </c>
      <c r="CL713" s="5">
        <f>CI713+CK713</f>
        <v>0</v>
      </c>
      <c r="CM713" s="4">
        <f>'[1]Detailed Budget'!$AD$189</f>
        <v>77498869683.252869</v>
      </c>
      <c r="CN713" s="5">
        <f>BH713*BL713*CM713</f>
        <v>69784617.773389474</v>
      </c>
      <c r="CO713" s="3">
        <f>'[1]Detailed Budget'!$AD$191</f>
        <v>2684962805.4134097</v>
      </c>
      <c r="CP713" s="2">
        <f>BH713*AN713*CO713</f>
        <v>2417701.1081237984</v>
      </c>
      <c r="CQ713" s="2">
        <f>CN713+CP713</f>
        <v>72202318.881513268</v>
      </c>
      <c r="CR713" s="6">
        <f>'[1]Detailed Budget'!$AD$195</f>
        <v>18734176418</v>
      </c>
      <c r="CS713" s="5">
        <f>BN713*CR713</f>
        <v>15956487.413928866</v>
      </c>
      <c r="CW713" s="4"/>
      <c r="DH713" s="3">
        <f>'[1]Detailed Budget'!$AD$163</f>
        <v>4928560000</v>
      </c>
      <c r="DI713" s="2">
        <f>AP713*DH713</f>
        <v>5600000</v>
      </c>
    </row>
    <row r="714" spans="1:118" ht="43.5" x14ac:dyDescent="0.35">
      <c r="A714" s="23" t="s">
        <v>348</v>
      </c>
      <c r="B714" s="22" t="s">
        <v>347</v>
      </c>
      <c r="C714" s="21" t="s">
        <v>1</v>
      </c>
      <c r="D714" s="21"/>
      <c r="E714" s="21"/>
      <c r="F714" s="21"/>
      <c r="G714" s="21" t="s">
        <v>1</v>
      </c>
      <c r="H714" s="21" t="s">
        <v>1</v>
      </c>
      <c r="I714" s="21" t="s">
        <v>1</v>
      </c>
      <c r="J714" s="21"/>
      <c r="K714" s="21"/>
      <c r="L714" s="21"/>
      <c r="M714" s="21"/>
      <c r="N714" s="21" t="s">
        <v>1</v>
      </c>
      <c r="O714" s="21"/>
      <c r="P714" s="21"/>
      <c r="Q714" s="21"/>
      <c r="R714" s="21" t="s">
        <v>1</v>
      </c>
      <c r="S714" s="21"/>
      <c r="T714" s="21"/>
      <c r="U714" s="20">
        <f>COUNTA(C714:T714)</f>
        <v>6</v>
      </c>
      <c r="V714" s="19" t="s">
        <v>9</v>
      </c>
      <c r="W714" s="18">
        <v>154630</v>
      </c>
      <c r="X714" s="17">
        <v>2.78</v>
      </c>
      <c r="Y714" s="16">
        <f>1+X714/100</f>
        <v>1.0278</v>
      </c>
      <c r="Z714" s="6">
        <v>19</v>
      </c>
      <c r="AA714" s="16">
        <f>POWER(Y714,Z714)</f>
        <v>1.6836958972696243</v>
      </c>
      <c r="AB714" s="6">
        <f>W714*AA714</f>
        <v>260349.896594802</v>
      </c>
      <c r="AC714" s="1">
        <v>12.7</v>
      </c>
      <c r="AD714" s="6">
        <f>AB714*AC714/100</f>
        <v>33064.436867539858</v>
      </c>
      <c r="AE714" s="6">
        <f>AD714*0.95</f>
        <v>31411.215024162862</v>
      </c>
      <c r="AF714" s="6">
        <f>AE714*BB714</f>
        <v>0</v>
      </c>
      <c r="AG714" s="15">
        <f>AE714/21628351</f>
        <v>1.4523166848995036E-3</v>
      </c>
      <c r="AH714" s="6">
        <f>AB714*0.05</f>
        <v>13017.494829740101</v>
      </c>
      <c r="AI714" s="12">
        <f>AH714/12908475</f>
        <v>1.0084456010287892E-3</v>
      </c>
      <c r="AJ714" s="6">
        <f>AD714+AH714</f>
        <v>46081.931697279957</v>
      </c>
      <c r="AK714" s="6">
        <f>AB714*0.04</f>
        <v>10413.995863792081</v>
      </c>
      <c r="AL714" s="6">
        <f>AB714*0.04</f>
        <v>10413.995863792081</v>
      </c>
      <c r="AM714" s="6">
        <f>AK714+AL714</f>
        <v>20827.991727584162</v>
      </c>
      <c r="AN714" s="14">
        <f>AM714/20653560</f>
        <v>1.0084456010287894E-3</v>
      </c>
      <c r="AO714" s="6">
        <v>11</v>
      </c>
      <c r="AP714" s="13">
        <f>AO714/8801</f>
        <v>1.2498579706851495E-3</v>
      </c>
      <c r="AQ714" s="6">
        <v>11</v>
      </c>
      <c r="AR714" s="6"/>
      <c r="AS714" s="6"/>
      <c r="AT714" s="6"/>
      <c r="AU714" s="6">
        <v>0</v>
      </c>
      <c r="AV714" s="6"/>
      <c r="AW714" s="13">
        <f>AV714/34743979</f>
        <v>0</v>
      </c>
      <c r="AX714" s="6">
        <v>1</v>
      </c>
      <c r="AY714" s="6">
        <f>AJ714/963589*400708</f>
        <v>19163.148070965584</v>
      </c>
      <c r="AZ714" s="6">
        <f>AX714*AY714</f>
        <v>19163.148070965584</v>
      </c>
      <c r="BA714" s="12">
        <f>AZ714/12721596</f>
        <v>1.5063477940162212E-3</v>
      </c>
      <c r="BB714" s="11">
        <v>0</v>
      </c>
      <c r="BC714" s="6">
        <f>AD714*BB714*0.18*4</f>
        <v>0</v>
      </c>
      <c r="BD714" s="10">
        <f>BC714/11104067</f>
        <v>0</v>
      </c>
      <c r="BE714" s="6">
        <f>AD714*BB714*0.77*4</f>
        <v>0</v>
      </c>
      <c r="BF714" s="8">
        <f>BE714/47500730</f>
        <v>0</v>
      </c>
      <c r="BG714" s="27">
        <f>BC714+BE714</f>
        <v>0</v>
      </c>
      <c r="BH714" s="9">
        <v>1</v>
      </c>
      <c r="BI714" s="6">
        <f>AK714*0.85*0.75*12</f>
        <v>79667.068358009419</v>
      </c>
      <c r="BJ714" s="6">
        <f>AL714*0.85*0.75*2*12</f>
        <v>159334.13671601884</v>
      </c>
      <c r="BK714" s="6">
        <f>BI714+BJ714</f>
        <v>239001.20507402826</v>
      </c>
      <c r="BL714" s="8">
        <f>BK714/236999601</f>
        <v>1.0084456010287894E-3</v>
      </c>
      <c r="BM714" s="6">
        <f>AH714/272200*461889</f>
        <v>22089.043605487972</v>
      </c>
      <c r="BN714" s="8">
        <f>BM714/23157202</f>
        <v>9.5387359861040088E-4</v>
      </c>
      <c r="BT714" s="6">
        <f>'[1]Detailed Budget'!$AD$12</f>
        <v>194045122715</v>
      </c>
      <c r="BU714" s="6">
        <f>'[1]Detailed Budget'!$AD$24</f>
        <v>194045122715</v>
      </c>
      <c r="BV714" s="7">
        <f>AV714/34743979</f>
        <v>0</v>
      </c>
      <c r="BW714" s="4"/>
      <c r="BX714" s="5">
        <f>BT714*BV714</f>
        <v>0</v>
      </c>
      <c r="BY714" s="5">
        <f>BU714*BV714</f>
        <v>0</v>
      </c>
      <c r="CA714" s="6">
        <f>'[1]Detailed Budget'!$AD$96</f>
        <v>71050111380.677719</v>
      </c>
      <c r="CB714" s="5">
        <f>BA714*CA714</f>
        <v>107026178.5428907</v>
      </c>
      <c r="CE714" s="6">
        <f>'[1]Detailed Budget'!$AD$175</f>
        <v>4330586076.5988197</v>
      </c>
      <c r="CF714" s="5">
        <f>BB714*BD714*CE714</f>
        <v>0</v>
      </c>
      <c r="CG714" s="6">
        <f>'[1]Detailed Budget'!$AD$176</f>
        <v>20662817754.37001</v>
      </c>
      <c r="CH714" s="5">
        <f>BB714*BF714*CG714</f>
        <v>0</v>
      </c>
      <c r="CI714" s="5">
        <f>CF714+CH714</f>
        <v>0</v>
      </c>
      <c r="CJ714" s="5">
        <f>'[1]Detailed Budget'!$AD$178</f>
        <v>46025131033.061455</v>
      </c>
      <c r="CK714" s="5">
        <f>BB714*AG714*CJ714</f>
        <v>0</v>
      </c>
      <c r="CL714" s="5">
        <f>CI714+CK714</f>
        <v>0</v>
      </c>
      <c r="CM714" s="4">
        <f>'[1]Detailed Budget'!$AD$189</f>
        <v>77498869683.252869</v>
      </c>
      <c r="CN714" s="5">
        <f>BH714*BL714*CM714</f>
        <v>78153394.216779768</v>
      </c>
      <c r="CO714" s="3">
        <f>'[1]Detailed Budget'!$AD$191</f>
        <v>2684962805.4134097</v>
      </c>
      <c r="CP714" s="2">
        <f>BH714*AN714*CO714</f>
        <v>2707638.9300450706</v>
      </c>
      <c r="CQ714" s="2">
        <f>CN714+CP714</f>
        <v>80861033.146824837</v>
      </c>
      <c r="CR714" s="6">
        <f>'[1]Detailed Budget'!$AD$195</f>
        <v>18734176418</v>
      </c>
      <c r="CS714" s="5">
        <f>BN714*CR714</f>
        <v>17870036.27683977</v>
      </c>
      <c r="CW714" s="4"/>
      <c r="DH714" s="3">
        <f>'[1]Detailed Budget'!$AD$163</f>
        <v>4928560000</v>
      </c>
      <c r="DI714" s="2">
        <f>AP714*DH714</f>
        <v>6160000</v>
      </c>
    </row>
    <row r="715" spans="1:118" ht="43.5" x14ac:dyDescent="0.35">
      <c r="A715" s="23" t="s">
        <v>346</v>
      </c>
      <c r="B715" s="22" t="s">
        <v>345</v>
      </c>
      <c r="C715" s="21" t="s">
        <v>1</v>
      </c>
      <c r="D715" s="21"/>
      <c r="E715" s="21"/>
      <c r="F715" s="21"/>
      <c r="G715" s="21" t="s">
        <v>1</v>
      </c>
      <c r="H715" s="21" t="s">
        <v>1</v>
      </c>
      <c r="I715" s="21" t="s">
        <v>1</v>
      </c>
      <c r="J715" s="21"/>
      <c r="K715" s="21"/>
      <c r="L715" s="21"/>
      <c r="M715" s="21"/>
      <c r="N715" s="21" t="s">
        <v>1</v>
      </c>
      <c r="O715" s="21"/>
      <c r="P715" s="21"/>
      <c r="Q715" s="21"/>
      <c r="R715" s="21" t="s">
        <v>1</v>
      </c>
      <c r="S715" s="21"/>
      <c r="T715" s="21"/>
      <c r="U715" s="20">
        <f>COUNTA(C715:T715)</f>
        <v>6</v>
      </c>
      <c r="V715" s="19" t="s">
        <v>9</v>
      </c>
      <c r="W715" s="18">
        <v>99056</v>
      </c>
      <c r="X715" s="17">
        <v>2.78</v>
      </c>
      <c r="Y715" s="16">
        <f>1+X715/100</f>
        <v>1.0278</v>
      </c>
      <c r="Z715" s="6">
        <v>19</v>
      </c>
      <c r="AA715" s="16">
        <f>POWER(Y715,Z715)</f>
        <v>1.6836958972696243</v>
      </c>
      <c r="AB715" s="6">
        <f>W715*AA715</f>
        <v>166780.1807999399</v>
      </c>
      <c r="AC715" s="1">
        <v>12.7</v>
      </c>
      <c r="AD715" s="6">
        <f>AB715*AC715/100</f>
        <v>21181.082961592369</v>
      </c>
      <c r="AE715" s="6">
        <f>AD715*0.95</f>
        <v>20122.028813512748</v>
      </c>
      <c r="AF715" s="6">
        <f>AE715*BB715</f>
        <v>0</v>
      </c>
      <c r="AG715" s="15">
        <f>AE715/21628351</f>
        <v>9.3035427497513553E-4</v>
      </c>
      <c r="AH715" s="6">
        <f>AB715*0.05</f>
        <v>8339.0090399969959</v>
      </c>
      <c r="AI715" s="12">
        <f>AH715/12908475</f>
        <v>6.4601039549574957E-4</v>
      </c>
      <c r="AJ715" s="6">
        <f>AD715+AH715</f>
        <v>29520.092001589364</v>
      </c>
      <c r="AK715" s="6">
        <f>AB715*0.04</f>
        <v>6671.207231997596</v>
      </c>
      <c r="AL715" s="6">
        <f>AB715*0.04</f>
        <v>6671.207231997596</v>
      </c>
      <c r="AM715" s="6">
        <f>AK715+AL715</f>
        <v>13342.414463995192</v>
      </c>
      <c r="AN715" s="14">
        <f>AM715/20653560</f>
        <v>6.4601039549574946E-4</v>
      </c>
      <c r="AO715" s="6">
        <v>11</v>
      </c>
      <c r="AP715" s="13">
        <f>AO715/8801</f>
        <v>1.2498579706851495E-3</v>
      </c>
      <c r="AQ715" s="6">
        <v>11</v>
      </c>
      <c r="AR715" s="6"/>
      <c r="AS715" s="6"/>
      <c r="AT715" s="6"/>
      <c r="AU715" s="6">
        <v>0</v>
      </c>
      <c r="AV715" s="6"/>
      <c r="AW715" s="13">
        <f>AV715/34743979</f>
        <v>0</v>
      </c>
      <c r="AX715" s="6">
        <v>1</v>
      </c>
      <c r="AY715" s="6">
        <f>AJ715/963589*400708</f>
        <v>12275.915380699522</v>
      </c>
      <c r="AZ715" s="6">
        <f>AX715*AY715</f>
        <v>12275.915380699522</v>
      </c>
      <c r="BA715" s="12">
        <f>AZ715/12721596</f>
        <v>9.6496661116258695E-4</v>
      </c>
      <c r="BB715" s="11">
        <v>0</v>
      </c>
      <c r="BC715" s="6">
        <f>AD715*BB715*0.18*4</f>
        <v>0</v>
      </c>
      <c r="BD715" s="10">
        <f>BC715/11104067</f>
        <v>0</v>
      </c>
      <c r="BE715" s="6">
        <f>AD715*BB715*0.77*4</f>
        <v>0</v>
      </c>
      <c r="BF715" s="8">
        <f>BE715/47500730</f>
        <v>0</v>
      </c>
      <c r="BG715" s="27">
        <f>BC715+BE715</f>
        <v>0</v>
      </c>
      <c r="BH715" s="9">
        <v>1</v>
      </c>
      <c r="BI715" s="6">
        <f>AK715*0.85*0.75*12</f>
        <v>51034.735324781606</v>
      </c>
      <c r="BJ715" s="6">
        <f>AL715*0.85*0.75*2*12</f>
        <v>102069.47064956321</v>
      </c>
      <c r="BK715" s="6">
        <f>BI715+BJ715</f>
        <v>153104.2059743448</v>
      </c>
      <c r="BL715" s="8">
        <f>BK715/236999601</f>
        <v>6.4601039549574935E-4</v>
      </c>
      <c r="BM715" s="6">
        <f>AH715/272200*461889</f>
        <v>14150.244476396667</v>
      </c>
      <c r="BN715" s="8">
        <f>BM715/23157202</f>
        <v>6.1105156298229234E-4</v>
      </c>
      <c r="BT715" s="6">
        <f>'[1]Detailed Budget'!$AD$12</f>
        <v>194045122715</v>
      </c>
      <c r="BU715" s="6">
        <f>'[1]Detailed Budget'!$AD$24</f>
        <v>194045122715</v>
      </c>
      <c r="BV715" s="7">
        <f>AV715/34743979</f>
        <v>0</v>
      </c>
      <c r="BW715" s="4"/>
      <c r="BX715" s="5">
        <f>BT715*BV715</f>
        <v>0</v>
      </c>
      <c r="BY715" s="5">
        <f>BU715*BV715</f>
        <v>0</v>
      </c>
      <c r="CA715" s="6">
        <f>'[1]Detailed Budget'!$AD$96</f>
        <v>71050111380.677719</v>
      </c>
      <c r="CB715" s="5">
        <f>BA715*CA715</f>
        <v>68560985.201736927</v>
      </c>
      <c r="CE715" s="6">
        <f>'[1]Detailed Budget'!$AD$175</f>
        <v>4330586076.5988197</v>
      </c>
      <c r="CF715" s="5">
        <f>BB715*BD715*CE715</f>
        <v>0</v>
      </c>
      <c r="CG715" s="6">
        <f>'[1]Detailed Budget'!$AD$176</f>
        <v>20662817754.37001</v>
      </c>
      <c r="CH715" s="5">
        <f>BB715*BF715*CG715</f>
        <v>0</v>
      </c>
      <c r="CI715" s="5">
        <f>CF715+CH715</f>
        <v>0</v>
      </c>
      <c r="CJ715" s="5">
        <f>'[1]Detailed Budget'!$AD$178</f>
        <v>46025131033.061455</v>
      </c>
      <c r="CK715" s="5">
        <f>BB715*AG715*CJ715</f>
        <v>0</v>
      </c>
      <c r="CL715" s="5">
        <f>CI715+CK715</f>
        <v>0</v>
      </c>
      <c r="CM715" s="4">
        <f>'[1]Detailed Budget'!$AD$189</f>
        <v>77498869683.252869</v>
      </c>
      <c r="CN715" s="5">
        <f>BH715*BL715*CM715</f>
        <v>50065075.454551727</v>
      </c>
      <c r="CO715" s="3">
        <f>'[1]Detailed Budget'!$AD$191</f>
        <v>2684962805.4134097</v>
      </c>
      <c r="CP715" s="2">
        <f>BH715*AN715*CO715</f>
        <v>1734513.8838164939</v>
      </c>
      <c r="CQ715" s="2">
        <f>CN715+CP715</f>
        <v>51799589.338368222</v>
      </c>
      <c r="CR715" s="6">
        <f>'[1]Detailed Budget'!$AD$195</f>
        <v>18734176418</v>
      </c>
      <c r="CS715" s="5">
        <f>BN715*CR715</f>
        <v>11447547.781404903</v>
      </c>
      <c r="CW715" s="4"/>
      <c r="DH715" s="3">
        <f>'[1]Detailed Budget'!$AD$163</f>
        <v>4928560000</v>
      </c>
      <c r="DI715" s="2">
        <f>AP715*DH715</f>
        <v>6160000</v>
      </c>
    </row>
    <row r="716" spans="1:118" ht="58" x14ac:dyDescent="0.35">
      <c r="A716" s="23" t="s">
        <v>344</v>
      </c>
      <c r="B716" s="22" t="s">
        <v>343</v>
      </c>
      <c r="C716" s="21" t="s">
        <v>1</v>
      </c>
      <c r="D716" s="21"/>
      <c r="E716" s="21"/>
      <c r="F716" s="21"/>
      <c r="G716" s="21" t="s">
        <v>1</v>
      </c>
      <c r="H716" s="21" t="s">
        <v>1</v>
      </c>
      <c r="I716" s="21" t="s">
        <v>1</v>
      </c>
      <c r="J716" s="21"/>
      <c r="K716" s="21"/>
      <c r="L716" s="21"/>
      <c r="M716" s="21"/>
      <c r="N716" s="21" t="s">
        <v>1</v>
      </c>
      <c r="O716" s="21"/>
      <c r="P716" s="21"/>
      <c r="Q716" s="21" t="s">
        <v>1</v>
      </c>
      <c r="R716" s="21"/>
      <c r="S716" s="21"/>
      <c r="T716" s="21"/>
      <c r="U716" s="20">
        <f>COUNTA(C716:T716)</f>
        <v>6</v>
      </c>
      <c r="V716" s="19" t="s">
        <v>26</v>
      </c>
      <c r="W716" s="18">
        <v>121749</v>
      </c>
      <c r="X716" s="17">
        <v>2.78</v>
      </c>
      <c r="Y716" s="16">
        <f>1+X716/100</f>
        <v>1.0278</v>
      </c>
      <c r="Z716" s="6">
        <v>19</v>
      </c>
      <c r="AA716" s="16">
        <f>POWER(Y716,Z716)</f>
        <v>1.6836958972696243</v>
      </c>
      <c r="AB716" s="6">
        <f>W716*AA716</f>
        <v>204988.29179667949</v>
      </c>
      <c r="AC716" s="1">
        <v>12.7</v>
      </c>
      <c r="AD716" s="6">
        <f>AB716*AC716/100</f>
        <v>26033.513058178294</v>
      </c>
      <c r="AE716" s="6">
        <f>AD716*0.95</f>
        <v>24731.83740526938</v>
      </c>
      <c r="AF716" s="6">
        <f>AE716*BB716</f>
        <v>0</v>
      </c>
      <c r="AG716" s="15">
        <f>AE716/21628351</f>
        <v>1.1434915868190497E-3</v>
      </c>
      <c r="AH716" s="6">
        <f>AB716*0.05</f>
        <v>10249.414589833976</v>
      </c>
      <c r="AI716" s="12">
        <f>AH716/12908475</f>
        <v>7.9400661889448415E-4</v>
      </c>
      <c r="AJ716" s="6">
        <f>AD716+AH716</f>
        <v>36282.927648012272</v>
      </c>
      <c r="AK716" s="6">
        <f>AB716*0.04</f>
        <v>8199.5316718671802</v>
      </c>
      <c r="AL716" s="6">
        <f>AB716*0.04</f>
        <v>8199.5316718671802</v>
      </c>
      <c r="AM716" s="6">
        <f>AK716+AL716</f>
        <v>16399.06334373436</v>
      </c>
      <c r="AN716" s="14">
        <f>AM716/20653560</f>
        <v>7.9400661889448404E-4</v>
      </c>
      <c r="AO716" s="6">
        <v>10</v>
      </c>
      <c r="AP716" s="13">
        <f>AO716/8801</f>
        <v>1.1362345188046814E-3</v>
      </c>
      <c r="AQ716" s="6">
        <v>10</v>
      </c>
      <c r="AR716" s="6"/>
      <c r="AS716" s="6"/>
      <c r="AT716" s="6"/>
      <c r="AU716" s="6">
        <v>0</v>
      </c>
      <c r="AV716" s="6"/>
      <c r="AW716" s="13">
        <f>AV716/34743979</f>
        <v>0</v>
      </c>
      <c r="AX716" s="6">
        <v>1</v>
      </c>
      <c r="AY716" s="6">
        <f>AJ716/963589*400708</f>
        <v>15088.237175787292</v>
      </c>
      <c r="AZ716" s="6">
        <f>AX716*AY716</f>
        <v>15088.237175787292</v>
      </c>
      <c r="BA716" s="12">
        <f>AZ716/12721596</f>
        <v>1.1860333542888244E-3</v>
      </c>
      <c r="BB716" s="11">
        <v>0</v>
      </c>
      <c r="BC716" s="6">
        <f>AD716*BB716*0.18*4</f>
        <v>0</v>
      </c>
      <c r="BD716" s="10">
        <f>BC716/11104067</f>
        <v>0</v>
      </c>
      <c r="BE716" s="6">
        <f>AD716*BB716*0.77*4</f>
        <v>0</v>
      </c>
      <c r="BF716" s="8">
        <f>BE716/47500730</f>
        <v>0</v>
      </c>
      <c r="BG716" s="27">
        <f>BC716+BE716</f>
        <v>0</v>
      </c>
      <c r="BH716" s="9">
        <v>1</v>
      </c>
      <c r="BI716" s="6">
        <f>AK716*0.85*0.75*12</f>
        <v>62726.417289783931</v>
      </c>
      <c r="BJ716" s="6">
        <f>AL716*0.85*0.75*2*12</f>
        <v>125452.83457956786</v>
      </c>
      <c r="BK716" s="6">
        <f>BI716+BJ716</f>
        <v>188179.25186935178</v>
      </c>
      <c r="BL716" s="8">
        <f>BK716/236999601</f>
        <v>7.9400661889448404E-4</v>
      </c>
      <c r="BM716" s="6">
        <f>AH716/272200*461889</f>
        <v>17391.961261880326</v>
      </c>
      <c r="BN716" s="8">
        <f>BM716/23157202</f>
        <v>7.5103897534254467E-4</v>
      </c>
      <c r="BT716" s="6">
        <f>'[1]Detailed Budget'!$AD$12</f>
        <v>194045122715</v>
      </c>
      <c r="BU716" s="6">
        <f>'[1]Detailed Budget'!$AD$24</f>
        <v>194045122715</v>
      </c>
      <c r="BV716" s="7">
        <f>AV716/34743979</f>
        <v>0</v>
      </c>
      <c r="BW716" s="4"/>
      <c r="BX716" s="5">
        <f>BT716*BV716</f>
        <v>0</v>
      </c>
      <c r="BY716" s="5">
        <f>BU716*BV716</f>
        <v>0</v>
      </c>
      <c r="CA716" s="6">
        <f>'[1]Detailed Budget'!$AD$96</f>
        <v>71050111380.677719</v>
      </c>
      <c r="CB716" s="5">
        <f>BA716*CA716</f>
        <v>84267801.923419774</v>
      </c>
      <c r="CE716" s="6">
        <f>'[1]Detailed Budget'!$AD$175</f>
        <v>4330586076.5988197</v>
      </c>
      <c r="CF716" s="5">
        <f>BB716*BD716*CE716</f>
        <v>0</v>
      </c>
      <c r="CG716" s="6">
        <f>'[1]Detailed Budget'!$AD$176</f>
        <v>20662817754.37001</v>
      </c>
      <c r="CH716" s="5">
        <f>BB716*BF716*CG716</f>
        <v>0</v>
      </c>
      <c r="CI716" s="5">
        <f>CF716+CH716</f>
        <v>0</v>
      </c>
      <c r="CJ716" s="5">
        <f>'[1]Detailed Budget'!$AD$178</f>
        <v>46025131033.061455</v>
      </c>
      <c r="CK716" s="5">
        <f>BB716*AG716*CJ716</f>
        <v>0</v>
      </c>
      <c r="CL716" s="5">
        <f>CI716+CK716</f>
        <v>0</v>
      </c>
      <c r="CM716" s="4">
        <f>'[1]Detailed Budget'!$AD$189</f>
        <v>77498869683.252869</v>
      </c>
      <c r="CN716" s="5">
        <f>BH716*BL716*CM716</f>
        <v>61534615.485343844</v>
      </c>
      <c r="CO716" s="3">
        <f>'[1]Detailed Budget'!$AD$191</f>
        <v>2684962805.4134097</v>
      </c>
      <c r="CP716" s="2">
        <f>BH716*AN716*CO716</f>
        <v>2131878.2389837499</v>
      </c>
      <c r="CQ716" s="2">
        <f>CN716+CP716</f>
        <v>63666493.724327594</v>
      </c>
      <c r="CR716" s="6">
        <f>'[1]Detailed Budget'!$AD$195</f>
        <v>18734176418</v>
      </c>
      <c r="CS716" s="5">
        <f>BN716*CR716</f>
        <v>14070096.660861183</v>
      </c>
      <c r="CW716" s="4"/>
      <c r="DH716" s="3">
        <f>'[1]Detailed Budget'!$AD$163</f>
        <v>4928560000</v>
      </c>
      <c r="DI716" s="2">
        <f>AP716*DH716</f>
        <v>5600000</v>
      </c>
    </row>
    <row r="717" spans="1:118" x14ac:dyDescent="0.35">
      <c r="A717" s="23"/>
      <c r="B717" s="22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0"/>
      <c r="V717" s="19"/>
      <c r="W717" s="18"/>
      <c r="X717" s="17"/>
      <c r="Y717" s="16"/>
      <c r="Z717" s="6"/>
      <c r="AA717" s="16"/>
      <c r="AB717" s="6"/>
      <c r="AD717" s="6"/>
      <c r="AE717" s="6"/>
      <c r="AF717" s="6">
        <f>AE717*BB717</f>
        <v>0</v>
      </c>
      <c r="AG717" s="15">
        <f>AE717/21628351</f>
        <v>0</v>
      </c>
      <c r="AH717" s="6"/>
      <c r="AI717" s="12"/>
      <c r="AJ717" s="6"/>
      <c r="AK717" s="6">
        <f>AB717*0.04</f>
        <v>0</v>
      </c>
      <c r="AL717" s="6">
        <f>AB717*0.04</f>
        <v>0</v>
      </c>
      <c r="AM717" s="6">
        <f>AK717+AL717</f>
        <v>0</v>
      </c>
      <c r="AN717" s="14">
        <f>AM717/20653560</f>
        <v>0</v>
      </c>
      <c r="AO717" s="6"/>
      <c r="AP717" s="13">
        <f>AO717/8801</f>
        <v>0</v>
      </c>
      <c r="AQ717" s="6"/>
      <c r="AR717" s="6"/>
      <c r="AS717" s="6"/>
      <c r="AT717" s="6"/>
      <c r="AU717" s="6"/>
      <c r="AV717" s="6"/>
      <c r="AW717" s="13">
        <f>AV717/34743979</f>
        <v>0</v>
      </c>
      <c r="AX717" s="6"/>
      <c r="AY717" s="6"/>
      <c r="AZ717" s="6"/>
      <c r="BA717" s="12">
        <f>AZ717/12721596</f>
        <v>0</v>
      </c>
      <c r="BB717" s="11"/>
      <c r="BC717" s="6"/>
      <c r="BD717" s="10"/>
      <c r="BE717" s="6"/>
      <c r="BF717" s="8"/>
      <c r="BG717" s="27"/>
      <c r="BH717" s="9"/>
      <c r="BI717" s="6">
        <f>AK717*0.85*0.75*12</f>
        <v>0</v>
      </c>
      <c r="BJ717" s="6">
        <f>AL717*0.85*0.75*2*12</f>
        <v>0</v>
      </c>
      <c r="BK717" s="6">
        <f>BI717+BJ717</f>
        <v>0</v>
      </c>
      <c r="BL717" s="8">
        <f>BK717/236999601</f>
        <v>0</v>
      </c>
      <c r="BM717" s="6"/>
      <c r="BN717" s="8">
        <f>BM717/23157202</f>
        <v>0</v>
      </c>
      <c r="BT717" s="6"/>
      <c r="BU717" s="6"/>
      <c r="BV717" s="7"/>
      <c r="BW717" s="4"/>
      <c r="BX717" s="5"/>
      <c r="BY717" s="5"/>
      <c r="CA717" s="6">
        <f>'[1]Detailed Budget'!$AD$96</f>
        <v>71050111380.677719</v>
      </c>
      <c r="CB717" s="5">
        <f>BA717*CA717</f>
        <v>0</v>
      </c>
      <c r="CE717" s="6"/>
      <c r="CF717" s="5"/>
      <c r="CG717" s="6"/>
      <c r="CH717" s="5"/>
      <c r="CI717" s="5"/>
      <c r="CJ717" s="5"/>
      <c r="CK717" s="5"/>
      <c r="CL717" s="5"/>
      <c r="CM717" s="4">
        <f>'[1]Detailed Budget'!$AD$189</f>
        <v>77498869683.252869</v>
      </c>
      <c r="CN717" s="5">
        <f>BH717*BL717*CM717</f>
        <v>0</v>
      </c>
      <c r="CO717" s="3">
        <f>'[1]Detailed Budget'!$AD$191</f>
        <v>2684962805.4134097</v>
      </c>
      <c r="CP717" s="2">
        <f>BH717*AN717*CO717</f>
        <v>0</v>
      </c>
      <c r="CQ717" s="2">
        <f>CN717+CP717</f>
        <v>0</v>
      </c>
      <c r="CR717" s="6"/>
      <c r="CS717" s="5"/>
      <c r="CW717" s="4"/>
      <c r="DH717" s="3">
        <f>'[1]Detailed Budget'!$AD$163</f>
        <v>4928560000</v>
      </c>
      <c r="DI717" s="2">
        <f>AP717*DH717</f>
        <v>0</v>
      </c>
    </row>
    <row r="718" spans="1:118" x14ac:dyDescent="0.35">
      <c r="A718" s="38">
        <v>5.6</v>
      </c>
      <c r="B718" s="37" t="s">
        <v>342</v>
      </c>
      <c r="C718" s="34">
        <f>COUNTA(C720:C742)</f>
        <v>23</v>
      </c>
      <c r="D718" s="34">
        <f>COUNTA(D720:D742)</f>
        <v>0</v>
      </c>
      <c r="E718" s="34">
        <f>COUNTA(E720:E742)</f>
        <v>0</v>
      </c>
      <c r="F718" s="34">
        <f>COUNTA(F720:F742)</f>
        <v>0</v>
      </c>
      <c r="G718" s="34">
        <f>COUNTA(G720:G742)</f>
        <v>23</v>
      </c>
      <c r="H718" s="34">
        <f>COUNTA(H720:H742)</f>
        <v>23</v>
      </c>
      <c r="I718" s="34">
        <f>COUNTA(I720:I742)</f>
        <v>23</v>
      </c>
      <c r="J718" s="34">
        <f>COUNTA(J720:J742)</f>
        <v>0</v>
      </c>
      <c r="K718" s="34">
        <f>COUNTA(K720:K742)</f>
        <v>0</v>
      </c>
      <c r="L718" s="34">
        <f>COUNTA(L720:L742)</f>
        <v>0</v>
      </c>
      <c r="M718" s="34">
        <f>COUNTA(M720:M742)</f>
        <v>23</v>
      </c>
      <c r="N718" s="34">
        <f>COUNTA(N720:N742)</f>
        <v>0</v>
      </c>
      <c r="O718" s="34">
        <f>COUNTA(O720:O742)</f>
        <v>0</v>
      </c>
      <c r="P718" s="34">
        <f>COUNTA(P720:P742)</f>
        <v>0</v>
      </c>
      <c r="Q718" s="34">
        <f>COUNTA(Q720:Q742)</f>
        <v>0</v>
      </c>
      <c r="R718" s="34">
        <f>COUNTA(R720:R742)</f>
        <v>23</v>
      </c>
      <c r="S718" s="34">
        <f>COUNTA(S720:S742)</f>
        <v>0</v>
      </c>
      <c r="T718" s="34">
        <f>COUNTA(T720:T742)</f>
        <v>0</v>
      </c>
      <c r="U718" s="33">
        <f>SUM(C718:T718)</f>
        <v>138</v>
      </c>
      <c r="V718" s="32"/>
      <c r="W718" s="25">
        <f>SUM(W720:W742)</f>
        <v>5198716</v>
      </c>
      <c r="X718" s="31">
        <v>3.41</v>
      </c>
      <c r="Y718" s="30">
        <f>1+X718/100</f>
        <v>1.0341</v>
      </c>
      <c r="Z718" s="25">
        <v>19</v>
      </c>
      <c r="AA718" s="30">
        <f>POWER(Y718,Z718)</f>
        <v>1.8909856119855175</v>
      </c>
      <c r="AB718" s="25">
        <f>W718*AA718</f>
        <v>9830697.156798901</v>
      </c>
      <c r="AC718" s="24">
        <v>11.9</v>
      </c>
      <c r="AD718" s="25">
        <f>AB718*AC718/100</f>
        <v>1169852.9616590692</v>
      </c>
      <c r="AE718" s="25">
        <f>AD718*0.95</f>
        <v>1111360.3135761158</v>
      </c>
      <c r="AF718" s="25">
        <f>SUM(AF720:AF742)</f>
        <v>0</v>
      </c>
      <c r="AG718" s="15">
        <f>AE718/21628351</f>
        <v>5.1384421936564458E-2</v>
      </c>
      <c r="AH718" s="25">
        <f>SUM(AH720:AH742)</f>
        <v>491534.85783994506</v>
      </c>
      <c r="AI718" s="12">
        <f>AH718/12908475</f>
        <v>3.8078460688806777E-2</v>
      </c>
      <c r="AJ718" s="25">
        <f>SUM(AJ720:AJ742)</f>
        <v>1661387.8194990144</v>
      </c>
      <c r="AK718" s="6">
        <f>AB718*0.04</f>
        <v>393227.88627195603</v>
      </c>
      <c r="AL718" s="6">
        <f>AB718*0.04</f>
        <v>393227.88627195603</v>
      </c>
      <c r="AM718" s="6">
        <f>AK718+AL718</f>
        <v>786455.77254391205</v>
      </c>
      <c r="AN718" s="14">
        <f>AM718/20653560</f>
        <v>3.8078460688806777E-2</v>
      </c>
      <c r="AO718" s="25">
        <f>SUM(AO720:AO742)</f>
        <v>319</v>
      </c>
      <c r="AP718" s="13">
        <f>AO718/8801</f>
        <v>3.6245881149869333E-2</v>
      </c>
      <c r="AQ718" s="25">
        <f>SUM(AQ720:AQ742)</f>
        <v>319</v>
      </c>
      <c r="AR718" s="25"/>
      <c r="AS718" s="25"/>
      <c r="AT718" s="25"/>
      <c r="AU718" s="6"/>
      <c r="AV718" s="6"/>
      <c r="AW718" s="13">
        <f>AV718/34743979</f>
        <v>0</v>
      </c>
      <c r="AX718" s="6"/>
      <c r="AY718" s="25">
        <v>478022</v>
      </c>
      <c r="AZ718" s="25">
        <f>SUM(AZ720:AZ742)</f>
        <v>478021.9480654475</v>
      </c>
      <c r="BA718" s="12">
        <f>AZ718/12721596</f>
        <v>3.7575627151298273E-2</v>
      </c>
      <c r="BB718" s="11"/>
      <c r="BC718" s="25"/>
      <c r="BD718" s="10">
        <f>BC718/11104067</f>
        <v>0</v>
      </c>
      <c r="BE718" s="25"/>
      <c r="BF718" s="8">
        <f>BE718/47500730</f>
        <v>0</v>
      </c>
      <c r="BG718" s="24"/>
      <c r="BI718" s="6">
        <f>AK718*0.85*0.75*12</f>
        <v>3008193.3299804637</v>
      </c>
      <c r="BJ718" s="6">
        <f>AL718*0.85*0.75*2*12</f>
        <v>6016386.6599609274</v>
      </c>
      <c r="BK718" s="6">
        <f>BI718+BJ718</f>
        <v>9024579.9899413921</v>
      </c>
      <c r="BL718" s="8">
        <f>BK718/236999601</f>
        <v>3.8078460688806777E-2</v>
      </c>
      <c r="BM718" s="25">
        <v>776822</v>
      </c>
      <c r="BN718" s="8">
        <f>BM718/23157202</f>
        <v>3.3545589834212269E-2</v>
      </c>
      <c r="BO718" s="24"/>
      <c r="BP718" s="24"/>
      <c r="BQ718" s="24"/>
      <c r="BR718" s="24"/>
      <c r="BS718" s="24"/>
      <c r="BT718" s="25">
        <f>'[1]Detailed Budget'!$AD$12</f>
        <v>194045122715</v>
      </c>
      <c r="BU718" s="25">
        <f>'[1]Detailed Budget'!$AD$24</f>
        <v>194045122715</v>
      </c>
      <c r="BV718" s="7">
        <f>AV718/34743979</f>
        <v>0</v>
      </c>
      <c r="BW718" s="4"/>
      <c r="BX718" s="35">
        <f>BT718*BV718</f>
        <v>0</v>
      </c>
      <c r="BY718" s="35">
        <f>BU718*BV718</f>
        <v>0</v>
      </c>
      <c r="BZ718" s="24"/>
      <c r="CA718" s="25">
        <f>'[1]Detailed Budget'!$AD$96</f>
        <v>71050111380.677719</v>
      </c>
      <c r="CB718" s="35">
        <f>BA718*CA718</f>
        <v>2669752494.2985601</v>
      </c>
      <c r="CC718" s="24"/>
      <c r="CD718" s="24"/>
      <c r="CE718" s="25">
        <f>'[1]Detailed Budget'!$AD$175</f>
        <v>4330586076.5988197</v>
      </c>
      <c r="CF718" s="35">
        <f>SUM(CF720:CF742)</f>
        <v>0</v>
      </c>
      <c r="CG718" s="36">
        <f>'[1]Detailed Budget'!$AD$176</f>
        <v>20662817754.37001</v>
      </c>
      <c r="CH718" s="35">
        <f>SUM(CH720:CH742)</f>
        <v>0</v>
      </c>
      <c r="CI718" s="35">
        <f>SUM(CI720:CI742)</f>
        <v>0</v>
      </c>
      <c r="CJ718" s="5">
        <f>'[1]Detailed Budget'!$AD$178</f>
        <v>46025131033.061455</v>
      </c>
      <c r="CK718" s="35">
        <f>SUM(CK720:CK742)</f>
        <v>0</v>
      </c>
      <c r="CL718" s="35">
        <f>SUM(CL720:CL742)</f>
        <v>0</v>
      </c>
      <c r="CM718" s="4">
        <f>'[1]Detailed Budget'!$AD$189</f>
        <v>77498869683.252869</v>
      </c>
      <c r="CN718" s="5">
        <f>BH718*BL718*CM718</f>
        <v>0</v>
      </c>
      <c r="CO718" s="3">
        <f>'[1]Detailed Budget'!$AD$191</f>
        <v>2684962805.4134097</v>
      </c>
      <c r="CP718" s="2">
        <f>BH718*AN718*CO718</f>
        <v>0</v>
      </c>
      <c r="CQ718" s="2">
        <f>CN718+CP718</f>
        <v>0</v>
      </c>
      <c r="CR718" s="25">
        <f>'[1]Detailed Budget'!$AD$195</f>
        <v>18734176418</v>
      </c>
      <c r="CS718" s="5">
        <f>BN718*CR718</f>
        <v>628448998</v>
      </c>
      <c r="CT718" s="24"/>
      <c r="CU718" s="24"/>
      <c r="CV718" s="24"/>
      <c r="CW718" s="4"/>
      <c r="CX718" s="24"/>
      <c r="CY718" s="24"/>
      <c r="CZ718" s="24"/>
      <c r="DA718" s="24"/>
      <c r="DB718" s="24"/>
      <c r="DC718" s="24"/>
      <c r="DD718" s="24"/>
      <c r="DE718" s="24"/>
      <c r="DF718" s="24"/>
      <c r="DG718" s="24"/>
      <c r="DH718" s="3">
        <f>'[1]Detailed Budget'!$AD$163</f>
        <v>4928560000</v>
      </c>
      <c r="DI718" s="2">
        <f>AP718*DH718</f>
        <v>178640000</v>
      </c>
      <c r="DJ718" s="24"/>
      <c r="DK718" s="24"/>
      <c r="DL718" s="24"/>
      <c r="DM718" s="24"/>
      <c r="DN718" s="24"/>
    </row>
    <row r="719" spans="1:118" x14ac:dyDescent="0.35">
      <c r="A719" s="23" t="s">
        <v>341</v>
      </c>
      <c r="B719" s="22" t="s">
        <v>72</v>
      </c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3"/>
      <c r="V719" s="32"/>
      <c r="W719" s="25"/>
      <c r="X719" s="31"/>
      <c r="Y719" s="30"/>
      <c r="Z719" s="25"/>
      <c r="AA719" s="30"/>
      <c r="AB719" s="25"/>
      <c r="AC719" s="24"/>
      <c r="AD719" s="25"/>
      <c r="AE719" s="6"/>
      <c r="AF719" s="6"/>
      <c r="AG719" s="15">
        <f>AE719/21628351</f>
        <v>0</v>
      </c>
      <c r="AH719" s="25"/>
      <c r="AI719" s="12"/>
      <c r="AJ719" s="6"/>
      <c r="AK719" s="6">
        <f>AB719*0.04</f>
        <v>0</v>
      </c>
      <c r="AL719" s="6">
        <f>AB719*0.04</f>
        <v>0</v>
      </c>
      <c r="AM719" s="6">
        <f>AK719+AL719</f>
        <v>0</v>
      </c>
      <c r="AN719" s="14">
        <f>AM719/20653560</f>
        <v>0</v>
      </c>
      <c r="AO719" s="25"/>
      <c r="AP719" s="13"/>
      <c r="AQ719" s="25"/>
      <c r="AR719" s="25"/>
      <c r="AS719" s="25"/>
      <c r="AT719" s="25"/>
      <c r="AU719" s="6"/>
      <c r="AV719" s="6"/>
      <c r="AW719" s="13">
        <f>AV719/34743979</f>
        <v>0</v>
      </c>
      <c r="AX719" s="6"/>
      <c r="AY719" s="25"/>
      <c r="AZ719" s="6"/>
      <c r="BA719" s="12">
        <f>AZ719/12721596</f>
        <v>0</v>
      </c>
      <c r="BB719" s="11"/>
      <c r="BC719" s="25"/>
      <c r="BD719" s="10">
        <f>BC719/11104067</f>
        <v>0</v>
      </c>
      <c r="BE719" s="25"/>
      <c r="BF719" s="8">
        <f>BE719/47500730</f>
        <v>0</v>
      </c>
      <c r="BG719" s="24"/>
      <c r="BI719" s="6">
        <f>AK719*0.85*0.75*12</f>
        <v>0</v>
      </c>
      <c r="BJ719" s="6">
        <f>AL719*0.85*0.75*2*12</f>
        <v>0</v>
      </c>
      <c r="BK719" s="6">
        <f>BI719+BJ719</f>
        <v>0</v>
      </c>
      <c r="BL719" s="8">
        <f>BK719/236999601</f>
        <v>0</v>
      </c>
      <c r="BM719" s="25"/>
      <c r="BN719" s="8">
        <f>BM719/23157202</f>
        <v>0</v>
      </c>
      <c r="BO719" s="24"/>
      <c r="BP719" s="24"/>
      <c r="BQ719" s="24"/>
      <c r="BR719" s="24"/>
      <c r="BS719" s="24"/>
      <c r="BT719" s="25"/>
      <c r="BU719" s="25">
        <f>'[1]Detailed Budget'!$AD$24</f>
        <v>194045122715</v>
      </c>
      <c r="BV719" s="7"/>
      <c r="BW719" s="4"/>
      <c r="BX719" s="5"/>
      <c r="BY719" s="5"/>
      <c r="BZ719" s="24"/>
      <c r="CA719" s="25"/>
      <c r="CB719" s="5"/>
      <c r="CC719" s="24"/>
      <c r="CD719" s="24"/>
      <c r="CE719" s="25"/>
      <c r="CF719" s="5"/>
      <c r="CG719" s="26"/>
      <c r="CH719" s="5"/>
      <c r="CI719" s="5"/>
      <c r="CJ719" s="5"/>
      <c r="CK719" s="5"/>
      <c r="CL719" s="5"/>
      <c r="CM719" s="4">
        <f>'[1]Detailed Budget'!$AD$189</f>
        <v>77498869683.252869</v>
      </c>
      <c r="CN719" s="5">
        <f>BH719*BL719*CM719</f>
        <v>0</v>
      </c>
      <c r="CO719" s="3">
        <f>'[1]Detailed Budget'!$AD$191</f>
        <v>2684962805.4134097</v>
      </c>
      <c r="CP719" s="2">
        <f>BH719*AN719*CO719</f>
        <v>0</v>
      </c>
      <c r="CQ719" s="2">
        <f>CN719+CP719</f>
        <v>0</v>
      </c>
      <c r="CR719" s="25"/>
      <c r="CS719" s="5"/>
      <c r="CT719" s="24"/>
      <c r="CU719" s="24"/>
      <c r="CV719" s="24"/>
      <c r="CW719" s="4"/>
      <c r="CX719" s="24"/>
      <c r="CY719" s="24"/>
      <c r="CZ719" s="24"/>
      <c r="DA719" s="24"/>
      <c r="DB719" s="24"/>
      <c r="DC719" s="24"/>
      <c r="DD719" s="24"/>
      <c r="DE719" s="24"/>
      <c r="DF719" s="24"/>
      <c r="DG719" s="24"/>
      <c r="DH719" s="3"/>
      <c r="DI719" s="2"/>
      <c r="DJ719" s="24"/>
      <c r="DK719" s="24"/>
      <c r="DL719" s="24"/>
      <c r="DM719" s="24"/>
      <c r="DN719" s="24"/>
    </row>
    <row r="720" spans="1:118" ht="43.5" x14ac:dyDescent="0.35">
      <c r="A720" s="23" t="s">
        <v>340</v>
      </c>
      <c r="B720" s="22" t="s">
        <v>339</v>
      </c>
      <c r="C720" s="21" t="s">
        <v>1</v>
      </c>
      <c r="D720" s="21"/>
      <c r="E720" s="21"/>
      <c r="F720" s="21"/>
      <c r="G720" s="21" t="s">
        <v>1</v>
      </c>
      <c r="H720" s="21" t="s">
        <v>1</v>
      </c>
      <c r="I720" s="21" t="s">
        <v>1</v>
      </c>
      <c r="J720" s="21"/>
      <c r="K720" s="21"/>
      <c r="L720" s="21"/>
      <c r="M720" s="21" t="s">
        <v>1</v>
      </c>
      <c r="N720" s="21"/>
      <c r="O720" s="21"/>
      <c r="P720" s="21"/>
      <c r="Q720" s="21"/>
      <c r="R720" s="21" t="s">
        <v>1</v>
      </c>
      <c r="S720" s="21"/>
      <c r="T720" s="21"/>
      <c r="U720" s="20">
        <f>COUNTA(C720:T720)</f>
        <v>6</v>
      </c>
      <c r="V720" s="19" t="s">
        <v>9</v>
      </c>
      <c r="W720" s="18">
        <v>282410</v>
      </c>
      <c r="X720" s="17">
        <v>3.41</v>
      </c>
      <c r="Y720" s="16">
        <f>1+X720/100</f>
        <v>1.0341</v>
      </c>
      <c r="Z720" s="6">
        <v>19</v>
      </c>
      <c r="AA720" s="16">
        <f>POWER(Y720,Z720)</f>
        <v>1.8909856119855175</v>
      </c>
      <c r="AB720" s="6">
        <f>W720*AA720</f>
        <v>534033.24668083002</v>
      </c>
      <c r="AC720" s="1">
        <v>11.9</v>
      </c>
      <c r="AD720" s="6">
        <f>AB720*AC720/100</f>
        <v>63549.956355018774</v>
      </c>
      <c r="AE720" s="6">
        <f>AD720*0.95</f>
        <v>60372.458537267834</v>
      </c>
      <c r="AF720" s="6">
        <f>AE720*BB720</f>
        <v>0</v>
      </c>
      <c r="AG720" s="15">
        <f>AE720/21628351</f>
        <v>2.7913574427041541E-3</v>
      </c>
      <c r="AH720" s="6">
        <f>AB720*0.05</f>
        <v>26701.662334041503</v>
      </c>
      <c r="AI720" s="12">
        <f>AH720/12908475</f>
        <v>2.0685373240480771E-3</v>
      </c>
      <c r="AJ720" s="6">
        <f>AD720+AH720</f>
        <v>90251.618689060269</v>
      </c>
      <c r="AK720" s="6">
        <f>AB720*0.04</f>
        <v>21361.329867233202</v>
      </c>
      <c r="AL720" s="6">
        <f>AB720*0.04</f>
        <v>21361.329867233202</v>
      </c>
      <c r="AM720" s="6">
        <f>AK720+AL720</f>
        <v>42722.659734466404</v>
      </c>
      <c r="AN720" s="14">
        <f>AM720/20653560</f>
        <v>2.0685373240480771E-3</v>
      </c>
      <c r="AO720" s="6">
        <v>13</v>
      </c>
      <c r="AP720" s="13">
        <f>AO720/8801</f>
        <v>1.4771048744460858E-3</v>
      </c>
      <c r="AQ720" s="6">
        <v>13</v>
      </c>
      <c r="AR720" s="6"/>
      <c r="AS720" s="6"/>
      <c r="AT720" s="6"/>
      <c r="AU720" s="6">
        <v>0</v>
      </c>
      <c r="AV720" s="6"/>
      <c r="AW720" s="13">
        <f>AV720/34743979</f>
        <v>0</v>
      </c>
      <c r="AX720" s="6">
        <v>1</v>
      </c>
      <c r="AY720" s="6">
        <f>AJ720/1661388*478022</f>
        <v>25967.600144567055</v>
      </c>
      <c r="AZ720" s="6">
        <f>AX720*AY720</f>
        <v>25967.600144567055</v>
      </c>
      <c r="BA720" s="12">
        <f>AZ720/12721596</f>
        <v>2.0412218832108059E-3</v>
      </c>
      <c r="BB720" s="11">
        <v>0</v>
      </c>
      <c r="BC720" s="6">
        <f>AD720*BB720*0.18*4</f>
        <v>0</v>
      </c>
      <c r="BD720" s="10">
        <f>BC720/11104067</f>
        <v>0</v>
      </c>
      <c r="BE720" s="6">
        <f>AD720*BB720*0.77*4</f>
        <v>0</v>
      </c>
      <c r="BF720" s="8">
        <f>BE720/47500730</f>
        <v>0</v>
      </c>
      <c r="BH720" s="9">
        <v>1</v>
      </c>
      <c r="BI720" s="6">
        <f>AK720*0.85*0.75*12</f>
        <v>163414.17348433397</v>
      </c>
      <c r="BJ720" s="6">
        <f>AL720*0.85*0.75*2*12</f>
        <v>326828.34696866793</v>
      </c>
      <c r="BK720" s="6">
        <f>BI720+BJ720</f>
        <v>490242.5204530019</v>
      </c>
      <c r="BL720" s="8">
        <f>BK720/236999601</f>
        <v>2.0685373240480766E-3</v>
      </c>
      <c r="BM720" s="6">
        <f>AH720/491535*776822</f>
        <v>42199.311824498334</v>
      </c>
      <c r="BN720" s="8">
        <f>BM720/23157202</f>
        <v>1.8222975221487611E-3</v>
      </c>
      <c r="BT720" s="6">
        <f>'[1]Detailed Budget'!$AD$12</f>
        <v>194045122715</v>
      </c>
      <c r="BU720" s="6">
        <f>'[1]Detailed Budget'!$AD$24</f>
        <v>194045122715</v>
      </c>
      <c r="BV720" s="7">
        <f>AV720/34743979</f>
        <v>0</v>
      </c>
      <c r="BW720" s="4"/>
      <c r="BX720" s="5"/>
      <c r="BY720" s="5"/>
      <c r="CA720" s="6"/>
      <c r="CB720" s="5"/>
      <c r="CE720" s="6">
        <f>'[1]Detailed Budget'!$AD$175</f>
        <v>4330586076.5988197</v>
      </c>
      <c r="CF720" s="5">
        <f>BB720*BD720*CE720</f>
        <v>0</v>
      </c>
      <c r="CG720" s="6">
        <f>'[1]Detailed Budget'!$AD$176</f>
        <v>20662817754.37001</v>
      </c>
      <c r="CH720" s="5">
        <f>BB720*BF720*CG720</f>
        <v>0</v>
      </c>
      <c r="CI720" s="5">
        <f>CF720+CH720</f>
        <v>0</v>
      </c>
      <c r="CJ720" s="5">
        <f>'[1]Detailed Budget'!$AD$178</f>
        <v>46025131033.061455</v>
      </c>
      <c r="CK720" s="5">
        <f>BB720*AG720*CJ720</f>
        <v>0</v>
      </c>
      <c r="CL720" s="5">
        <f>CI720+CK720</f>
        <v>0</v>
      </c>
      <c r="CM720" s="4">
        <f>'[1]Detailed Budget'!$AD$189</f>
        <v>77498869683.252869</v>
      </c>
      <c r="CN720" s="5">
        <f>BH720*BL720*CM720</f>
        <v>160309304.51134649</v>
      </c>
      <c r="CO720" s="3">
        <f>'[1]Detailed Budget'!$AD$191</f>
        <v>2684962805.4134097</v>
      </c>
      <c r="CP720" s="2">
        <f>BH720*AN720*CO720</f>
        <v>5553945.7766784728</v>
      </c>
      <c r="CQ720" s="2">
        <f>CN720+CP720</f>
        <v>165863250.28802496</v>
      </c>
      <c r="CR720" s="6">
        <f>'[1]Detailed Budget'!$AD$195</f>
        <v>18734176418</v>
      </c>
      <c r="CS720" s="5">
        <f>BN720*CR720</f>
        <v>34139243.266019151</v>
      </c>
      <c r="CW720" s="4"/>
      <c r="DH720" s="3"/>
      <c r="DI720" s="2"/>
    </row>
    <row r="721" spans="1:113" ht="43.5" x14ac:dyDescent="0.35">
      <c r="A721" s="23" t="s">
        <v>338</v>
      </c>
      <c r="B721" s="22" t="s">
        <v>337</v>
      </c>
      <c r="C721" s="21" t="s">
        <v>1</v>
      </c>
      <c r="D721" s="21"/>
      <c r="E721" s="21"/>
      <c r="F721" s="21"/>
      <c r="G721" s="21" t="s">
        <v>1</v>
      </c>
      <c r="H721" s="21" t="s">
        <v>1</v>
      </c>
      <c r="I721" s="21" t="s">
        <v>1</v>
      </c>
      <c r="J721" s="21"/>
      <c r="K721" s="21"/>
      <c r="L721" s="21"/>
      <c r="M721" s="21" t="s">
        <v>1</v>
      </c>
      <c r="N721" s="21"/>
      <c r="O721" s="21"/>
      <c r="P721" s="21"/>
      <c r="Q721" s="21"/>
      <c r="R721" s="21" t="s">
        <v>1</v>
      </c>
      <c r="S721" s="21"/>
      <c r="T721" s="21"/>
      <c r="U721" s="20">
        <f>COUNTA(C721:T721)</f>
        <v>6</v>
      </c>
      <c r="V721" s="19" t="s">
        <v>9</v>
      </c>
      <c r="W721" s="18">
        <v>166324</v>
      </c>
      <c r="X721" s="17">
        <v>3.41</v>
      </c>
      <c r="Y721" s="16">
        <f>1+X721/100</f>
        <v>1.0341</v>
      </c>
      <c r="Z721" s="6">
        <v>19</v>
      </c>
      <c r="AA721" s="16">
        <f>POWER(Y721,Z721)</f>
        <v>1.8909856119855175</v>
      </c>
      <c r="AB721" s="6">
        <f>W721*AA721</f>
        <v>314516.29092787922</v>
      </c>
      <c r="AC721" s="1">
        <v>11.9</v>
      </c>
      <c r="AD721" s="6">
        <f>AB721*AC721/100</f>
        <v>37427.438620417634</v>
      </c>
      <c r="AE721" s="6">
        <f>AD721*0.95</f>
        <v>35556.06668939675</v>
      </c>
      <c r="AF721" s="6">
        <f>AE721*BB721</f>
        <v>0</v>
      </c>
      <c r="AG721" s="15">
        <f>AE721/21628351</f>
        <v>1.6439564296601599E-3</v>
      </c>
      <c r="AH721" s="6">
        <f>AB721*0.05</f>
        <v>15725.814546393962</v>
      </c>
      <c r="AI721" s="12">
        <f>AH721/12908475</f>
        <v>1.2182550259727785E-3</v>
      </c>
      <c r="AJ721" s="6">
        <f>AD721+AH721</f>
        <v>53153.253166811599</v>
      </c>
      <c r="AK721" s="6">
        <f>AB721*0.04</f>
        <v>12580.651637115168</v>
      </c>
      <c r="AL721" s="6">
        <f>AB721*0.04</f>
        <v>12580.651637115168</v>
      </c>
      <c r="AM721" s="6">
        <f>AK721+AL721</f>
        <v>25161.303274230337</v>
      </c>
      <c r="AN721" s="14">
        <f>AM721/20653560</f>
        <v>1.2182550259727783E-3</v>
      </c>
      <c r="AO721" s="6">
        <v>13</v>
      </c>
      <c r="AP721" s="13">
        <f>AO721/8801</f>
        <v>1.4771048744460858E-3</v>
      </c>
      <c r="AQ721" s="6">
        <v>13</v>
      </c>
      <c r="AR721" s="6"/>
      <c r="AS721" s="6"/>
      <c r="AT721" s="6"/>
      <c r="AU721" s="6">
        <v>0</v>
      </c>
      <c r="AV721" s="6"/>
      <c r="AW721" s="13">
        <f>AV721/34743979</f>
        <v>0</v>
      </c>
      <c r="AX721" s="6">
        <v>1</v>
      </c>
      <c r="AY721" s="6">
        <f>AJ721/1661388*478022</f>
        <v>15293.492179614645</v>
      </c>
      <c r="AZ721" s="6">
        <f>AX721*AY721</f>
        <v>15293.492179614645</v>
      </c>
      <c r="BA721" s="12">
        <f>AZ721/12721596</f>
        <v>1.2021677295533236E-3</v>
      </c>
      <c r="BB721" s="11">
        <v>0</v>
      </c>
      <c r="BC721" s="6">
        <f>AD721*BB721*0.18*4</f>
        <v>0</v>
      </c>
      <c r="BD721" s="10">
        <f>BC721/11104067</f>
        <v>0</v>
      </c>
      <c r="BE721" s="6">
        <f>AD721*BB721*0.77*4</f>
        <v>0</v>
      </c>
      <c r="BF721" s="8">
        <f>BE721/47500730</f>
        <v>0</v>
      </c>
      <c r="BG721" s="27">
        <f>BC721+BE721</f>
        <v>0</v>
      </c>
      <c r="BH721" s="9">
        <v>1</v>
      </c>
      <c r="BI721" s="6">
        <f>AK721*0.85*0.75*12</f>
        <v>96241.985023931033</v>
      </c>
      <c r="BJ721" s="6">
        <f>AL721*0.85*0.75*2*12</f>
        <v>192483.97004786207</v>
      </c>
      <c r="BK721" s="6">
        <f>BI721+BJ721</f>
        <v>288725.95507179311</v>
      </c>
      <c r="BL721" s="8">
        <f>BK721/236999601</f>
        <v>1.2182550259727783E-3</v>
      </c>
      <c r="BM721" s="6">
        <f>AH721/491535*776822</f>
        <v>24853.080060542688</v>
      </c>
      <c r="BN721" s="8">
        <f>BM721/23157202</f>
        <v>1.073233288742858E-3</v>
      </c>
      <c r="BT721" s="6">
        <f>'[1]Detailed Budget'!$AD$12</f>
        <v>194045122715</v>
      </c>
      <c r="BU721" s="6">
        <f>'[1]Detailed Budget'!$AD$24</f>
        <v>194045122715</v>
      </c>
      <c r="BV721" s="7">
        <f>AV721/34743979</f>
        <v>0</v>
      </c>
      <c r="BW721" s="4"/>
      <c r="BX721" s="5"/>
      <c r="BY721" s="5"/>
      <c r="CA721" s="6"/>
      <c r="CB721" s="5"/>
      <c r="CE721" s="6">
        <f>'[1]Detailed Budget'!$AD$175</f>
        <v>4330586076.5988197</v>
      </c>
      <c r="CF721" s="5">
        <f>BB721*BD721*CE721</f>
        <v>0</v>
      </c>
      <c r="CG721" s="6">
        <f>'[1]Detailed Budget'!$AD$176</f>
        <v>20662817754.37001</v>
      </c>
      <c r="CH721" s="5">
        <f>BB721*BF721*CG721</f>
        <v>0</v>
      </c>
      <c r="CI721" s="5">
        <f>CF721+CH721</f>
        <v>0</v>
      </c>
      <c r="CJ721" s="5">
        <f>'[1]Detailed Budget'!$AD$178</f>
        <v>46025131033.061455</v>
      </c>
      <c r="CK721" s="5">
        <f>BB721*AG721*CJ721</f>
        <v>0</v>
      </c>
      <c r="CL721" s="5">
        <f>CI721+CK721</f>
        <v>0</v>
      </c>
      <c r="CM721" s="4">
        <f>'[1]Detailed Budget'!$AD$189</f>
        <v>77498869683.252869</v>
      </c>
      <c r="CN721" s="5">
        <f>BH721*BL721*CM721</f>
        <v>94413387.498832181</v>
      </c>
      <c r="CO721" s="3">
        <f>'[1]Detailed Budget'!$AD$191</f>
        <v>2684962805.4134097</v>
      </c>
      <c r="CP721" s="2">
        <f>BH721*AN721*CO721</f>
        <v>3270969.4322448573</v>
      </c>
      <c r="CQ721" s="2">
        <f>CN721+CP721</f>
        <v>97684356.931077033</v>
      </c>
      <c r="CR721" s="6">
        <f>'[1]Detailed Budget'!$AD$195</f>
        <v>18734176418</v>
      </c>
      <c r="CS721" s="5">
        <f>BN721*CR721</f>
        <v>20106141.768979035</v>
      </c>
      <c r="CW721" s="4"/>
      <c r="DH721" s="3"/>
      <c r="DI721" s="2"/>
    </row>
    <row r="722" spans="1:113" ht="43.5" x14ac:dyDescent="0.35">
      <c r="A722" s="23" t="s">
        <v>336</v>
      </c>
      <c r="B722" s="22" t="s">
        <v>335</v>
      </c>
      <c r="C722" s="21" t="s">
        <v>1</v>
      </c>
      <c r="D722" s="21"/>
      <c r="E722" s="21"/>
      <c r="F722" s="21"/>
      <c r="G722" s="21" t="s">
        <v>1</v>
      </c>
      <c r="H722" s="21" t="s">
        <v>1</v>
      </c>
      <c r="I722" s="21" t="s">
        <v>1</v>
      </c>
      <c r="J722" s="21"/>
      <c r="K722" s="21"/>
      <c r="L722" s="21"/>
      <c r="M722" s="21" t="s">
        <v>1</v>
      </c>
      <c r="N722" s="21"/>
      <c r="O722" s="21"/>
      <c r="P722" s="21"/>
      <c r="Q722" s="21"/>
      <c r="R722" s="21" t="s">
        <v>1</v>
      </c>
      <c r="S722" s="21"/>
      <c r="T722" s="21"/>
      <c r="U722" s="20">
        <f>COUNTA(C722:T722)</f>
        <v>6</v>
      </c>
      <c r="V722" s="19" t="s">
        <v>9</v>
      </c>
      <c r="W722" s="18">
        <v>249232</v>
      </c>
      <c r="X722" s="17">
        <v>3.41</v>
      </c>
      <c r="Y722" s="16">
        <f>1+X722/100</f>
        <v>1.0341</v>
      </c>
      <c r="Z722" s="6">
        <v>19</v>
      </c>
      <c r="AA722" s="16">
        <f>POWER(Y722,Z722)</f>
        <v>1.8909856119855175</v>
      </c>
      <c r="AB722" s="6">
        <f>W722*AA722</f>
        <v>471294.1260463745</v>
      </c>
      <c r="AC722" s="1">
        <v>11.9</v>
      </c>
      <c r="AD722" s="6">
        <f>AB722*AC722/100</f>
        <v>56084.000999518568</v>
      </c>
      <c r="AE722" s="6">
        <f>AD722*0.95</f>
        <v>53279.800949542638</v>
      </c>
      <c r="AF722" s="6">
        <f>AE722*BB722</f>
        <v>0</v>
      </c>
      <c r="AG722" s="15">
        <f>AE722/21628351</f>
        <v>2.4634240931979807E-3</v>
      </c>
      <c r="AH722" s="6">
        <f>AB722*0.05</f>
        <v>23564.706302318726</v>
      </c>
      <c r="AI722" s="12">
        <f>AH722/12908475</f>
        <v>1.8255220932231518E-3</v>
      </c>
      <c r="AJ722" s="6">
        <f>AD722+AH722</f>
        <v>79648.70730183729</v>
      </c>
      <c r="AK722" s="6">
        <f>AB722*0.04</f>
        <v>18851.765041854982</v>
      </c>
      <c r="AL722" s="6">
        <f>AB722*0.04</f>
        <v>18851.765041854982</v>
      </c>
      <c r="AM722" s="6">
        <f>AK722+AL722</f>
        <v>37703.530083709964</v>
      </c>
      <c r="AN722" s="14">
        <f>AM722/20653560</f>
        <v>1.8255220932231521E-3</v>
      </c>
      <c r="AO722" s="6">
        <v>12</v>
      </c>
      <c r="AP722" s="13">
        <f>AO722/8801</f>
        <v>1.3634814225656176E-3</v>
      </c>
      <c r="AQ722" s="6">
        <v>12</v>
      </c>
      <c r="AR722" s="6"/>
      <c r="AS722" s="6"/>
      <c r="AT722" s="6"/>
      <c r="AU722" s="6">
        <v>0</v>
      </c>
      <c r="AV722" s="6"/>
      <c r="AW722" s="13">
        <f>AV722/34743979</f>
        <v>0</v>
      </c>
      <c r="AX722" s="6">
        <v>1</v>
      </c>
      <c r="AY722" s="6">
        <f>AJ722/1661388*478022</f>
        <v>22916.882968842237</v>
      </c>
      <c r="AZ722" s="6">
        <f>AX722*AY722</f>
        <v>22916.882968842237</v>
      </c>
      <c r="BA722" s="12">
        <f>AZ722/12721596</f>
        <v>1.8014157161445968E-3</v>
      </c>
      <c r="BB722" s="11">
        <v>0</v>
      </c>
      <c r="BC722" s="6">
        <f>AD722*BB722*0.18*4</f>
        <v>0</v>
      </c>
      <c r="BD722" s="10">
        <f>BC722/11104067</f>
        <v>0</v>
      </c>
      <c r="BE722" s="6">
        <f>AD722*BB722*0.77*4</f>
        <v>0</v>
      </c>
      <c r="BF722" s="8">
        <f>BE722/47500730</f>
        <v>0</v>
      </c>
      <c r="BG722" s="27">
        <f>BC722+BE722</f>
        <v>0</v>
      </c>
      <c r="BH722" s="9">
        <v>1</v>
      </c>
      <c r="BI722" s="6">
        <f>AK722*0.85*0.75*12</f>
        <v>144216.00257019058</v>
      </c>
      <c r="BJ722" s="6">
        <f>AL722*0.85*0.75*2*12</f>
        <v>288432.00514038117</v>
      </c>
      <c r="BK722" s="6">
        <f>BI722+BJ722</f>
        <v>432648.00771057175</v>
      </c>
      <c r="BL722" s="8">
        <f>BK722/236999601</f>
        <v>1.8255220932231516E-3</v>
      </c>
      <c r="BM722" s="6">
        <f>AH722/491535*776822</f>
        <v>37241.665963115214</v>
      </c>
      <c r="BN722" s="8">
        <f>BM722/23157202</f>
        <v>1.6082109558449771E-3</v>
      </c>
      <c r="BT722" s="6">
        <f>'[1]Detailed Budget'!$AD$12</f>
        <v>194045122715</v>
      </c>
      <c r="BU722" s="6">
        <f>'[1]Detailed Budget'!$AD$24</f>
        <v>194045122715</v>
      </c>
      <c r="BV722" s="7">
        <f>AV722/34743979</f>
        <v>0</v>
      </c>
      <c r="BW722" s="4"/>
      <c r="BX722" s="5"/>
      <c r="BY722" s="5"/>
      <c r="CA722" s="6"/>
      <c r="CB722" s="5"/>
      <c r="CE722" s="6">
        <f>'[1]Detailed Budget'!$AD$175</f>
        <v>4330586076.5988197</v>
      </c>
      <c r="CF722" s="5">
        <f>BB722*BD722*CE722</f>
        <v>0</v>
      </c>
      <c r="CG722" s="6">
        <f>'[1]Detailed Budget'!$AD$176</f>
        <v>20662817754.37001</v>
      </c>
      <c r="CH722" s="5">
        <f>BB722*BF722*CG722</f>
        <v>0</v>
      </c>
      <c r="CI722" s="5">
        <f>CF722+CH722</f>
        <v>0</v>
      </c>
      <c r="CJ722" s="5">
        <f>'[1]Detailed Budget'!$AD$178</f>
        <v>46025131033.061455</v>
      </c>
      <c r="CK722" s="5">
        <f>BB722*AG722*CJ722</f>
        <v>0</v>
      </c>
      <c r="CL722" s="5">
        <f>CI722+CK722</f>
        <v>0</v>
      </c>
      <c r="CM722" s="4">
        <f>'[1]Detailed Budget'!$AD$189</f>
        <v>77498869683.252869</v>
      </c>
      <c r="CN722" s="5">
        <f>BH722*BL722*CM722</f>
        <v>141475898.80660003</v>
      </c>
      <c r="CO722" s="3">
        <f>'[1]Detailed Budget'!$AD$191</f>
        <v>2684962805.4134097</v>
      </c>
      <c r="CP722" s="2">
        <f>BH722*AN722*CO722</f>
        <v>4901458.9207645943</v>
      </c>
      <c r="CQ722" s="2">
        <f>CN722+CP722</f>
        <v>146377357.72736463</v>
      </c>
      <c r="CR722" s="6">
        <f>'[1]Detailed Budget'!$AD$195</f>
        <v>18734176418</v>
      </c>
      <c r="CS722" s="5">
        <f>BN722*CR722</f>
        <v>30128507.764160208</v>
      </c>
      <c r="CW722" s="4"/>
      <c r="DH722" s="3"/>
      <c r="DI722" s="2"/>
    </row>
    <row r="723" spans="1:113" ht="43.5" x14ac:dyDescent="0.35">
      <c r="A723" s="23" t="s">
        <v>334</v>
      </c>
      <c r="B723" s="22" t="s">
        <v>333</v>
      </c>
      <c r="C723" s="21" t="s">
        <v>1</v>
      </c>
      <c r="D723" s="21"/>
      <c r="E723" s="21"/>
      <c r="F723" s="21"/>
      <c r="G723" s="21" t="s">
        <v>1</v>
      </c>
      <c r="H723" s="21" t="s">
        <v>1</v>
      </c>
      <c r="I723" s="21" t="s">
        <v>1</v>
      </c>
      <c r="J723" s="21"/>
      <c r="K723" s="21"/>
      <c r="L723" s="21"/>
      <c r="M723" s="21" t="s">
        <v>1</v>
      </c>
      <c r="N723" s="21"/>
      <c r="O723" s="21"/>
      <c r="P723" s="21"/>
      <c r="Q723" s="21"/>
      <c r="R723" s="21" t="s">
        <v>1</v>
      </c>
      <c r="S723" s="21"/>
      <c r="T723" s="21"/>
      <c r="U723" s="20">
        <f>COUNTA(C723:T723)</f>
        <v>6</v>
      </c>
      <c r="V723" s="19" t="s">
        <v>9</v>
      </c>
      <c r="W723" s="18">
        <v>161103</v>
      </c>
      <c r="X723" s="17">
        <v>3.41</v>
      </c>
      <c r="Y723" s="16">
        <f>1+X723/100</f>
        <v>1.0341</v>
      </c>
      <c r="Z723" s="6">
        <v>19</v>
      </c>
      <c r="AA723" s="16">
        <f>POWER(Y723,Z723)</f>
        <v>1.8909856119855175</v>
      </c>
      <c r="AB723" s="6">
        <f>W723*AA723</f>
        <v>304643.45504770282</v>
      </c>
      <c r="AC723" s="1">
        <v>11.9</v>
      </c>
      <c r="AD723" s="6">
        <f>AB723*AC723/100</f>
        <v>36252.571150676638</v>
      </c>
      <c r="AE723" s="6">
        <f>AD723*0.95</f>
        <v>34439.942593142805</v>
      </c>
      <c r="AF723" s="6">
        <f>AE723*BB723</f>
        <v>0</v>
      </c>
      <c r="AG723" s="15">
        <f>AE723/21628351</f>
        <v>1.5923517513259705E-3</v>
      </c>
      <c r="AH723" s="6">
        <f>AB723*0.05</f>
        <v>15232.172752385142</v>
      </c>
      <c r="AI723" s="12">
        <f>AH723/12908475</f>
        <v>1.1800133441312892E-3</v>
      </c>
      <c r="AJ723" s="6">
        <f>AD723+AH723</f>
        <v>51484.743903061782</v>
      </c>
      <c r="AK723" s="6">
        <f>AB723*0.04</f>
        <v>12185.738201908112</v>
      </c>
      <c r="AL723" s="6">
        <f>AB723*0.04</f>
        <v>12185.738201908112</v>
      </c>
      <c r="AM723" s="6">
        <f>AK723+AL723</f>
        <v>24371.476403816225</v>
      </c>
      <c r="AN723" s="14">
        <f>AM723/20653560</f>
        <v>1.1800133441312889E-3</v>
      </c>
      <c r="AO723" s="6">
        <v>17</v>
      </c>
      <c r="AP723" s="13">
        <f>AO723/8801</f>
        <v>1.9315986819679581E-3</v>
      </c>
      <c r="AQ723" s="6">
        <v>17</v>
      </c>
      <c r="AR723" s="6"/>
      <c r="AS723" s="6"/>
      <c r="AT723" s="6"/>
      <c r="AU723" s="6">
        <v>0</v>
      </c>
      <c r="AV723" s="6"/>
      <c r="AW723" s="13">
        <f>AV723/34743979</f>
        <v>0</v>
      </c>
      <c r="AX723" s="6">
        <v>1</v>
      </c>
      <c r="AY723" s="6">
        <f>AJ723/1661388*478022</f>
        <v>14813.421217698333</v>
      </c>
      <c r="AZ723" s="6">
        <f>AX723*AY723</f>
        <v>14813.421217698333</v>
      </c>
      <c r="BA723" s="12">
        <f>AZ723/12721596</f>
        <v>1.1644310366166583E-3</v>
      </c>
      <c r="BB723" s="11">
        <v>0</v>
      </c>
      <c r="BC723" s="6">
        <f>AD723*BB723*0.18*4</f>
        <v>0</v>
      </c>
      <c r="BD723" s="10">
        <f>BC723/11104067</f>
        <v>0</v>
      </c>
      <c r="BE723" s="6">
        <f>AD723*BB723*0.77*4</f>
        <v>0</v>
      </c>
      <c r="BF723" s="8">
        <f>BE723/47500730</f>
        <v>0</v>
      </c>
      <c r="BG723" s="27">
        <f>BC723+BE723</f>
        <v>0</v>
      </c>
      <c r="BH723" s="9">
        <v>1</v>
      </c>
      <c r="BI723" s="6">
        <f>AK723*0.85*0.75*12</f>
        <v>93220.897244597058</v>
      </c>
      <c r="BJ723" s="6">
        <f>AL723*0.85*0.75*2*12</f>
        <v>186441.79448919412</v>
      </c>
      <c r="BK723" s="6">
        <f>BI723+BJ723</f>
        <v>279662.69173379114</v>
      </c>
      <c r="BL723" s="8">
        <f>BK723/236999601</f>
        <v>1.1800133441312887E-3</v>
      </c>
      <c r="BM723" s="6">
        <f>AH723/491535*776822</f>
        <v>24072.92848292254</v>
      </c>
      <c r="BN723" s="8">
        <f>BM723/23157202</f>
        <v>1.0395439173922021E-3</v>
      </c>
      <c r="BT723" s="6">
        <f>'[1]Detailed Budget'!$AD$12</f>
        <v>194045122715</v>
      </c>
      <c r="BU723" s="6">
        <f>'[1]Detailed Budget'!$AD$24</f>
        <v>194045122715</v>
      </c>
      <c r="BV723" s="7">
        <f>AV723/34743979</f>
        <v>0</v>
      </c>
      <c r="BW723" s="4"/>
      <c r="BX723" s="5"/>
      <c r="BY723" s="5"/>
      <c r="CA723" s="6"/>
      <c r="CB723" s="5"/>
      <c r="CE723" s="6">
        <f>'[1]Detailed Budget'!$AD$175</f>
        <v>4330586076.5988197</v>
      </c>
      <c r="CF723" s="5">
        <f>BB723*BD723*CE723</f>
        <v>0</v>
      </c>
      <c r="CG723" s="6">
        <f>'[1]Detailed Budget'!$AD$176</f>
        <v>20662817754.37001</v>
      </c>
      <c r="CH723" s="5">
        <f>BB723*BF723*CG723</f>
        <v>0</v>
      </c>
      <c r="CI723" s="5">
        <f>CF723+CH723</f>
        <v>0</v>
      </c>
      <c r="CJ723" s="5">
        <f>'[1]Detailed Budget'!$AD$178</f>
        <v>46025131033.061455</v>
      </c>
      <c r="CK723" s="5">
        <f>BB723*AG723*CJ723</f>
        <v>0</v>
      </c>
      <c r="CL723" s="5">
        <f>CI723+CK723</f>
        <v>0</v>
      </c>
      <c r="CM723" s="4">
        <f>'[1]Detailed Budget'!$AD$189</f>
        <v>77498869683.252869</v>
      </c>
      <c r="CN723" s="5">
        <f>BH723*BL723*CM723</f>
        <v>91449700.381330162</v>
      </c>
      <c r="CO723" s="3">
        <f>'[1]Detailed Budget'!$AD$191</f>
        <v>2684962805.4134097</v>
      </c>
      <c r="CP723" s="2">
        <f>BH723*AN723*CO723</f>
        <v>3168291.938884005</v>
      </c>
      <c r="CQ723" s="2">
        <f>CN723+CP723</f>
        <v>94617992.320214167</v>
      </c>
      <c r="CR723" s="6">
        <f>'[1]Detailed Budget'!$AD$195</f>
        <v>18734176418</v>
      </c>
      <c r="CS723" s="5">
        <f>BN723*CR723</f>
        <v>19474999.142684333</v>
      </c>
      <c r="CW723" s="4"/>
      <c r="DH723" s="3"/>
      <c r="DI723" s="2"/>
    </row>
    <row r="724" spans="1:113" ht="43.5" x14ac:dyDescent="0.35">
      <c r="A724" s="23" t="s">
        <v>332</v>
      </c>
      <c r="B724" s="22" t="s">
        <v>331</v>
      </c>
      <c r="C724" s="21" t="s">
        <v>1</v>
      </c>
      <c r="D724" s="21"/>
      <c r="E724" s="21"/>
      <c r="F724" s="21"/>
      <c r="G724" s="21" t="s">
        <v>1</v>
      </c>
      <c r="H724" s="21" t="s">
        <v>1</v>
      </c>
      <c r="I724" s="21" t="s">
        <v>1</v>
      </c>
      <c r="J724" s="21"/>
      <c r="K724" s="21"/>
      <c r="L724" s="21"/>
      <c r="M724" s="21" t="s">
        <v>1</v>
      </c>
      <c r="N724" s="21"/>
      <c r="O724" s="21"/>
      <c r="P724" s="21"/>
      <c r="Q724" s="21"/>
      <c r="R724" s="21" t="s">
        <v>1</v>
      </c>
      <c r="S724" s="21"/>
      <c r="T724" s="21"/>
      <c r="U724" s="20">
        <f>COUNTA(C724:T724)</f>
        <v>6</v>
      </c>
      <c r="V724" s="19" t="s">
        <v>9</v>
      </c>
      <c r="W724" s="18">
        <v>217924</v>
      </c>
      <c r="X724" s="17">
        <v>3.41</v>
      </c>
      <c r="Y724" s="16">
        <f>1+X724/100</f>
        <v>1.0341</v>
      </c>
      <c r="Z724" s="6">
        <v>19</v>
      </c>
      <c r="AA724" s="16">
        <f>POWER(Y724,Z724)</f>
        <v>1.8909856119855175</v>
      </c>
      <c r="AB724" s="6">
        <f>W724*AA724</f>
        <v>412091.1485063319</v>
      </c>
      <c r="AC724" s="1">
        <v>11.9</v>
      </c>
      <c r="AD724" s="6">
        <f>AB724*AC724/100</f>
        <v>49038.846672253494</v>
      </c>
      <c r="AE724" s="6">
        <f>AD724*0.95</f>
        <v>46586.904338640816</v>
      </c>
      <c r="AF724" s="6">
        <f>AE724*BB724</f>
        <v>0</v>
      </c>
      <c r="AG724" s="15">
        <f>AE724/21628351</f>
        <v>2.153973936276548E-3</v>
      </c>
      <c r="AH724" s="6">
        <f>AB724*0.05</f>
        <v>20604.557425316598</v>
      </c>
      <c r="AI724" s="12">
        <f>AH724/12908475</f>
        <v>1.5962038447854296E-3</v>
      </c>
      <c r="AJ724" s="6">
        <f>AD724+AH724</f>
        <v>69643.404097570092</v>
      </c>
      <c r="AK724" s="6">
        <f>AB724*0.04</f>
        <v>16483.645940253275</v>
      </c>
      <c r="AL724" s="6">
        <f>AB724*0.04</f>
        <v>16483.645940253275</v>
      </c>
      <c r="AM724" s="6">
        <f>AK724+AL724</f>
        <v>32967.291880506549</v>
      </c>
      <c r="AN724" s="14">
        <f>AM724/20653560</f>
        <v>1.5962038447854291E-3</v>
      </c>
      <c r="AO724" s="6">
        <v>11</v>
      </c>
      <c r="AP724" s="13">
        <f>AO724/8801</f>
        <v>1.2498579706851495E-3</v>
      </c>
      <c r="AQ724" s="6">
        <v>11</v>
      </c>
      <c r="AR724" s="6"/>
      <c r="AS724" s="6"/>
      <c r="AT724" s="6"/>
      <c r="AU724" s="6">
        <v>0</v>
      </c>
      <c r="AV724" s="6"/>
      <c r="AW724" s="13">
        <f>AV724/34743979</f>
        <v>0</v>
      </c>
      <c r="AX724" s="6">
        <v>1</v>
      </c>
      <c r="AY724" s="6">
        <f>AJ724/1661388*478022</f>
        <v>20038.112297385469</v>
      </c>
      <c r="AZ724" s="6">
        <f>AX724*AY724</f>
        <v>20038.112297385469</v>
      </c>
      <c r="BA724" s="12">
        <f>AZ724/12721596</f>
        <v>1.5751256601282944E-3</v>
      </c>
      <c r="BB724" s="11">
        <v>0</v>
      </c>
      <c r="BC724" s="6">
        <f>AD724*BB724*0.18*4</f>
        <v>0</v>
      </c>
      <c r="BD724" s="10">
        <f>BC724/11104067</f>
        <v>0</v>
      </c>
      <c r="BE724" s="6">
        <f>AD724*BB724*0.77*4</f>
        <v>0</v>
      </c>
      <c r="BF724" s="8">
        <f>BE724/47500730</f>
        <v>0</v>
      </c>
      <c r="BG724" s="27">
        <f>BC724+BE724</f>
        <v>0</v>
      </c>
      <c r="BH724" s="9">
        <v>1</v>
      </c>
      <c r="BI724" s="6">
        <f>AK724*0.85*0.75*12</f>
        <v>126099.89144293754</v>
      </c>
      <c r="BJ724" s="6">
        <f>AL724*0.85*0.75*2*12</f>
        <v>252199.78288587509</v>
      </c>
      <c r="BK724" s="6">
        <f>BI724+BJ724</f>
        <v>378299.67432881263</v>
      </c>
      <c r="BL724" s="8">
        <f>BK724/236999601</f>
        <v>1.5962038447854291E-3</v>
      </c>
      <c r="BM724" s="6">
        <f>AH724/491535*776822</f>
        <v>32563.446159987161</v>
      </c>
      <c r="BN724" s="8">
        <f>BM724/23157202</f>
        <v>1.4061908757365058E-3</v>
      </c>
      <c r="BT724" s="6">
        <f>'[1]Detailed Budget'!$AD$12</f>
        <v>194045122715</v>
      </c>
      <c r="BU724" s="6">
        <f>'[1]Detailed Budget'!$AD$24</f>
        <v>194045122715</v>
      </c>
      <c r="BV724" s="7">
        <f>AV724/34743979</f>
        <v>0</v>
      </c>
      <c r="BW724" s="4"/>
      <c r="BX724" s="5"/>
      <c r="BY724" s="5"/>
      <c r="CA724" s="6"/>
      <c r="CB724" s="5"/>
      <c r="CE724" s="6">
        <f>'[1]Detailed Budget'!$AD$175</f>
        <v>4330586076.5988197</v>
      </c>
      <c r="CF724" s="5">
        <f>BB724*BD724*CE724</f>
        <v>0</v>
      </c>
      <c r="CG724" s="6">
        <f>'[1]Detailed Budget'!$AD$176</f>
        <v>20662817754.37001</v>
      </c>
      <c r="CH724" s="5">
        <f>BB724*BF724*CG724</f>
        <v>0</v>
      </c>
      <c r="CI724" s="5">
        <f>CF724+CH724</f>
        <v>0</v>
      </c>
      <c r="CJ724" s="5">
        <f>'[1]Detailed Budget'!$AD$178</f>
        <v>46025131033.061455</v>
      </c>
      <c r="CK724" s="5">
        <f>BB724*AG724*CJ724</f>
        <v>0</v>
      </c>
      <c r="CL724" s="5">
        <f>CI724+CK724</f>
        <v>0</v>
      </c>
      <c r="CM724" s="4">
        <f>'[1]Detailed Budget'!$AD$189</f>
        <v>77498869683.252869</v>
      </c>
      <c r="CN724" s="5">
        <f>BH724*BL724*CM724</f>
        <v>123703993.75493316</v>
      </c>
      <c r="CO724" s="3">
        <f>'[1]Detailed Budget'!$AD$191</f>
        <v>2684962805.4134097</v>
      </c>
      <c r="CP724" s="2">
        <f>BH724*AN724*CO724</f>
        <v>4285747.9531067563</v>
      </c>
      <c r="CQ724" s="2">
        <f>CN724+CP724</f>
        <v>127989741.70803992</v>
      </c>
      <c r="CR724" s="6">
        <f>'[1]Detailed Budget'!$AD$195</f>
        <v>18734176418</v>
      </c>
      <c r="CS724" s="5">
        <f>BN724*CR724</f>
        <v>26343827.943429615</v>
      </c>
      <c r="CW724" s="4"/>
      <c r="DH724" s="3"/>
      <c r="DI724" s="2"/>
    </row>
    <row r="725" spans="1:113" ht="43.5" x14ac:dyDescent="0.35">
      <c r="A725" s="23" t="s">
        <v>330</v>
      </c>
      <c r="B725" s="22" t="s">
        <v>329</v>
      </c>
      <c r="C725" s="21" t="s">
        <v>1</v>
      </c>
      <c r="D725" s="21"/>
      <c r="E725" s="21"/>
      <c r="F725" s="21"/>
      <c r="G725" s="21" t="s">
        <v>1</v>
      </c>
      <c r="H725" s="21" t="s">
        <v>1</v>
      </c>
      <c r="I725" s="21" t="s">
        <v>1</v>
      </c>
      <c r="J725" s="21"/>
      <c r="K725" s="21"/>
      <c r="L725" s="21"/>
      <c r="M725" s="21" t="s">
        <v>1</v>
      </c>
      <c r="N725" s="21"/>
      <c r="O725" s="21"/>
      <c r="P725" s="21"/>
      <c r="Q725" s="21"/>
      <c r="R725" s="21" t="s">
        <v>1</v>
      </c>
      <c r="S725" s="21"/>
      <c r="T725" s="21"/>
      <c r="U725" s="20">
        <f>COUNTA(C725:T725)</f>
        <v>6</v>
      </c>
      <c r="V725" s="19" t="s">
        <v>9</v>
      </c>
      <c r="W725" s="18">
        <v>219787</v>
      </c>
      <c r="X725" s="17">
        <v>3.41</v>
      </c>
      <c r="Y725" s="16">
        <f>1+X725/100</f>
        <v>1.0341</v>
      </c>
      <c r="Z725" s="6">
        <v>19</v>
      </c>
      <c r="AA725" s="16">
        <f>POWER(Y725,Z725)</f>
        <v>1.8909856119855175</v>
      </c>
      <c r="AB725" s="6">
        <f>W725*AA725</f>
        <v>415614.05470146093</v>
      </c>
      <c r="AC725" s="1">
        <v>11.9</v>
      </c>
      <c r="AD725" s="6">
        <f>AB725*AC725/100</f>
        <v>49458.072509473852</v>
      </c>
      <c r="AE725" s="6">
        <f>AD725*0.95</f>
        <v>46985.168884000159</v>
      </c>
      <c r="AF725" s="6">
        <f>AE725*BB725</f>
        <v>0</v>
      </c>
      <c r="AG725" s="15">
        <f>AE725/21628351</f>
        <v>2.1723879404398493E-3</v>
      </c>
      <c r="AH725" s="6">
        <f>AB725*0.05</f>
        <v>20780.70273507305</v>
      </c>
      <c r="AI725" s="12">
        <f>AH725/12908475</f>
        <v>1.6098495550460493E-3</v>
      </c>
      <c r="AJ725" s="6">
        <f>AD725+AH725</f>
        <v>70238.775244546909</v>
      </c>
      <c r="AK725" s="6">
        <f>AB725*0.04</f>
        <v>16624.562188058437</v>
      </c>
      <c r="AL725" s="6">
        <f>AB725*0.04</f>
        <v>16624.562188058437</v>
      </c>
      <c r="AM725" s="6">
        <f>AK725+AL725</f>
        <v>33249.124376116873</v>
      </c>
      <c r="AN725" s="14">
        <f>AM725/20653560</f>
        <v>1.6098495550460488E-3</v>
      </c>
      <c r="AO725" s="6">
        <v>13</v>
      </c>
      <c r="AP725" s="13">
        <f>AO725/8801</f>
        <v>1.4771048744460858E-3</v>
      </c>
      <c r="AQ725" s="6">
        <v>13</v>
      </c>
      <c r="AR725" s="6"/>
      <c r="AS725" s="6"/>
      <c r="AT725" s="6"/>
      <c r="AU725" s="6">
        <v>0</v>
      </c>
      <c r="AV725" s="6"/>
      <c r="AW725" s="13">
        <f>AV725/34743979</f>
        <v>0</v>
      </c>
      <c r="AX725" s="6">
        <v>1</v>
      </c>
      <c r="AY725" s="6">
        <f>AJ725/1661388*478022</f>
        <v>20209.415151637546</v>
      </c>
      <c r="AZ725" s="6">
        <f>AX725*AY725</f>
        <v>20209.415151637546</v>
      </c>
      <c r="BA725" s="12">
        <f>AZ725/12721596</f>
        <v>1.5885911761101001E-3</v>
      </c>
      <c r="BB725" s="11">
        <v>0</v>
      </c>
      <c r="BC725" s="6">
        <f>AD725*BB725*0.18*4</f>
        <v>0</v>
      </c>
      <c r="BD725" s="10">
        <f>BC725/11104067</f>
        <v>0</v>
      </c>
      <c r="BE725" s="6">
        <f>AD725*BB725*0.77*4</f>
        <v>0</v>
      </c>
      <c r="BF725" s="8">
        <f>BE725/47500730</f>
        <v>0</v>
      </c>
      <c r="BG725" s="27">
        <f>BC725+BE725</f>
        <v>0</v>
      </c>
      <c r="BH725" s="9">
        <v>1</v>
      </c>
      <c r="BI725" s="6">
        <f>AK725*0.85*0.75*12</f>
        <v>127177.90073864703</v>
      </c>
      <c r="BJ725" s="6">
        <f>AL725*0.85*0.75*2*12</f>
        <v>254355.80147729407</v>
      </c>
      <c r="BK725" s="6">
        <f>BI725+BJ725</f>
        <v>381533.7022159411</v>
      </c>
      <c r="BL725" s="8">
        <f>BK725/236999601</f>
        <v>1.6098495550460488E-3</v>
      </c>
      <c r="BM725" s="6">
        <f>AH725/491535*776822</f>
        <v>32841.826238345013</v>
      </c>
      <c r="BN725" s="8">
        <f>BM725/23157202</f>
        <v>1.418212193266916E-3</v>
      </c>
      <c r="BT725" s="6">
        <f>'[1]Detailed Budget'!$AD$12</f>
        <v>194045122715</v>
      </c>
      <c r="BU725" s="6">
        <f>'[1]Detailed Budget'!$AD$24</f>
        <v>194045122715</v>
      </c>
      <c r="BV725" s="7">
        <f>AV725/34743979</f>
        <v>0</v>
      </c>
      <c r="BW725" s="4"/>
      <c r="BX725" s="5"/>
      <c r="BY725" s="5"/>
      <c r="CA725" s="6"/>
      <c r="CB725" s="5"/>
      <c r="CE725" s="6">
        <f>'[1]Detailed Budget'!$AD$175</f>
        <v>4330586076.5988197</v>
      </c>
      <c r="CF725" s="5">
        <f>BB725*BD725*CE725</f>
        <v>0</v>
      </c>
      <c r="CG725" s="6">
        <f>'[1]Detailed Budget'!$AD$176</f>
        <v>20662817754.37001</v>
      </c>
      <c r="CH725" s="5">
        <f>BB725*BF725*CG725</f>
        <v>0</v>
      </c>
      <c r="CI725" s="5">
        <f>CF725+CH725</f>
        <v>0</v>
      </c>
      <c r="CJ725" s="5">
        <f>'[1]Detailed Budget'!$AD$178</f>
        <v>46025131033.061455</v>
      </c>
      <c r="CK725" s="5">
        <f>BB725*AG725*CJ725</f>
        <v>0</v>
      </c>
      <c r="CL725" s="5">
        <f>CI725+CK725</f>
        <v>0</v>
      </c>
      <c r="CM725" s="4">
        <f>'[1]Detailed Budget'!$AD$189</f>
        <v>77498869683.252869</v>
      </c>
      <c r="CN725" s="5">
        <f>BH725*BL725*CM725</f>
        <v>124761520.87615636</v>
      </c>
      <c r="CO725" s="3">
        <f>'[1]Detailed Budget'!$AD$191</f>
        <v>2684962805.4134097</v>
      </c>
      <c r="CP725" s="2">
        <f>BH725*AN725*CO725</f>
        <v>4322386.1776099689</v>
      </c>
      <c r="CQ725" s="2">
        <f>CN725+CP725</f>
        <v>129083907.05376633</v>
      </c>
      <c r="CR725" s="6">
        <f>'[1]Detailed Budget'!$AD$195</f>
        <v>18734176418</v>
      </c>
      <c r="CS725" s="5">
        <f>BN725*CR725</f>
        <v>26569037.426821116</v>
      </c>
      <c r="CW725" s="4"/>
      <c r="DH725" s="3"/>
      <c r="DI725" s="2"/>
    </row>
    <row r="726" spans="1:113" ht="43.5" x14ac:dyDescent="0.35">
      <c r="A726" s="23" t="s">
        <v>328</v>
      </c>
      <c r="B726" s="22" t="s">
        <v>327</v>
      </c>
      <c r="C726" s="21" t="s">
        <v>1</v>
      </c>
      <c r="D726" s="21"/>
      <c r="E726" s="21"/>
      <c r="F726" s="21"/>
      <c r="G726" s="21" t="s">
        <v>1</v>
      </c>
      <c r="H726" s="21" t="s">
        <v>1</v>
      </c>
      <c r="I726" s="21" t="s">
        <v>1</v>
      </c>
      <c r="J726" s="21"/>
      <c r="K726" s="21"/>
      <c r="L726" s="21"/>
      <c r="M726" s="21" t="s">
        <v>1</v>
      </c>
      <c r="N726" s="21"/>
      <c r="O726" s="21"/>
      <c r="P726" s="21"/>
      <c r="Q726" s="21"/>
      <c r="R726" s="21" t="s">
        <v>1</v>
      </c>
      <c r="S726" s="21"/>
      <c r="T726" s="21"/>
      <c r="U726" s="20">
        <f>COUNTA(C726:T726)</f>
        <v>6</v>
      </c>
      <c r="V726" s="19" t="s">
        <v>9</v>
      </c>
      <c r="W726" s="18">
        <v>214983</v>
      </c>
      <c r="X726" s="17">
        <v>3.41</v>
      </c>
      <c r="Y726" s="16">
        <f>1+X726/100</f>
        <v>1.0341</v>
      </c>
      <c r="Z726" s="6">
        <v>19</v>
      </c>
      <c r="AA726" s="16">
        <f>POWER(Y726,Z726)</f>
        <v>1.8909856119855175</v>
      </c>
      <c r="AB726" s="6">
        <f>W726*AA726</f>
        <v>406529.75982148253</v>
      </c>
      <c r="AC726" s="1">
        <v>11.9</v>
      </c>
      <c r="AD726" s="6">
        <f>AB726*AC726/100</f>
        <v>48377.041418756424</v>
      </c>
      <c r="AE726" s="6">
        <f>AD726*0.95</f>
        <v>45958.189347818603</v>
      </c>
      <c r="AF726" s="6">
        <f>AE726*BB726</f>
        <v>0</v>
      </c>
      <c r="AG726" s="15">
        <f>AE726/21628351</f>
        <v>2.1249049152114556E-3</v>
      </c>
      <c r="AH726" s="6">
        <f>AB726*0.05</f>
        <v>20326.487991074129</v>
      </c>
      <c r="AI726" s="12">
        <f>AH726/12908475</f>
        <v>1.5746622270310109E-3</v>
      </c>
      <c r="AJ726" s="6">
        <f>AD726+AH726</f>
        <v>68703.529409830546</v>
      </c>
      <c r="AK726" s="6">
        <f>AB726*0.04</f>
        <v>16261.190392859302</v>
      </c>
      <c r="AL726" s="6">
        <f>AB726*0.04</f>
        <v>16261.190392859302</v>
      </c>
      <c r="AM726" s="6">
        <f>AK726+AL726</f>
        <v>32522.380785718604</v>
      </c>
      <c r="AN726" s="14">
        <f>AM726/20653560</f>
        <v>1.5746622270310109E-3</v>
      </c>
      <c r="AO726" s="6">
        <v>12</v>
      </c>
      <c r="AP726" s="13">
        <f>AO726/8801</f>
        <v>1.3634814225656176E-3</v>
      </c>
      <c r="AQ726" s="6">
        <v>12</v>
      </c>
      <c r="AR726" s="6"/>
      <c r="AS726" s="6"/>
      <c r="AT726" s="6"/>
      <c r="AU726" s="6">
        <v>0</v>
      </c>
      <c r="AV726" s="6"/>
      <c r="AW726" s="13">
        <f>AV726/34743979</f>
        <v>0</v>
      </c>
      <c r="AX726" s="6">
        <v>1</v>
      </c>
      <c r="AY726" s="6">
        <f>AJ726/1661388*478022</f>
        <v>19767.68734067299</v>
      </c>
      <c r="AZ726" s="6">
        <f>AX726*AY726</f>
        <v>19767.68734067299</v>
      </c>
      <c r="BA726" s="12">
        <f>AZ726/12721596</f>
        <v>1.5538685036588955E-3</v>
      </c>
      <c r="BB726" s="11">
        <v>0</v>
      </c>
      <c r="BC726" s="6">
        <f>AD726*BB726*0.18*4</f>
        <v>0</v>
      </c>
      <c r="BD726" s="10">
        <f>BC726/11104067</f>
        <v>0</v>
      </c>
      <c r="BE726" s="6">
        <f>AD726*BB726*0.77*4</f>
        <v>0</v>
      </c>
      <c r="BF726" s="8">
        <f>BE726/47500730</f>
        <v>0</v>
      </c>
      <c r="BG726" s="27">
        <f>BC726+BE726</f>
        <v>0</v>
      </c>
      <c r="BH726" s="9">
        <v>1</v>
      </c>
      <c r="BI726" s="6">
        <f>AK726*0.85*0.75*12</f>
        <v>124398.10650537367</v>
      </c>
      <c r="BJ726" s="6">
        <f>AL726*0.85*0.75*2*12</f>
        <v>248796.21301074733</v>
      </c>
      <c r="BK726" s="6">
        <f>BI726+BJ726</f>
        <v>373194.319516121</v>
      </c>
      <c r="BL726" s="8">
        <f>BK726/236999601</f>
        <v>1.5746622270310109E-3</v>
      </c>
      <c r="BM726" s="6">
        <f>AH726/491535*776822</f>
        <v>32123.985177458751</v>
      </c>
      <c r="BN726" s="8">
        <f>BM726/23157202</f>
        <v>1.3872135838111509E-3</v>
      </c>
      <c r="BT726" s="6">
        <f>'[1]Detailed Budget'!$AD$12</f>
        <v>194045122715</v>
      </c>
      <c r="BU726" s="6">
        <f>'[1]Detailed Budget'!$AD$24</f>
        <v>194045122715</v>
      </c>
      <c r="BV726" s="7">
        <f>AV726/34743979</f>
        <v>0</v>
      </c>
      <c r="BW726" s="4"/>
      <c r="BX726" s="5"/>
      <c r="BY726" s="5"/>
      <c r="CA726" s="6"/>
      <c r="CB726" s="5"/>
      <c r="CE726" s="6">
        <f>'[1]Detailed Budget'!$AD$175</f>
        <v>4330586076.5988197</v>
      </c>
      <c r="CF726" s="5">
        <f>BB726*BD726*CE726</f>
        <v>0</v>
      </c>
      <c r="CG726" s="6">
        <f>'[1]Detailed Budget'!$AD$176</f>
        <v>20662817754.37001</v>
      </c>
      <c r="CH726" s="5">
        <f>BB726*BF726*CG726</f>
        <v>0</v>
      </c>
      <c r="CI726" s="5">
        <f>CF726+CH726</f>
        <v>0</v>
      </c>
      <c r="CJ726" s="5">
        <f>'[1]Detailed Budget'!$AD$178</f>
        <v>46025131033.061455</v>
      </c>
      <c r="CK726" s="5">
        <f>BB726*AG726*CJ726</f>
        <v>0</v>
      </c>
      <c r="CL726" s="5">
        <f>CI726+CK726</f>
        <v>0</v>
      </c>
      <c r="CM726" s="4">
        <f>'[1]Detailed Budget'!$AD$189</f>
        <v>77498869683.252869</v>
      </c>
      <c r="CN726" s="5">
        <f>BH726*BL726*CM726</f>
        <v>122034542.72781706</v>
      </c>
      <c r="CO726" s="3">
        <f>'[1]Detailed Budget'!$AD$191</f>
        <v>2684962805.4134097</v>
      </c>
      <c r="CP726" s="2">
        <f>BH726*AN726*CO726</f>
        <v>4227909.5106677106</v>
      </c>
      <c r="CQ726" s="2">
        <f>CN726+CP726</f>
        <v>126262452.23848477</v>
      </c>
      <c r="CR726" s="6">
        <f>'[1]Detailed Budget'!$AD$195</f>
        <v>18734176418</v>
      </c>
      <c r="CS726" s="5">
        <f>BN726*CR726</f>
        <v>25988304.008564129</v>
      </c>
      <c r="CW726" s="4"/>
      <c r="DH726" s="3"/>
      <c r="DI726" s="2"/>
    </row>
    <row r="727" spans="1:113" ht="43.5" x14ac:dyDescent="0.35">
      <c r="A727" s="23" t="s">
        <v>326</v>
      </c>
      <c r="B727" s="22" t="s">
        <v>325</v>
      </c>
      <c r="C727" s="21" t="s">
        <v>1</v>
      </c>
      <c r="D727" s="21"/>
      <c r="E727" s="21"/>
      <c r="F727" s="21"/>
      <c r="G727" s="21" t="s">
        <v>1</v>
      </c>
      <c r="H727" s="21" t="s">
        <v>1</v>
      </c>
      <c r="I727" s="21" t="s">
        <v>1</v>
      </c>
      <c r="J727" s="21"/>
      <c r="K727" s="21"/>
      <c r="L727" s="21"/>
      <c r="M727" s="21" t="s">
        <v>1</v>
      </c>
      <c r="N727" s="21"/>
      <c r="O727" s="21"/>
      <c r="P727" s="21"/>
      <c r="Q727" s="21"/>
      <c r="R727" s="21" t="s">
        <v>1</v>
      </c>
      <c r="S727" s="21"/>
      <c r="T727" s="21"/>
      <c r="U727" s="20">
        <f>COUNTA(C727:T727)</f>
        <v>6</v>
      </c>
      <c r="V727" s="19" t="s">
        <v>9</v>
      </c>
      <c r="W727" s="18">
        <v>249467</v>
      </c>
      <c r="X727" s="17">
        <v>3.41</v>
      </c>
      <c r="Y727" s="16">
        <f>1+X727/100</f>
        <v>1.0341</v>
      </c>
      <c r="Z727" s="6">
        <v>19</v>
      </c>
      <c r="AA727" s="16">
        <f>POWER(Y727,Z727)</f>
        <v>1.8909856119855175</v>
      </c>
      <c r="AB727" s="6">
        <f>W727*AA727</f>
        <v>471738.50766519108</v>
      </c>
      <c r="AC727" s="1">
        <v>11.9</v>
      </c>
      <c r="AD727" s="6">
        <f>AB727*AC727/100</f>
        <v>56136.882412157742</v>
      </c>
      <c r="AE727" s="6">
        <f>AD727*0.95</f>
        <v>53330.038291549856</v>
      </c>
      <c r="AF727" s="6">
        <f>AE727*BB727</f>
        <v>0</v>
      </c>
      <c r="AG727" s="15">
        <f>AE727/21628351</f>
        <v>2.4657468473463307E-3</v>
      </c>
      <c r="AH727" s="6">
        <f>AB727*0.05</f>
        <v>23586.925383259557</v>
      </c>
      <c r="AI727" s="12">
        <f>AH727/12908475</f>
        <v>1.8272433717584423E-3</v>
      </c>
      <c r="AJ727" s="6">
        <f>AD727+AH727</f>
        <v>79723.807795417291</v>
      </c>
      <c r="AK727" s="6">
        <f>AB727*0.04</f>
        <v>18869.540306607643</v>
      </c>
      <c r="AL727" s="6">
        <f>AB727*0.04</f>
        <v>18869.540306607643</v>
      </c>
      <c r="AM727" s="6">
        <f>AK727+AL727</f>
        <v>37739.080613215287</v>
      </c>
      <c r="AN727" s="14">
        <f>AM727/20653560</f>
        <v>1.8272433717584421E-3</v>
      </c>
      <c r="AO727" s="6">
        <v>17</v>
      </c>
      <c r="AP727" s="13">
        <f>AO727/8801</f>
        <v>1.9315986819679581E-3</v>
      </c>
      <c r="AQ727" s="6">
        <v>17</v>
      </c>
      <c r="AR727" s="6"/>
      <c r="AS727" s="6"/>
      <c r="AT727" s="6"/>
      <c r="AU727" s="6">
        <v>0</v>
      </c>
      <c r="AV727" s="6"/>
      <c r="AW727" s="13">
        <f>AV727/34743979</f>
        <v>0</v>
      </c>
      <c r="AX727" s="6">
        <v>1</v>
      </c>
      <c r="AY727" s="6">
        <f>AJ727/1661388*478022</f>
        <v>22938.491219378593</v>
      </c>
      <c r="AZ727" s="6">
        <f>AX727*AY727</f>
        <v>22938.491219378593</v>
      </c>
      <c r="BA727" s="12">
        <f>AZ727/12721596</f>
        <v>1.8031142648594243E-3</v>
      </c>
      <c r="BB727" s="11">
        <v>0</v>
      </c>
      <c r="BC727" s="6">
        <f>AD727*BB727*0.18*4</f>
        <v>0</v>
      </c>
      <c r="BD727" s="10">
        <f>BC727/11104067</f>
        <v>0</v>
      </c>
      <c r="BE727" s="6">
        <f>AD727*BB727*0.77*4</f>
        <v>0</v>
      </c>
      <c r="BF727" s="8">
        <f>BE727/47500730</f>
        <v>0</v>
      </c>
      <c r="BG727" s="27">
        <f>BC727+BE727</f>
        <v>0</v>
      </c>
      <c r="BH727" s="9">
        <v>1</v>
      </c>
      <c r="BI727" s="6">
        <f>AK727*0.85*0.75*12</f>
        <v>144351.98334554848</v>
      </c>
      <c r="BJ727" s="6">
        <f>AL727*0.85*0.75*2*12</f>
        <v>288703.96669109695</v>
      </c>
      <c r="BK727" s="6">
        <f>BI727+BJ727</f>
        <v>433055.9500366454</v>
      </c>
      <c r="BL727" s="8">
        <f>BK727/236999601</f>
        <v>1.8272433717584418E-3</v>
      </c>
      <c r="BM727" s="6">
        <f>AH727/491535*776822</f>
        <v>37276.781002521602</v>
      </c>
      <c r="BN727" s="8">
        <f>BM727/23157202</f>
        <v>1.6097273324524096E-3</v>
      </c>
      <c r="BT727" s="6">
        <f>'[1]Detailed Budget'!$AD$12</f>
        <v>194045122715</v>
      </c>
      <c r="BU727" s="6">
        <f>'[1]Detailed Budget'!$AD$24</f>
        <v>194045122715</v>
      </c>
      <c r="BV727" s="7">
        <f>AV727/34743979</f>
        <v>0</v>
      </c>
      <c r="BW727" s="4"/>
      <c r="BX727" s="5"/>
      <c r="BY727" s="5"/>
      <c r="CA727" s="6"/>
      <c r="CB727" s="5"/>
      <c r="CE727" s="6">
        <f>'[1]Detailed Budget'!$AD$175</f>
        <v>4330586076.5988197</v>
      </c>
      <c r="CF727" s="5">
        <f>BB727*BD727*CE727</f>
        <v>0</v>
      </c>
      <c r="CG727" s="6">
        <f>'[1]Detailed Budget'!$AD$176</f>
        <v>20662817754.37001</v>
      </c>
      <c r="CH727" s="5">
        <f>BB727*BF727*CG727</f>
        <v>0</v>
      </c>
      <c r="CI727" s="5">
        <f>CF727+CH727</f>
        <v>0</v>
      </c>
      <c r="CJ727" s="5">
        <f>'[1]Detailed Budget'!$AD$178</f>
        <v>46025131033.061455</v>
      </c>
      <c r="CK727" s="5">
        <f>BB727*AG727*CJ727</f>
        <v>0</v>
      </c>
      <c r="CL727" s="5">
        <f>CI727+CK727</f>
        <v>0</v>
      </c>
      <c r="CM727" s="4">
        <f>'[1]Detailed Budget'!$AD$189</f>
        <v>77498869683.252869</v>
      </c>
      <c r="CN727" s="5">
        <f>BH727*BL727*CM727</f>
        <v>141609295.94749507</v>
      </c>
      <c r="CO727" s="3">
        <f>'[1]Detailed Budget'!$AD$191</f>
        <v>2684962805.4134097</v>
      </c>
      <c r="CP727" s="2">
        <f>BH727*AN727*CO727</f>
        <v>4906080.4896096047</v>
      </c>
      <c r="CQ727" s="2">
        <f>CN727+CP727</f>
        <v>146515376.43710467</v>
      </c>
      <c r="CR727" s="6">
        <f>'[1]Detailed Budget'!$AD$195</f>
        <v>18734176418</v>
      </c>
      <c r="CS727" s="5">
        <f>BN727*CR727</f>
        <v>30156915.831039976</v>
      </c>
      <c r="CW727" s="4"/>
      <c r="DH727" s="3"/>
      <c r="DI727" s="2"/>
    </row>
    <row r="728" spans="1:113" ht="43.5" x14ac:dyDescent="0.35">
      <c r="A728" s="23" t="s">
        <v>324</v>
      </c>
      <c r="B728" s="22" t="s">
        <v>323</v>
      </c>
      <c r="C728" s="21" t="s">
        <v>1</v>
      </c>
      <c r="D728" s="21"/>
      <c r="E728" s="21"/>
      <c r="F728" s="21"/>
      <c r="G728" s="21" t="s">
        <v>1</v>
      </c>
      <c r="H728" s="21" t="s">
        <v>1</v>
      </c>
      <c r="I728" s="21" t="s">
        <v>1</v>
      </c>
      <c r="J728" s="21"/>
      <c r="K728" s="21"/>
      <c r="L728" s="21"/>
      <c r="M728" s="21" t="s">
        <v>1</v>
      </c>
      <c r="N728" s="21"/>
      <c r="O728" s="21"/>
      <c r="P728" s="21"/>
      <c r="Q728" s="21"/>
      <c r="R728" s="21" t="s">
        <v>1</v>
      </c>
      <c r="S728" s="21"/>
      <c r="T728" s="21"/>
      <c r="U728" s="20">
        <f>COUNTA(C728:T728)</f>
        <v>6</v>
      </c>
      <c r="V728" s="19" t="s">
        <v>9</v>
      </c>
      <c r="W728" s="18">
        <v>190194</v>
      </c>
      <c r="X728" s="17">
        <v>3.41</v>
      </c>
      <c r="Y728" s="16">
        <f>1+X728/100</f>
        <v>1.0341</v>
      </c>
      <c r="Z728" s="6">
        <v>19</v>
      </c>
      <c r="AA728" s="16">
        <f>POWER(Y728,Z728)</f>
        <v>1.8909856119855175</v>
      </c>
      <c r="AB728" s="6">
        <f>W728*AA728</f>
        <v>359654.11748597352</v>
      </c>
      <c r="AC728" s="1">
        <v>11.9</v>
      </c>
      <c r="AD728" s="6">
        <f>AB728*AC728/100</f>
        <v>42798.839980830846</v>
      </c>
      <c r="AE728" s="6">
        <f>AD728*0.95</f>
        <v>40658.897981789305</v>
      </c>
      <c r="AF728" s="6">
        <f>AE728*BB728</f>
        <v>0</v>
      </c>
      <c r="AG728" s="15">
        <f>AE728/21628351</f>
        <v>1.8798889467712683E-3</v>
      </c>
      <c r="AH728" s="6">
        <f>AB728*0.05</f>
        <v>17982.705874298677</v>
      </c>
      <c r="AI728" s="12">
        <f>AH728/12908475</f>
        <v>1.3930929776211889E-3</v>
      </c>
      <c r="AJ728" s="6">
        <f>AD728+AH728</f>
        <v>60781.545855129523</v>
      </c>
      <c r="AK728" s="6">
        <f>AB728*0.04</f>
        <v>14386.164699438941</v>
      </c>
      <c r="AL728" s="6">
        <f>AB728*0.04</f>
        <v>14386.164699438941</v>
      </c>
      <c r="AM728" s="6">
        <f>AK728+AL728</f>
        <v>28772.329398877882</v>
      </c>
      <c r="AN728" s="14">
        <f>AM728/20653560</f>
        <v>1.3930929776211889E-3</v>
      </c>
      <c r="AO728" s="6">
        <v>10</v>
      </c>
      <c r="AP728" s="13">
        <f>AO728/8801</f>
        <v>1.1362345188046814E-3</v>
      </c>
      <c r="AQ728" s="6">
        <v>10</v>
      </c>
      <c r="AR728" s="6"/>
      <c r="AS728" s="6"/>
      <c r="AT728" s="6"/>
      <c r="AU728" s="6">
        <v>0</v>
      </c>
      <c r="AV728" s="6"/>
      <c r="AW728" s="13">
        <f>AV728/34743979</f>
        <v>0</v>
      </c>
      <c r="AX728" s="6">
        <v>1</v>
      </c>
      <c r="AY728" s="6">
        <f>AJ728/1661388*478022</f>
        <v>17488.338734095061</v>
      </c>
      <c r="AZ728" s="6">
        <f>AX728*AY728</f>
        <v>17488.338734095061</v>
      </c>
      <c r="BA728" s="12">
        <f>AZ728/12721596</f>
        <v>1.3746969117786056E-3</v>
      </c>
      <c r="BB728" s="11">
        <v>0</v>
      </c>
      <c r="BC728" s="6">
        <f>AD728*BB728*0.18*4</f>
        <v>0</v>
      </c>
      <c r="BD728" s="10">
        <f>BC728/11104067</f>
        <v>0</v>
      </c>
      <c r="BE728" s="6">
        <f>AD728*BB728*0.77*4</f>
        <v>0</v>
      </c>
      <c r="BF728" s="8">
        <f>BE728/47500730</f>
        <v>0</v>
      </c>
      <c r="BG728" s="27">
        <f>BC728+BE728</f>
        <v>0</v>
      </c>
      <c r="BH728" s="9">
        <v>1</v>
      </c>
      <c r="BI728" s="6">
        <f>AK728*0.85*0.75*12</f>
        <v>110054.15995070789</v>
      </c>
      <c r="BJ728" s="6">
        <f>AL728*0.85*0.75*2*12</f>
        <v>220108.31990141579</v>
      </c>
      <c r="BK728" s="6">
        <f>BI728+BJ728</f>
        <v>330162.47985212365</v>
      </c>
      <c r="BL728" s="8">
        <f>BK728/236999601</f>
        <v>1.3930929776211887E-3</v>
      </c>
      <c r="BM728" s="6">
        <f>AH728/491535*776822</f>
        <v>28419.871510033765</v>
      </c>
      <c r="BN728" s="8">
        <f>BM728/23157202</f>
        <v>1.2272584360594932E-3</v>
      </c>
      <c r="BT728" s="6">
        <f>'[1]Detailed Budget'!$AD$12</f>
        <v>194045122715</v>
      </c>
      <c r="BU728" s="6">
        <f>'[1]Detailed Budget'!$AD$24</f>
        <v>194045122715</v>
      </c>
      <c r="BV728" s="7">
        <f>AV728/34743979</f>
        <v>0</v>
      </c>
      <c r="BW728" s="4"/>
      <c r="BX728" s="5"/>
      <c r="BY728" s="5"/>
      <c r="CA728" s="6"/>
      <c r="CB728" s="5"/>
      <c r="CE728" s="6">
        <f>'[1]Detailed Budget'!$AD$175</f>
        <v>4330586076.5988197</v>
      </c>
      <c r="CF728" s="5">
        <f>BB728*BD728*CE728</f>
        <v>0</v>
      </c>
      <c r="CG728" s="6">
        <f>'[1]Detailed Budget'!$AD$176</f>
        <v>20662817754.37001</v>
      </c>
      <c r="CH728" s="5">
        <f>BB728*BF728*CG728</f>
        <v>0</v>
      </c>
      <c r="CI728" s="5">
        <f>CF728+CH728</f>
        <v>0</v>
      </c>
      <c r="CJ728" s="5">
        <f>'[1]Detailed Budget'!$AD$178</f>
        <v>46025131033.061455</v>
      </c>
      <c r="CK728" s="5">
        <f>BB728*AG728*CJ728</f>
        <v>0</v>
      </c>
      <c r="CL728" s="5">
        <f>CI728+CK728</f>
        <v>0</v>
      </c>
      <c r="CM728" s="4">
        <f>'[1]Detailed Budget'!$AD$189</f>
        <v>77498869683.252869</v>
      </c>
      <c r="CN728" s="5">
        <f>BH728*BL728*CM728</f>
        <v>107963131.12931921</v>
      </c>
      <c r="CO728" s="3">
        <f>'[1]Detailed Budget'!$AD$191</f>
        <v>2684962805.4134097</v>
      </c>
      <c r="CP728" s="2">
        <f>BH728*AN728*CO728</f>
        <v>3740402.8293955079</v>
      </c>
      <c r="CQ728" s="2">
        <f>CN728+CP728</f>
        <v>111703533.95871471</v>
      </c>
      <c r="CR728" s="6">
        <f>'[1]Detailed Budget'!$AD$195</f>
        <v>18734176418</v>
      </c>
      <c r="CS728" s="5">
        <f>BN728*CR728</f>
        <v>22991676.051617317</v>
      </c>
      <c r="CW728" s="4"/>
      <c r="DH728" s="3"/>
      <c r="DI728" s="2"/>
    </row>
    <row r="729" spans="1:113" ht="43.5" x14ac:dyDescent="0.35">
      <c r="A729" s="23" t="s">
        <v>322</v>
      </c>
      <c r="B729" s="22" t="s">
        <v>321</v>
      </c>
      <c r="C729" s="21" t="s">
        <v>1</v>
      </c>
      <c r="D729" s="21"/>
      <c r="E729" s="21"/>
      <c r="F729" s="21"/>
      <c r="G729" s="21" t="s">
        <v>1</v>
      </c>
      <c r="H729" s="21" t="s">
        <v>1</v>
      </c>
      <c r="I729" s="21" t="s">
        <v>1</v>
      </c>
      <c r="J729" s="21"/>
      <c r="K729" s="21"/>
      <c r="L729" s="21"/>
      <c r="M729" s="21" t="s">
        <v>1</v>
      </c>
      <c r="N729" s="21"/>
      <c r="O729" s="21"/>
      <c r="P729" s="21"/>
      <c r="Q729" s="21"/>
      <c r="R729" s="21" t="s">
        <v>1</v>
      </c>
      <c r="S729" s="21"/>
      <c r="T729" s="21"/>
      <c r="U729" s="20">
        <f>COUNTA(C729:T729)</f>
        <v>6</v>
      </c>
      <c r="V729" s="19" t="s">
        <v>9</v>
      </c>
      <c r="W729" s="18">
        <v>201057</v>
      </c>
      <c r="X729" s="17">
        <v>3.41</v>
      </c>
      <c r="Y729" s="16">
        <f>1+X729/100</f>
        <v>1.0341</v>
      </c>
      <c r="Z729" s="6">
        <v>19</v>
      </c>
      <c r="AA729" s="16">
        <f>POWER(Y729,Z729)</f>
        <v>1.8909856119855175</v>
      </c>
      <c r="AB729" s="6">
        <f>W729*AA729</f>
        <v>380195.89418897219</v>
      </c>
      <c r="AC729" s="1">
        <v>11.9</v>
      </c>
      <c r="AD729" s="6">
        <f>AB729*AC729/100</f>
        <v>45243.311408487687</v>
      </c>
      <c r="AE729" s="6">
        <f>AD729*0.95</f>
        <v>42981.145838063298</v>
      </c>
      <c r="AF729" s="6">
        <f>AE729*BB729</f>
        <v>0</v>
      </c>
      <c r="AG729" s="15">
        <f>AE729/21628351</f>
        <v>1.9872594927862644E-3</v>
      </c>
      <c r="AH729" s="6">
        <f>AB729*0.05</f>
        <v>19009.794709448612</v>
      </c>
      <c r="AI729" s="12">
        <f>AH729/12908475</f>
        <v>1.4726599934886662E-3</v>
      </c>
      <c r="AJ729" s="6">
        <f>AD729+AH729</f>
        <v>64253.106117936302</v>
      </c>
      <c r="AK729" s="6">
        <f>AB729*0.04</f>
        <v>15207.835767558889</v>
      </c>
      <c r="AL729" s="6">
        <f>AB729*0.04</f>
        <v>15207.835767558889</v>
      </c>
      <c r="AM729" s="6">
        <f>AK729+AL729</f>
        <v>30415.671535117777</v>
      </c>
      <c r="AN729" s="14">
        <f>AM729/20653560</f>
        <v>1.4726599934886662E-3</v>
      </c>
      <c r="AO729" s="6">
        <v>14</v>
      </c>
      <c r="AP729" s="13">
        <f>AO729/8801</f>
        <v>1.5907283263265539E-3</v>
      </c>
      <c r="AQ729" s="6">
        <v>14</v>
      </c>
      <c r="AR729" s="6"/>
      <c r="AS729" s="6"/>
      <c r="AT729" s="6"/>
      <c r="AU729" s="6">
        <v>0</v>
      </c>
      <c r="AV729" s="6"/>
      <c r="AW729" s="13">
        <f>AV729/34743979</f>
        <v>0</v>
      </c>
      <c r="AX729" s="6">
        <v>1</v>
      </c>
      <c r="AY729" s="6">
        <f>AJ729/1661388*478022</f>
        <v>18487.191608888559</v>
      </c>
      <c r="AZ729" s="6">
        <f>AX729*AY729</f>
        <v>18487.191608888559</v>
      </c>
      <c r="BA729" s="12">
        <f>AZ729/12721596</f>
        <v>1.4532132296048829E-3</v>
      </c>
      <c r="BB729" s="11">
        <v>0</v>
      </c>
      <c r="BC729" s="6">
        <f>AD729*BB729*0.18*4</f>
        <v>0</v>
      </c>
      <c r="BD729" s="10">
        <f>BC729/11104067</f>
        <v>0</v>
      </c>
      <c r="BE729" s="6">
        <f>AD729*BB729*0.77*4</f>
        <v>0</v>
      </c>
      <c r="BF729" s="8">
        <f>BE729/47500730</f>
        <v>0</v>
      </c>
      <c r="BG729" s="27">
        <f>BC729+BE729</f>
        <v>0</v>
      </c>
      <c r="BH729" s="9">
        <v>1</v>
      </c>
      <c r="BI729" s="6">
        <f>AK729*0.85*0.75*12</f>
        <v>116339.9436218255</v>
      </c>
      <c r="BJ729" s="6">
        <f>AL729*0.85*0.75*2*12</f>
        <v>232679.887243651</v>
      </c>
      <c r="BK729" s="6">
        <f>BI729+BJ729</f>
        <v>349019.83086547651</v>
      </c>
      <c r="BL729" s="8">
        <f>BK729/236999601</f>
        <v>1.4726599934886664E-3</v>
      </c>
      <c r="BM729" s="6">
        <f>AH729/491535*776822</f>
        <v>30043.082884806354</v>
      </c>
      <c r="BN729" s="8">
        <f>BM729/23157202</f>
        <v>1.2973537513213537E-3</v>
      </c>
      <c r="BT729" s="6">
        <f>'[1]Detailed Budget'!$AD$12</f>
        <v>194045122715</v>
      </c>
      <c r="BU729" s="6">
        <f>'[1]Detailed Budget'!$AD$24</f>
        <v>194045122715</v>
      </c>
      <c r="BV729" s="7">
        <f>AV729/34743979</f>
        <v>0</v>
      </c>
      <c r="BW729" s="4"/>
      <c r="BX729" s="5"/>
      <c r="BY729" s="5"/>
      <c r="CA729" s="6"/>
      <c r="CB729" s="5"/>
      <c r="CE729" s="6">
        <f>'[1]Detailed Budget'!$AD$175</f>
        <v>4330586076.5988197</v>
      </c>
      <c r="CF729" s="5">
        <f>BB729*BD729*CE729</f>
        <v>0</v>
      </c>
      <c r="CG729" s="6">
        <f>'[1]Detailed Budget'!$AD$176</f>
        <v>20662817754.37001</v>
      </c>
      <c r="CH729" s="5">
        <f>BB729*BF729*CG729</f>
        <v>0</v>
      </c>
      <c r="CI729" s="5">
        <f>CF729+CH729</f>
        <v>0</v>
      </c>
      <c r="CJ729" s="5">
        <f>'[1]Detailed Budget'!$AD$178</f>
        <v>46025131033.061455</v>
      </c>
      <c r="CK729" s="5">
        <f>BB729*AG729*CJ729</f>
        <v>0</v>
      </c>
      <c r="CL729" s="5">
        <f>CI729+CK729</f>
        <v>0</v>
      </c>
      <c r="CM729" s="4">
        <f>'[1]Detailed Budget'!$AD$189</f>
        <v>77498869683.252869</v>
      </c>
      <c r="CN729" s="5">
        <f>BH729*BL729*CM729</f>
        <v>114129484.92311817</v>
      </c>
      <c r="CO729" s="3">
        <f>'[1]Detailed Budget'!$AD$191</f>
        <v>2684962805.4134097</v>
      </c>
      <c r="CP729" s="2">
        <f>BH729*AN729*CO729</f>
        <v>3954037.307537423</v>
      </c>
      <c r="CQ729" s="2">
        <f>CN729+CP729</f>
        <v>118083522.2306556</v>
      </c>
      <c r="CR729" s="6">
        <f>'[1]Detailed Budget'!$AD$195</f>
        <v>18734176418</v>
      </c>
      <c r="CS729" s="5">
        <f>BN729*CR729</f>
        <v>24304854.053808339</v>
      </c>
      <c r="CW729" s="4"/>
      <c r="DH729" s="3"/>
      <c r="DI729" s="2"/>
    </row>
    <row r="730" spans="1:113" ht="43.5" x14ac:dyDescent="0.35">
      <c r="A730" s="23" t="s">
        <v>320</v>
      </c>
      <c r="B730" s="22" t="s">
        <v>319</v>
      </c>
      <c r="C730" s="21" t="s">
        <v>1</v>
      </c>
      <c r="D730" s="21"/>
      <c r="E730" s="21"/>
      <c r="F730" s="21"/>
      <c r="G730" s="21" t="s">
        <v>1</v>
      </c>
      <c r="H730" s="21" t="s">
        <v>1</v>
      </c>
      <c r="I730" s="21" t="s">
        <v>1</v>
      </c>
      <c r="J730" s="21"/>
      <c r="K730" s="21"/>
      <c r="L730" s="21"/>
      <c r="M730" s="21" t="s">
        <v>1</v>
      </c>
      <c r="N730" s="21"/>
      <c r="O730" s="21"/>
      <c r="P730" s="21"/>
      <c r="Q730" s="21"/>
      <c r="R730" s="21" t="s">
        <v>1</v>
      </c>
      <c r="S730" s="21"/>
      <c r="T730" s="21"/>
      <c r="U730" s="20">
        <f>COUNTA(C730:T730)</f>
        <v>6</v>
      </c>
      <c r="V730" s="19" t="s">
        <v>9</v>
      </c>
      <c r="W730" s="18">
        <v>249939</v>
      </c>
      <c r="X730" s="17">
        <v>3.41</v>
      </c>
      <c r="Y730" s="16">
        <f>1+X730/100</f>
        <v>1.0341</v>
      </c>
      <c r="Z730" s="6">
        <v>19</v>
      </c>
      <c r="AA730" s="16">
        <f>POWER(Y730,Z730)</f>
        <v>1.8909856119855175</v>
      </c>
      <c r="AB730" s="6">
        <f>W730*AA730</f>
        <v>472631.05287404824</v>
      </c>
      <c r="AC730" s="1">
        <v>11.9</v>
      </c>
      <c r="AD730" s="6">
        <f>AB730*AC730/100</f>
        <v>56243.095292011742</v>
      </c>
      <c r="AE730" s="6">
        <f>AD730*0.95</f>
        <v>53430.940527411149</v>
      </c>
      <c r="AF730" s="6">
        <f>AE730*BB730</f>
        <v>0</v>
      </c>
      <c r="AG730" s="15">
        <f>AE730/21628351</f>
        <v>2.4704121237634413E-3</v>
      </c>
      <c r="AH730" s="6">
        <f>AB730*0.05</f>
        <v>23631.552643702413</v>
      </c>
      <c r="AI730" s="12">
        <f>AH730/12908475</f>
        <v>1.8307005780080461E-3</v>
      </c>
      <c r="AJ730" s="6">
        <f>AD730+AH730</f>
        <v>79874.647935714151</v>
      </c>
      <c r="AK730" s="6">
        <f>AB730*0.04</f>
        <v>18905.242114961929</v>
      </c>
      <c r="AL730" s="6">
        <f>AB730*0.04</f>
        <v>18905.242114961929</v>
      </c>
      <c r="AM730" s="6">
        <f>AK730+AL730</f>
        <v>37810.484229923859</v>
      </c>
      <c r="AN730" s="14">
        <f>AM730/20653560</f>
        <v>1.8307005780080459E-3</v>
      </c>
      <c r="AO730" s="6">
        <v>19</v>
      </c>
      <c r="AP730" s="13">
        <f>AO730/8801</f>
        <v>2.1588455857288946E-3</v>
      </c>
      <c r="AQ730" s="6">
        <v>19</v>
      </c>
      <c r="AR730" s="6"/>
      <c r="AS730" s="6"/>
      <c r="AT730" s="6"/>
      <c r="AU730" s="6">
        <v>0</v>
      </c>
      <c r="AV730" s="6"/>
      <c r="AW730" s="13">
        <f>AV730/34743979</f>
        <v>0</v>
      </c>
      <c r="AX730" s="6">
        <v>1</v>
      </c>
      <c r="AY730" s="6">
        <f>AJ730/1661388*478022</f>
        <v>22981.891620455877</v>
      </c>
      <c r="AZ730" s="6">
        <f>AX730*AY730</f>
        <v>22981.891620455877</v>
      </c>
      <c r="BA730" s="12">
        <f>AZ730/12721596</f>
        <v>1.8065258180228233E-3</v>
      </c>
      <c r="BB730" s="11">
        <v>0</v>
      </c>
      <c r="BC730" s="6">
        <f>AD730*BB730*0.18*4</f>
        <v>0</v>
      </c>
      <c r="BD730" s="10">
        <f>BC730/11104067</f>
        <v>0</v>
      </c>
      <c r="BE730" s="6">
        <f>AD730*BB730*0.77*4</f>
        <v>0</v>
      </c>
      <c r="BF730" s="8">
        <f>BE730/47500730</f>
        <v>0</v>
      </c>
      <c r="BG730" s="27">
        <f>BC730+BE730</f>
        <v>0</v>
      </c>
      <c r="BH730" s="9">
        <v>1</v>
      </c>
      <c r="BI730" s="6">
        <f>AK730*0.85*0.75*12</f>
        <v>144625.10217945877</v>
      </c>
      <c r="BJ730" s="6">
        <f>AL730*0.85*0.75*2*12</f>
        <v>289250.20435891754</v>
      </c>
      <c r="BK730" s="6">
        <f>BI730+BJ730</f>
        <v>433875.30653837632</v>
      </c>
      <c r="BL730" s="8">
        <f>BK730/236999601</f>
        <v>1.8307005780080461E-3</v>
      </c>
      <c r="BM730" s="6">
        <f>AH730/491535*776822</f>
        <v>37347.309932733573</v>
      </c>
      <c r="BN730" s="8">
        <f>BM730/23157202</f>
        <v>1.6127729910001033E-3</v>
      </c>
      <c r="BT730" s="6">
        <f>'[1]Detailed Budget'!$AD$12</f>
        <v>194045122715</v>
      </c>
      <c r="BU730" s="6">
        <f>'[1]Detailed Budget'!$AD$24</f>
        <v>194045122715</v>
      </c>
      <c r="BV730" s="7">
        <f>AV730/34743979</f>
        <v>0</v>
      </c>
      <c r="BW730" s="4"/>
      <c r="BX730" s="5"/>
      <c r="BY730" s="5"/>
      <c r="CA730" s="6"/>
      <c r="CB730" s="5"/>
      <c r="CE730" s="6">
        <f>'[1]Detailed Budget'!$AD$175</f>
        <v>4330586076.5988197</v>
      </c>
      <c r="CF730" s="5">
        <f>BB730*BD730*CE730</f>
        <v>0</v>
      </c>
      <c r="CG730" s="6">
        <f>'[1]Detailed Budget'!$AD$176</f>
        <v>20662817754.37001</v>
      </c>
      <c r="CH730" s="5">
        <f>BB730*BF730*CG730</f>
        <v>0</v>
      </c>
      <c r="CI730" s="5">
        <f>CF730+CH730</f>
        <v>0</v>
      </c>
      <c r="CJ730" s="5">
        <f>'[1]Detailed Budget'!$AD$178</f>
        <v>46025131033.061455</v>
      </c>
      <c r="CK730" s="5">
        <f>BB730*AG730*CJ730</f>
        <v>0</v>
      </c>
      <c r="CL730" s="5">
        <f>CI730+CK730</f>
        <v>0</v>
      </c>
      <c r="CM730" s="4">
        <f>'[1]Detailed Budget'!$AD$189</f>
        <v>77498869683.252869</v>
      </c>
      <c r="CN730" s="5">
        <f>BH730*BL730*CM730</f>
        <v>141877225.52410126</v>
      </c>
      <c r="CO730" s="3">
        <f>'[1]Detailed Budget'!$AD$191</f>
        <v>2684962805.4134097</v>
      </c>
      <c r="CP730" s="2">
        <f>BH730*AN730*CO730</f>
        <v>4915362.9598004334</v>
      </c>
      <c r="CQ730" s="2">
        <f>CN730+CP730</f>
        <v>146792588.48390168</v>
      </c>
      <c r="CR730" s="6">
        <f>'[1]Detailed Budget'!$AD$195</f>
        <v>18734176418</v>
      </c>
      <c r="CS730" s="5">
        <f>BN730*CR730</f>
        <v>30213973.735581461</v>
      </c>
      <c r="CW730" s="4"/>
      <c r="DH730" s="3"/>
      <c r="DI730" s="2"/>
    </row>
    <row r="731" spans="1:113" ht="43.5" x14ac:dyDescent="0.35">
      <c r="A731" s="23" t="s">
        <v>318</v>
      </c>
      <c r="B731" s="22" t="s">
        <v>317</v>
      </c>
      <c r="C731" s="21" t="s">
        <v>1</v>
      </c>
      <c r="D731" s="21"/>
      <c r="E731" s="21"/>
      <c r="F731" s="21"/>
      <c r="G731" s="21" t="s">
        <v>1</v>
      </c>
      <c r="H731" s="21" t="s">
        <v>1</v>
      </c>
      <c r="I731" s="21" t="s">
        <v>1</v>
      </c>
      <c r="J731" s="21"/>
      <c r="K731" s="21"/>
      <c r="L731" s="21"/>
      <c r="M731" s="21" t="s">
        <v>1</v>
      </c>
      <c r="N731" s="21"/>
      <c r="O731" s="21"/>
      <c r="P731" s="21"/>
      <c r="Q731" s="21"/>
      <c r="R731" s="21" t="s">
        <v>1</v>
      </c>
      <c r="S731" s="21"/>
      <c r="T731" s="21"/>
      <c r="U731" s="20">
        <f>COUNTA(C731:T731)</f>
        <v>6</v>
      </c>
      <c r="V731" s="19" t="s">
        <v>9</v>
      </c>
      <c r="W731" s="18">
        <v>233813</v>
      </c>
      <c r="X731" s="17">
        <v>3.41</v>
      </c>
      <c r="Y731" s="16">
        <f>1+X731/100</f>
        <v>1.0341</v>
      </c>
      <c r="Z731" s="6">
        <v>19</v>
      </c>
      <c r="AA731" s="16">
        <f>POWER(Y731,Z731)</f>
        <v>1.8909856119855175</v>
      </c>
      <c r="AB731" s="6">
        <f>W731*AA731</f>
        <v>442137.01889516978</v>
      </c>
      <c r="AC731" s="1">
        <v>11.9</v>
      </c>
      <c r="AD731" s="6">
        <f>AB731*AC731/100</f>
        <v>52614.305248525205</v>
      </c>
      <c r="AE731" s="6">
        <f>AD731*0.95</f>
        <v>49983.589986098945</v>
      </c>
      <c r="AF731" s="6">
        <f>AE731*BB731</f>
        <v>0</v>
      </c>
      <c r="AG731" s="15">
        <f>AE731/21628351</f>
        <v>2.3110217688856144E-3</v>
      </c>
      <c r="AH731" s="6">
        <f>AB731*0.05</f>
        <v>22106.850944758491</v>
      </c>
      <c r="AI731" s="12">
        <f>AH731/12908475</f>
        <v>1.7125842475395809E-3</v>
      </c>
      <c r="AJ731" s="6">
        <f>AD731+AH731</f>
        <v>74721.156193283692</v>
      </c>
      <c r="AK731" s="6">
        <f>AB731*0.04</f>
        <v>17685.480755806791</v>
      </c>
      <c r="AL731" s="6">
        <f>AB731*0.04</f>
        <v>17685.480755806791</v>
      </c>
      <c r="AM731" s="6">
        <f>AK731+AL731</f>
        <v>35370.961511613583</v>
      </c>
      <c r="AN731" s="14">
        <f>AM731/20653560</f>
        <v>1.7125842475395807E-3</v>
      </c>
      <c r="AO731" s="6">
        <v>17</v>
      </c>
      <c r="AP731" s="13">
        <f>AO731/8801</f>
        <v>1.9315986819679581E-3</v>
      </c>
      <c r="AQ731" s="6">
        <v>17</v>
      </c>
      <c r="AR731" s="6"/>
      <c r="AS731" s="6"/>
      <c r="AT731" s="6"/>
      <c r="AU731" s="6">
        <v>0</v>
      </c>
      <c r="AV731" s="6"/>
      <c r="AW731" s="13">
        <f>AV731/34743979</f>
        <v>0</v>
      </c>
      <c r="AX731" s="6">
        <v>1</v>
      </c>
      <c r="AY731" s="6">
        <f>AJ731/1661388*478022</f>
        <v>21499.105883650212</v>
      </c>
      <c r="AZ731" s="6">
        <f>AX731*AY731</f>
        <v>21499.105883650212</v>
      </c>
      <c r="BA731" s="12">
        <f>AZ731/12721596</f>
        <v>1.6899692368512733E-3</v>
      </c>
      <c r="BB731" s="11">
        <v>0</v>
      </c>
      <c r="BC731" s="6">
        <f>AD731*BB731*0.18*4</f>
        <v>0</v>
      </c>
      <c r="BD731" s="10">
        <f>BC731/11104067</f>
        <v>0</v>
      </c>
      <c r="BE731" s="6">
        <f>AD731*BB731*0.77*4</f>
        <v>0</v>
      </c>
      <c r="BF731" s="8">
        <f>BE731/47500730</f>
        <v>0</v>
      </c>
      <c r="BG731" s="27">
        <f>BC731+BE731</f>
        <v>0</v>
      </c>
      <c r="BH731" s="9">
        <v>1</v>
      </c>
      <c r="BI731" s="6">
        <f>AK731*0.85*0.75*12</f>
        <v>135293.92778192193</v>
      </c>
      <c r="BJ731" s="6">
        <f>AL731*0.85*0.75*2*12</f>
        <v>270587.85556384386</v>
      </c>
      <c r="BK731" s="6">
        <f>BI731+BJ731</f>
        <v>405881.78334576578</v>
      </c>
      <c r="BL731" s="8">
        <f>BK731/236999601</f>
        <v>1.7125842475395805E-3</v>
      </c>
      <c r="BM731" s="6">
        <f>AH731/491535*776822</f>
        <v>34937.671100957574</v>
      </c>
      <c r="BN731" s="8">
        <f>BM731/23157202</f>
        <v>1.5087172923981737E-3</v>
      </c>
      <c r="BT731" s="6">
        <f>'[1]Detailed Budget'!$AD$12</f>
        <v>194045122715</v>
      </c>
      <c r="BU731" s="6">
        <f>'[1]Detailed Budget'!$AD$24</f>
        <v>194045122715</v>
      </c>
      <c r="BV731" s="7">
        <f>AV731/34743979</f>
        <v>0</v>
      </c>
      <c r="BW731" s="4"/>
      <c r="BX731" s="5"/>
      <c r="BY731" s="5"/>
      <c r="CA731" s="6"/>
      <c r="CB731" s="5"/>
      <c r="CE731" s="6">
        <f>'[1]Detailed Budget'!$AD$175</f>
        <v>4330586076.5988197</v>
      </c>
      <c r="CF731" s="5">
        <f>BB731*BD731*CE731</f>
        <v>0</v>
      </c>
      <c r="CG731" s="6">
        <f>'[1]Detailed Budget'!$AD$176</f>
        <v>20662817754.37001</v>
      </c>
      <c r="CH731" s="5">
        <f>BB731*BF731*CG731</f>
        <v>0</v>
      </c>
      <c r="CI731" s="5">
        <f>CF731+CH731</f>
        <v>0</v>
      </c>
      <c r="CJ731" s="5">
        <f>'[1]Detailed Budget'!$AD$178</f>
        <v>46025131033.061455</v>
      </c>
      <c r="CK731" s="5">
        <f>BB731*AG731*CJ731</f>
        <v>0</v>
      </c>
      <c r="CL731" s="5">
        <f>CI731+CK731</f>
        <v>0</v>
      </c>
      <c r="CM731" s="4">
        <f>'[1]Detailed Budget'!$AD$189</f>
        <v>77498869683.252869</v>
      </c>
      <c r="CN731" s="5">
        <f>BH731*BL731*CM731</f>
        <v>132723343.42166162</v>
      </c>
      <c r="CO731" s="3">
        <f>'[1]Detailed Budget'!$AD$191</f>
        <v>2684962805.4134097</v>
      </c>
      <c r="CP731" s="2">
        <f>BH731*AN731*CO731</f>
        <v>4598225.0057806857</v>
      </c>
      <c r="CQ731" s="2">
        <f>CN731+CP731</f>
        <v>137321568.42744231</v>
      </c>
      <c r="CR731" s="6">
        <f>'[1]Detailed Budget'!$AD$195</f>
        <v>18734176418</v>
      </c>
      <c r="CS731" s="5">
        <f>BN731*CR731</f>
        <v>28264575.920674678</v>
      </c>
      <c r="CW731" s="4"/>
      <c r="DH731" s="3"/>
      <c r="DI731" s="2"/>
    </row>
    <row r="732" spans="1:113" ht="43.5" x14ac:dyDescent="0.35">
      <c r="A732" s="23" t="s">
        <v>316</v>
      </c>
      <c r="B732" s="22" t="s">
        <v>315</v>
      </c>
      <c r="C732" s="21" t="s">
        <v>1</v>
      </c>
      <c r="D732" s="21"/>
      <c r="E732" s="21"/>
      <c r="F732" s="21"/>
      <c r="G732" s="21" t="s">
        <v>1</v>
      </c>
      <c r="H732" s="21" t="s">
        <v>1</v>
      </c>
      <c r="I732" s="21" t="s">
        <v>1</v>
      </c>
      <c r="J732" s="21"/>
      <c r="K732" s="21"/>
      <c r="L732" s="21"/>
      <c r="M732" s="21" t="s">
        <v>1</v>
      </c>
      <c r="N732" s="21"/>
      <c r="O732" s="21"/>
      <c r="P732" s="21"/>
      <c r="Q732" s="21"/>
      <c r="R732" s="21" t="s">
        <v>1</v>
      </c>
      <c r="S732" s="21"/>
      <c r="T732" s="21"/>
      <c r="U732" s="20">
        <f>COUNTA(C732:T732)</f>
        <v>6</v>
      </c>
      <c r="V732" s="19" t="s">
        <v>9</v>
      </c>
      <c r="W732" s="18">
        <v>188930</v>
      </c>
      <c r="X732" s="17">
        <v>3.41</v>
      </c>
      <c r="Y732" s="16">
        <f>1+X732/100</f>
        <v>1.0341</v>
      </c>
      <c r="Z732" s="6">
        <v>19</v>
      </c>
      <c r="AA732" s="16">
        <f>POWER(Y732,Z732)</f>
        <v>1.8909856119855175</v>
      </c>
      <c r="AB732" s="6">
        <f>W732*AA732</f>
        <v>357263.91167242383</v>
      </c>
      <c r="AC732" s="1">
        <v>11.9</v>
      </c>
      <c r="AD732" s="6">
        <f>AB732*AC732/100</f>
        <v>42514.405489018442</v>
      </c>
      <c r="AE732" s="6">
        <f>AD732*0.95</f>
        <v>40388.685214567515</v>
      </c>
      <c r="AF732" s="6">
        <f>AE732*BB732</f>
        <v>0</v>
      </c>
      <c r="AG732" s="15">
        <f>AE732/21628351</f>
        <v>1.8673954946712079E-3</v>
      </c>
      <c r="AH732" s="6">
        <f>AB732*0.05</f>
        <v>17863.195583621193</v>
      </c>
      <c r="AI732" s="12">
        <f>AH732/12908475</f>
        <v>1.3838346964781814E-3</v>
      </c>
      <c r="AJ732" s="6">
        <f>AD732+AH732</f>
        <v>60377.601072639634</v>
      </c>
      <c r="AK732" s="6">
        <f>AB732*0.04</f>
        <v>14290.556466896953</v>
      </c>
      <c r="AL732" s="6">
        <f>AB732*0.04</f>
        <v>14290.556466896953</v>
      </c>
      <c r="AM732" s="6">
        <f>AK732+AL732</f>
        <v>28581.112933793906</v>
      </c>
      <c r="AN732" s="14">
        <f>AM732/20653560</f>
        <v>1.3838346964781814E-3</v>
      </c>
      <c r="AO732" s="6">
        <v>13</v>
      </c>
      <c r="AP732" s="13">
        <f>AO732/8801</f>
        <v>1.4771048744460858E-3</v>
      </c>
      <c r="AQ732" s="6">
        <v>13</v>
      </c>
      <c r="AR732" s="6"/>
      <c r="AS732" s="6"/>
      <c r="AT732" s="6"/>
      <c r="AU732" s="6">
        <v>0</v>
      </c>
      <c r="AV732" s="6"/>
      <c r="AW732" s="13">
        <f>AV732/34743979</f>
        <v>0</v>
      </c>
      <c r="AX732" s="6">
        <v>1</v>
      </c>
      <c r="AY732" s="6">
        <f>AJ732/1661388*478022</f>
        <v>17372.113931210133</v>
      </c>
      <c r="AZ732" s="6">
        <f>AX732*AY732</f>
        <v>17372.113931210133</v>
      </c>
      <c r="BA732" s="12">
        <f>AZ732/12721596</f>
        <v>1.3655608880528932E-3</v>
      </c>
      <c r="BB732" s="11">
        <v>0</v>
      </c>
      <c r="BC732" s="6">
        <f>AD732*BB732*0.18*4</f>
        <v>0</v>
      </c>
      <c r="BD732" s="10">
        <f>BC732/11104067</f>
        <v>0</v>
      </c>
      <c r="BE732" s="6">
        <f>AD732*BB732*0.77*4</f>
        <v>0</v>
      </c>
      <c r="BF732" s="8">
        <f>BE732/47500730</f>
        <v>0</v>
      </c>
      <c r="BG732" s="27">
        <f>BC732+BE732</f>
        <v>0</v>
      </c>
      <c r="BH732" s="9">
        <v>1</v>
      </c>
      <c r="BI732" s="6">
        <f>AK732*0.85*0.75*12</f>
        <v>109322.75697176167</v>
      </c>
      <c r="BJ732" s="6">
        <f>AL732*0.85*0.75*2*12</f>
        <v>218645.51394352334</v>
      </c>
      <c r="BK732" s="6">
        <f>BI732+BJ732</f>
        <v>327968.27091528499</v>
      </c>
      <c r="BL732" s="8">
        <f>BK732/236999601</f>
        <v>1.3838346964781809E-3</v>
      </c>
      <c r="BM732" s="6">
        <f>AH732/491535*776822</f>
        <v>28230.997425737296</v>
      </c>
      <c r="BN732" s="8">
        <f>BM732/23157202</f>
        <v>1.2191022657114317E-3</v>
      </c>
      <c r="BT732" s="6">
        <f>'[1]Detailed Budget'!$AD$12</f>
        <v>194045122715</v>
      </c>
      <c r="BU732" s="6">
        <f>'[1]Detailed Budget'!$AD$24</f>
        <v>194045122715</v>
      </c>
      <c r="BV732" s="7">
        <f>AV732/34743979</f>
        <v>0</v>
      </c>
      <c r="BW732" s="4"/>
      <c r="BX732" s="5"/>
      <c r="BY732" s="5"/>
      <c r="CA732" s="6"/>
      <c r="CB732" s="5"/>
      <c r="CE732" s="6">
        <f>'[1]Detailed Budget'!$AD$175</f>
        <v>4330586076.5988197</v>
      </c>
      <c r="CF732" s="5">
        <f>BB732*BD732*CE732</f>
        <v>0</v>
      </c>
      <c r="CG732" s="6">
        <f>'[1]Detailed Budget'!$AD$176</f>
        <v>20662817754.37001</v>
      </c>
      <c r="CH732" s="5">
        <f>BB732*BF732*CG732</f>
        <v>0</v>
      </c>
      <c r="CI732" s="5">
        <f>CF732+CH732</f>
        <v>0</v>
      </c>
      <c r="CJ732" s="5">
        <f>'[1]Detailed Budget'!$AD$178</f>
        <v>46025131033.061455</v>
      </c>
      <c r="CK732" s="5">
        <f>BB732*AG732*CJ732</f>
        <v>0</v>
      </c>
      <c r="CL732" s="5">
        <f>CI732+CK732</f>
        <v>0</v>
      </c>
      <c r="CM732" s="4">
        <f>'[1]Detailed Budget'!$AD$189</f>
        <v>77498869683.252869</v>
      </c>
      <c r="CN732" s="5">
        <f>BH732*BL732*CM732</f>
        <v>107245624.80552633</v>
      </c>
      <c r="CO732" s="3">
        <f>'[1]Detailed Budget'!$AD$191</f>
        <v>2684962805.4134097</v>
      </c>
      <c r="CP732" s="2">
        <f>BH732*AN732*CO732</f>
        <v>3715544.688884472</v>
      </c>
      <c r="CQ732" s="2">
        <f>CN732+CP732</f>
        <v>110961169.4944108</v>
      </c>
      <c r="CR732" s="6">
        <f>'[1]Detailed Budget'!$AD$195</f>
        <v>18734176418</v>
      </c>
      <c r="CS732" s="5">
        <f>BN732*CR732</f>
        <v>22838876.917421475</v>
      </c>
      <c r="CW732" s="4"/>
      <c r="DH732" s="3"/>
      <c r="DI732" s="2"/>
    </row>
    <row r="733" spans="1:113" ht="43.5" x14ac:dyDescent="0.35">
      <c r="A733" s="23" t="s">
        <v>314</v>
      </c>
      <c r="B733" s="22" t="s">
        <v>313</v>
      </c>
      <c r="C733" s="21" t="s">
        <v>1</v>
      </c>
      <c r="D733" s="21"/>
      <c r="E733" s="21"/>
      <c r="F733" s="21"/>
      <c r="G733" s="21" t="s">
        <v>1</v>
      </c>
      <c r="H733" s="21" t="s">
        <v>1</v>
      </c>
      <c r="I733" s="21" t="s">
        <v>1</v>
      </c>
      <c r="J733" s="21"/>
      <c r="K733" s="21"/>
      <c r="L733" s="21"/>
      <c r="M733" s="21" t="s">
        <v>1</v>
      </c>
      <c r="N733" s="21"/>
      <c r="O733" s="21"/>
      <c r="P733" s="21"/>
      <c r="Q733" s="21"/>
      <c r="R733" s="21" t="s">
        <v>1</v>
      </c>
      <c r="S733" s="21"/>
      <c r="T733" s="21"/>
      <c r="U733" s="20">
        <f>COUNTA(C733:T733)</f>
        <v>6</v>
      </c>
      <c r="V733" s="19" t="s">
        <v>9</v>
      </c>
      <c r="W733" s="18">
        <v>292924</v>
      </c>
      <c r="X733" s="17">
        <v>3.41</v>
      </c>
      <c r="Y733" s="16">
        <f>1+X733/100</f>
        <v>1.0341</v>
      </c>
      <c r="Z733" s="6">
        <v>19</v>
      </c>
      <c r="AA733" s="16">
        <f>POWER(Y733,Z733)</f>
        <v>1.8909856119855175</v>
      </c>
      <c r="AB733" s="6">
        <f>W733*AA733</f>
        <v>553915.06940524571</v>
      </c>
      <c r="AC733" s="1">
        <v>11.9</v>
      </c>
      <c r="AD733" s="6">
        <f>AB733*AC733/100</f>
        <v>65915.893259224234</v>
      </c>
      <c r="AE733" s="6">
        <f>AD733*0.95</f>
        <v>62620.098596263022</v>
      </c>
      <c r="AF733" s="6">
        <f>AE733*BB733</f>
        <v>0</v>
      </c>
      <c r="AG733" s="15">
        <f>AE733/21628351</f>
        <v>2.8952784517073458E-3</v>
      </c>
      <c r="AH733" s="6">
        <f>AB733*0.05</f>
        <v>27695.753470262287</v>
      </c>
      <c r="AI733" s="12">
        <f>AH733/12908475</f>
        <v>2.1455480581759104E-3</v>
      </c>
      <c r="AJ733" s="6">
        <f>AD733+AH733</f>
        <v>93611.646729486529</v>
      </c>
      <c r="AK733" s="6">
        <f>AB733*0.04</f>
        <v>22156.602776209827</v>
      </c>
      <c r="AL733" s="6">
        <f>AB733*0.04</f>
        <v>22156.602776209827</v>
      </c>
      <c r="AM733" s="6">
        <f>AK733+AL733</f>
        <v>44313.205552419655</v>
      </c>
      <c r="AN733" s="14">
        <f>AM733/20653560</f>
        <v>2.1455480581759104E-3</v>
      </c>
      <c r="AO733" s="6">
        <v>19</v>
      </c>
      <c r="AP733" s="13">
        <f>AO733/8801</f>
        <v>2.1588455857288946E-3</v>
      </c>
      <c r="AQ733" s="6">
        <v>19</v>
      </c>
      <c r="AR733" s="6"/>
      <c r="AS733" s="6"/>
      <c r="AT733" s="6"/>
      <c r="AU733" s="6">
        <v>0</v>
      </c>
      <c r="AV733" s="6"/>
      <c r="AW733" s="13">
        <f>AV733/34743979</f>
        <v>0</v>
      </c>
      <c r="AX733" s="6">
        <v>1</v>
      </c>
      <c r="AY733" s="6">
        <f>AJ733/1661388*478022</f>
        <v>26934.362468563999</v>
      </c>
      <c r="AZ733" s="6">
        <f>AX733*AY733</f>
        <v>26934.362468563999</v>
      </c>
      <c r="BA733" s="12">
        <f>AZ733/12721596</f>
        <v>2.1172156754988916E-3</v>
      </c>
      <c r="BB733" s="11">
        <v>0</v>
      </c>
      <c r="BC733" s="6">
        <f>AD733*BB733*0.18*4</f>
        <v>0</v>
      </c>
      <c r="BD733" s="10">
        <f>BC733/11104067</f>
        <v>0</v>
      </c>
      <c r="BE733" s="6">
        <f>AD733*BB733*0.77*4</f>
        <v>0</v>
      </c>
      <c r="BF733" s="8">
        <f>BE733/47500730</f>
        <v>0</v>
      </c>
      <c r="BG733" s="27">
        <f>BC733+BE733</f>
        <v>0</v>
      </c>
      <c r="BH733" s="9">
        <v>1</v>
      </c>
      <c r="BI733" s="6">
        <f>AK733*0.85*0.75*12</f>
        <v>169498.01123800516</v>
      </c>
      <c r="BJ733" s="6">
        <f>AL733*0.85*0.75*2*12</f>
        <v>338996.02247601032</v>
      </c>
      <c r="BK733" s="6">
        <f>BI733+BJ733</f>
        <v>508494.0337140155</v>
      </c>
      <c r="BL733" s="8">
        <f>BK733/236999601</f>
        <v>2.14554805817591E-3</v>
      </c>
      <c r="BM733" s="6">
        <f>AH733/491535*776822</f>
        <v>43770.373630109942</v>
      </c>
      <c r="BN733" s="8">
        <f>BM733/23157202</f>
        <v>1.890140856831924E-3</v>
      </c>
      <c r="BT733" s="6">
        <f>'[1]Detailed Budget'!$AD$12</f>
        <v>194045122715</v>
      </c>
      <c r="BU733" s="6">
        <f>'[1]Detailed Budget'!$AD$24</f>
        <v>194045122715</v>
      </c>
      <c r="BV733" s="7">
        <f>AV733/34743979</f>
        <v>0</v>
      </c>
      <c r="BW733" s="4"/>
      <c r="BX733" s="5"/>
      <c r="BY733" s="5"/>
      <c r="CA733" s="6"/>
      <c r="CB733" s="5"/>
      <c r="CE733" s="6">
        <f>'[1]Detailed Budget'!$AD$175</f>
        <v>4330586076.5988197</v>
      </c>
      <c r="CF733" s="5">
        <f>BB733*BD733*CE733</f>
        <v>0</v>
      </c>
      <c r="CG733" s="6">
        <f>'[1]Detailed Budget'!$AD$176</f>
        <v>20662817754.37001</v>
      </c>
      <c r="CH733" s="5">
        <f>BB733*BF733*CG733</f>
        <v>0</v>
      </c>
      <c r="CI733" s="5">
        <f>CF733+CH733</f>
        <v>0</v>
      </c>
      <c r="CJ733" s="5">
        <f>'[1]Detailed Budget'!$AD$178</f>
        <v>46025131033.061455</v>
      </c>
      <c r="CK733" s="5">
        <f>BB733*AG733*CJ733</f>
        <v>0</v>
      </c>
      <c r="CL733" s="5">
        <f>CI733+CK733</f>
        <v>0</v>
      </c>
      <c r="CM733" s="4">
        <f>'[1]Detailed Budget'!$AD$189</f>
        <v>77498869683.252869</v>
      </c>
      <c r="CN733" s="5">
        <f>BH733*BL733*CM733</f>
        <v>166277549.35973111</v>
      </c>
      <c r="CO733" s="3">
        <f>'[1]Detailed Budget'!$AD$191</f>
        <v>2684962805.4134097</v>
      </c>
      <c r="CP733" s="2">
        <f>BH733*AN733*CO733</f>
        <v>5760716.7334292857</v>
      </c>
      <c r="CQ733" s="2">
        <f>CN733+CP733</f>
        <v>172038266.09316039</v>
      </c>
      <c r="CR733" s="6">
        <f>'[1]Detailed Budget'!$AD$195</f>
        <v>18734176418</v>
      </c>
      <c r="CS733" s="5">
        <f>BN733*CR733</f>
        <v>35410232.266758941</v>
      </c>
      <c r="CW733" s="4"/>
      <c r="DH733" s="3"/>
      <c r="DI733" s="2"/>
    </row>
    <row r="734" spans="1:113" ht="43.5" x14ac:dyDescent="0.35">
      <c r="A734" s="23" t="s">
        <v>312</v>
      </c>
      <c r="B734" s="22" t="s">
        <v>311</v>
      </c>
      <c r="C734" s="21" t="s">
        <v>1</v>
      </c>
      <c r="D734" s="21"/>
      <c r="E734" s="21"/>
      <c r="F734" s="21"/>
      <c r="G734" s="21" t="s">
        <v>1</v>
      </c>
      <c r="H734" s="21" t="s">
        <v>1</v>
      </c>
      <c r="I734" s="21" t="s">
        <v>1</v>
      </c>
      <c r="J734" s="21"/>
      <c r="K734" s="21"/>
      <c r="L734" s="21"/>
      <c r="M734" s="21" t="s">
        <v>1</v>
      </c>
      <c r="N734" s="21"/>
      <c r="O734" s="21"/>
      <c r="P734" s="21"/>
      <c r="Q734" s="21"/>
      <c r="R734" s="21" t="s">
        <v>1</v>
      </c>
      <c r="S734" s="21"/>
      <c r="T734" s="21"/>
      <c r="U734" s="20">
        <f>COUNTA(C734:T734)</f>
        <v>6</v>
      </c>
      <c r="V734" s="19" t="s">
        <v>9</v>
      </c>
      <c r="W734" s="18">
        <v>462350</v>
      </c>
      <c r="X734" s="17">
        <v>3.41</v>
      </c>
      <c r="Y734" s="16">
        <f>1+X734/100</f>
        <v>1.0341</v>
      </c>
      <c r="Z734" s="6">
        <v>19</v>
      </c>
      <c r="AA734" s="16">
        <f>POWER(Y734,Z734)</f>
        <v>1.8909856119855175</v>
      </c>
      <c r="AB734" s="6">
        <f>W734*AA734</f>
        <v>874297.19770150399</v>
      </c>
      <c r="AC734" s="1">
        <v>11.9</v>
      </c>
      <c r="AD734" s="6">
        <f>AB734*AC734/100</f>
        <v>104041.36652647897</v>
      </c>
      <c r="AE734" s="6">
        <f>AD734*0.95</f>
        <v>98839.298200155026</v>
      </c>
      <c r="AF734" s="6">
        <f>AE734*BB734</f>
        <v>0</v>
      </c>
      <c r="AG734" s="15">
        <f>AE734/21628351</f>
        <v>4.5698952361257232E-3</v>
      </c>
      <c r="AH734" s="6">
        <f>AB734*0.05</f>
        <v>43714.859885075202</v>
      </c>
      <c r="AI734" s="12">
        <f>AH734/12908475</f>
        <v>3.3865239608145193E-3</v>
      </c>
      <c r="AJ734" s="6">
        <f>AD734+AH734</f>
        <v>147756.22641155418</v>
      </c>
      <c r="AK734" s="6">
        <f>AB734*0.04</f>
        <v>34971.887908060162</v>
      </c>
      <c r="AL734" s="6">
        <f>AB734*0.04</f>
        <v>34971.887908060162</v>
      </c>
      <c r="AM734" s="6">
        <f>AK734+AL734</f>
        <v>69943.775816120324</v>
      </c>
      <c r="AN734" s="14">
        <f>AM734/20653560</f>
        <v>3.3865239608145193E-3</v>
      </c>
      <c r="AO734" s="6">
        <v>17</v>
      </c>
      <c r="AP734" s="13">
        <f>AO734/8801</f>
        <v>1.9315986819679581E-3</v>
      </c>
      <c r="AQ734" s="6">
        <v>17</v>
      </c>
      <c r="AR734" s="6"/>
      <c r="AS734" s="6"/>
      <c r="AT734" s="6"/>
      <c r="AU734" s="6">
        <v>0</v>
      </c>
      <c r="AV734" s="6"/>
      <c r="AW734" s="13">
        <f>AV734/34743979</f>
        <v>0</v>
      </c>
      <c r="AX734" s="6">
        <v>1</v>
      </c>
      <c r="AY734" s="6">
        <f>AJ734/1661388*478022</f>
        <v>42513.083555258585</v>
      </c>
      <c r="AZ734" s="6">
        <f>AX734*AY734</f>
        <v>42513.083555258585</v>
      </c>
      <c r="BA734" s="12">
        <f>AZ734/12721596</f>
        <v>3.3418042480879433E-3</v>
      </c>
      <c r="BB734" s="11">
        <v>0</v>
      </c>
      <c r="BC734" s="6">
        <f>AD734*BB734*0.18*4</f>
        <v>0</v>
      </c>
      <c r="BD734" s="10">
        <f>BC734/11104067</f>
        <v>0</v>
      </c>
      <c r="BE734" s="6">
        <f>AD734*BB734*0.77*4</f>
        <v>0</v>
      </c>
      <c r="BF734" s="8">
        <f>BE734/47500730</f>
        <v>0</v>
      </c>
      <c r="BG734" s="27">
        <f>BC734+BE734</f>
        <v>0</v>
      </c>
      <c r="BH734" s="9">
        <v>1</v>
      </c>
      <c r="BI734" s="6">
        <f>AK734*0.85*0.75*12</f>
        <v>267534.94249666022</v>
      </c>
      <c r="BJ734" s="6">
        <f>AL734*0.85*0.75*2*12</f>
        <v>535069.88499332045</v>
      </c>
      <c r="BK734" s="6">
        <f>BI734+BJ734</f>
        <v>802604.82748998073</v>
      </c>
      <c r="BL734" s="8">
        <f>BK734/236999601</f>
        <v>3.3865239608145193E-3</v>
      </c>
      <c r="BM734" s="6">
        <f>AH734/491535*776822</f>
        <v>69086.972210816908</v>
      </c>
      <c r="BN734" s="8">
        <f>BM734/23157202</f>
        <v>2.9833903167928882E-3</v>
      </c>
      <c r="BT734" s="6">
        <f>'[1]Detailed Budget'!$AD$12</f>
        <v>194045122715</v>
      </c>
      <c r="BU734" s="6">
        <f>'[1]Detailed Budget'!$AD$24</f>
        <v>194045122715</v>
      </c>
      <c r="BV734" s="7">
        <f>AV734/34743979</f>
        <v>0</v>
      </c>
      <c r="BW734" s="4"/>
      <c r="BX734" s="5"/>
      <c r="BY734" s="5"/>
      <c r="CA734" s="6"/>
      <c r="CB734" s="5"/>
      <c r="CE734" s="6">
        <f>'[1]Detailed Budget'!$AD$175</f>
        <v>4330586076.5988197</v>
      </c>
      <c r="CF734" s="5">
        <f>BB734*BD734*CE734</f>
        <v>0</v>
      </c>
      <c r="CG734" s="6">
        <f>'[1]Detailed Budget'!$AD$176</f>
        <v>20662817754.37001</v>
      </c>
      <c r="CH734" s="5">
        <f>BB734*BF734*CG734</f>
        <v>0</v>
      </c>
      <c r="CI734" s="5">
        <f>CF734+CH734</f>
        <v>0</v>
      </c>
      <c r="CJ734" s="5">
        <f>'[1]Detailed Budget'!$AD$178</f>
        <v>46025131033.061455</v>
      </c>
      <c r="CK734" s="5">
        <f>BB734*AG734*CJ734</f>
        <v>0</v>
      </c>
      <c r="CL734" s="5">
        <f>CI734+CK734</f>
        <v>0</v>
      </c>
      <c r="CM734" s="4">
        <f>'[1]Detailed Budget'!$AD$189</f>
        <v>77498869683.252869</v>
      </c>
      <c r="CN734" s="5">
        <f>BH734*BL734*CM734</f>
        <v>262451779.11837777</v>
      </c>
      <c r="CO734" s="3">
        <f>'[1]Detailed Budget'!$AD$191</f>
        <v>2684962805.4134097</v>
      </c>
      <c r="CP734" s="2">
        <f>BH734*AN734*CO734</f>
        <v>9092690.8744282834</v>
      </c>
      <c r="CQ734" s="2">
        <f>CN734+CP734</f>
        <v>271544469.99280608</v>
      </c>
      <c r="CR734" s="6">
        <f>'[1]Detailed Budget'!$AD$195</f>
        <v>18734176418</v>
      </c>
      <c r="CS734" s="5">
        <f>BN734*CR734</f>
        <v>55891360.518550873</v>
      </c>
      <c r="CW734" s="4"/>
      <c r="DH734" s="3"/>
      <c r="DI734" s="2"/>
    </row>
    <row r="735" spans="1:113" ht="43.5" x14ac:dyDescent="0.35">
      <c r="A735" s="23" t="s">
        <v>310</v>
      </c>
      <c r="B735" s="22" t="s">
        <v>309</v>
      </c>
      <c r="C735" s="21" t="s">
        <v>1</v>
      </c>
      <c r="D735" s="21"/>
      <c r="E735" s="21"/>
      <c r="F735" s="21"/>
      <c r="G735" s="21" t="s">
        <v>1</v>
      </c>
      <c r="H735" s="21" t="s">
        <v>1</v>
      </c>
      <c r="I735" s="21" t="s">
        <v>1</v>
      </c>
      <c r="J735" s="21"/>
      <c r="K735" s="21"/>
      <c r="L735" s="21"/>
      <c r="M735" s="21" t="s">
        <v>1</v>
      </c>
      <c r="N735" s="21"/>
      <c r="O735" s="21"/>
      <c r="P735" s="21"/>
      <c r="Q735" s="21"/>
      <c r="R735" s="21" t="s">
        <v>1</v>
      </c>
      <c r="S735" s="21"/>
      <c r="T735" s="21"/>
      <c r="U735" s="20">
        <f>COUNTA(C735:T735)</f>
        <v>6</v>
      </c>
      <c r="V735" s="19" t="s">
        <v>9</v>
      </c>
      <c r="W735" s="18">
        <v>283294</v>
      </c>
      <c r="X735" s="17">
        <v>3.41</v>
      </c>
      <c r="Y735" s="16">
        <f>1+X735/100</f>
        <v>1.0341</v>
      </c>
      <c r="Z735" s="6">
        <v>19</v>
      </c>
      <c r="AA735" s="16">
        <f>POWER(Y735,Z735)</f>
        <v>1.8909856119855175</v>
      </c>
      <c r="AB735" s="6">
        <f>W735*AA735</f>
        <v>535704.87796182523</v>
      </c>
      <c r="AC735" s="1">
        <v>11.9</v>
      </c>
      <c r="AD735" s="6">
        <f>AB735*AC735/100</f>
        <v>63748.880477457205</v>
      </c>
      <c r="AE735" s="6">
        <f>AD735*0.95</f>
        <v>60561.436453584342</v>
      </c>
      <c r="AF735" s="6">
        <f>AE735*BB735</f>
        <v>0</v>
      </c>
      <c r="AG735" s="15">
        <f>AE735/21628351</f>
        <v>2.8000949519260319E-3</v>
      </c>
      <c r="AH735" s="6">
        <f>AB735*0.05</f>
        <v>26785.243898091263</v>
      </c>
      <c r="AI735" s="12">
        <f>AH735/12908475</f>
        <v>2.0750122611765732E-3</v>
      </c>
      <c r="AJ735" s="6">
        <f>AD735+AH735</f>
        <v>90534.124375548476</v>
      </c>
      <c r="AK735" s="6">
        <f>AB735*0.04</f>
        <v>21428.19511847301</v>
      </c>
      <c r="AL735" s="6">
        <f>AB735*0.04</f>
        <v>21428.19511847301</v>
      </c>
      <c r="AM735" s="6">
        <f>AK735+AL735</f>
        <v>42856.390236946019</v>
      </c>
      <c r="AN735" s="14">
        <f>AM735/20653560</f>
        <v>2.0750122611765728E-3</v>
      </c>
      <c r="AO735" s="6">
        <v>17</v>
      </c>
      <c r="AP735" s="13">
        <f>AO735/8801</f>
        <v>1.9315986819679581E-3</v>
      </c>
      <c r="AQ735" s="6">
        <v>17</v>
      </c>
      <c r="AR735" s="6"/>
      <c r="AS735" s="6"/>
      <c r="AT735" s="6"/>
      <c r="AU735" s="6">
        <v>0</v>
      </c>
      <c r="AV735" s="6"/>
      <c r="AW735" s="13">
        <f>AV735/34743979</f>
        <v>0</v>
      </c>
      <c r="AX735" s="6">
        <v>1</v>
      </c>
      <c r="AY735" s="6">
        <f>AJ735/1661388*478022</f>
        <v>26048.883946584683</v>
      </c>
      <c r="AZ735" s="6">
        <f>AX735*AY735</f>
        <v>26048.883946584683</v>
      </c>
      <c r="BA735" s="12">
        <f>AZ735/12721596</f>
        <v>2.0476113175253077E-3</v>
      </c>
      <c r="BB735" s="11">
        <v>0</v>
      </c>
      <c r="BC735" s="6">
        <f>AD735*BB735*0.18*4</f>
        <v>0</v>
      </c>
      <c r="BD735" s="10">
        <f>BC735/11104067</f>
        <v>0</v>
      </c>
      <c r="BE735" s="6">
        <f>AD735*BB735*0.77*4</f>
        <v>0</v>
      </c>
      <c r="BF735" s="8">
        <f>BE735/47500730</f>
        <v>0</v>
      </c>
      <c r="BG735" s="27">
        <f>BC735+BE735</f>
        <v>0</v>
      </c>
      <c r="BH735" s="9">
        <v>1</v>
      </c>
      <c r="BI735" s="6">
        <f>AK735*0.85*0.75*12</f>
        <v>163925.69265631851</v>
      </c>
      <c r="BJ735" s="6">
        <f>AL735*0.85*0.75*2*12</f>
        <v>327851.38531263702</v>
      </c>
      <c r="BK735" s="6">
        <f>BI735+BJ735</f>
        <v>491777.07796895551</v>
      </c>
      <c r="BL735" s="8">
        <f>BK735/236999601</f>
        <v>2.0750122611765728E-3</v>
      </c>
      <c r="BM735" s="6">
        <f>AH735/491535*776822</f>
        <v>42331.404142946179</v>
      </c>
      <c r="BN735" s="8">
        <f>BM735/23157202</f>
        <v>1.8280016792592724E-3</v>
      </c>
      <c r="BT735" s="6">
        <f>'[1]Detailed Budget'!$AD$12</f>
        <v>194045122715</v>
      </c>
      <c r="BU735" s="6">
        <f>'[1]Detailed Budget'!$AD$24</f>
        <v>194045122715</v>
      </c>
      <c r="BV735" s="7">
        <f>AV735/34743979</f>
        <v>0</v>
      </c>
      <c r="BW735" s="4"/>
      <c r="BX735" s="5"/>
      <c r="BY735" s="5"/>
      <c r="CA735" s="6"/>
      <c r="CB735" s="5"/>
      <c r="CE735" s="6">
        <f>'[1]Detailed Budget'!$AD$175</f>
        <v>4330586076.5988197</v>
      </c>
      <c r="CF735" s="5">
        <f>BB735*BD735*CE735</f>
        <v>0</v>
      </c>
      <c r="CG735" s="6">
        <f>'[1]Detailed Budget'!$AD$176</f>
        <v>20662817754.37001</v>
      </c>
      <c r="CH735" s="5">
        <f>BB735*BF735*CG735</f>
        <v>0</v>
      </c>
      <c r="CI735" s="5">
        <f>CF735+CH735</f>
        <v>0</v>
      </c>
      <c r="CJ735" s="5">
        <f>'[1]Detailed Budget'!$AD$178</f>
        <v>46025131033.061455</v>
      </c>
      <c r="CK735" s="5">
        <f>BB735*AG735*CJ735</f>
        <v>0</v>
      </c>
      <c r="CL735" s="5">
        <f>CI735+CK735</f>
        <v>0</v>
      </c>
      <c r="CM735" s="4">
        <f>'[1]Detailed Budget'!$AD$189</f>
        <v>77498869683.252869</v>
      </c>
      <c r="CN735" s="5">
        <f>BH735*BL735*CM735</f>
        <v>160811104.82007506</v>
      </c>
      <c r="CO735" s="3">
        <f>'[1]Detailed Budget'!$AD$191</f>
        <v>2684962805.4134097</v>
      </c>
      <c r="CP735" s="2">
        <f>BH735*AN735*CO735</f>
        <v>5571330.7420358732</v>
      </c>
      <c r="CQ735" s="2">
        <f>CN735+CP735</f>
        <v>166382435.56211093</v>
      </c>
      <c r="CR735" s="6">
        <f>'[1]Detailed Budget'!$AD$195</f>
        <v>18734176418</v>
      </c>
      <c r="CS735" s="5">
        <f>BN735*CR735</f>
        <v>34246105.951643459</v>
      </c>
      <c r="CW735" s="4"/>
      <c r="DH735" s="3"/>
      <c r="DI735" s="2"/>
    </row>
    <row r="736" spans="1:113" ht="43.5" x14ac:dyDescent="0.35">
      <c r="A736" s="23" t="s">
        <v>308</v>
      </c>
      <c r="B736" s="22" t="s">
        <v>307</v>
      </c>
      <c r="C736" s="21" t="s">
        <v>1</v>
      </c>
      <c r="D736" s="21"/>
      <c r="E736" s="21"/>
      <c r="F736" s="21"/>
      <c r="G736" s="21" t="s">
        <v>1</v>
      </c>
      <c r="H736" s="21" t="s">
        <v>1</v>
      </c>
      <c r="I736" s="21" t="s">
        <v>1</v>
      </c>
      <c r="J736" s="21"/>
      <c r="K736" s="21"/>
      <c r="L736" s="21"/>
      <c r="M736" s="21" t="s">
        <v>1</v>
      </c>
      <c r="N736" s="21"/>
      <c r="O736" s="21"/>
      <c r="P736" s="21"/>
      <c r="Q736" s="21"/>
      <c r="R736" s="21" t="s">
        <v>1</v>
      </c>
      <c r="S736" s="21"/>
      <c r="T736" s="21"/>
      <c r="U736" s="20">
        <f>COUNTA(C736:T736)</f>
        <v>6</v>
      </c>
      <c r="V736" s="19" t="s">
        <v>9</v>
      </c>
      <c r="W736" s="18">
        <v>75282</v>
      </c>
      <c r="X736" s="17">
        <v>3.41</v>
      </c>
      <c r="Y736" s="16">
        <f>1+X736/100</f>
        <v>1.0341</v>
      </c>
      <c r="Z736" s="6">
        <v>19</v>
      </c>
      <c r="AA736" s="16">
        <f>POWER(Y736,Z736)</f>
        <v>1.8909856119855175</v>
      </c>
      <c r="AB736" s="6">
        <f>W736*AA736</f>
        <v>142357.17884149373</v>
      </c>
      <c r="AC736" s="1">
        <v>11.9</v>
      </c>
      <c r="AD736" s="6">
        <f>AB736*AC736/100</f>
        <v>16940.504282137754</v>
      </c>
      <c r="AE736" s="6">
        <f>AD736*0.95</f>
        <v>16093.479068030865</v>
      </c>
      <c r="AF736" s="6">
        <f>AE736*BB736</f>
        <v>0</v>
      </c>
      <c r="AG736" s="15">
        <f>AE736/21628351</f>
        <v>7.4409182040881738E-4</v>
      </c>
      <c r="AH736" s="6">
        <f>AB736*0.05</f>
        <v>7117.8589420746866</v>
      </c>
      <c r="AI736" s="12">
        <f>AH736/12908475</f>
        <v>5.5140974763282934E-4</v>
      </c>
      <c r="AJ736" s="6">
        <f>AD736+AH736</f>
        <v>24058.36322421244</v>
      </c>
      <c r="AK736" s="6">
        <f>AB736*0.04</f>
        <v>5694.2871536597495</v>
      </c>
      <c r="AL736" s="6">
        <f>AB736*0.04</f>
        <v>5694.2871536597495</v>
      </c>
      <c r="AM736" s="6">
        <f>AK736+AL736</f>
        <v>11388.574307319499</v>
      </c>
      <c r="AN736" s="14">
        <f>AM736/20653560</f>
        <v>5.5140974763282934E-4</v>
      </c>
      <c r="AO736" s="6">
        <v>12</v>
      </c>
      <c r="AP736" s="13">
        <f>AO736/8801</f>
        <v>1.3634814225656176E-3</v>
      </c>
      <c r="AQ736" s="6">
        <v>12</v>
      </c>
      <c r="AR736" s="6"/>
      <c r="AS736" s="6"/>
      <c r="AT736" s="6"/>
      <c r="AU736" s="6">
        <v>0</v>
      </c>
      <c r="AV736" s="6"/>
      <c r="AW736" s="13">
        <f>AV736/34743979</f>
        <v>0</v>
      </c>
      <c r="AX736" s="6">
        <v>1</v>
      </c>
      <c r="AY736" s="6">
        <f>AJ736/1661388*478022</f>
        <v>6922.180071822163</v>
      </c>
      <c r="AZ736" s="6">
        <f>AX736*AY736</f>
        <v>6922.180071822163</v>
      </c>
      <c r="BA736" s="12">
        <f>AZ736/12721596</f>
        <v>5.441282738283909E-4</v>
      </c>
      <c r="BB736" s="11">
        <v>0</v>
      </c>
      <c r="BC736" s="6">
        <f>AD736*BB736*0.18*4</f>
        <v>0</v>
      </c>
      <c r="BD736" s="10">
        <f>BC736/11104067</f>
        <v>0</v>
      </c>
      <c r="BE736" s="6">
        <f>AD736*BB736*0.77*4</f>
        <v>0</v>
      </c>
      <c r="BF736" s="8">
        <f>BE736/47500730</f>
        <v>0</v>
      </c>
      <c r="BG736" s="27">
        <f>BC736+BE736</f>
        <v>0</v>
      </c>
      <c r="BH736" s="9">
        <v>1</v>
      </c>
      <c r="BI736" s="6">
        <f>AK736*0.85*0.75*12</f>
        <v>43561.296725497086</v>
      </c>
      <c r="BJ736" s="6">
        <f>AL736*0.85*0.75*2*12</f>
        <v>87122.593450994173</v>
      </c>
      <c r="BK736" s="6">
        <f>BI736+BJ736</f>
        <v>130683.89017649126</v>
      </c>
      <c r="BL736" s="8">
        <f>BK736/236999601</f>
        <v>5.5140974763282934E-4</v>
      </c>
      <c r="BM736" s="6">
        <f>AH736/491535*776822</f>
        <v>11249.065517410443</v>
      </c>
      <c r="BN736" s="8">
        <f>BM736/23157202</f>
        <v>4.8576963302433699E-4</v>
      </c>
      <c r="BT736" s="6">
        <f>'[1]Detailed Budget'!$AD$12</f>
        <v>194045122715</v>
      </c>
      <c r="BU736" s="6">
        <f>'[1]Detailed Budget'!$AD$24</f>
        <v>194045122715</v>
      </c>
      <c r="BV736" s="7">
        <f>AV736/34743979</f>
        <v>0</v>
      </c>
      <c r="BW736" s="4"/>
      <c r="BX736" s="5"/>
      <c r="BY736" s="5"/>
      <c r="CA736" s="6"/>
      <c r="CB736" s="5"/>
      <c r="CE736" s="6">
        <f>'[1]Detailed Budget'!$AD$175</f>
        <v>4330586076.5988197</v>
      </c>
      <c r="CF736" s="5">
        <f>BB736*BD736*CE736</f>
        <v>0</v>
      </c>
      <c r="CG736" s="6">
        <f>'[1]Detailed Budget'!$AD$176</f>
        <v>20662817754.37001</v>
      </c>
      <c r="CH736" s="5">
        <f>BB736*BF736*CG736</f>
        <v>0</v>
      </c>
      <c r="CI736" s="5">
        <f>CF736+CH736</f>
        <v>0</v>
      </c>
      <c r="CJ736" s="5">
        <f>'[1]Detailed Budget'!$AD$178</f>
        <v>46025131033.061455</v>
      </c>
      <c r="CK736" s="5">
        <f>BB736*AG736*CJ736</f>
        <v>0</v>
      </c>
      <c r="CL736" s="5">
        <f>CI736+CK736</f>
        <v>0</v>
      </c>
      <c r="CM736" s="4">
        <f>'[1]Detailed Budget'!$AD$189</f>
        <v>77498869683.252869</v>
      </c>
      <c r="CN736" s="5">
        <f>BH736*BL736*CM736</f>
        <v>42733632.173871994</v>
      </c>
      <c r="CO736" s="3">
        <f>'[1]Detailed Budget'!$AD$191</f>
        <v>2684962805.4134097</v>
      </c>
      <c r="CP736" s="2">
        <f>BH736*AN736*CO736</f>
        <v>1480514.6629365417</v>
      </c>
      <c r="CQ736" s="2">
        <f>CN736+CP736</f>
        <v>44214146.836808532</v>
      </c>
      <c r="CR736" s="6">
        <f>'[1]Detailed Budget'!$AD$195</f>
        <v>18734176418</v>
      </c>
      <c r="CS736" s="5">
        <f>BN736*CR736</f>
        <v>9100494.003585048</v>
      </c>
      <c r="CW736" s="4"/>
      <c r="DH736" s="3"/>
      <c r="DI736" s="2"/>
    </row>
    <row r="737" spans="1:118" ht="43.5" x14ac:dyDescent="0.35">
      <c r="A737" s="23" t="s">
        <v>306</v>
      </c>
      <c r="B737" s="22" t="s">
        <v>305</v>
      </c>
      <c r="C737" s="21" t="s">
        <v>1</v>
      </c>
      <c r="D737" s="21"/>
      <c r="E737" s="21"/>
      <c r="F737" s="21"/>
      <c r="G737" s="21" t="s">
        <v>1</v>
      </c>
      <c r="H737" s="21" t="s">
        <v>1</v>
      </c>
      <c r="I737" s="21" t="s">
        <v>1</v>
      </c>
      <c r="J737" s="21"/>
      <c r="K737" s="21"/>
      <c r="L737" s="21"/>
      <c r="M737" s="21" t="s">
        <v>1</v>
      </c>
      <c r="N737" s="21"/>
      <c r="O737" s="21"/>
      <c r="P737" s="21"/>
      <c r="Q737" s="21"/>
      <c r="R737" s="21" t="s">
        <v>1</v>
      </c>
      <c r="S737" s="21"/>
      <c r="T737" s="21"/>
      <c r="U737" s="20">
        <f>COUNTA(C737:T737)</f>
        <v>6</v>
      </c>
      <c r="V737" s="19" t="s">
        <v>9</v>
      </c>
      <c r="W737" s="18">
        <v>222285</v>
      </c>
      <c r="X737" s="17">
        <v>3.41</v>
      </c>
      <c r="Y737" s="16">
        <f>1+X737/100</f>
        <v>1.0341</v>
      </c>
      <c r="Z737" s="6">
        <v>19</v>
      </c>
      <c r="AA737" s="16">
        <f>POWER(Y737,Z737)</f>
        <v>1.8909856119855175</v>
      </c>
      <c r="AB737" s="6">
        <f>W737*AA737</f>
        <v>420337.73676020076</v>
      </c>
      <c r="AC737" s="1">
        <v>11.9</v>
      </c>
      <c r="AD737" s="6">
        <f>AB737*AC737/100</f>
        <v>50020.190674463891</v>
      </c>
      <c r="AE737" s="6">
        <f>AD737*0.95</f>
        <v>47519.181140740693</v>
      </c>
      <c r="AF737" s="6">
        <f>AE737*BB737</f>
        <v>0</v>
      </c>
      <c r="AG737" s="15">
        <f>AE737/21628351</f>
        <v>2.1970783228337978E-3</v>
      </c>
      <c r="AH737" s="6">
        <f>AB737*0.05</f>
        <v>21016.886838010039</v>
      </c>
      <c r="AI737" s="12">
        <f>AH737/12908475</f>
        <v>1.628146379646708E-3</v>
      </c>
      <c r="AJ737" s="6">
        <f>AD737+AH737</f>
        <v>71037.07751247393</v>
      </c>
      <c r="AK737" s="6">
        <f>AB737*0.04</f>
        <v>16813.509470408029</v>
      </c>
      <c r="AL737" s="6">
        <f>AB737*0.04</f>
        <v>16813.509470408029</v>
      </c>
      <c r="AM737" s="6">
        <f>AK737+AL737</f>
        <v>33627.018940816059</v>
      </c>
      <c r="AN737" s="14">
        <f>AM737/20653560</f>
        <v>1.6281463796467078E-3</v>
      </c>
      <c r="AO737" s="6">
        <v>12</v>
      </c>
      <c r="AP737" s="13">
        <f>AO737/8801</f>
        <v>1.3634814225656176E-3</v>
      </c>
      <c r="AQ737" s="6">
        <v>12</v>
      </c>
      <c r="AR737" s="6"/>
      <c r="AS737" s="6"/>
      <c r="AT737" s="6"/>
      <c r="AU737" s="6">
        <v>0</v>
      </c>
      <c r="AV737" s="6"/>
      <c r="AW737" s="13">
        <f>AV737/34743979</f>
        <v>0</v>
      </c>
      <c r="AX737" s="6">
        <v>1</v>
      </c>
      <c r="AY737" s="6">
        <f>AJ737/1661388*478022</f>
        <v>20439.106257338932</v>
      </c>
      <c r="AZ737" s="6">
        <f>AX737*AY737</f>
        <v>20439.106257338932</v>
      </c>
      <c r="BA737" s="12">
        <f>AZ737/12721596</f>
        <v>1.6066463875553769E-3</v>
      </c>
      <c r="BB737" s="11">
        <v>0</v>
      </c>
      <c r="BC737" s="6">
        <f>AD737*BB737*0.18*4</f>
        <v>0</v>
      </c>
      <c r="BD737" s="10">
        <f>BC737/11104067</f>
        <v>0</v>
      </c>
      <c r="BE737" s="6">
        <f>AD737*BB737*0.77*4</f>
        <v>0</v>
      </c>
      <c r="BF737" s="8">
        <f>BE737/47500730</f>
        <v>0</v>
      </c>
      <c r="BG737" s="27">
        <f>BC737+BE737</f>
        <v>0</v>
      </c>
      <c r="BH737" s="9">
        <v>1</v>
      </c>
      <c r="BI737" s="6">
        <f>AK737*0.85*0.75*12</f>
        <v>128623.34744862141</v>
      </c>
      <c r="BJ737" s="6">
        <f>AL737*0.85*0.75*2*12</f>
        <v>257246.69489724282</v>
      </c>
      <c r="BK737" s="6">
        <f>BI737+BJ737</f>
        <v>385870.04234586423</v>
      </c>
      <c r="BL737" s="8">
        <f>BK737/236999601</f>
        <v>1.6281463796467075E-3</v>
      </c>
      <c r="BM737" s="6">
        <f>AH737/491535*776822</f>
        <v>33215.091635949902</v>
      </c>
      <c r="BN737" s="8">
        <f>BM737/23157202</f>
        <v>1.4343309539706008E-3</v>
      </c>
      <c r="BT737" s="6">
        <f>'[1]Detailed Budget'!$AD$12</f>
        <v>194045122715</v>
      </c>
      <c r="BU737" s="6">
        <f>'[1]Detailed Budget'!$AD$24</f>
        <v>194045122715</v>
      </c>
      <c r="BV737" s="7">
        <f>AV737/34743979</f>
        <v>0</v>
      </c>
      <c r="BW737" s="4"/>
      <c r="BX737" s="5"/>
      <c r="BY737" s="5"/>
      <c r="CA737" s="6"/>
      <c r="CB737" s="5"/>
      <c r="CE737" s="6">
        <f>'[1]Detailed Budget'!$AD$175</f>
        <v>4330586076.5988197</v>
      </c>
      <c r="CF737" s="5">
        <f>BB737*BD737*CE737</f>
        <v>0</v>
      </c>
      <c r="CG737" s="6">
        <f>'[1]Detailed Budget'!$AD$176</f>
        <v>20662817754.37001</v>
      </c>
      <c r="CH737" s="5">
        <f>BB737*BF737*CG737</f>
        <v>0</v>
      </c>
      <c r="CI737" s="5">
        <f>CF737+CH737</f>
        <v>0</v>
      </c>
      <c r="CJ737" s="5">
        <f>'[1]Detailed Budget'!$AD$178</f>
        <v>46025131033.061455</v>
      </c>
      <c r="CK737" s="5">
        <f>BB737*AG737*CJ737</f>
        <v>0</v>
      </c>
      <c r="CL737" s="5">
        <f>CI737+CK737</f>
        <v>0</v>
      </c>
      <c r="CM737" s="4">
        <f>'[1]Detailed Budget'!$AD$189</f>
        <v>77498869683.252869</v>
      </c>
      <c r="CN737" s="5">
        <f>BH737*BL737*CM737</f>
        <v>126179504.10150014</v>
      </c>
      <c r="CO737" s="3">
        <f>'[1]Detailed Budget'!$AD$191</f>
        <v>2684962805.4134097</v>
      </c>
      <c r="CP737" s="2">
        <f>BH737*AN737*CO737</f>
        <v>4371512.4711199105</v>
      </c>
      <c r="CQ737" s="2">
        <f>CN737+CP737</f>
        <v>130551016.57262005</v>
      </c>
      <c r="CR737" s="6">
        <f>'[1]Detailed Budget'!$AD$195</f>
        <v>18734176418</v>
      </c>
      <c r="CS737" s="5">
        <f>BN737*CR737</f>
        <v>26871009.133483473</v>
      </c>
      <c r="CW737" s="4"/>
      <c r="DH737" s="3"/>
      <c r="DI737" s="2"/>
    </row>
    <row r="738" spans="1:118" ht="43.5" x14ac:dyDescent="0.35">
      <c r="A738" s="23" t="s">
        <v>304</v>
      </c>
      <c r="B738" s="22" t="s">
        <v>303</v>
      </c>
      <c r="C738" s="21" t="s">
        <v>1</v>
      </c>
      <c r="D738" s="21"/>
      <c r="E738" s="21"/>
      <c r="F738" s="21"/>
      <c r="G738" s="21" t="s">
        <v>1</v>
      </c>
      <c r="H738" s="21" t="s">
        <v>1</v>
      </c>
      <c r="I738" s="21" t="s">
        <v>1</v>
      </c>
      <c r="J738" s="21"/>
      <c r="K738" s="21"/>
      <c r="L738" s="21"/>
      <c r="M738" s="21" t="s">
        <v>1</v>
      </c>
      <c r="N738" s="21"/>
      <c r="O738" s="21"/>
      <c r="P738" s="21"/>
      <c r="Q738" s="21"/>
      <c r="R738" s="21" t="s">
        <v>1</v>
      </c>
      <c r="S738" s="21"/>
      <c r="T738" s="21"/>
      <c r="U738" s="20">
        <f>COUNTA(C738:T738)</f>
        <v>6</v>
      </c>
      <c r="V738" s="19" t="s">
        <v>9</v>
      </c>
      <c r="W738" s="18">
        <v>100388</v>
      </c>
      <c r="X738" s="17">
        <v>3.41</v>
      </c>
      <c r="Y738" s="16">
        <f>1+X738/100</f>
        <v>1.0341</v>
      </c>
      <c r="Z738" s="6">
        <v>19</v>
      </c>
      <c r="AA738" s="16">
        <f>POWER(Y738,Z738)</f>
        <v>1.8909856119855175</v>
      </c>
      <c r="AB738" s="6">
        <f>W738*AA738</f>
        <v>189832.26361600214</v>
      </c>
      <c r="AC738" s="1">
        <v>11.9</v>
      </c>
      <c r="AD738" s="6">
        <f>AB738*AC738/100</f>
        <v>22590.039370304254</v>
      </c>
      <c r="AE738" s="6">
        <f>AD738*0.95</f>
        <v>21460.537401789039</v>
      </c>
      <c r="AF738" s="6">
        <f>AE738*BB738</f>
        <v>0</v>
      </c>
      <c r="AG738" s="15">
        <f>AE738/21628351</f>
        <v>9.9224103593422526E-4</v>
      </c>
      <c r="AH738" s="6">
        <f>AB738*0.05</f>
        <v>9491.6131808001064</v>
      </c>
      <c r="AI738" s="12">
        <f>AH738/12908475</f>
        <v>7.3530089191791489E-4</v>
      </c>
      <c r="AJ738" s="6">
        <f>AD738+AH738</f>
        <v>32081.652551104358</v>
      </c>
      <c r="AK738" s="6">
        <f>AB738*0.04</f>
        <v>7593.2905446400855</v>
      </c>
      <c r="AL738" s="6">
        <f>AB738*0.04</f>
        <v>7593.2905446400855</v>
      </c>
      <c r="AM738" s="6">
        <f>AK738+AL738</f>
        <v>15186.581089280171</v>
      </c>
      <c r="AN738" s="14">
        <f>AM738/20653560</f>
        <v>7.3530089191791489E-4</v>
      </c>
      <c r="AO738" s="6">
        <v>10</v>
      </c>
      <c r="AP738" s="13">
        <f>AO738/8801</f>
        <v>1.1362345188046814E-3</v>
      </c>
      <c r="AQ738" s="6">
        <v>10</v>
      </c>
      <c r="AR738" s="6"/>
      <c r="AS738" s="6"/>
      <c r="AT738" s="6"/>
      <c r="AU738" s="6">
        <v>0</v>
      </c>
      <c r="AV738" s="6"/>
      <c r="AW738" s="13">
        <f>AV738/34743979</f>
        <v>0</v>
      </c>
      <c r="AX738" s="6">
        <v>1</v>
      </c>
      <c r="AY738" s="6">
        <f>AJ738/1661388*478022</f>
        <v>9230.6768291236058</v>
      </c>
      <c r="AZ738" s="6">
        <f>AX738*AY738</f>
        <v>9230.6768291236058</v>
      </c>
      <c r="BA738" s="12">
        <f>AZ738/12721596</f>
        <v>7.255910995069806E-4</v>
      </c>
      <c r="BB738" s="11">
        <v>0</v>
      </c>
      <c r="BC738" s="6">
        <f>AD738*BB738*0.18*4</f>
        <v>0</v>
      </c>
      <c r="BD738" s="10">
        <f>BC738/11104067</f>
        <v>0</v>
      </c>
      <c r="BE738" s="6">
        <f>AD738*BB738*0.77*4</f>
        <v>0</v>
      </c>
      <c r="BF738" s="8">
        <f>BE738/47500730</f>
        <v>0</v>
      </c>
      <c r="BG738" s="27">
        <f>BC738+BE738</f>
        <v>0</v>
      </c>
      <c r="BH738" s="9">
        <v>1</v>
      </c>
      <c r="BI738" s="6">
        <f>AK738*0.85*0.75*12</f>
        <v>58088.672666496655</v>
      </c>
      <c r="BJ738" s="6">
        <f>AL738*0.85*0.75*2*12</f>
        <v>116177.34533299331</v>
      </c>
      <c r="BK738" s="6">
        <f>BI738+BJ738</f>
        <v>174266.01799948997</v>
      </c>
      <c r="BL738" s="8">
        <f>BK738/236999601</f>
        <v>7.35300891917915E-4</v>
      </c>
      <c r="BM738" s="6">
        <f>AH738/491535*776822</f>
        <v>15000.547131609144</v>
      </c>
      <c r="BN738" s="8">
        <f>BM738/23157202</f>
        <v>6.4777027602942467E-4</v>
      </c>
      <c r="BT738" s="6">
        <f>'[1]Detailed Budget'!$AD$12</f>
        <v>194045122715</v>
      </c>
      <c r="BU738" s="6">
        <f>'[1]Detailed Budget'!$AD$24</f>
        <v>194045122715</v>
      </c>
      <c r="BV738" s="7">
        <f>AV738/34743979</f>
        <v>0</v>
      </c>
      <c r="BW738" s="4"/>
      <c r="BX738" s="5"/>
      <c r="BY738" s="5"/>
      <c r="CA738" s="6"/>
      <c r="CB738" s="5"/>
      <c r="CE738" s="6">
        <f>'[1]Detailed Budget'!$AD$175</f>
        <v>4330586076.5988197</v>
      </c>
      <c r="CF738" s="5">
        <f>BB738*BD738*CE738</f>
        <v>0</v>
      </c>
      <c r="CG738" s="6">
        <f>'[1]Detailed Budget'!$AD$176</f>
        <v>20662817754.37001</v>
      </c>
      <c r="CH738" s="5">
        <f>BB738*BF738*CG738</f>
        <v>0</v>
      </c>
      <c r="CI738" s="5">
        <f>CF738+CH738</f>
        <v>0</v>
      </c>
      <c r="CJ738" s="5">
        <f>'[1]Detailed Budget'!$AD$178</f>
        <v>46025131033.061455</v>
      </c>
      <c r="CK738" s="5">
        <f>BB738*AG738*CJ738</f>
        <v>0</v>
      </c>
      <c r="CL738" s="5">
        <f>CI738+CK738</f>
        <v>0</v>
      </c>
      <c r="CM738" s="4">
        <f>'[1]Detailed Budget'!$AD$189</f>
        <v>77498869683.252869</v>
      </c>
      <c r="CN738" s="5">
        <f>BH738*BL738*CM738</f>
        <v>56984988.000726096</v>
      </c>
      <c r="CO738" s="3">
        <f>'[1]Detailed Budget'!$AD$191</f>
        <v>2684962805.4134097</v>
      </c>
      <c r="CP738" s="2">
        <f>BH738*AN738*CO738</f>
        <v>1974255.5455869071</v>
      </c>
      <c r="CQ738" s="2">
        <f>CN738+CP738</f>
        <v>58959243.546313003</v>
      </c>
      <c r="CR738" s="6">
        <f>'[1]Detailed Budget'!$AD$195</f>
        <v>18734176418</v>
      </c>
      <c r="CS738" s="5">
        <f>BN738*CR738</f>
        <v>12135442.629471797</v>
      </c>
      <c r="CW738" s="4"/>
      <c r="DH738" s="3"/>
      <c r="DI738" s="2"/>
    </row>
    <row r="739" spans="1:118" ht="43.5" x14ac:dyDescent="0.35">
      <c r="A739" s="23" t="s">
        <v>302</v>
      </c>
      <c r="B739" s="22" t="s">
        <v>301</v>
      </c>
      <c r="C739" s="21" t="s">
        <v>1</v>
      </c>
      <c r="D739" s="21"/>
      <c r="E739" s="21"/>
      <c r="F739" s="21"/>
      <c r="G739" s="21" t="s">
        <v>1</v>
      </c>
      <c r="H739" s="21" t="s">
        <v>1</v>
      </c>
      <c r="I739" s="21" t="s">
        <v>1</v>
      </c>
      <c r="J739" s="21"/>
      <c r="K739" s="21"/>
      <c r="L739" s="21"/>
      <c r="M739" s="21" t="s">
        <v>1</v>
      </c>
      <c r="N739" s="21"/>
      <c r="O739" s="21"/>
      <c r="P739" s="21"/>
      <c r="Q739" s="21"/>
      <c r="R739" s="21" t="s">
        <v>1</v>
      </c>
      <c r="S739" s="21"/>
      <c r="T739" s="21"/>
      <c r="U739" s="20">
        <f>COUNTA(C739:T739)</f>
        <v>6</v>
      </c>
      <c r="V739" s="19" t="s">
        <v>9</v>
      </c>
      <c r="W739" s="18">
        <v>152833</v>
      </c>
      <c r="X739" s="17">
        <v>3.41</v>
      </c>
      <c r="Y739" s="16">
        <f>1+X739/100</f>
        <v>1.0341</v>
      </c>
      <c r="Z739" s="6">
        <v>19</v>
      </c>
      <c r="AA739" s="16">
        <f>POWER(Y739,Z739)</f>
        <v>1.8909856119855175</v>
      </c>
      <c r="AB739" s="6">
        <f>W739*AA739</f>
        <v>289005.0040365826</v>
      </c>
      <c r="AC739" s="1">
        <v>11.9</v>
      </c>
      <c r="AD739" s="6">
        <f>AB739*AC739/100</f>
        <v>34391.595480353331</v>
      </c>
      <c r="AE739" s="6">
        <f>AD739*0.95</f>
        <v>32672.015706335664</v>
      </c>
      <c r="AF739" s="6">
        <f>AE739*BB739</f>
        <v>0</v>
      </c>
      <c r="AG739" s="15">
        <f>AE739/21628351</f>
        <v>1.510610573424468E-3</v>
      </c>
      <c r="AH739" s="6">
        <f>AB739*0.05</f>
        <v>14450.250201829131</v>
      </c>
      <c r="AI739" s="12">
        <f>AH739/12908475</f>
        <v>1.1194389888680987E-3</v>
      </c>
      <c r="AJ739" s="6">
        <f>AD739+AH739</f>
        <v>48841.845682182466</v>
      </c>
      <c r="AK739" s="6">
        <f>AB739*0.04</f>
        <v>11560.200161463305</v>
      </c>
      <c r="AL739" s="6">
        <f>AB739*0.04</f>
        <v>11560.200161463305</v>
      </c>
      <c r="AM739" s="6">
        <f>AK739+AL739</f>
        <v>23120.400322926609</v>
      </c>
      <c r="AN739" s="14">
        <f>AM739/20653560</f>
        <v>1.1194389888680987E-3</v>
      </c>
      <c r="AO739" s="6">
        <v>11</v>
      </c>
      <c r="AP739" s="13">
        <f>AO739/8801</f>
        <v>1.2498579706851495E-3</v>
      </c>
      <c r="AQ739" s="6">
        <v>11</v>
      </c>
      <c r="AR739" s="6"/>
      <c r="AS739" s="6"/>
      <c r="AT739" s="6"/>
      <c r="AU739" s="6">
        <v>0</v>
      </c>
      <c r="AV739" s="6"/>
      <c r="AW739" s="13">
        <f>AV739/34743979</f>
        <v>0</v>
      </c>
      <c r="AX739" s="6">
        <v>1</v>
      </c>
      <c r="AY739" s="6">
        <f>AJ739/1661388*478022</f>
        <v>14052.994698823049</v>
      </c>
      <c r="AZ739" s="6">
        <f>AX739*AY739</f>
        <v>14052.994698823049</v>
      </c>
      <c r="BA739" s="12">
        <f>AZ739/12721596</f>
        <v>1.1046565775884607E-3</v>
      </c>
      <c r="BB739" s="11">
        <v>0</v>
      </c>
      <c r="BC739" s="6">
        <f>AD739*BB739*0.18*4</f>
        <v>0</v>
      </c>
      <c r="BD739" s="10">
        <f>BC739/11104067</f>
        <v>0</v>
      </c>
      <c r="BE739" s="6">
        <f>AD739*BB739*0.77*4</f>
        <v>0</v>
      </c>
      <c r="BF739" s="8">
        <f>BE739/47500730</f>
        <v>0</v>
      </c>
      <c r="BG739" s="27">
        <f>BC739+BE739</f>
        <v>0</v>
      </c>
      <c r="BH739" s="9">
        <v>1</v>
      </c>
      <c r="BI739" s="6">
        <f>AK739*0.85*0.75*12</f>
        <v>88435.53123519427</v>
      </c>
      <c r="BJ739" s="6">
        <f>AL739*0.85*0.75*2*12</f>
        <v>176871.06247038854</v>
      </c>
      <c r="BK739" s="6">
        <f>BI739+BJ739</f>
        <v>265306.59370558278</v>
      </c>
      <c r="BL739" s="8">
        <f>BK739/236999601</f>
        <v>1.1194389888680985E-3</v>
      </c>
      <c r="BM739" s="6">
        <f>AH739/491535*776822</f>
        <v>22837.177947217002</v>
      </c>
      <c r="BN739" s="8">
        <f>BM739/23157202</f>
        <v>9.8618036614341411E-4</v>
      </c>
      <c r="BT739" s="6">
        <f>'[1]Detailed Budget'!$AD$12</f>
        <v>194045122715</v>
      </c>
      <c r="BU739" s="6">
        <f>'[1]Detailed Budget'!$AD$24</f>
        <v>194045122715</v>
      </c>
      <c r="BV739" s="7">
        <f>AV739/34743979</f>
        <v>0</v>
      </c>
      <c r="BW739" s="4"/>
      <c r="BX739" s="5"/>
      <c r="BY739" s="5"/>
      <c r="CA739" s="6"/>
      <c r="CB739" s="5"/>
      <c r="CE739" s="6">
        <f>'[1]Detailed Budget'!$AD$175</f>
        <v>4330586076.5988197</v>
      </c>
      <c r="CF739" s="5">
        <f>BB739*BD739*CE739</f>
        <v>0</v>
      </c>
      <c r="CG739" s="6">
        <f>'[1]Detailed Budget'!$AD$176</f>
        <v>20662817754.37001</v>
      </c>
      <c r="CH739" s="5">
        <f>BB739*BF739*CG739</f>
        <v>0</v>
      </c>
      <c r="CI739" s="5">
        <f>CF739+CH739</f>
        <v>0</v>
      </c>
      <c r="CJ739" s="5">
        <f>'[1]Detailed Budget'!$AD$178</f>
        <v>46025131033.061455</v>
      </c>
      <c r="CK739" s="5">
        <f>BB739*AG739*CJ739</f>
        <v>0</v>
      </c>
      <c r="CL739" s="5">
        <f>CI739+CK739</f>
        <v>0</v>
      </c>
      <c r="CM739" s="4">
        <f>'[1]Detailed Budget'!$AD$189</f>
        <v>77498869683.252869</v>
      </c>
      <c r="CN739" s="5">
        <f>BH739*BL739*CM739</f>
        <v>86755256.316641122</v>
      </c>
      <c r="CO739" s="3">
        <f>'[1]Detailed Budget'!$AD$191</f>
        <v>2684962805.4134097</v>
      </c>
      <c r="CP739" s="2">
        <f>BH739*AN739*CO739</f>
        <v>3005652.0480404408</v>
      </c>
      <c r="CQ739" s="2">
        <f>CN739+CP739</f>
        <v>89760908.364681557</v>
      </c>
      <c r="CR739" s="6">
        <f>'[1]Detailed Budget'!$AD$195</f>
        <v>18734176418</v>
      </c>
      <c r="CS739" s="5">
        <f>BN739*CR739</f>
        <v>18475276.959298555</v>
      </c>
      <c r="CW739" s="4"/>
      <c r="DH739" s="3"/>
      <c r="DI739" s="2"/>
    </row>
    <row r="740" spans="1:118" ht="43.5" x14ac:dyDescent="0.35">
      <c r="A740" s="23" t="s">
        <v>300</v>
      </c>
      <c r="B740" s="22" t="s">
        <v>299</v>
      </c>
      <c r="C740" s="21" t="s">
        <v>1</v>
      </c>
      <c r="D740" s="21"/>
      <c r="E740" s="21"/>
      <c r="F740" s="21"/>
      <c r="G740" s="21" t="s">
        <v>1</v>
      </c>
      <c r="H740" s="21" t="s">
        <v>1</v>
      </c>
      <c r="I740" s="21" t="s">
        <v>1</v>
      </c>
      <c r="J740" s="21"/>
      <c r="K740" s="21"/>
      <c r="L740" s="21"/>
      <c r="M740" s="21" t="s">
        <v>1</v>
      </c>
      <c r="N740" s="21"/>
      <c r="O740" s="21"/>
      <c r="P740" s="21"/>
      <c r="Q740" s="21"/>
      <c r="R740" s="21" t="s">
        <v>1</v>
      </c>
      <c r="S740" s="21"/>
      <c r="T740" s="21"/>
      <c r="U740" s="20">
        <f>COUNTA(C740:T740)</f>
        <v>6</v>
      </c>
      <c r="V740" s="19" t="s">
        <v>9</v>
      </c>
      <c r="W740" s="18">
        <v>125331</v>
      </c>
      <c r="X740" s="17">
        <v>3.41</v>
      </c>
      <c r="Y740" s="16">
        <f>1+X740/100</f>
        <v>1.0341</v>
      </c>
      <c r="Z740" s="6">
        <v>19</v>
      </c>
      <c r="AA740" s="16">
        <f>POWER(Y740,Z740)</f>
        <v>1.8909856119855175</v>
      </c>
      <c r="AB740" s="6">
        <f>W740*AA740</f>
        <v>236999.11773575688</v>
      </c>
      <c r="AC740" s="1">
        <v>11.9</v>
      </c>
      <c r="AD740" s="6">
        <f>AB740*AC740/100</f>
        <v>28202.895010555068</v>
      </c>
      <c r="AE740" s="6">
        <f>AD740*0.95</f>
        <v>26792.750260027315</v>
      </c>
      <c r="AF740" s="6">
        <f>AE740*BB740</f>
        <v>0</v>
      </c>
      <c r="AG740" s="15">
        <f>AE740/21628351</f>
        <v>1.2387791496460971E-3</v>
      </c>
      <c r="AH740" s="6">
        <f>AB740*0.05</f>
        <v>11849.955886787844</v>
      </c>
      <c r="AI740" s="12">
        <f>AH740/12908475</f>
        <v>9.179981281125651E-4</v>
      </c>
      <c r="AJ740" s="6">
        <f>AD740+AH740</f>
        <v>40052.850897342913</v>
      </c>
      <c r="AK740" s="6">
        <f>AB740*0.04</f>
        <v>9479.9647094302763</v>
      </c>
      <c r="AL740" s="6">
        <f>AB740*0.04</f>
        <v>9479.9647094302763</v>
      </c>
      <c r="AM740" s="6">
        <f>AK740+AL740</f>
        <v>18959.929418860553</v>
      </c>
      <c r="AN740" s="14">
        <f>AM740/20653560</f>
        <v>9.1799812811256521E-4</v>
      </c>
      <c r="AO740" s="6">
        <v>10</v>
      </c>
      <c r="AP740" s="13">
        <f>AO740/8801</f>
        <v>1.1362345188046814E-3</v>
      </c>
      <c r="AQ740" s="6">
        <v>10</v>
      </c>
      <c r="AR740" s="6"/>
      <c r="AS740" s="6"/>
      <c r="AT740" s="6"/>
      <c r="AU740" s="6">
        <v>0</v>
      </c>
      <c r="AV740" s="6"/>
      <c r="AW740" s="13">
        <f>AV740/34743979</f>
        <v>0</v>
      </c>
      <c r="AX740" s="6">
        <v>1</v>
      </c>
      <c r="AY740" s="6">
        <f>AJ740/1661388*478022</f>
        <v>11524.185736053019</v>
      </c>
      <c r="AZ740" s="6">
        <f>AX740*AY740</f>
        <v>11524.185736053019</v>
      </c>
      <c r="BA740" s="12">
        <f>AZ740/12721596</f>
        <v>9.0587578288549796E-4</v>
      </c>
      <c r="BB740" s="11">
        <v>0</v>
      </c>
      <c r="BC740" s="6">
        <f>AD740*BB740*0.18*4</f>
        <v>0</v>
      </c>
      <c r="BD740" s="10">
        <f>BC740/11104067</f>
        <v>0</v>
      </c>
      <c r="BE740" s="6">
        <f>AD740*BB740*0.77*4</f>
        <v>0</v>
      </c>
      <c r="BF740" s="8">
        <f>BE740/47500730</f>
        <v>0</v>
      </c>
      <c r="BG740" s="27">
        <f>BC740+BE740</f>
        <v>0</v>
      </c>
      <c r="BH740" s="9">
        <v>1</v>
      </c>
      <c r="BI740" s="6">
        <f>AK740*0.85*0.75*12</f>
        <v>72521.730027141617</v>
      </c>
      <c r="BJ740" s="6">
        <f>AL740*0.85*0.75*2*12</f>
        <v>145043.46005428323</v>
      </c>
      <c r="BK740" s="6">
        <f>BI740+BJ740</f>
        <v>217565.19008142484</v>
      </c>
      <c r="BL740" s="8">
        <f>BK740/236999601</f>
        <v>9.1799812811256521E-4</v>
      </c>
      <c r="BM740" s="6">
        <f>AH740/491535*776822</f>
        <v>18727.672356772779</v>
      </c>
      <c r="BN740" s="8">
        <f>BM740/23157202</f>
        <v>8.0871913440893153E-4</v>
      </c>
      <c r="BT740" s="6">
        <f>'[1]Detailed Budget'!$AD$12</f>
        <v>194045122715</v>
      </c>
      <c r="BU740" s="6">
        <f>'[1]Detailed Budget'!$AD$24</f>
        <v>194045122715</v>
      </c>
      <c r="BV740" s="7">
        <f>AV740/34743979</f>
        <v>0</v>
      </c>
      <c r="BW740" s="4"/>
      <c r="BX740" s="5"/>
      <c r="BY740" s="5"/>
      <c r="CA740" s="6"/>
      <c r="CB740" s="5"/>
      <c r="CE740" s="6">
        <f>'[1]Detailed Budget'!$AD$175</f>
        <v>4330586076.5988197</v>
      </c>
      <c r="CF740" s="5">
        <f>BB740*BD740*CE740</f>
        <v>0</v>
      </c>
      <c r="CG740" s="6">
        <f>'[1]Detailed Budget'!$AD$176</f>
        <v>20662817754.37001</v>
      </c>
      <c r="CH740" s="5">
        <f>BB740*BF740*CG740</f>
        <v>0</v>
      </c>
      <c r="CI740" s="5">
        <f>CF740+CH740</f>
        <v>0</v>
      </c>
      <c r="CJ740" s="5">
        <f>'[1]Detailed Budget'!$AD$178</f>
        <v>46025131033.061455</v>
      </c>
      <c r="CK740" s="5">
        <f>BB740*AG740*CJ740</f>
        <v>0</v>
      </c>
      <c r="CL740" s="5">
        <f>CI740+CK740</f>
        <v>0</v>
      </c>
      <c r="CM740" s="4">
        <f>'[1]Detailed Budget'!$AD$189</f>
        <v>77498869683.252869</v>
      </c>
      <c r="CN740" s="5">
        <f>BH740*BL740*CM740</f>
        <v>71143817.300065756</v>
      </c>
      <c r="CO740" s="3">
        <f>'[1]Detailed Budget'!$AD$191</f>
        <v>2684962805.4134097</v>
      </c>
      <c r="CP740" s="2">
        <f>BH740*AN740*CO740</f>
        <v>2464790.8294213717</v>
      </c>
      <c r="CQ740" s="2">
        <f>CN740+CP740</f>
        <v>73608608.129487127</v>
      </c>
      <c r="CR740" s="6">
        <f>'[1]Detailed Budget'!$AD$195</f>
        <v>18734176418</v>
      </c>
      <c r="CS740" s="5">
        <f>BN740*CR740</f>
        <v>15150686.936629178</v>
      </c>
      <c r="CW740" s="4"/>
      <c r="DH740" s="3"/>
      <c r="DI740" s="2"/>
    </row>
    <row r="741" spans="1:118" ht="43.5" x14ac:dyDescent="0.35">
      <c r="A741" s="23" t="s">
        <v>298</v>
      </c>
      <c r="B741" s="22" t="s">
        <v>297</v>
      </c>
      <c r="C741" s="21" t="s">
        <v>1</v>
      </c>
      <c r="D741" s="21"/>
      <c r="E741" s="21"/>
      <c r="F741" s="21"/>
      <c r="G741" s="21" t="s">
        <v>1</v>
      </c>
      <c r="H741" s="21" t="s">
        <v>1</v>
      </c>
      <c r="I741" s="21" t="s">
        <v>1</v>
      </c>
      <c r="J741" s="21"/>
      <c r="K741" s="21"/>
      <c r="L741" s="21"/>
      <c r="M741" s="21" t="s">
        <v>1</v>
      </c>
      <c r="N741" s="21"/>
      <c r="O741" s="21"/>
      <c r="P741" s="21"/>
      <c r="Q741" s="21"/>
      <c r="R741" s="21" t="s">
        <v>1</v>
      </c>
      <c r="S741" s="21"/>
      <c r="T741" s="21"/>
      <c r="U741" s="20">
        <f>COUNTA(C741:T741)</f>
        <v>6</v>
      </c>
      <c r="V741" s="19" t="s">
        <v>9</v>
      </c>
      <c r="W741" s="18">
        <v>538558</v>
      </c>
      <c r="X741" s="17">
        <v>3.41</v>
      </c>
      <c r="Y741" s="16">
        <f>1+X741/100</f>
        <v>1.0341</v>
      </c>
      <c r="Z741" s="6">
        <v>19</v>
      </c>
      <c r="AA741" s="16">
        <f>POWER(Y741,Z741)</f>
        <v>1.8909856119855175</v>
      </c>
      <c r="AB741" s="6">
        <f>W741*AA741</f>
        <v>1018405.4292196963</v>
      </c>
      <c r="AC741" s="1">
        <v>11.9</v>
      </c>
      <c r="AD741" s="6">
        <f>AB741*AC741/100</f>
        <v>121190.24607714386</v>
      </c>
      <c r="AE741" s="6">
        <f>AD741*0.95</f>
        <v>115130.73377328666</v>
      </c>
      <c r="AF741" s="6">
        <f>AE741*BB741</f>
        <v>0</v>
      </c>
      <c r="AG741" s="15">
        <f>AE741/21628351</f>
        <v>5.3231396962850593E-3</v>
      </c>
      <c r="AH741" s="6">
        <f>AB741*0.05</f>
        <v>50920.271460984819</v>
      </c>
      <c r="AI741" s="12">
        <f>AH741/12908475</f>
        <v>3.9447162783353435E-3</v>
      </c>
      <c r="AJ741" s="6">
        <f>AD741+AH741</f>
        <v>172110.51753812868</v>
      </c>
      <c r="AK741" s="6">
        <f>AB741*0.04</f>
        <v>40736.217168787851</v>
      </c>
      <c r="AL741" s="6">
        <f>AB741*0.04</f>
        <v>40736.217168787851</v>
      </c>
      <c r="AM741" s="6">
        <f>AK741+AL741</f>
        <v>81472.434337575702</v>
      </c>
      <c r="AN741" s="14">
        <f>AM741/20653560</f>
        <v>3.9447162783353426E-3</v>
      </c>
      <c r="AO741" s="6">
        <v>20</v>
      </c>
      <c r="AP741" s="13">
        <f>AO741/8801</f>
        <v>2.2724690376093627E-3</v>
      </c>
      <c r="AQ741" s="6">
        <v>20</v>
      </c>
      <c r="AR741" s="6"/>
      <c r="AS741" s="6"/>
      <c r="AT741" s="6"/>
      <c r="AU741" s="6">
        <v>0</v>
      </c>
      <c r="AV741" s="6"/>
      <c r="AW741" s="13">
        <f>AV741/34743979</f>
        <v>0</v>
      </c>
      <c r="AX741" s="6">
        <v>1</v>
      </c>
      <c r="AY741" s="6">
        <f>AJ741/1661388*478022</f>
        <v>49520.409329194234</v>
      </c>
      <c r="AZ741" s="6">
        <f>AX741*AY741</f>
        <v>49520.409329194234</v>
      </c>
      <c r="BA741" s="12">
        <f>AZ741/12721596</f>
        <v>3.8926255266394432E-3</v>
      </c>
      <c r="BB741" s="11">
        <v>0</v>
      </c>
      <c r="BC741" s="6">
        <f>AD741*BB741*0.18*4</f>
        <v>0</v>
      </c>
      <c r="BD741" s="10">
        <f>BC741/11104067</f>
        <v>0</v>
      </c>
      <c r="BE741" s="6">
        <f>AD741*BB741*0.77*4</f>
        <v>0</v>
      </c>
      <c r="BF741" s="8">
        <f>BE741/47500730</f>
        <v>0</v>
      </c>
      <c r="BG741" s="27">
        <f>BC741+BE741</f>
        <v>0</v>
      </c>
      <c r="BH741" s="9">
        <v>1</v>
      </c>
      <c r="BI741" s="6">
        <f>AK741*0.85*0.75*12</f>
        <v>311632.06134122709</v>
      </c>
      <c r="BJ741" s="6">
        <f>AL741*0.85*0.75*2*12</f>
        <v>623264.12268245418</v>
      </c>
      <c r="BK741" s="6">
        <f>BI741+BJ741</f>
        <v>934896.18402368133</v>
      </c>
      <c r="BL741" s="8">
        <f>BK741/236999601</f>
        <v>3.9447162783353435E-3</v>
      </c>
      <c r="BM741" s="6">
        <f>AH741/491535*776822</f>
        <v>80474.405926058462</v>
      </c>
      <c r="BN741" s="8">
        <f>BM741/23157202</f>
        <v>3.4751351189171499E-3</v>
      </c>
      <c r="BT741" s="6">
        <f>'[1]Detailed Budget'!$AD$12</f>
        <v>194045122715</v>
      </c>
      <c r="BU741" s="6">
        <f>'[1]Detailed Budget'!$AD$24</f>
        <v>194045122715</v>
      </c>
      <c r="BV741" s="7">
        <f>AV741/34743979</f>
        <v>0</v>
      </c>
      <c r="BW741" s="4"/>
      <c r="BX741" s="5"/>
      <c r="BY741" s="5"/>
      <c r="CA741" s="6"/>
      <c r="CB741" s="5"/>
      <c r="CE741" s="6">
        <f>'[1]Detailed Budget'!$AD$175</f>
        <v>4330586076.5988197</v>
      </c>
      <c r="CF741" s="5">
        <f>BB741*BD741*CE741</f>
        <v>0</v>
      </c>
      <c r="CG741" s="6">
        <f>'[1]Detailed Budget'!$AD$176</f>
        <v>20662817754.37001</v>
      </c>
      <c r="CH741" s="5">
        <f>BB741*BF741*CG741</f>
        <v>0</v>
      </c>
      <c r="CI741" s="5">
        <f>CF741+CH741</f>
        <v>0</v>
      </c>
      <c r="CJ741" s="5">
        <f>'[1]Detailed Budget'!$AD$178</f>
        <v>46025131033.061455</v>
      </c>
      <c r="CK741" s="5">
        <f>BB741*AG741*CJ741</f>
        <v>0</v>
      </c>
      <c r="CL741" s="5">
        <f>CI741+CK741</f>
        <v>0</v>
      </c>
      <c r="CM741" s="4">
        <f>'[1]Detailed Budget'!$AD$189</f>
        <v>77498869683.252869</v>
      </c>
      <c r="CN741" s="5">
        <f>BH741*BL741*CM741</f>
        <v>305711052.79211706</v>
      </c>
      <c r="CO741" s="3">
        <f>'[1]Detailed Budget'!$AD$191</f>
        <v>2684962805.4134097</v>
      </c>
      <c r="CP741" s="2">
        <f>BH741*AN741*CO741</f>
        <v>10591416.485239206</v>
      </c>
      <c r="CQ741" s="2">
        <f>CN741+CP741</f>
        <v>316302469.27735627</v>
      </c>
      <c r="CR741" s="6">
        <f>'[1]Detailed Budget'!$AD$195</f>
        <v>18734176418</v>
      </c>
      <c r="CS741" s="5">
        <f>BN741*CR741</f>
        <v>65103794.394181296</v>
      </c>
      <c r="CW741" s="4"/>
      <c r="DH741" s="3"/>
      <c r="DI741" s="2"/>
    </row>
    <row r="742" spans="1:118" ht="43.5" x14ac:dyDescent="0.35">
      <c r="A742" s="23" t="s">
        <v>296</v>
      </c>
      <c r="B742" s="22" t="s">
        <v>295</v>
      </c>
      <c r="C742" s="21" t="s">
        <v>1</v>
      </c>
      <c r="D742" s="21"/>
      <c r="E742" s="21"/>
      <c r="F742" s="21"/>
      <c r="G742" s="21" t="s">
        <v>1</v>
      </c>
      <c r="H742" s="21" t="s">
        <v>1</v>
      </c>
      <c r="I742" s="21" t="s">
        <v>1</v>
      </c>
      <c r="J742" s="21"/>
      <c r="K742" s="21"/>
      <c r="L742" s="21"/>
      <c r="M742" s="21" t="s">
        <v>1</v>
      </c>
      <c r="N742" s="21"/>
      <c r="O742" s="21"/>
      <c r="P742" s="21"/>
      <c r="Q742" s="21"/>
      <c r="R742" s="21" t="s">
        <v>1</v>
      </c>
      <c r="S742" s="21"/>
      <c r="T742" s="21"/>
      <c r="U742" s="20">
        <f>COUNTA(C742:T742)</f>
        <v>6</v>
      </c>
      <c r="V742" s="19" t="s">
        <v>9</v>
      </c>
      <c r="W742" s="18">
        <v>120308</v>
      </c>
      <c r="X742" s="17">
        <v>3.41</v>
      </c>
      <c r="Y742" s="16">
        <f>1+X742/100</f>
        <v>1.0341</v>
      </c>
      <c r="Z742" s="6">
        <v>19</v>
      </c>
      <c r="AA742" s="16">
        <f>POWER(Y742,Z742)</f>
        <v>1.8909856119855175</v>
      </c>
      <c r="AB742" s="6">
        <f>W742*AA742</f>
        <v>227500.69700675365</v>
      </c>
      <c r="AC742" s="1">
        <v>11.9</v>
      </c>
      <c r="AD742" s="6">
        <f>AB742*AC742/100</f>
        <v>27072.582943803685</v>
      </c>
      <c r="AE742" s="6">
        <f>AD742*0.95</f>
        <v>25718.953796613499</v>
      </c>
      <c r="AF742" s="6">
        <f>AE742*BB742</f>
        <v>0</v>
      </c>
      <c r="AG742" s="15">
        <f>AE742/21628351</f>
        <v>1.1891315152326453E-3</v>
      </c>
      <c r="AH742" s="6">
        <f>AB742*0.05</f>
        <v>11375.034850337683</v>
      </c>
      <c r="AI742" s="12">
        <f>AH742/12908475</f>
        <v>8.8120671499442678E-4</v>
      </c>
      <c r="AJ742" s="6">
        <f>AD742+AH742</f>
        <v>38447.61779414137</v>
      </c>
      <c r="AK742" s="6">
        <f>AB742*0.04</f>
        <v>9100.0278802701469</v>
      </c>
      <c r="AL742" s="6">
        <f>AB742*0.04</f>
        <v>9100.0278802701469</v>
      </c>
      <c r="AM742" s="6">
        <f>AK742+AL742</f>
        <v>18200.055760540294</v>
      </c>
      <c r="AN742" s="14">
        <f>AM742/20653560</f>
        <v>8.8120671499442678E-4</v>
      </c>
      <c r="AO742" s="6">
        <v>10</v>
      </c>
      <c r="AP742" s="13">
        <f>AO742/8801</f>
        <v>1.1362345188046814E-3</v>
      </c>
      <c r="AQ742" s="6">
        <v>10</v>
      </c>
      <c r="AR742" s="6"/>
      <c r="AS742" s="6"/>
      <c r="AT742" s="6"/>
      <c r="AU742" s="6">
        <v>0</v>
      </c>
      <c r="AV742" s="6"/>
      <c r="AW742" s="13">
        <f>AV742/34743979</f>
        <v>0</v>
      </c>
      <c r="AX742" s="6">
        <v>1</v>
      </c>
      <c r="AY742" s="6">
        <f>AJ742/1661388*478022</f>
        <v>11062.320874588624</v>
      </c>
      <c r="AZ742" s="6">
        <f>AX742*AY742</f>
        <v>11062.320874588624</v>
      </c>
      <c r="BA742" s="12">
        <f>AZ742/12721596</f>
        <v>8.6957020758941122E-4</v>
      </c>
      <c r="BB742" s="11">
        <v>0</v>
      </c>
      <c r="BC742" s="6">
        <f>AD742*BB742*0.18*4</f>
        <v>0</v>
      </c>
      <c r="BD742" s="10">
        <f>BC742/11104067</f>
        <v>0</v>
      </c>
      <c r="BE742" s="6">
        <f>AD742*BB742*0.77*4</f>
        <v>0</v>
      </c>
      <c r="BF742" s="8">
        <f>BE742/47500730</f>
        <v>0</v>
      </c>
      <c r="BG742" s="27">
        <f>BC742+BE742</f>
        <v>0</v>
      </c>
      <c r="BH742" s="9">
        <v>1</v>
      </c>
      <c r="BI742" s="6">
        <f>AK742*0.85*0.75*12</f>
        <v>69615.213284066616</v>
      </c>
      <c r="BJ742" s="6">
        <f>AL742*0.85*0.75*2*12</f>
        <v>139230.42656813323</v>
      </c>
      <c r="BK742" s="6">
        <f>BI742+BJ742</f>
        <v>208845.63985219985</v>
      </c>
      <c r="BL742" s="8">
        <f>BK742/236999601</f>
        <v>8.8120671499442667E-4</v>
      </c>
      <c r="BM742" s="6">
        <f>AH742/491535*776822</f>
        <v>17977.107067673754</v>
      </c>
      <c r="BN742" s="8">
        <f>BM742/23157202</f>
        <v>7.7630739100836767E-4</v>
      </c>
      <c r="BT742" s="6">
        <f>'[1]Detailed Budget'!$AD$12</f>
        <v>194045122715</v>
      </c>
      <c r="BU742" s="6">
        <f>'[1]Detailed Budget'!$AD$24</f>
        <v>194045122715</v>
      </c>
      <c r="BV742" s="7">
        <f>AV742/34743979</f>
        <v>0</v>
      </c>
      <c r="BW742" s="4"/>
      <c r="BX742" s="5"/>
      <c r="BY742" s="5"/>
      <c r="CA742" s="6"/>
      <c r="CB742" s="5"/>
      <c r="CE742" s="6">
        <f>'[1]Detailed Budget'!$AD$175</f>
        <v>4330586076.5988197</v>
      </c>
      <c r="CF742" s="5">
        <f>BB742*BD742*CE742</f>
        <v>0</v>
      </c>
      <c r="CG742" s="6">
        <f>'[1]Detailed Budget'!$AD$176</f>
        <v>20662817754.37001</v>
      </c>
      <c r="CH742" s="5">
        <f>BB742*BF742*CG742</f>
        <v>0</v>
      </c>
      <c r="CI742" s="5">
        <f>CF742+CH742</f>
        <v>0</v>
      </c>
      <c r="CJ742" s="5">
        <f>'[1]Detailed Budget'!$AD$178</f>
        <v>46025131033.061455</v>
      </c>
      <c r="CK742" s="5">
        <f>BB742*AG742*CJ742</f>
        <v>0</v>
      </c>
      <c r="CL742" s="5">
        <f>CI742+CK742</f>
        <v>0</v>
      </c>
      <c r="CM742" s="4">
        <f>'[1]Detailed Budget'!$AD$189</f>
        <v>77498869683.252869</v>
      </c>
      <c r="CN742" s="5">
        <f>BH742*BL742*CM742</f>
        <v>68292524.369360417</v>
      </c>
      <c r="CO742" s="3">
        <f>'[1]Detailed Budget'!$AD$191</f>
        <v>2684962805.4134097</v>
      </c>
      <c r="CP742" s="2">
        <f>BH742*AN742*CO742</f>
        <v>2366007.2536405711</v>
      </c>
      <c r="CQ742" s="2">
        <f>CN742+CP742</f>
        <v>70658531.623000994</v>
      </c>
      <c r="CR742" s="6">
        <f>'[1]Detailed Budget'!$AD$195</f>
        <v>18734176418</v>
      </c>
      <c r="CS742" s="5">
        <f>BN742*CR742</f>
        <v>14543479.617748067</v>
      </c>
      <c r="CW742" s="4"/>
      <c r="DH742" s="3"/>
      <c r="DI742" s="2"/>
    </row>
    <row r="743" spans="1:118" x14ac:dyDescent="0.35">
      <c r="A743" s="49"/>
      <c r="B743" s="48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6"/>
      <c r="V743" s="19"/>
      <c r="X743" s="17"/>
      <c r="Y743" s="16"/>
      <c r="Z743" s="6"/>
      <c r="AA743" s="16"/>
      <c r="AB743" s="6"/>
      <c r="AD743" s="6"/>
      <c r="AE743" s="6"/>
      <c r="AF743" s="6"/>
      <c r="AG743" s="15">
        <f>AE743/21628351</f>
        <v>0</v>
      </c>
      <c r="AH743" s="6"/>
      <c r="AI743" s="12"/>
      <c r="AJ743" s="6"/>
      <c r="AK743" s="6">
        <f>AB743*0.04</f>
        <v>0</v>
      </c>
      <c r="AL743" s="6">
        <f>AB743*0.04</f>
        <v>0</v>
      </c>
      <c r="AM743" s="6">
        <f>AK743+AL743</f>
        <v>0</v>
      </c>
      <c r="AN743" s="14">
        <f>AM743/20653560</f>
        <v>0</v>
      </c>
      <c r="AO743" s="6"/>
      <c r="AP743" s="13"/>
      <c r="AQ743" s="6"/>
      <c r="AR743" s="6"/>
      <c r="AS743" s="6"/>
      <c r="AT743" s="6"/>
      <c r="AU743" s="6"/>
      <c r="AV743" s="6"/>
      <c r="AW743" s="13">
        <f>AV743/34743979</f>
        <v>0</v>
      </c>
      <c r="AX743" s="6"/>
      <c r="AY743" s="6"/>
      <c r="AZ743" s="6"/>
      <c r="BA743" s="12">
        <f>AZ743/12721596</f>
        <v>0</v>
      </c>
      <c r="BB743" s="11"/>
      <c r="BC743" s="6"/>
      <c r="BD743" s="10">
        <f>BC743/11104067</f>
        <v>0</v>
      </c>
      <c r="BE743" s="6"/>
      <c r="BF743" s="8">
        <f>BE743/47500730</f>
        <v>0</v>
      </c>
      <c r="BI743" s="6">
        <f>AK743*0.85*0.75*12</f>
        <v>0</v>
      </c>
      <c r="BJ743" s="6">
        <f>AL743*0.85*0.75*2*12</f>
        <v>0</v>
      </c>
      <c r="BK743" s="6">
        <f>BI743+BJ743</f>
        <v>0</v>
      </c>
      <c r="BL743" s="8">
        <f>BK743/236999601</f>
        <v>0</v>
      </c>
      <c r="BM743" s="6"/>
      <c r="BN743" s="8">
        <f>BM743/23157202</f>
        <v>0</v>
      </c>
      <c r="BT743" s="6">
        <f>'[1]Detailed Budget'!$AD$12</f>
        <v>194045122715</v>
      </c>
      <c r="BU743" s="6">
        <f>'[1]Detailed Budget'!$AD$24</f>
        <v>194045122715</v>
      </c>
      <c r="BV743" s="7">
        <f>AV743/34743979</f>
        <v>0</v>
      </c>
      <c r="BW743" s="4"/>
      <c r="BX743" s="5"/>
      <c r="BY743" s="5"/>
      <c r="CA743" s="6"/>
      <c r="CB743" s="5"/>
      <c r="CE743" s="6">
        <f>'[1]Detailed Budget'!$AD$175</f>
        <v>4330586076.5988197</v>
      </c>
      <c r="CF743" s="5"/>
      <c r="CG743" s="6"/>
      <c r="CH743" s="5"/>
      <c r="CI743" s="5"/>
      <c r="CJ743" s="5"/>
      <c r="CK743" s="5"/>
      <c r="CL743" s="5"/>
      <c r="CM743" s="4">
        <f>'[1]Detailed Budget'!$AD$189</f>
        <v>77498869683.252869</v>
      </c>
      <c r="CN743" s="5">
        <f>BH743*BL743*CM743</f>
        <v>0</v>
      </c>
      <c r="CO743" s="3">
        <f>'[1]Detailed Budget'!$AD$191</f>
        <v>2684962805.4134097</v>
      </c>
      <c r="CP743" s="2">
        <f>BH743*AN743*CO743</f>
        <v>0</v>
      </c>
      <c r="CQ743" s="2">
        <f>CN743+CP743</f>
        <v>0</v>
      </c>
      <c r="CR743" s="6"/>
      <c r="CS743" s="5"/>
      <c r="CW743" s="4"/>
      <c r="DH743" s="3"/>
      <c r="DI743" s="2"/>
    </row>
    <row r="744" spans="1:118" x14ac:dyDescent="0.35">
      <c r="A744" s="45">
        <v>6</v>
      </c>
      <c r="B744" s="44" t="s">
        <v>294</v>
      </c>
      <c r="C744" s="43">
        <f>C745+C764+C787+C810+C831+C864</f>
        <v>137</v>
      </c>
      <c r="D744" s="43">
        <f>D745+D764+D787+D810+D831+D864</f>
        <v>5</v>
      </c>
      <c r="E744" s="43">
        <f>E745+E764+E787+E810+E831+E864</f>
        <v>0</v>
      </c>
      <c r="F744" s="43">
        <f>F745+F764+F787+F810+F831+F864</f>
        <v>0</v>
      </c>
      <c r="G744" s="43">
        <f>G745+G764+G787+G810+G831+G864</f>
        <v>127</v>
      </c>
      <c r="H744" s="43">
        <f>H745+H764+H787+H810+H831+H864</f>
        <v>137</v>
      </c>
      <c r="I744" s="43">
        <f>I745+I764+I787+I810+I831+I864</f>
        <v>135</v>
      </c>
      <c r="J744" s="43">
        <f>J745+J764+J787+J810+J831+J864</f>
        <v>0</v>
      </c>
      <c r="K744" s="43">
        <f>K745+K764+K787+K810+K831+K864</f>
        <v>1</v>
      </c>
      <c r="L744" s="43">
        <f>L745+L764+L787+L810+L831+L864</f>
        <v>0</v>
      </c>
      <c r="M744" s="43">
        <f>M745+M764+M787+M810+M831+M864</f>
        <v>20</v>
      </c>
      <c r="N744" s="43">
        <f>N745+N764+N787+N810+N831+N864</f>
        <v>62</v>
      </c>
      <c r="O744" s="43">
        <f>O745+O764+O787+O810+O831+O864</f>
        <v>43</v>
      </c>
      <c r="P744" s="43">
        <f>P745+P764+P787+P810+P831+P864</f>
        <v>9</v>
      </c>
      <c r="Q744" s="43">
        <f>Q745+Q764+Q787+Q810+Q831+Q864</f>
        <v>36</v>
      </c>
      <c r="R744" s="43">
        <f>R745+R764+R787+R810+R831+R864</f>
        <v>101</v>
      </c>
      <c r="S744" s="43">
        <f>S745+S764+S787+S810+S831+S864</f>
        <v>0</v>
      </c>
      <c r="T744" s="43">
        <f>T745+T764+T787+T810+T831+T864</f>
        <v>0</v>
      </c>
      <c r="U744" s="42">
        <f>SUM(C744:T744)</f>
        <v>813</v>
      </c>
      <c r="V744" s="41"/>
      <c r="W744" s="27">
        <f>W745+W764+W787+W810+W831+W864</f>
        <v>27722432</v>
      </c>
      <c r="X744" s="40">
        <f>AVERAGE(X745,X764,X787,X810,X831,X864)</f>
        <v>3.2050000000000001</v>
      </c>
      <c r="Y744" s="16"/>
      <c r="Z744" s="6"/>
      <c r="AA744" s="16"/>
      <c r="AB744" s="27">
        <f>AB745+AB764+AB787+AB810+AB831+AB864</f>
        <v>50705810.798004813</v>
      </c>
      <c r="AC744" s="39">
        <v>12.7</v>
      </c>
      <c r="AD744" s="27">
        <f>AD745+AD764+AD787+AD810+AD831+AD864</f>
        <v>6429532.6545680324</v>
      </c>
      <c r="AE744" s="27">
        <f>AD744*0.95</f>
        <v>6108056.0218396308</v>
      </c>
      <c r="AF744" s="27">
        <f>AF745+AF764+AF787+AF810+AF831+AF864</f>
        <v>150649.64632214053</v>
      </c>
      <c r="AG744" s="15">
        <f>AE744/21628351</f>
        <v>0.28240969558149076</v>
      </c>
      <c r="AH744" s="27">
        <f>AH745+AH764+AH787+AH810+AH831+AH864</f>
        <v>2535290.5399002414</v>
      </c>
      <c r="AI744" s="12">
        <f>AH744/12908475</f>
        <v>0.19640511678569633</v>
      </c>
      <c r="AJ744" s="27">
        <f>AJ745+AJ764+AJ787+AJ810+AJ831+AJ864</f>
        <v>8964823.1944682728</v>
      </c>
      <c r="AK744" s="6">
        <f>AB744*0.04</f>
        <v>2028232.4319201927</v>
      </c>
      <c r="AL744" s="6">
        <f>AB744*0.04</f>
        <v>2028232.4319201927</v>
      </c>
      <c r="AM744" s="6">
        <f>AK744+AL744</f>
        <v>4056464.8638403853</v>
      </c>
      <c r="AN744" s="14">
        <f>AM744/20653560</f>
        <v>0.19640511678569628</v>
      </c>
      <c r="AO744" s="27">
        <f>AO745+AO764+AO787+AO810+AO831+AO864</f>
        <v>1544</v>
      </c>
      <c r="AP744" s="13">
        <f>AO744/8801</f>
        <v>0.1754346097034428</v>
      </c>
      <c r="AQ744" s="27">
        <f>AQ745+AQ764+AQ787+AQ810+AQ831+AQ864</f>
        <v>1544</v>
      </c>
      <c r="AR744" s="27"/>
      <c r="AS744" s="27"/>
      <c r="AT744" s="27"/>
      <c r="AU744" s="6"/>
      <c r="AV744" s="6"/>
      <c r="AW744" s="13">
        <f>AV744/34743979</f>
        <v>0</v>
      </c>
      <c r="AX744" s="6"/>
      <c r="AY744" s="27">
        <f>AY745+AY764+AY787+AY810+AY831+AY864</f>
        <v>2992862</v>
      </c>
      <c r="AZ744" s="27">
        <f>AZ745+AZ764+AZ787+AZ810+AZ831+AZ864</f>
        <v>2992861.740630554</v>
      </c>
      <c r="BA744" s="12">
        <f>AZ744/12721596</f>
        <v>0.23525835442585616</v>
      </c>
      <c r="BB744" s="11"/>
      <c r="BC744" s="6"/>
      <c r="BD744" s="10">
        <f>BC744/11104067</f>
        <v>0</v>
      </c>
      <c r="BE744" s="6"/>
      <c r="BF744" s="8">
        <f>BE744/47500730</f>
        <v>0</v>
      </c>
      <c r="BG744" s="27">
        <f>BC744+BE744</f>
        <v>0</v>
      </c>
      <c r="BI744" s="6">
        <f>AK744*0.85*0.75*12</f>
        <v>15515978.104189474</v>
      </c>
      <c r="BJ744" s="6">
        <f>AL744*0.85*0.75*2*12</f>
        <v>31031956.208378948</v>
      </c>
      <c r="BK744" s="6">
        <f>BI744+BJ744</f>
        <v>46547934.312568426</v>
      </c>
      <c r="BL744" s="8">
        <f>BK744/236999601</f>
        <v>0.1964051167856963</v>
      </c>
      <c r="BM744" s="27">
        <f>BM745+BM764+BM787+BM810+BM831+BM864</f>
        <v>4312042</v>
      </c>
      <c r="BN744" s="8">
        <f>BM744/23157202</f>
        <v>0.18620738377633014</v>
      </c>
      <c r="BO744" s="39"/>
      <c r="BP744" s="39"/>
      <c r="BQ744" s="39"/>
      <c r="BR744" s="39"/>
      <c r="BS744" s="39"/>
      <c r="BT744" s="27">
        <f>'[1]Detailed Budget'!$AD$12</f>
        <v>194045122715</v>
      </c>
      <c r="BU744" s="27">
        <f>'[1]Detailed Budget'!$AD$24</f>
        <v>194045122715</v>
      </c>
      <c r="BV744" s="7">
        <f>AV744/34743979</f>
        <v>0</v>
      </c>
      <c r="BW744" s="4"/>
      <c r="BX744" s="2">
        <f>BT744*BV744</f>
        <v>0</v>
      </c>
      <c r="BY744" s="2">
        <f>BU744*BV744</f>
        <v>0</v>
      </c>
      <c r="BZ744" s="39"/>
      <c r="CA744" s="27">
        <f>'[1]Detailed Budget'!$AD$96</f>
        <v>71050111380.677719</v>
      </c>
      <c r="CB744" s="2">
        <f>BA744*CA744</f>
        <v>16715132285.192036</v>
      </c>
      <c r="CC744" s="39"/>
      <c r="CD744" s="39"/>
      <c r="CE744" s="27">
        <f>'[1]Detailed Budget'!$AD$175</f>
        <v>4330586076.5988197</v>
      </c>
      <c r="CF744" s="2">
        <f>CF745+CF764+CF787+CF810+CF831+CF864</f>
        <v>44528863.332230359</v>
      </c>
      <c r="CG744" s="5">
        <f>'[1]Detailed Budget'!$AD$176</f>
        <v>20662817754.37001</v>
      </c>
      <c r="CH744" s="2">
        <f>CH745+CH764+CH787+CH810+CH831+CH864</f>
        <v>212463576.98815727</v>
      </c>
      <c r="CI744" s="2">
        <f>CI745+CI764+CI787+CI810+CI831+CI864</f>
        <v>256992440.32038763</v>
      </c>
      <c r="CJ744" s="5">
        <f>'[1]Detailed Budget'!$AD$178</f>
        <v>46025131033.061455</v>
      </c>
      <c r="CK744" s="2">
        <f>CK745+CK764+CK787+CK810+CK831+CK864</f>
        <v>0</v>
      </c>
      <c r="CL744" s="2">
        <f>CL745+CL764+CL787+CL810+CL831+CL864</f>
        <v>256992440.32038763</v>
      </c>
      <c r="CM744" s="4">
        <f>'[1]Detailed Budget'!$AD$189</f>
        <v>77498869683.252869</v>
      </c>
      <c r="CN744" s="5">
        <f>BH744*BL744*CM744</f>
        <v>0</v>
      </c>
      <c r="CO744" s="3">
        <f>'[1]Detailed Budget'!$AD$191</f>
        <v>2684962805.4134097</v>
      </c>
      <c r="CP744" s="2">
        <f>BH744*AN744*CO744</f>
        <v>0</v>
      </c>
      <c r="CQ744" s="2">
        <f>CN744+CP744</f>
        <v>0</v>
      </c>
      <c r="CR744" s="27">
        <f>'[1]Detailed Budget'!$AD$195</f>
        <v>18734176418</v>
      </c>
      <c r="CS744" s="5">
        <f>BN744*CR744</f>
        <v>3488441978</v>
      </c>
      <c r="CT744" s="39"/>
      <c r="CU744" s="39"/>
      <c r="CV744" s="39"/>
      <c r="CW744" s="4"/>
      <c r="CX744" s="39"/>
      <c r="CY744" s="39"/>
      <c r="CZ744" s="39"/>
      <c r="DA744" s="39"/>
      <c r="DB744" s="39"/>
      <c r="DC744" s="39"/>
      <c r="DD744" s="39"/>
      <c r="DE744" s="39"/>
      <c r="DF744" s="39"/>
      <c r="DG744" s="39"/>
      <c r="DH744" s="3">
        <f>'[1]Detailed Budget'!$AD$163</f>
        <v>4928560000</v>
      </c>
      <c r="DI744" s="2">
        <f>AP744*DH744</f>
        <v>864640000</v>
      </c>
      <c r="DJ744" s="39"/>
      <c r="DK744" s="39"/>
      <c r="DL744" s="39"/>
      <c r="DM744" s="39"/>
      <c r="DN744" s="39"/>
    </row>
    <row r="745" spans="1:118" x14ac:dyDescent="0.35">
      <c r="A745" s="38">
        <v>6.1</v>
      </c>
      <c r="B745" s="37" t="s">
        <v>293</v>
      </c>
      <c r="C745" s="34">
        <f>COUNTA(C747:C762)</f>
        <v>16</v>
      </c>
      <c r="D745" s="34">
        <f>COUNTA(D747:D762)</f>
        <v>0</v>
      </c>
      <c r="E745" s="34">
        <f>COUNTA(E747:E762)</f>
        <v>0</v>
      </c>
      <c r="F745" s="34">
        <f>COUNTA(F747:F762)</f>
        <v>0</v>
      </c>
      <c r="G745" s="34">
        <f>COUNTA(G747:G762)</f>
        <v>16</v>
      </c>
      <c r="H745" s="34">
        <f>COUNTA(H747:H762)</f>
        <v>16</v>
      </c>
      <c r="I745" s="34">
        <f>COUNTA(I747:I762)</f>
        <v>16</v>
      </c>
      <c r="J745" s="34">
        <f>COUNTA(J747:J762)</f>
        <v>0</v>
      </c>
      <c r="K745" s="34">
        <f>COUNTA(K747:K762)</f>
        <v>0</v>
      </c>
      <c r="L745" s="34">
        <f>COUNTA(L747:L762)</f>
        <v>0</v>
      </c>
      <c r="M745" s="34">
        <f>COUNTA(M747:M762)</f>
        <v>0</v>
      </c>
      <c r="N745" s="34">
        <f>COUNTA(N747:N762)</f>
        <v>11</v>
      </c>
      <c r="O745" s="34">
        <f>COUNTA(O747:O762)</f>
        <v>5</v>
      </c>
      <c r="P745" s="34">
        <f>COUNTA(P747:P762)</f>
        <v>0</v>
      </c>
      <c r="Q745" s="34">
        <f>COUNTA(Q747:Q762)</f>
        <v>0</v>
      </c>
      <c r="R745" s="34">
        <f>COUNTA(R747:R762)</f>
        <v>16</v>
      </c>
      <c r="S745" s="34">
        <f>COUNTA(S747:S762)</f>
        <v>0</v>
      </c>
      <c r="T745" s="34">
        <f>COUNTA(T747:T762)</f>
        <v>0</v>
      </c>
      <c r="U745" s="33">
        <f>SUM(C745:T745)</f>
        <v>96</v>
      </c>
      <c r="V745" s="32"/>
      <c r="W745" s="25">
        <f>SUM(W747:W762)</f>
        <v>2398957</v>
      </c>
      <c r="X745" s="31">
        <v>3.11</v>
      </c>
      <c r="Y745" s="30">
        <f>1+X745/100</f>
        <v>1.0310999999999999</v>
      </c>
      <c r="Z745" s="25">
        <v>19</v>
      </c>
      <c r="AA745" s="30">
        <f>POWER(Y745,Z745)</f>
        <v>1.7894309732827145</v>
      </c>
      <c r="AB745" s="25">
        <f>W745*AA745</f>
        <v>4292767.959373381</v>
      </c>
      <c r="AC745" s="24">
        <v>11.5</v>
      </c>
      <c r="AD745" s="25">
        <f>AB745*AC745/100</f>
        <v>493668.31532793882</v>
      </c>
      <c r="AE745" s="25">
        <f>AD745*0.95</f>
        <v>468984.89956154185</v>
      </c>
      <c r="AF745" s="25">
        <f>SUM(AF747:AF762)</f>
        <v>0</v>
      </c>
      <c r="AG745" s="15">
        <f>AE745/21628351</f>
        <v>2.168380287343875E-2</v>
      </c>
      <c r="AH745" s="25">
        <f>SUM(AH747:AH762)</f>
        <v>214638.3979686691</v>
      </c>
      <c r="AI745" s="12">
        <f>AH745/12908475</f>
        <v>1.6627711481694708E-2</v>
      </c>
      <c r="AJ745" s="25">
        <f>SUM(AJ747:AJ762)</f>
        <v>708306.71329660784</v>
      </c>
      <c r="AK745" s="6">
        <f>AB745*0.04</f>
        <v>171710.71837493524</v>
      </c>
      <c r="AL745" s="6">
        <f>AB745*0.04</f>
        <v>171710.71837493524</v>
      </c>
      <c r="AM745" s="6">
        <f>AK745+AL745</f>
        <v>343421.43674987048</v>
      </c>
      <c r="AN745" s="14">
        <f>AM745/20653560</f>
        <v>1.6627711481694705E-2</v>
      </c>
      <c r="AO745" s="25">
        <f>SUM(AO747:AO762)</f>
        <v>177</v>
      </c>
      <c r="AP745" s="13">
        <f>AO745/8801</f>
        <v>2.0111350982842859E-2</v>
      </c>
      <c r="AQ745" s="25">
        <f>SUM(AQ747:AQ762)</f>
        <v>177</v>
      </c>
      <c r="AR745" s="25"/>
      <c r="AS745" s="25"/>
      <c r="AT745" s="25"/>
      <c r="AU745" s="6"/>
      <c r="AV745" s="6"/>
      <c r="AW745" s="13">
        <f>AV745/34743979</f>
        <v>0</v>
      </c>
      <c r="AX745" s="6"/>
      <c r="AY745" s="25">
        <v>288156</v>
      </c>
      <c r="AZ745" s="25">
        <f>SUM(AZ747:AZ762)</f>
        <v>288155.88336229534</v>
      </c>
      <c r="BA745" s="12">
        <f>AZ745/12721596</f>
        <v>2.2650922365581749E-2</v>
      </c>
      <c r="BB745" s="11"/>
      <c r="BC745" s="6"/>
      <c r="BD745" s="10">
        <f>BC745/11104067</f>
        <v>0</v>
      </c>
      <c r="BE745" s="6"/>
      <c r="BF745" s="8">
        <f>BE745/47500730</f>
        <v>0</v>
      </c>
      <c r="BG745" s="24"/>
      <c r="BI745" s="6">
        <f>AK745*0.85*0.75*12</f>
        <v>1313586.9955682545</v>
      </c>
      <c r="BJ745" s="6">
        <f>AL745*0.85*0.75*2*12</f>
        <v>2627173.991136509</v>
      </c>
      <c r="BK745" s="6">
        <f>BI745+BJ745</f>
        <v>3940760.9867047635</v>
      </c>
      <c r="BL745" s="8">
        <f>BK745/236999601</f>
        <v>1.6627711481694705E-2</v>
      </c>
      <c r="BM745" s="25">
        <v>370965</v>
      </c>
      <c r="BN745" s="8">
        <f>BM745/23157202</f>
        <v>1.6019422380994044E-2</v>
      </c>
      <c r="BO745" s="24"/>
      <c r="BP745" s="24"/>
      <c r="BQ745" s="24"/>
      <c r="BR745" s="24"/>
      <c r="BS745" s="24"/>
      <c r="BT745" s="25">
        <f>'[1]Detailed Budget'!$AD$12</f>
        <v>194045122715</v>
      </c>
      <c r="BU745" s="25">
        <f>'[1]Detailed Budget'!$AD$24</f>
        <v>194045122715</v>
      </c>
      <c r="BV745" s="7">
        <f>AV745/34743979</f>
        <v>0</v>
      </c>
      <c r="BW745" s="4"/>
      <c r="BX745" s="35">
        <f>BT745*BV745</f>
        <v>0</v>
      </c>
      <c r="BY745" s="35">
        <f>BU745*BV745</f>
        <v>0</v>
      </c>
      <c r="BZ745" s="24"/>
      <c r="CA745" s="25">
        <f>'[1]Detailed Budget'!$AD$96</f>
        <v>71050111380.677719</v>
      </c>
      <c r="CB745" s="35">
        <f>BA745*CA745</f>
        <v>1609350556.9496672</v>
      </c>
      <c r="CC745" s="24"/>
      <c r="CD745" s="24"/>
      <c r="CE745" s="25">
        <f>'[1]Detailed Budget'!$AD$175</f>
        <v>4330586076.5988197</v>
      </c>
      <c r="CF745" s="35">
        <f>SUM(CF747:CF762)</f>
        <v>0</v>
      </c>
      <c r="CG745" s="36">
        <f>'[1]Detailed Budget'!$AD$176</f>
        <v>20662817754.37001</v>
      </c>
      <c r="CH745" s="35">
        <f>SUM(CH747:CH762)</f>
        <v>0</v>
      </c>
      <c r="CI745" s="35">
        <f>SUM(CI747:CI762)</f>
        <v>0</v>
      </c>
      <c r="CJ745" s="5">
        <f>'[1]Detailed Budget'!$AD$178</f>
        <v>46025131033.061455</v>
      </c>
      <c r="CK745" s="35">
        <f>SUM(CK747:CK762)</f>
        <v>0</v>
      </c>
      <c r="CL745" s="35">
        <f>SUM(CL747:CL762)</f>
        <v>0</v>
      </c>
      <c r="CM745" s="4">
        <f>'[1]Detailed Budget'!$AD$189</f>
        <v>77498869683.252869</v>
      </c>
      <c r="CN745" s="5">
        <f>BH745*BL745*CM745</f>
        <v>0</v>
      </c>
      <c r="CO745" s="3">
        <f>'[1]Detailed Budget'!$AD$191</f>
        <v>2684962805.4134097</v>
      </c>
      <c r="CP745" s="2">
        <f>BH745*AN745*CO745</f>
        <v>0</v>
      </c>
      <c r="CQ745" s="2">
        <f>CN745+CP745</f>
        <v>0</v>
      </c>
      <c r="CR745" s="25">
        <f>'[1]Detailed Budget'!$AD$195</f>
        <v>18734176418</v>
      </c>
      <c r="CS745" s="5">
        <f>BN745*CR745</f>
        <v>300110685</v>
      </c>
      <c r="CT745" s="24"/>
      <c r="CU745" s="24"/>
      <c r="CV745" s="24"/>
      <c r="CW745" s="4"/>
      <c r="CX745" s="24"/>
      <c r="CY745" s="24"/>
      <c r="CZ745" s="24"/>
      <c r="DA745" s="24"/>
      <c r="DB745" s="24"/>
      <c r="DC745" s="24"/>
      <c r="DD745" s="24"/>
      <c r="DE745" s="24"/>
      <c r="DF745" s="24"/>
      <c r="DG745" s="24"/>
      <c r="DH745" s="3">
        <f>'[1]Detailed Budget'!$AD$163</f>
        <v>4928560000</v>
      </c>
      <c r="DI745" s="2">
        <f>AP745*DH745</f>
        <v>99120000</v>
      </c>
      <c r="DJ745" s="24"/>
      <c r="DK745" s="24"/>
      <c r="DL745" s="24"/>
      <c r="DM745" s="24"/>
      <c r="DN745" s="24"/>
    </row>
    <row r="746" spans="1:118" x14ac:dyDescent="0.35">
      <c r="A746" s="23" t="s">
        <v>292</v>
      </c>
      <c r="B746" s="22" t="s">
        <v>72</v>
      </c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3"/>
      <c r="V746" s="32"/>
      <c r="W746" s="25"/>
      <c r="X746" s="31"/>
      <c r="Y746" s="30"/>
      <c r="Z746" s="25"/>
      <c r="AA746" s="30"/>
      <c r="AB746" s="25"/>
      <c r="AC746" s="24"/>
      <c r="AD746" s="25"/>
      <c r="AE746" s="25"/>
      <c r="AF746" s="6"/>
      <c r="AG746" s="15">
        <f>AE746/21628351</f>
        <v>0</v>
      </c>
      <c r="AH746" s="25"/>
      <c r="AI746" s="12"/>
      <c r="AJ746" s="6"/>
      <c r="AK746" s="6">
        <f>AB746*0.04</f>
        <v>0</v>
      </c>
      <c r="AL746" s="6">
        <f>AB746*0.04</f>
        <v>0</v>
      </c>
      <c r="AM746" s="6">
        <f>AK746+AL746</f>
        <v>0</v>
      </c>
      <c r="AN746" s="14">
        <f>AM746/20653560</f>
        <v>0</v>
      </c>
      <c r="AO746" s="25"/>
      <c r="AP746" s="13"/>
      <c r="AQ746" s="25"/>
      <c r="AR746" s="25"/>
      <c r="AS746" s="25"/>
      <c r="AT746" s="25"/>
      <c r="AU746" s="6"/>
      <c r="AV746" s="6"/>
      <c r="AW746" s="13">
        <f>AV746/34743979</f>
        <v>0</v>
      </c>
      <c r="AX746" s="6"/>
      <c r="AY746" s="25"/>
      <c r="AZ746" s="6"/>
      <c r="BA746" s="12">
        <f>AZ746/12721596</f>
        <v>0</v>
      </c>
      <c r="BB746" s="11"/>
      <c r="BC746" s="6"/>
      <c r="BD746" s="10">
        <f>BC746/11104067</f>
        <v>0</v>
      </c>
      <c r="BE746" s="6"/>
      <c r="BF746" s="8">
        <f>BE746/47500730</f>
        <v>0</v>
      </c>
      <c r="BG746" s="24"/>
      <c r="BI746" s="6">
        <f>AK746*0.85*0.75*12</f>
        <v>0</v>
      </c>
      <c r="BJ746" s="6">
        <f>AL746*0.85*0.75*2*12</f>
        <v>0</v>
      </c>
      <c r="BK746" s="6">
        <f>BI746+BJ746</f>
        <v>0</v>
      </c>
      <c r="BL746" s="8">
        <f>BK746/236999601</f>
        <v>0</v>
      </c>
      <c r="BM746" s="25"/>
      <c r="BN746" s="8">
        <f>BM746/23157202</f>
        <v>0</v>
      </c>
      <c r="BO746" s="24"/>
      <c r="BP746" s="24"/>
      <c r="BQ746" s="24"/>
      <c r="BR746" s="24"/>
      <c r="BS746" s="24"/>
      <c r="BT746" s="25"/>
      <c r="BU746" s="25">
        <f>'[1]Detailed Budget'!$AD$24</f>
        <v>194045122715</v>
      </c>
      <c r="BV746" s="7"/>
      <c r="BW746" s="4"/>
      <c r="BX746" s="5"/>
      <c r="BY746" s="5"/>
      <c r="BZ746" s="24"/>
      <c r="CA746" s="25">
        <f>'[1]Detailed Budget'!$AD$96</f>
        <v>71050111380.677719</v>
      </c>
      <c r="CB746" s="5"/>
      <c r="CC746" s="24"/>
      <c r="CD746" s="24"/>
      <c r="CE746" s="25"/>
      <c r="CF746" s="5"/>
      <c r="CG746" s="26"/>
      <c r="CH746" s="5"/>
      <c r="CI746" s="5"/>
      <c r="CJ746" s="5"/>
      <c r="CK746" s="5"/>
      <c r="CL746" s="5"/>
      <c r="CM746" s="4">
        <f>'[1]Detailed Budget'!$AD$189</f>
        <v>77498869683.252869</v>
      </c>
      <c r="CN746" s="5">
        <f>BH746*BL746*CM746</f>
        <v>0</v>
      </c>
      <c r="CO746" s="3">
        <f>'[1]Detailed Budget'!$AD$191</f>
        <v>2684962805.4134097</v>
      </c>
      <c r="CP746" s="2">
        <f>BH746*AN746*CO746</f>
        <v>0</v>
      </c>
      <c r="CQ746" s="2">
        <f>CN746+CP746</f>
        <v>0</v>
      </c>
      <c r="CR746" s="25"/>
      <c r="CS746" s="5"/>
      <c r="CT746" s="24"/>
      <c r="CU746" s="24"/>
      <c r="CV746" s="24"/>
      <c r="CW746" s="4"/>
      <c r="CX746" s="24"/>
      <c r="CY746" s="24"/>
      <c r="CZ746" s="24"/>
      <c r="DA746" s="24"/>
      <c r="DB746" s="24"/>
      <c r="DC746" s="24"/>
      <c r="DD746" s="24"/>
      <c r="DE746" s="24"/>
      <c r="DF746" s="24"/>
      <c r="DG746" s="24"/>
      <c r="DH746" s="3"/>
      <c r="DI746" s="2"/>
      <c r="DJ746" s="24"/>
      <c r="DK746" s="24"/>
      <c r="DL746" s="24"/>
      <c r="DM746" s="24"/>
      <c r="DN746" s="24"/>
    </row>
    <row r="747" spans="1:118" ht="43.5" x14ac:dyDescent="0.35">
      <c r="A747" s="23" t="s">
        <v>291</v>
      </c>
      <c r="B747" s="22" t="s">
        <v>290</v>
      </c>
      <c r="C747" s="21" t="s">
        <v>1</v>
      </c>
      <c r="D747" s="21"/>
      <c r="E747" s="21"/>
      <c r="F747" s="21"/>
      <c r="G747" s="21" t="s">
        <v>1</v>
      </c>
      <c r="H747" s="21" t="s">
        <v>1</v>
      </c>
      <c r="I747" s="21" t="s">
        <v>1</v>
      </c>
      <c r="J747" s="21"/>
      <c r="K747" s="21"/>
      <c r="L747" s="21"/>
      <c r="M747" s="21"/>
      <c r="N747" s="21"/>
      <c r="O747" s="21" t="s">
        <v>1</v>
      </c>
      <c r="P747" s="21"/>
      <c r="Q747" s="21"/>
      <c r="R747" s="21" t="s">
        <v>1</v>
      </c>
      <c r="S747" s="21"/>
      <c r="T747" s="21"/>
      <c r="U747" s="20">
        <f>COUNTA(C747:T747)</f>
        <v>6</v>
      </c>
      <c r="V747" s="19" t="s">
        <v>9</v>
      </c>
      <c r="W747" s="18">
        <v>313690</v>
      </c>
      <c r="X747" s="17">
        <v>3.11</v>
      </c>
      <c r="Y747" s="16">
        <f>1+X747/100</f>
        <v>1.0310999999999999</v>
      </c>
      <c r="Z747" s="6">
        <v>19</v>
      </c>
      <c r="AA747" s="16">
        <f>POWER(Y747,Z747)</f>
        <v>1.7894309732827145</v>
      </c>
      <c r="AB747" s="6">
        <f>W747*AA747</f>
        <v>561326.60200905474</v>
      </c>
      <c r="AC747" s="1">
        <v>11.5</v>
      </c>
      <c r="AD747" s="6">
        <f>AB747*AC747/100</f>
        <v>64552.559231041298</v>
      </c>
      <c r="AE747" s="6">
        <f>AD747*0.95</f>
        <v>61324.931269489229</v>
      </c>
      <c r="AF747" s="6">
        <f>AE747*BB747</f>
        <v>0</v>
      </c>
      <c r="AG747" s="15">
        <f>AE747/21628351</f>
        <v>2.8353956004084284E-3</v>
      </c>
      <c r="AH747" s="6">
        <f>AB747*0.05</f>
        <v>28066.330100452738</v>
      </c>
      <c r="AI747" s="12">
        <f>AH747/12908475</f>
        <v>2.1742560682383272E-3</v>
      </c>
      <c r="AJ747" s="6">
        <f>AD747+AH747</f>
        <v>92618.889331494036</v>
      </c>
      <c r="AK747" s="6">
        <f>AB747*0.04</f>
        <v>22453.06408036219</v>
      </c>
      <c r="AL747" s="6">
        <f>AB747*0.04</f>
        <v>22453.06408036219</v>
      </c>
      <c r="AM747" s="6">
        <f>AK747+AL747</f>
        <v>44906.12816072438</v>
      </c>
      <c r="AN747" s="14">
        <f>AM747/20653560</f>
        <v>2.1742560682383272E-3</v>
      </c>
      <c r="AO747" s="6">
        <v>13</v>
      </c>
      <c r="AP747" s="13">
        <f>AO747/8801</f>
        <v>1.4771048744460858E-3</v>
      </c>
      <c r="AQ747" s="6">
        <v>13</v>
      </c>
      <c r="AR747" s="6"/>
      <c r="AS747" s="6"/>
      <c r="AT747" s="6"/>
      <c r="AU747" s="6">
        <v>0</v>
      </c>
      <c r="AV747" s="6"/>
      <c r="AW747" s="13">
        <f>AV747/34743979</f>
        <v>0</v>
      </c>
      <c r="AX747" s="6">
        <v>1</v>
      </c>
      <c r="AY747" s="6">
        <f>AJ747/708307*288156</f>
        <v>37679.549509190219</v>
      </c>
      <c r="AZ747" s="6">
        <f>AX747*AY747</f>
        <v>37679.549509190219</v>
      </c>
      <c r="BA747" s="12">
        <f>AZ747/12721596</f>
        <v>2.9618571057586029E-3</v>
      </c>
      <c r="BB747" s="11">
        <v>0</v>
      </c>
      <c r="BC747" s="6">
        <f>AD747*BB747*0.18*4</f>
        <v>0</v>
      </c>
      <c r="BD747" s="10">
        <f>BC747/11104067</f>
        <v>0</v>
      </c>
      <c r="BE747" s="6">
        <f>AD747*BB747*0.77*4</f>
        <v>0</v>
      </c>
      <c r="BF747" s="8">
        <f>BE747/47500730</f>
        <v>0</v>
      </c>
      <c r="BG747" s="27">
        <f>BC747+BE747</f>
        <v>0</v>
      </c>
      <c r="BH747" s="9">
        <v>1</v>
      </c>
      <c r="BI747" s="6">
        <f>AK747*0.85*0.75*12</f>
        <v>171765.94021477073</v>
      </c>
      <c r="BJ747" s="6">
        <f>AL747*0.85*0.75*2*12</f>
        <v>343531.88042954146</v>
      </c>
      <c r="BK747" s="6">
        <f>BI747+BJ747</f>
        <v>515297.82064431219</v>
      </c>
      <c r="BL747" s="8">
        <f>BK747/236999601</f>
        <v>2.1742560682383267E-3</v>
      </c>
      <c r="BM747" s="6">
        <f>AH747/214638*370965</f>
        <v>48507.841788101134</v>
      </c>
      <c r="BN747" s="8">
        <f>BM747/23157202</f>
        <v>2.0947194651625501E-3</v>
      </c>
      <c r="BT747" s="6">
        <f>'[1]Detailed Budget'!$AD$12</f>
        <v>194045122715</v>
      </c>
      <c r="BU747" s="6">
        <f>'[1]Detailed Budget'!$AD$24</f>
        <v>194045122715</v>
      </c>
      <c r="BV747" s="7">
        <f>AV747/34743979</f>
        <v>0</v>
      </c>
      <c r="BW747" s="4"/>
      <c r="BX747" s="5">
        <f>BT747*BV747</f>
        <v>0</v>
      </c>
      <c r="BY747" s="5">
        <f>BU747*BV747</f>
        <v>0</v>
      </c>
      <c r="CA747" s="6">
        <f>'[1]Detailed Budget'!$AD$96</f>
        <v>71050111380.677719</v>
      </c>
      <c r="CB747" s="5">
        <f>BA747*CA747</f>
        <v>210440277.25780049</v>
      </c>
      <c r="CE747" s="6">
        <f>'[1]Detailed Budget'!$AD$175</f>
        <v>4330586076.5988197</v>
      </c>
      <c r="CF747" s="5">
        <f>BB747*BD747*CE747</f>
        <v>0</v>
      </c>
      <c r="CG747" s="6">
        <f>'[1]Detailed Budget'!$AD$176</f>
        <v>20662817754.37001</v>
      </c>
      <c r="CH747" s="5">
        <f>BB747*BF747*CG747</f>
        <v>0</v>
      </c>
      <c r="CI747" s="5">
        <f>CF747+CH747</f>
        <v>0</v>
      </c>
      <c r="CJ747" s="5">
        <f>'[1]Detailed Budget'!$AD$178</f>
        <v>46025131033.061455</v>
      </c>
      <c r="CK747" s="5">
        <f>BB747*AG747*CJ747</f>
        <v>0</v>
      </c>
      <c r="CL747" s="5">
        <f>CI747+CK747</f>
        <v>0</v>
      </c>
      <c r="CM747" s="4">
        <f>'[1]Detailed Budget'!$AD$189</f>
        <v>77498869683.252869</v>
      </c>
      <c r="CN747" s="5">
        <f>BH747*BL747*CM747</f>
        <v>168502387.69042385</v>
      </c>
      <c r="CO747" s="3">
        <f>'[1]Detailed Budget'!$AD$191</f>
        <v>2684962805.4134097</v>
      </c>
      <c r="CP747" s="2">
        <f>BH747*AN747*CO747</f>
        <v>5837796.6726643089</v>
      </c>
      <c r="CQ747" s="2">
        <f>CN747+CP747</f>
        <v>174340184.36308816</v>
      </c>
      <c r="CR747" s="6">
        <f>'[1]Detailed Budget'!$AD$195</f>
        <v>18734176418</v>
      </c>
      <c r="CS747" s="5">
        <f>BN747*CR747</f>
        <v>39242844.006573819</v>
      </c>
      <c r="CW747" s="4"/>
      <c r="DH747" s="3">
        <f>'[1]Detailed Budget'!$AD$163</f>
        <v>4928560000</v>
      </c>
      <c r="DI747" s="2">
        <f>AP747*DH747</f>
        <v>7280000.0000000009</v>
      </c>
    </row>
    <row r="748" spans="1:118" ht="43.5" x14ac:dyDescent="0.35">
      <c r="A748" s="23" t="s">
        <v>289</v>
      </c>
      <c r="B748" s="22" t="s">
        <v>288</v>
      </c>
      <c r="C748" s="21" t="s">
        <v>1</v>
      </c>
      <c r="D748" s="21"/>
      <c r="E748" s="21"/>
      <c r="F748" s="21"/>
      <c r="G748" s="21" t="s">
        <v>1</v>
      </c>
      <c r="H748" s="21" t="s">
        <v>1</v>
      </c>
      <c r="I748" s="21" t="s">
        <v>1</v>
      </c>
      <c r="J748" s="21"/>
      <c r="K748" s="21"/>
      <c r="L748" s="21"/>
      <c r="M748" s="21"/>
      <c r="N748" s="21" t="s">
        <v>1</v>
      </c>
      <c r="O748" s="21"/>
      <c r="P748" s="21"/>
      <c r="Q748" s="21"/>
      <c r="R748" s="21" t="s">
        <v>1</v>
      </c>
      <c r="S748" s="21"/>
      <c r="T748" s="21"/>
      <c r="U748" s="20">
        <f>COUNTA(C748:T748)</f>
        <v>6</v>
      </c>
      <c r="V748" s="19" t="s">
        <v>9</v>
      </c>
      <c r="W748" s="18">
        <v>147999</v>
      </c>
      <c r="X748" s="17">
        <v>3.11</v>
      </c>
      <c r="Y748" s="16">
        <f>1+X748/100</f>
        <v>1.0310999999999999</v>
      </c>
      <c r="Z748" s="6">
        <v>19</v>
      </c>
      <c r="AA748" s="16">
        <f>POWER(Y748,Z748)</f>
        <v>1.7894309732827145</v>
      </c>
      <c r="AB748" s="6">
        <f>W748*AA748</f>
        <v>264833.99461486848</v>
      </c>
      <c r="AC748" s="1">
        <v>11.5</v>
      </c>
      <c r="AD748" s="6">
        <f>AB748*AC748/100</f>
        <v>30455.909380709872</v>
      </c>
      <c r="AE748" s="6">
        <f>AD748*0.95</f>
        <v>28933.113911674376</v>
      </c>
      <c r="AF748" s="6">
        <f>AE748*BB748</f>
        <v>0</v>
      </c>
      <c r="AG748" s="15">
        <f>AE748/21628351</f>
        <v>1.3377401685257639E-3</v>
      </c>
      <c r="AH748" s="6">
        <f>AB748*0.05</f>
        <v>13241.699730743425</v>
      </c>
      <c r="AI748" s="12">
        <f>AH748/12908475</f>
        <v>1.0258144150059108E-3</v>
      </c>
      <c r="AJ748" s="6">
        <f>AD748+AH748</f>
        <v>43697.609111453297</v>
      </c>
      <c r="AK748" s="6">
        <f>AB748*0.04</f>
        <v>10593.359784594739</v>
      </c>
      <c r="AL748" s="6">
        <f>AB748*0.04</f>
        <v>10593.359784594739</v>
      </c>
      <c r="AM748" s="6">
        <f>AK748+AL748</f>
        <v>21186.719569189478</v>
      </c>
      <c r="AN748" s="14">
        <f>AM748/20653560</f>
        <v>1.0258144150059108E-3</v>
      </c>
      <c r="AO748" s="6">
        <v>10</v>
      </c>
      <c r="AP748" s="13">
        <f>AO748/8801</f>
        <v>1.1362345188046814E-3</v>
      </c>
      <c r="AQ748" s="6">
        <v>10</v>
      </c>
      <c r="AR748" s="6"/>
      <c r="AS748" s="6"/>
      <c r="AT748" s="6"/>
      <c r="AU748" s="6">
        <v>0</v>
      </c>
      <c r="AV748" s="6"/>
      <c r="AW748" s="13">
        <f>AV748/34743979</f>
        <v>0</v>
      </c>
      <c r="AX748" s="6">
        <v>1</v>
      </c>
      <c r="AY748" s="6">
        <f>AJ748/708307*288156</f>
        <v>17777.218425230778</v>
      </c>
      <c r="AZ748" s="6">
        <f>AX748*AY748</f>
        <v>17777.218425230778</v>
      </c>
      <c r="BA748" s="12">
        <f>AZ748/12721596</f>
        <v>1.3974047301321924E-3</v>
      </c>
      <c r="BB748" s="11">
        <v>0</v>
      </c>
      <c r="BC748" s="6">
        <f>AD748*BB748*0.18*4</f>
        <v>0</v>
      </c>
      <c r="BD748" s="10">
        <f>BC748/11104067</f>
        <v>0</v>
      </c>
      <c r="BE748" s="6">
        <f>AD748*BB748*0.77*4</f>
        <v>0</v>
      </c>
      <c r="BF748" s="8">
        <f>BE748/47500730</f>
        <v>0</v>
      </c>
      <c r="BG748" s="27">
        <f>BC748+BE748</f>
        <v>0</v>
      </c>
      <c r="BH748" s="9">
        <v>1</v>
      </c>
      <c r="BI748" s="6">
        <f>AK748*0.85*0.75*12</f>
        <v>81039.202352149761</v>
      </c>
      <c r="BJ748" s="6">
        <f>AL748*0.85*0.75*2*12</f>
        <v>162078.40470429952</v>
      </c>
      <c r="BK748" s="6">
        <f>BI748+BJ748</f>
        <v>243117.60705644928</v>
      </c>
      <c r="BL748" s="8">
        <f>BK748/236999601</f>
        <v>1.0258144150059108E-3</v>
      </c>
      <c r="BM748" s="6">
        <f>AH748/214638*370965</f>
        <v>22886.008724527972</v>
      </c>
      <c r="BN748" s="8">
        <f>BM748/23157202</f>
        <v>9.8828903096876601E-4</v>
      </c>
      <c r="BT748" s="6">
        <f>'[1]Detailed Budget'!$AD$12</f>
        <v>194045122715</v>
      </c>
      <c r="BU748" s="6">
        <f>'[1]Detailed Budget'!$AD$24</f>
        <v>194045122715</v>
      </c>
      <c r="BV748" s="7">
        <f>AV748/34743979</f>
        <v>0</v>
      </c>
      <c r="BW748" s="4"/>
      <c r="BX748" s="5">
        <f>BT748*BV748</f>
        <v>0</v>
      </c>
      <c r="BY748" s="5">
        <f>BU748*BV748</f>
        <v>0</v>
      </c>
      <c r="CA748" s="6">
        <f>'[1]Detailed Budget'!$AD$96</f>
        <v>71050111380.677719</v>
      </c>
      <c r="CB748" s="5">
        <f>BA748*CA748</f>
        <v>99285761.719778165</v>
      </c>
      <c r="CE748" s="6">
        <f>'[1]Detailed Budget'!$AD$175</f>
        <v>4330586076.5988197</v>
      </c>
      <c r="CF748" s="5">
        <f>BB748*BD748*CE748</f>
        <v>0</v>
      </c>
      <c r="CG748" s="6">
        <f>'[1]Detailed Budget'!$AD$176</f>
        <v>20662817754.37001</v>
      </c>
      <c r="CH748" s="5">
        <f>BB748*BF748*CG748</f>
        <v>0</v>
      </c>
      <c r="CI748" s="5">
        <f>CF748+CH748</f>
        <v>0</v>
      </c>
      <c r="CJ748" s="5">
        <f>'[1]Detailed Budget'!$AD$178</f>
        <v>46025131033.061455</v>
      </c>
      <c r="CK748" s="5">
        <f>BB748*AG748*CJ748</f>
        <v>0</v>
      </c>
      <c r="CL748" s="5">
        <f>CI748+CK748</f>
        <v>0</v>
      </c>
      <c r="CM748" s="4">
        <f>'[1]Detailed Budget'!$AD$189</f>
        <v>77498869683.252869</v>
      </c>
      <c r="CN748" s="5">
        <f>BH748*BL748*CM748</f>
        <v>79499457.667745352</v>
      </c>
      <c r="CO748" s="3">
        <f>'[1]Detailed Budget'!$AD$191</f>
        <v>2684962805.4134097</v>
      </c>
      <c r="CP748" s="2">
        <f>BH748*AN748*CO748</f>
        <v>2754273.5495477859</v>
      </c>
      <c r="CQ748" s="2">
        <f>CN748+CP748</f>
        <v>82253731.217293143</v>
      </c>
      <c r="CR748" s="6">
        <f>'[1]Detailed Budget'!$AD$195</f>
        <v>18734176418</v>
      </c>
      <c r="CS748" s="5">
        <f>BN748*CR748</f>
        <v>18514781.058143128</v>
      </c>
      <c r="CW748" s="4"/>
      <c r="DH748" s="3">
        <f>'[1]Detailed Budget'!$AD$163</f>
        <v>4928560000</v>
      </c>
      <c r="DI748" s="2">
        <f>AP748*DH748</f>
        <v>5600000</v>
      </c>
    </row>
    <row r="749" spans="1:118" ht="43.5" x14ac:dyDescent="0.35">
      <c r="A749" s="23" t="s">
        <v>287</v>
      </c>
      <c r="B749" s="22" t="s">
        <v>286</v>
      </c>
      <c r="C749" s="21" t="s">
        <v>1</v>
      </c>
      <c r="D749" s="21"/>
      <c r="E749" s="21"/>
      <c r="F749" s="21"/>
      <c r="G749" s="21" t="s">
        <v>1</v>
      </c>
      <c r="H749" s="21" t="s">
        <v>1</v>
      </c>
      <c r="I749" s="21" t="s">
        <v>1</v>
      </c>
      <c r="J749" s="21"/>
      <c r="K749" s="21"/>
      <c r="L749" s="21"/>
      <c r="M749" s="21"/>
      <c r="N749" s="21"/>
      <c r="O749" s="21" t="s">
        <v>1</v>
      </c>
      <c r="P749" s="21"/>
      <c r="Q749" s="21"/>
      <c r="R749" s="21" t="s">
        <v>1</v>
      </c>
      <c r="S749" s="21"/>
      <c r="T749" s="21"/>
      <c r="U749" s="20">
        <f>COUNTA(C749:T749)</f>
        <v>6</v>
      </c>
      <c r="V749" s="19" t="s">
        <v>9</v>
      </c>
      <c r="W749" s="18">
        <v>87187</v>
      </c>
      <c r="X749" s="17">
        <v>3.11</v>
      </c>
      <c r="Y749" s="16">
        <f>1+X749/100</f>
        <v>1.0310999999999999</v>
      </c>
      <c r="Z749" s="6">
        <v>19</v>
      </c>
      <c r="AA749" s="16">
        <f>POWER(Y749,Z749)</f>
        <v>1.7894309732827145</v>
      </c>
      <c r="AB749" s="6">
        <f>W749*AA749</f>
        <v>156015.11826760002</v>
      </c>
      <c r="AC749" s="1">
        <v>11.5</v>
      </c>
      <c r="AD749" s="6">
        <f>AB749*AC749/100</f>
        <v>17941.738600774002</v>
      </c>
      <c r="AE749" s="6">
        <f>AD749*0.95</f>
        <v>17044.6516707353</v>
      </c>
      <c r="AF749" s="6">
        <f>AE749*BB749</f>
        <v>0</v>
      </c>
      <c r="AG749" s="15">
        <f>AE749/21628351</f>
        <v>7.8806986583190278E-4</v>
      </c>
      <c r="AH749" s="6">
        <f>AB749*0.05</f>
        <v>7800.7559133800014</v>
      </c>
      <c r="AI749" s="12">
        <f>AH749/12908475</f>
        <v>6.0431274130987598E-4</v>
      </c>
      <c r="AJ749" s="6">
        <f>AD749+AH749</f>
        <v>25742.494514154005</v>
      </c>
      <c r="AK749" s="6">
        <f>AB749*0.04</f>
        <v>6240.6047307040008</v>
      </c>
      <c r="AL749" s="6">
        <f>AB749*0.04</f>
        <v>6240.6047307040008</v>
      </c>
      <c r="AM749" s="6">
        <f>AK749+AL749</f>
        <v>12481.209461408002</v>
      </c>
      <c r="AN749" s="14">
        <f>AM749/20653560</f>
        <v>6.0431274130987598E-4</v>
      </c>
      <c r="AO749" s="6">
        <v>12</v>
      </c>
      <c r="AP749" s="13">
        <f>AO749/8801</f>
        <v>1.3634814225656176E-3</v>
      </c>
      <c r="AQ749" s="6">
        <v>12</v>
      </c>
      <c r="AR749" s="6"/>
      <c r="AS749" s="6"/>
      <c r="AT749" s="6"/>
      <c r="AU749" s="6">
        <v>0</v>
      </c>
      <c r="AV749" s="6"/>
      <c r="AW749" s="13">
        <f>AV749/34743979</f>
        <v>0</v>
      </c>
      <c r="AX749" s="6">
        <v>1</v>
      </c>
      <c r="AY749" s="6">
        <f>AJ749/708307*288156</f>
        <v>10472.654158748341</v>
      </c>
      <c r="AZ749" s="6">
        <f>AX749*AY749</f>
        <v>10472.654158748341</v>
      </c>
      <c r="BA749" s="12">
        <f>AZ749/12721596</f>
        <v>8.2321857719332863E-4</v>
      </c>
      <c r="BB749" s="11">
        <v>0</v>
      </c>
      <c r="BC749" s="6">
        <f>AD749*BB749*0.18*4</f>
        <v>0</v>
      </c>
      <c r="BD749" s="10">
        <f>BC749/11104067</f>
        <v>0</v>
      </c>
      <c r="BE749" s="6">
        <f>AD749*BB749*0.77*4</f>
        <v>0</v>
      </c>
      <c r="BF749" s="8">
        <f>BE749/47500730</f>
        <v>0</v>
      </c>
      <c r="BG749" s="27">
        <f>BC749+BE749</f>
        <v>0</v>
      </c>
      <c r="BH749" s="9">
        <v>1</v>
      </c>
      <c r="BI749" s="6">
        <f>AK749*0.85*0.75*12</f>
        <v>47740.62618988561</v>
      </c>
      <c r="BJ749" s="6">
        <f>AL749*0.85*0.75*2*12</f>
        <v>95481.25237977122</v>
      </c>
      <c r="BK749" s="6">
        <f>BI749+BJ749</f>
        <v>143221.87856965684</v>
      </c>
      <c r="BL749" s="8">
        <f>BK749/236999601</f>
        <v>6.0431274130987608E-4</v>
      </c>
      <c r="BM749" s="6">
        <f>AH749/214638*370965</f>
        <v>13482.269763075561</v>
      </c>
      <c r="BN749" s="8">
        <f>BM749/23157202</f>
        <v>5.8220633749602227E-4</v>
      </c>
      <c r="BT749" s="6">
        <f>'[1]Detailed Budget'!$AD$12</f>
        <v>194045122715</v>
      </c>
      <c r="BU749" s="6">
        <f>'[1]Detailed Budget'!$AD$24</f>
        <v>194045122715</v>
      </c>
      <c r="BV749" s="7">
        <f>AV749/34743979</f>
        <v>0</v>
      </c>
      <c r="BW749" s="4"/>
      <c r="BX749" s="5">
        <f>BT749*BV749</f>
        <v>0</v>
      </c>
      <c r="BY749" s="5">
        <f>BU749*BV749</f>
        <v>0</v>
      </c>
      <c r="CA749" s="6">
        <f>'[1]Detailed Budget'!$AD$96</f>
        <v>71050111380.677719</v>
      </c>
      <c r="CB749" s="5">
        <f>BA749*CA749</f>
        <v>58489771.60022904</v>
      </c>
      <c r="CE749" s="6">
        <f>'[1]Detailed Budget'!$AD$175</f>
        <v>4330586076.5988197</v>
      </c>
      <c r="CF749" s="5">
        <f>BB749*BD749*CE749</f>
        <v>0</v>
      </c>
      <c r="CG749" s="6">
        <f>'[1]Detailed Budget'!$AD$176</f>
        <v>20662817754.37001</v>
      </c>
      <c r="CH749" s="5">
        <f>BB749*BF749*CG749</f>
        <v>0</v>
      </c>
      <c r="CI749" s="5">
        <f>CF749+CH749</f>
        <v>0</v>
      </c>
      <c r="CJ749" s="5">
        <f>'[1]Detailed Budget'!$AD$178</f>
        <v>46025131033.061455</v>
      </c>
      <c r="CK749" s="5">
        <f>BB749*AG749*CJ749</f>
        <v>0</v>
      </c>
      <c r="CL749" s="5">
        <f>CI749+CK749</f>
        <v>0</v>
      </c>
      <c r="CM749" s="4">
        <f>'[1]Detailed Budget'!$AD$189</f>
        <v>77498869683.252869</v>
      </c>
      <c r="CN749" s="5">
        <f>BH749*BL749*CM749</f>
        <v>46833554.386703387</v>
      </c>
      <c r="CO749" s="3">
        <f>'[1]Detailed Budget'!$AD$191</f>
        <v>2684962805.4134097</v>
      </c>
      <c r="CP749" s="2">
        <f>BH749*AN749*CO749</f>
        <v>1622557.2332544327</v>
      </c>
      <c r="CQ749" s="2">
        <f>CN749+CP749</f>
        <v>48456111.61995782</v>
      </c>
      <c r="CR749" s="6">
        <f>'[1]Detailed Budget'!$AD$195</f>
        <v>18734176418</v>
      </c>
      <c r="CS749" s="5">
        <f>BN749*CR749</f>
        <v>10907156.238328129</v>
      </c>
      <c r="CW749" s="4"/>
      <c r="DH749" s="3">
        <f>'[1]Detailed Budget'!$AD$163</f>
        <v>4928560000</v>
      </c>
      <c r="DI749" s="2">
        <f>AP749*DH749</f>
        <v>6720000</v>
      </c>
    </row>
    <row r="750" spans="1:118" ht="43.5" x14ac:dyDescent="0.35">
      <c r="A750" s="23" t="s">
        <v>285</v>
      </c>
      <c r="B750" s="22" t="s">
        <v>284</v>
      </c>
      <c r="C750" s="21" t="s">
        <v>1</v>
      </c>
      <c r="D750" s="21"/>
      <c r="E750" s="21"/>
      <c r="F750" s="21"/>
      <c r="G750" s="21" t="s">
        <v>1</v>
      </c>
      <c r="H750" s="21" t="s">
        <v>1</v>
      </c>
      <c r="I750" s="21" t="s">
        <v>1</v>
      </c>
      <c r="J750" s="21"/>
      <c r="K750" s="21"/>
      <c r="L750" s="21"/>
      <c r="M750" s="21"/>
      <c r="N750" s="21"/>
      <c r="O750" s="21" t="s">
        <v>1</v>
      </c>
      <c r="P750" s="21"/>
      <c r="Q750" s="21"/>
      <c r="R750" s="21" t="s">
        <v>1</v>
      </c>
      <c r="S750" s="21"/>
      <c r="T750" s="21"/>
      <c r="U750" s="20">
        <f>COUNTA(C750:T750)</f>
        <v>6</v>
      </c>
      <c r="V750" s="19" t="s">
        <v>9</v>
      </c>
      <c r="W750" s="18">
        <v>138340</v>
      </c>
      <c r="X750" s="17">
        <v>3.11</v>
      </c>
      <c r="Y750" s="16">
        <f>1+X750/100</f>
        <v>1.0310999999999999</v>
      </c>
      <c r="Z750" s="6">
        <v>19</v>
      </c>
      <c r="AA750" s="16">
        <f>POWER(Y750,Z750)</f>
        <v>1.7894309732827145</v>
      </c>
      <c r="AB750" s="6">
        <f>W750*AA750</f>
        <v>247549.88084393073</v>
      </c>
      <c r="AC750" s="1">
        <v>11.5</v>
      </c>
      <c r="AD750" s="6">
        <f>AB750*AC750/100</f>
        <v>28468.236297052033</v>
      </c>
      <c r="AE750" s="6">
        <f>AD750*0.95</f>
        <v>27044.82448219943</v>
      </c>
      <c r="AF750" s="6">
        <f>AE750*BB750</f>
        <v>0</v>
      </c>
      <c r="AG750" s="15">
        <f>AE750/21628351</f>
        <v>1.2504339550527652E-3</v>
      </c>
      <c r="AH750" s="6">
        <f>AB750*0.05</f>
        <v>12377.494042196537</v>
      </c>
      <c r="AI750" s="12">
        <f>AH750/12908475</f>
        <v>9.5886570971369866E-4</v>
      </c>
      <c r="AJ750" s="6">
        <f>AD750+AH750</f>
        <v>40845.73033924857</v>
      </c>
      <c r="AK750" s="6">
        <f>AB750*0.04</f>
        <v>9901.9952337572304</v>
      </c>
      <c r="AL750" s="6">
        <f>AB750*0.04</f>
        <v>9901.9952337572304</v>
      </c>
      <c r="AM750" s="6">
        <f>AK750+AL750</f>
        <v>19803.990467514461</v>
      </c>
      <c r="AN750" s="14">
        <f>AM750/20653560</f>
        <v>9.5886570971369877E-4</v>
      </c>
      <c r="AO750" s="6">
        <v>11</v>
      </c>
      <c r="AP750" s="13">
        <f>AO750/8801</f>
        <v>1.2498579706851495E-3</v>
      </c>
      <c r="AQ750" s="6">
        <v>11</v>
      </c>
      <c r="AR750" s="6"/>
      <c r="AS750" s="6"/>
      <c r="AT750" s="6"/>
      <c r="AU750" s="6">
        <v>0</v>
      </c>
      <c r="AV750" s="6"/>
      <c r="AW750" s="13">
        <f>AV750/34743979</f>
        <v>0</v>
      </c>
      <c r="AX750" s="6">
        <v>1</v>
      </c>
      <c r="AY750" s="6">
        <f>AJ750/708307*288156</f>
        <v>16617.006851035654</v>
      </c>
      <c r="AZ750" s="6">
        <f>AX750*AY750</f>
        <v>16617.006851035654</v>
      </c>
      <c r="BA750" s="12">
        <f>AZ750/12721596</f>
        <v>1.3062045714260738E-3</v>
      </c>
      <c r="BB750" s="11">
        <v>0</v>
      </c>
      <c r="BC750" s="6">
        <f>AD750*BB750*0.18*4</f>
        <v>0</v>
      </c>
      <c r="BD750" s="10">
        <f>BC750/11104067</f>
        <v>0</v>
      </c>
      <c r="BE750" s="6">
        <f>AD750*BB750*0.77*4</f>
        <v>0</v>
      </c>
      <c r="BF750" s="8">
        <f>BE750/47500730</f>
        <v>0</v>
      </c>
      <c r="BG750" s="27">
        <f>BC750+BE750</f>
        <v>0</v>
      </c>
      <c r="BH750" s="9">
        <v>1</v>
      </c>
      <c r="BI750" s="6">
        <f>AK750*0.85*0.75*12</f>
        <v>75750.263538242798</v>
      </c>
      <c r="BJ750" s="6">
        <f>AL750*0.85*0.75*2*12</f>
        <v>151500.5270764856</v>
      </c>
      <c r="BK750" s="6">
        <f>BI750+BJ750</f>
        <v>227250.79061472841</v>
      </c>
      <c r="BL750" s="8">
        <f>BK750/236999601</f>
        <v>9.5886570971369866E-4</v>
      </c>
      <c r="BM750" s="6">
        <f>AH750/214638*370965</f>
        <v>21392.37729276008</v>
      </c>
      <c r="BN750" s="8">
        <f>BM750/23157202</f>
        <v>9.2378938063243047E-4</v>
      </c>
      <c r="BT750" s="6">
        <f>'[1]Detailed Budget'!$AD$12</f>
        <v>194045122715</v>
      </c>
      <c r="BU750" s="6">
        <f>'[1]Detailed Budget'!$AD$24</f>
        <v>194045122715</v>
      </c>
      <c r="BV750" s="7">
        <f>AV750/34743979</f>
        <v>0</v>
      </c>
      <c r="BW750" s="4"/>
      <c r="BX750" s="5">
        <f>BT750*BV750</f>
        <v>0</v>
      </c>
      <c r="BY750" s="5">
        <f>BU750*BV750</f>
        <v>0</v>
      </c>
      <c r="CA750" s="6">
        <f>'[1]Detailed Budget'!$AD$96</f>
        <v>71050111380.677719</v>
      </c>
      <c r="CB750" s="5">
        <f>BA750*CA750</f>
        <v>92805980.285772949</v>
      </c>
      <c r="CE750" s="6">
        <f>'[1]Detailed Budget'!$AD$175</f>
        <v>4330586076.5988197</v>
      </c>
      <c r="CF750" s="5">
        <f>BB750*BD750*CE750</f>
        <v>0</v>
      </c>
      <c r="CG750" s="6">
        <f>'[1]Detailed Budget'!$AD$176</f>
        <v>20662817754.37001</v>
      </c>
      <c r="CH750" s="5">
        <f>BB750*BF750*CG750</f>
        <v>0</v>
      </c>
      <c r="CI750" s="5">
        <f>CF750+CH750</f>
        <v>0</v>
      </c>
      <c r="CJ750" s="5">
        <f>'[1]Detailed Budget'!$AD$178</f>
        <v>46025131033.061455</v>
      </c>
      <c r="CK750" s="5">
        <f>BB750*AG750*CJ750</f>
        <v>0</v>
      </c>
      <c r="CL750" s="5">
        <f>CI750+CK750</f>
        <v>0</v>
      </c>
      <c r="CM750" s="4">
        <f>'[1]Detailed Budget'!$AD$189</f>
        <v>77498869683.252869</v>
      </c>
      <c r="CN750" s="5">
        <f>BH750*BL750*CM750</f>
        <v>74311008.680841714</v>
      </c>
      <c r="CO750" s="3">
        <f>'[1]Detailed Budget'!$AD$191</f>
        <v>2684962805.4134097</v>
      </c>
      <c r="CP750" s="2">
        <f>BH750*AN750*CO750</f>
        <v>2574518.7659676126</v>
      </c>
      <c r="CQ750" s="2">
        <f>CN750+CP750</f>
        <v>76885527.446809322</v>
      </c>
      <c r="CR750" s="6">
        <f>'[1]Detailed Budget'!$AD$195</f>
        <v>18734176418</v>
      </c>
      <c r="CS750" s="5">
        <f>BN750*CR750</f>
        <v>17306433.229842905</v>
      </c>
      <c r="CW750" s="4"/>
      <c r="DH750" s="3">
        <f>'[1]Detailed Budget'!$AD$163</f>
        <v>4928560000</v>
      </c>
      <c r="DI750" s="2">
        <f>AP750*DH750</f>
        <v>6160000</v>
      </c>
    </row>
    <row r="751" spans="1:118" ht="43.5" x14ac:dyDescent="0.35">
      <c r="A751" s="23" t="s">
        <v>283</v>
      </c>
      <c r="B751" s="22" t="s">
        <v>282</v>
      </c>
      <c r="C751" s="21" t="s">
        <v>1</v>
      </c>
      <c r="D751" s="21"/>
      <c r="E751" s="21"/>
      <c r="F751" s="21"/>
      <c r="G751" s="21" t="s">
        <v>1</v>
      </c>
      <c r="H751" s="21" t="s">
        <v>1</v>
      </c>
      <c r="I751" s="21" t="s">
        <v>1</v>
      </c>
      <c r="J751" s="21"/>
      <c r="K751" s="21"/>
      <c r="L751" s="21"/>
      <c r="M751" s="21"/>
      <c r="N751" s="21" t="s">
        <v>1</v>
      </c>
      <c r="O751" s="21"/>
      <c r="P751" s="21"/>
      <c r="Q751" s="21"/>
      <c r="R751" s="21" t="s">
        <v>1</v>
      </c>
      <c r="S751" s="21"/>
      <c r="T751" s="21"/>
      <c r="U751" s="20">
        <f>COUNTA(C751:T751)</f>
        <v>6</v>
      </c>
      <c r="V751" s="19" t="s">
        <v>9</v>
      </c>
      <c r="W751" s="18">
        <v>165087</v>
      </c>
      <c r="X751" s="17">
        <v>3.11</v>
      </c>
      <c r="Y751" s="16">
        <f>1+X751/100</f>
        <v>1.0310999999999999</v>
      </c>
      <c r="Z751" s="6">
        <v>19</v>
      </c>
      <c r="AA751" s="16">
        <f>POWER(Y751,Z751)</f>
        <v>1.7894309732827145</v>
      </c>
      <c r="AB751" s="6">
        <f>W751*AA751</f>
        <v>295411.7910863235</v>
      </c>
      <c r="AC751" s="1">
        <v>11.5</v>
      </c>
      <c r="AD751" s="6">
        <f>AB751*AC751/100</f>
        <v>33972.355974927203</v>
      </c>
      <c r="AE751" s="6">
        <f>AD751*0.95</f>
        <v>32273.738176180839</v>
      </c>
      <c r="AF751" s="6">
        <f>AE751*BB751</f>
        <v>0</v>
      </c>
      <c r="AG751" s="15">
        <f>AE751/21628351</f>
        <v>1.4921959689012279E-3</v>
      </c>
      <c r="AH751" s="6">
        <f>AB751*0.05</f>
        <v>14770.589554316175</v>
      </c>
      <c r="AI751" s="12">
        <f>AH751/12908475</f>
        <v>1.1442551931437428E-3</v>
      </c>
      <c r="AJ751" s="6">
        <f>AD751+AH751</f>
        <v>48742.945529243378</v>
      </c>
      <c r="AK751" s="6">
        <f>AB751*0.04</f>
        <v>11816.47164345294</v>
      </c>
      <c r="AL751" s="6">
        <f>AB751*0.04</f>
        <v>11816.47164345294</v>
      </c>
      <c r="AM751" s="6">
        <f>AK751+AL751</f>
        <v>23632.94328690588</v>
      </c>
      <c r="AN751" s="14">
        <f>AM751/20653560</f>
        <v>1.1442551931437428E-3</v>
      </c>
      <c r="AO751" s="6">
        <v>11</v>
      </c>
      <c r="AP751" s="13">
        <f>AO751/8801</f>
        <v>1.2498579706851495E-3</v>
      </c>
      <c r="AQ751" s="6">
        <v>11</v>
      </c>
      <c r="AR751" s="6"/>
      <c r="AS751" s="6"/>
      <c r="AT751" s="6"/>
      <c r="AU751" s="6">
        <v>0</v>
      </c>
      <c r="AV751" s="6"/>
      <c r="AW751" s="13">
        <f>AV751/34743979</f>
        <v>0</v>
      </c>
      <c r="AX751" s="6">
        <v>1</v>
      </c>
      <c r="AY751" s="6">
        <f>AJ751/708307*288156</f>
        <v>19829.780323962143</v>
      </c>
      <c r="AZ751" s="6">
        <f>AX751*AY751</f>
        <v>19829.780323962143</v>
      </c>
      <c r="BA751" s="12">
        <f>AZ751/12721596</f>
        <v>1.5587494150861372E-3</v>
      </c>
      <c r="BB751" s="11">
        <v>0</v>
      </c>
      <c r="BC751" s="6">
        <f>AD751*BB751*0.18*4</f>
        <v>0</v>
      </c>
      <c r="BD751" s="10">
        <f>BC751/11104067</f>
        <v>0</v>
      </c>
      <c r="BE751" s="6">
        <f>AD751*BB751*0.77*4</f>
        <v>0</v>
      </c>
      <c r="BF751" s="8">
        <f>BE751/47500730</f>
        <v>0</v>
      </c>
      <c r="BG751" s="27">
        <f>BC751+BE751</f>
        <v>0</v>
      </c>
      <c r="BH751" s="9">
        <v>1</v>
      </c>
      <c r="BI751" s="6">
        <f>AK751*0.85*0.75*12</f>
        <v>90396.008072414988</v>
      </c>
      <c r="BJ751" s="6">
        <f>AL751*0.85*0.75*2*12</f>
        <v>180792.01614482998</v>
      </c>
      <c r="BK751" s="6">
        <f>BI751+BJ751</f>
        <v>271188.02421724494</v>
      </c>
      <c r="BL751" s="8">
        <f>BK751/236999601</f>
        <v>1.1442551931437426E-3</v>
      </c>
      <c r="BM751" s="6">
        <f>AH751/214638*370965</f>
        <v>25528.432775263002</v>
      </c>
      <c r="BN751" s="8">
        <f>BM751/23157202</f>
        <v>1.1023971192747294E-3</v>
      </c>
      <c r="BT751" s="6">
        <f>'[1]Detailed Budget'!$AD$12</f>
        <v>194045122715</v>
      </c>
      <c r="BU751" s="6">
        <f>'[1]Detailed Budget'!$AD$24</f>
        <v>194045122715</v>
      </c>
      <c r="BV751" s="7">
        <f>AV751/34743979</f>
        <v>0</v>
      </c>
      <c r="BW751" s="4"/>
      <c r="BX751" s="5">
        <f>BT751*BV751</f>
        <v>0</v>
      </c>
      <c r="BY751" s="5">
        <f>BU751*BV751</f>
        <v>0</v>
      </c>
      <c r="CA751" s="6">
        <f>'[1]Detailed Budget'!$AD$96</f>
        <v>71050111380.677719</v>
      </c>
      <c r="CB751" s="5">
        <f>BA751*CA751</f>
        <v>110749319.5564363</v>
      </c>
      <c r="CE751" s="6">
        <f>'[1]Detailed Budget'!$AD$175</f>
        <v>4330586076.5988197</v>
      </c>
      <c r="CF751" s="5">
        <f>BB751*BD751*CE751</f>
        <v>0</v>
      </c>
      <c r="CG751" s="6">
        <f>'[1]Detailed Budget'!$AD$176</f>
        <v>20662817754.37001</v>
      </c>
      <c r="CH751" s="5">
        <f>BB751*BF751*CG751</f>
        <v>0</v>
      </c>
      <c r="CI751" s="5">
        <f>CF751+CH751</f>
        <v>0</v>
      </c>
      <c r="CJ751" s="5">
        <f>'[1]Detailed Budget'!$AD$178</f>
        <v>46025131033.061455</v>
      </c>
      <c r="CK751" s="5">
        <f>BB751*AG751*CJ751</f>
        <v>0</v>
      </c>
      <c r="CL751" s="5">
        <f>CI751+CK751</f>
        <v>0</v>
      </c>
      <c r="CM751" s="4">
        <f>'[1]Detailed Budget'!$AD$189</f>
        <v>77498869683.252869</v>
      </c>
      <c r="CN751" s="5">
        <f>BH751*BL751*CM751</f>
        <v>88678484.097832248</v>
      </c>
      <c r="CO751" s="3">
        <f>'[1]Detailed Budget'!$AD$191</f>
        <v>2684962805.4134097</v>
      </c>
      <c r="CP751" s="2">
        <f>BH751*AN751*CO751</f>
        <v>3072282.6334920865</v>
      </c>
      <c r="CQ751" s="2">
        <f>CN751+CP751</f>
        <v>91750766.73132433</v>
      </c>
      <c r="CR751" s="6">
        <f>'[1]Detailed Budget'!$AD$195</f>
        <v>18734176418</v>
      </c>
      <c r="CS751" s="5">
        <f>BN751*CR751</f>
        <v>20652502.115187768</v>
      </c>
      <c r="CW751" s="4"/>
      <c r="DH751" s="3">
        <f>'[1]Detailed Budget'!$AD$163</f>
        <v>4928560000</v>
      </c>
      <c r="DI751" s="2">
        <f>AP751*DH751</f>
        <v>6160000</v>
      </c>
    </row>
    <row r="752" spans="1:118" ht="43.5" x14ac:dyDescent="0.35">
      <c r="A752" s="23" t="s">
        <v>281</v>
      </c>
      <c r="B752" s="22" t="s">
        <v>280</v>
      </c>
      <c r="C752" s="21" t="s">
        <v>1</v>
      </c>
      <c r="D752" s="21"/>
      <c r="E752" s="21"/>
      <c r="F752" s="21"/>
      <c r="G752" s="21" t="s">
        <v>1</v>
      </c>
      <c r="H752" s="21" t="s">
        <v>1</v>
      </c>
      <c r="I752" s="21" t="s">
        <v>1</v>
      </c>
      <c r="J752" s="21"/>
      <c r="K752" s="21"/>
      <c r="L752" s="21"/>
      <c r="M752" s="21"/>
      <c r="N752" s="21" t="s">
        <v>1</v>
      </c>
      <c r="O752" s="21"/>
      <c r="P752" s="21"/>
      <c r="Q752" s="21"/>
      <c r="R752" s="21" t="s">
        <v>1</v>
      </c>
      <c r="S752" s="21"/>
      <c r="T752" s="21"/>
      <c r="U752" s="20">
        <f>COUNTA(C752:T752)</f>
        <v>6</v>
      </c>
      <c r="V752" s="19" t="s">
        <v>9</v>
      </c>
      <c r="W752" s="18">
        <v>179600</v>
      </c>
      <c r="X752" s="17">
        <v>3.11</v>
      </c>
      <c r="Y752" s="16">
        <f>1+X752/100</f>
        <v>1.0310999999999999</v>
      </c>
      <c r="Z752" s="6">
        <v>19</v>
      </c>
      <c r="AA752" s="16">
        <f>POWER(Y752,Z752)</f>
        <v>1.7894309732827145</v>
      </c>
      <c r="AB752" s="6">
        <f>W752*AA752</f>
        <v>321381.80280157551</v>
      </c>
      <c r="AC752" s="1">
        <v>11.5</v>
      </c>
      <c r="AD752" s="6">
        <f>AB752*AC752/100</f>
        <v>36958.907322181185</v>
      </c>
      <c r="AE752" s="6">
        <f>AD752*0.95</f>
        <v>35110.961956072126</v>
      </c>
      <c r="AF752" s="6">
        <f>AE752*BB752</f>
        <v>0</v>
      </c>
      <c r="AG752" s="15">
        <f>AE752/21628351</f>
        <v>1.6233767408376221E-3</v>
      </c>
      <c r="AH752" s="6">
        <f>AB752*0.05</f>
        <v>16069.090140078777</v>
      </c>
      <c r="AI752" s="12">
        <f>AH752/12908475</f>
        <v>1.244848066102214E-3</v>
      </c>
      <c r="AJ752" s="6">
        <f>AD752+AH752</f>
        <v>53027.997462259962</v>
      </c>
      <c r="AK752" s="6">
        <f>AB752*0.04</f>
        <v>12855.272112063021</v>
      </c>
      <c r="AL752" s="6">
        <f>AB752*0.04</f>
        <v>12855.272112063021</v>
      </c>
      <c r="AM752" s="6">
        <f>AK752+AL752</f>
        <v>25710.544224126043</v>
      </c>
      <c r="AN752" s="14">
        <f>AM752/20653560</f>
        <v>1.244848066102214E-3</v>
      </c>
      <c r="AO752" s="6">
        <v>10</v>
      </c>
      <c r="AP752" s="13">
        <f>AO752/8801</f>
        <v>1.1362345188046814E-3</v>
      </c>
      <c r="AQ752" s="6">
        <v>10</v>
      </c>
      <c r="AR752" s="6"/>
      <c r="AS752" s="6"/>
      <c r="AT752" s="6"/>
      <c r="AU752" s="6">
        <v>0</v>
      </c>
      <c r="AV752" s="6"/>
      <c r="AW752" s="13">
        <f>AV752/34743979</f>
        <v>0</v>
      </c>
      <c r="AX752" s="6">
        <v>1</v>
      </c>
      <c r="AY752" s="6">
        <f>AJ752/708307*288156</f>
        <v>21573.040555486506</v>
      </c>
      <c r="AZ752" s="6">
        <f>AX752*AY752</f>
        <v>21573.040555486506</v>
      </c>
      <c r="BA752" s="12">
        <f>AZ752/12721596</f>
        <v>1.6957809818427269E-3</v>
      </c>
      <c r="BB752" s="11">
        <v>0</v>
      </c>
      <c r="BC752" s="6">
        <f>AD752*BB752*0.18*4</f>
        <v>0</v>
      </c>
      <c r="BD752" s="10">
        <f>BC752/11104067</f>
        <v>0</v>
      </c>
      <c r="BE752" s="6">
        <f>AD752*BB752*0.77*4</f>
        <v>0</v>
      </c>
      <c r="BF752" s="8">
        <f>BE752/47500730</f>
        <v>0</v>
      </c>
      <c r="BG752" s="27">
        <f>BC752+BE752</f>
        <v>0</v>
      </c>
      <c r="BH752" s="9">
        <v>1</v>
      </c>
      <c r="BI752" s="6">
        <f>AK752*0.85*0.75*12</f>
        <v>98342.831657282106</v>
      </c>
      <c r="BJ752" s="6">
        <f>AL752*0.85*0.75*2*12</f>
        <v>196685.66331456421</v>
      </c>
      <c r="BK752" s="6">
        <f>BI752+BJ752</f>
        <v>295028.49497184635</v>
      </c>
      <c r="BL752" s="8">
        <f>BK752/236999601</f>
        <v>1.244848066102214E-3</v>
      </c>
      <c r="BM752" s="6">
        <f>AH752/214638*370965</f>
        <v>27772.668510768475</v>
      </c>
      <c r="BN752" s="8">
        <f>BM752/23157202</f>
        <v>1.1993101977850551E-3</v>
      </c>
      <c r="BT752" s="6">
        <f>'[1]Detailed Budget'!$AD$12</f>
        <v>194045122715</v>
      </c>
      <c r="BU752" s="6">
        <f>'[1]Detailed Budget'!$AD$24</f>
        <v>194045122715</v>
      </c>
      <c r="BV752" s="7">
        <f>AV752/34743979</f>
        <v>0</v>
      </c>
      <c r="BW752" s="4"/>
      <c r="BX752" s="5">
        <f>BT752*BV752</f>
        <v>0</v>
      </c>
      <c r="BY752" s="5">
        <f>BU752*BV752</f>
        <v>0</v>
      </c>
      <c r="CA752" s="6">
        <f>'[1]Detailed Budget'!$AD$96</f>
        <v>71050111380.677719</v>
      </c>
      <c r="CB752" s="5">
        <f>BA752*CA752</f>
        <v>120485427.63716076</v>
      </c>
      <c r="CE752" s="6">
        <f>'[1]Detailed Budget'!$AD$175</f>
        <v>4330586076.5988197</v>
      </c>
      <c r="CF752" s="5">
        <f>BB752*BD752*CE752</f>
        <v>0</v>
      </c>
      <c r="CG752" s="6">
        <f>'[1]Detailed Budget'!$AD$176</f>
        <v>20662817754.37001</v>
      </c>
      <c r="CH752" s="5">
        <f>BB752*BF752*CG752</f>
        <v>0</v>
      </c>
      <c r="CI752" s="5">
        <f>CF752+CH752</f>
        <v>0</v>
      </c>
      <c r="CJ752" s="5">
        <f>'[1]Detailed Budget'!$AD$178</f>
        <v>46025131033.061455</v>
      </c>
      <c r="CK752" s="5">
        <f>BB752*AG752*CJ752</f>
        <v>0</v>
      </c>
      <c r="CL752" s="5">
        <f>CI752+CK752</f>
        <v>0</v>
      </c>
      <c r="CM752" s="4">
        <f>'[1]Detailed Budget'!$AD$189</f>
        <v>77498869683.252869</v>
      </c>
      <c r="CN752" s="5">
        <f>BH752*BL752*CM752</f>
        <v>96474318.05030483</v>
      </c>
      <c r="CO752" s="3">
        <f>'[1]Detailed Budget'!$AD$191</f>
        <v>2684962805.4134097</v>
      </c>
      <c r="CP752" s="2">
        <f>BH752*AN752*CO752</f>
        <v>3342370.7558752582</v>
      </c>
      <c r="CQ752" s="2">
        <f>CN752+CP752</f>
        <v>99816688.80618009</v>
      </c>
      <c r="CR752" s="6">
        <f>'[1]Detailed Budget'!$AD$195</f>
        <v>18734176418</v>
      </c>
      <c r="CS752" s="5">
        <f>BN752*CR752</f>
        <v>22468088.825211696</v>
      </c>
      <c r="CW752" s="4"/>
      <c r="DH752" s="3">
        <f>'[1]Detailed Budget'!$AD$163</f>
        <v>4928560000</v>
      </c>
      <c r="DI752" s="2">
        <f>AP752*DH752</f>
        <v>5600000</v>
      </c>
    </row>
    <row r="753" spans="1:118" ht="43.5" x14ac:dyDescent="0.35">
      <c r="A753" s="23" t="s">
        <v>279</v>
      </c>
      <c r="B753" s="22" t="s">
        <v>278</v>
      </c>
      <c r="C753" s="21" t="s">
        <v>1</v>
      </c>
      <c r="D753" s="21"/>
      <c r="E753" s="21"/>
      <c r="F753" s="21"/>
      <c r="G753" s="21" t="s">
        <v>1</v>
      </c>
      <c r="H753" s="21" t="s">
        <v>1</v>
      </c>
      <c r="I753" s="21" t="s">
        <v>1</v>
      </c>
      <c r="J753" s="21"/>
      <c r="K753" s="21"/>
      <c r="L753" s="21"/>
      <c r="M753" s="21"/>
      <c r="N753" s="21" t="s">
        <v>1</v>
      </c>
      <c r="O753" s="21"/>
      <c r="P753" s="21"/>
      <c r="Q753" s="21"/>
      <c r="R753" s="21" t="s">
        <v>1</v>
      </c>
      <c r="S753" s="21"/>
      <c r="T753" s="21"/>
      <c r="U753" s="20">
        <f>COUNTA(C753:T753)</f>
        <v>6</v>
      </c>
      <c r="V753" s="19" t="s">
        <v>9</v>
      </c>
      <c r="W753" s="18">
        <v>94264</v>
      </c>
      <c r="X753" s="17">
        <v>3.11</v>
      </c>
      <c r="Y753" s="16">
        <f>1+X753/100</f>
        <v>1.0310999999999999</v>
      </c>
      <c r="Z753" s="6">
        <v>19</v>
      </c>
      <c r="AA753" s="16">
        <f>POWER(Y753,Z753)</f>
        <v>1.7894309732827145</v>
      </c>
      <c r="AB753" s="6">
        <f>W753*AA753</f>
        <v>168678.92126552179</v>
      </c>
      <c r="AC753" s="1">
        <v>11.5</v>
      </c>
      <c r="AD753" s="6">
        <f>AB753*AC753/100</f>
        <v>19398.075945535005</v>
      </c>
      <c r="AE753" s="6">
        <f>AD753*0.95</f>
        <v>18428.172148258254</v>
      </c>
      <c r="AF753" s="6">
        <f>AE753*BB753</f>
        <v>0</v>
      </c>
      <c r="AG753" s="15">
        <f>AE753/21628351</f>
        <v>8.5203777894386193E-4</v>
      </c>
      <c r="AH753" s="6">
        <f>AB753*0.05</f>
        <v>8433.9460632760893</v>
      </c>
      <c r="AI753" s="12">
        <f>AH753/12908475</f>
        <v>6.5336502284554061E-4</v>
      </c>
      <c r="AJ753" s="6">
        <f>AD753+AH753</f>
        <v>27832.022008811095</v>
      </c>
      <c r="AK753" s="6">
        <f>AB753*0.04</f>
        <v>6747.1568506208714</v>
      </c>
      <c r="AL753" s="6">
        <f>AB753*0.04</f>
        <v>6747.1568506208714</v>
      </c>
      <c r="AM753" s="6">
        <f>AK753+AL753</f>
        <v>13494.313701241743</v>
      </c>
      <c r="AN753" s="14">
        <f>AM753/20653560</f>
        <v>6.5336502284554061E-4</v>
      </c>
      <c r="AO753" s="6">
        <v>10</v>
      </c>
      <c r="AP753" s="13">
        <f>AO753/8801</f>
        <v>1.1362345188046814E-3</v>
      </c>
      <c r="AQ753" s="6">
        <v>10</v>
      </c>
      <c r="AR753" s="6"/>
      <c r="AS753" s="6"/>
      <c r="AT753" s="6"/>
      <c r="AU753" s="6">
        <v>0</v>
      </c>
      <c r="AV753" s="6"/>
      <c r="AW753" s="13">
        <f>AV753/34743979</f>
        <v>0</v>
      </c>
      <c r="AX753" s="6">
        <v>1</v>
      </c>
      <c r="AY753" s="6">
        <f>AJ753/708307*288156</f>
        <v>11322.723245670266</v>
      </c>
      <c r="AZ753" s="6">
        <f>AX753*AY753</f>
        <v>11322.723245670266</v>
      </c>
      <c r="BA753" s="12">
        <f>AZ753/12721596</f>
        <v>8.9003952378854554E-4</v>
      </c>
      <c r="BB753" s="11">
        <v>0</v>
      </c>
      <c r="BC753" s="6">
        <f>AD753*BB753*0.18*4</f>
        <v>0</v>
      </c>
      <c r="BD753" s="10">
        <f>BC753/11104067</f>
        <v>0</v>
      </c>
      <c r="BE753" s="6">
        <f>AD753*BB753*0.77*4</f>
        <v>0</v>
      </c>
      <c r="BF753" s="8">
        <f>BE753/47500730</f>
        <v>0</v>
      </c>
      <c r="BG753" s="27">
        <f>BC753+BE753</f>
        <v>0</v>
      </c>
      <c r="BH753" s="9">
        <v>1</v>
      </c>
      <c r="BI753" s="6">
        <f>AK753*0.85*0.75*12</f>
        <v>51615.749907249658</v>
      </c>
      <c r="BJ753" s="6">
        <f>AL753*0.85*0.75*2*12</f>
        <v>103231.49981449932</v>
      </c>
      <c r="BK753" s="6">
        <f>BI753+BJ753</f>
        <v>154847.24972174899</v>
      </c>
      <c r="BL753" s="8">
        <f>BK753/236999601</f>
        <v>6.533650228455405E-4</v>
      </c>
      <c r="BM753" s="6">
        <f>AH753/214638*370965</f>
        <v>14576.630425941419</v>
      </c>
      <c r="BN753" s="8">
        <f>BM753/23157202</f>
        <v>6.2946423432077062E-4</v>
      </c>
      <c r="BT753" s="6">
        <f>'[1]Detailed Budget'!$AD$12</f>
        <v>194045122715</v>
      </c>
      <c r="BU753" s="6">
        <f>'[1]Detailed Budget'!$AD$24</f>
        <v>194045122715</v>
      </c>
      <c r="BV753" s="7">
        <f>AV753/34743979</f>
        <v>0</v>
      </c>
      <c r="BW753" s="4"/>
      <c r="BX753" s="5">
        <f>BT753*BV753</f>
        <v>0</v>
      </c>
      <c r="BY753" s="5">
        <f>BU753*BV753</f>
        <v>0</v>
      </c>
      <c r="CA753" s="6">
        <f>'[1]Detailed Budget'!$AD$96</f>
        <v>71050111380.677719</v>
      </c>
      <c r="CB753" s="5">
        <f>BA753*CA753</f>
        <v>63237407.298381515</v>
      </c>
      <c r="CE753" s="6">
        <f>'[1]Detailed Budget'!$AD$175</f>
        <v>4330586076.5988197</v>
      </c>
      <c r="CF753" s="5">
        <f>BB753*BD753*CE753</f>
        <v>0</v>
      </c>
      <c r="CG753" s="6">
        <f>'[1]Detailed Budget'!$AD$176</f>
        <v>20662817754.37001</v>
      </c>
      <c r="CH753" s="5">
        <f>BB753*BF753*CG753</f>
        <v>0</v>
      </c>
      <c r="CI753" s="5">
        <f>CF753+CH753</f>
        <v>0</v>
      </c>
      <c r="CJ753" s="5">
        <f>'[1]Detailed Budget'!$AD$178</f>
        <v>46025131033.061455</v>
      </c>
      <c r="CK753" s="5">
        <f>BB753*AG753*CJ753</f>
        <v>0</v>
      </c>
      <c r="CL753" s="5">
        <f>CI753+CK753</f>
        <v>0</v>
      </c>
      <c r="CM753" s="4">
        <f>'[1]Detailed Budget'!$AD$189</f>
        <v>77498869683.252869</v>
      </c>
      <c r="CN753" s="5">
        <f>BH753*BL753*CM753</f>
        <v>50635050.761102073</v>
      </c>
      <c r="CO753" s="3">
        <f>'[1]Detailed Budget'!$AD$191</f>
        <v>2684962805.4134097</v>
      </c>
      <c r="CP753" s="2">
        <f>BH753*AN753*CO753</f>
        <v>1754260.7846983592</v>
      </c>
      <c r="CQ753" s="2">
        <f>CN753+CP753</f>
        <v>52389311.545800433</v>
      </c>
      <c r="CR753" s="6">
        <f>'[1]Detailed Budget'!$AD$195</f>
        <v>18734176418</v>
      </c>
      <c r="CS753" s="5">
        <f>BN753*CR753</f>
        <v>11792494.014586607</v>
      </c>
      <c r="CW753" s="4"/>
      <c r="DH753" s="3">
        <f>'[1]Detailed Budget'!$AD$163</f>
        <v>4928560000</v>
      </c>
      <c r="DI753" s="2">
        <f>AP753*DH753</f>
        <v>5600000</v>
      </c>
    </row>
    <row r="754" spans="1:118" ht="43.5" x14ac:dyDescent="0.35">
      <c r="A754" s="23" t="s">
        <v>277</v>
      </c>
      <c r="B754" s="22" t="s">
        <v>276</v>
      </c>
      <c r="C754" s="21" t="s">
        <v>1</v>
      </c>
      <c r="D754" s="21"/>
      <c r="E754" s="21"/>
      <c r="F754" s="21"/>
      <c r="G754" s="21" t="s">
        <v>1</v>
      </c>
      <c r="H754" s="21" t="s">
        <v>1</v>
      </c>
      <c r="I754" s="21" t="s">
        <v>1</v>
      </c>
      <c r="J754" s="21"/>
      <c r="K754" s="21"/>
      <c r="L754" s="21"/>
      <c r="M754" s="21"/>
      <c r="N754" s="21"/>
      <c r="O754" s="21" t="s">
        <v>1</v>
      </c>
      <c r="P754" s="21"/>
      <c r="Q754" s="21"/>
      <c r="R754" s="21" t="s">
        <v>1</v>
      </c>
      <c r="S754" s="21"/>
      <c r="T754" s="21"/>
      <c r="U754" s="20">
        <f>COUNTA(C754:T754)</f>
        <v>6</v>
      </c>
      <c r="V754" s="19" t="s">
        <v>9</v>
      </c>
      <c r="W754" s="18">
        <v>160001</v>
      </c>
      <c r="X754" s="17">
        <v>3.11</v>
      </c>
      <c r="Y754" s="16">
        <f>1+X754/100</f>
        <v>1.0310999999999999</v>
      </c>
      <c r="Z754" s="6">
        <v>19</v>
      </c>
      <c r="AA754" s="16">
        <f>POWER(Y754,Z754)</f>
        <v>1.7894309732827145</v>
      </c>
      <c r="AB754" s="6">
        <f>W754*AA754</f>
        <v>286310.74515620759</v>
      </c>
      <c r="AC754" s="1">
        <v>11.5</v>
      </c>
      <c r="AD754" s="6">
        <f>AB754*AC754/100</f>
        <v>32925.73569296387</v>
      </c>
      <c r="AE754" s="6">
        <f>AD754*0.95</f>
        <v>31279.448908315673</v>
      </c>
      <c r="AF754" s="6">
        <f>AE754*BB754</f>
        <v>0</v>
      </c>
      <c r="AG754" s="15">
        <f>AE754/21628351</f>
        <v>1.4462243981668169E-3</v>
      </c>
      <c r="AH754" s="6">
        <f>AB754*0.05</f>
        <v>14315.53725781038</v>
      </c>
      <c r="AI754" s="12">
        <f>AH754/12908475</f>
        <v>1.1090029812050131E-3</v>
      </c>
      <c r="AJ754" s="6">
        <f>AD754+AH754</f>
        <v>47241.272950774248</v>
      </c>
      <c r="AK754" s="6">
        <f>AB754*0.04</f>
        <v>11452.429806248303</v>
      </c>
      <c r="AL754" s="6">
        <f>AB754*0.04</f>
        <v>11452.429806248303</v>
      </c>
      <c r="AM754" s="6">
        <f>AK754+AL754</f>
        <v>22904.859612496606</v>
      </c>
      <c r="AN754" s="14">
        <f>AM754/20653560</f>
        <v>1.1090029812050128E-3</v>
      </c>
      <c r="AO754" s="6">
        <v>11</v>
      </c>
      <c r="AP754" s="13">
        <f>AO754/8801</f>
        <v>1.2498579706851495E-3</v>
      </c>
      <c r="AQ754" s="6">
        <v>11</v>
      </c>
      <c r="AR754" s="6"/>
      <c r="AS754" s="6"/>
      <c r="AT754" s="6"/>
      <c r="AU754" s="6">
        <v>0</v>
      </c>
      <c r="AV754" s="6"/>
      <c r="AW754" s="13">
        <f>AV754/34743979</f>
        <v>0</v>
      </c>
      <c r="AX754" s="6">
        <v>1</v>
      </c>
      <c r="AY754" s="6">
        <f>AJ754/708307*288156</f>
        <v>19218.864487296192</v>
      </c>
      <c r="AZ754" s="6">
        <f>AX754*AY754</f>
        <v>19218.864487296192</v>
      </c>
      <c r="BA754" s="12">
        <f>AZ754/12721596</f>
        <v>1.5107274659009917E-3</v>
      </c>
      <c r="BB754" s="11">
        <v>0</v>
      </c>
      <c r="BC754" s="6">
        <f>AD754*BB754*0.18*4</f>
        <v>0</v>
      </c>
      <c r="BD754" s="10">
        <f>BC754/11104067</f>
        <v>0</v>
      </c>
      <c r="BE754" s="6">
        <f>AD754*BB754*0.77*4</f>
        <v>0</v>
      </c>
      <c r="BF754" s="8">
        <f>BE754/47500730</f>
        <v>0</v>
      </c>
      <c r="BG754" s="27">
        <f>BC754+BE754</f>
        <v>0</v>
      </c>
      <c r="BH754" s="9">
        <v>1</v>
      </c>
      <c r="BI754" s="6">
        <f>AK754*0.85*0.75*12</f>
        <v>87611.088017799513</v>
      </c>
      <c r="BJ754" s="6">
        <f>AL754*0.85*0.75*2*12</f>
        <v>175222.17603559903</v>
      </c>
      <c r="BK754" s="6">
        <f>BI754+BJ754</f>
        <v>262833.26405339851</v>
      </c>
      <c r="BL754" s="8">
        <f>BK754/236999601</f>
        <v>1.1090029812050126E-3</v>
      </c>
      <c r="BM754" s="6">
        <f>AH754/214638*370965</f>
        <v>24741.952864095027</v>
      </c>
      <c r="BN754" s="8">
        <f>BM754/23157202</f>
        <v>1.0684344708007049E-3</v>
      </c>
      <c r="BT754" s="6">
        <f>'[1]Detailed Budget'!$AD$12</f>
        <v>194045122715</v>
      </c>
      <c r="BU754" s="6">
        <f>'[1]Detailed Budget'!$AD$24</f>
        <v>194045122715</v>
      </c>
      <c r="BV754" s="7">
        <f>AV754/34743979</f>
        <v>0</v>
      </c>
      <c r="BW754" s="4"/>
      <c r="BX754" s="5">
        <f>BT754*BV754</f>
        <v>0</v>
      </c>
      <c r="BY754" s="5">
        <f>BU754*BV754</f>
        <v>0</v>
      </c>
      <c r="CA754" s="6">
        <f>'[1]Detailed Budget'!$AD$96</f>
        <v>71050111380.677719</v>
      </c>
      <c r="CB754" s="5">
        <f>BA754*CA754</f>
        <v>107337354.71811447</v>
      </c>
      <c r="CE754" s="6">
        <f>'[1]Detailed Budget'!$AD$175</f>
        <v>4330586076.5988197</v>
      </c>
      <c r="CF754" s="5">
        <f>BB754*BD754*CE754</f>
        <v>0</v>
      </c>
      <c r="CG754" s="6">
        <f>'[1]Detailed Budget'!$AD$176</f>
        <v>20662817754.37001</v>
      </c>
      <c r="CH754" s="5">
        <f>BB754*BF754*CG754</f>
        <v>0</v>
      </c>
      <c r="CI754" s="5">
        <f>CF754+CH754</f>
        <v>0</v>
      </c>
      <c r="CJ754" s="5">
        <f>'[1]Detailed Budget'!$AD$178</f>
        <v>46025131033.061455</v>
      </c>
      <c r="CK754" s="5">
        <f>BB754*AG754*CJ754</f>
        <v>0</v>
      </c>
      <c r="CL754" s="5">
        <f>CI754+CK754</f>
        <v>0</v>
      </c>
      <c r="CM754" s="4">
        <f>'[1]Detailed Budget'!$AD$189</f>
        <v>77498869683.252869</v>
      </c>
      <c r="CN754" s="5">
        <f>BH754*BL754*CM754</f>
        <v>85946477.518746197</v>
      </c>
      <c r="CO754" s="3">
        <f>'[1]Detailed Budget'!$AD$191</f>
        <v>2684962805.4134097</v>
      </c>
      <c r="CP754" s="2">
        <f>BH754*AN754*CO754</f>
        <v>2977631.7556280461</v>
      </c>
      <c r="CQ754" s="2">
        <f>CN754+CP754</f>
        <v>88924109.274374247</v>
      </c>
      <c r="CR754" s="6">
        <f>'[1]Detailed Budget'!$AD$195</f>
        <v>18734176418</v>
      </c>
      <c r="CS754" s="5">
        <f>BN754*CR754</f>
        <v>20016239.867052875</v>
      </c>
      <c r="CW754" s="4"/>
      <c r="DH754" s="3">
        <f>'[1]Detailed Budget'!$AD$163</f>
        <v>4928560000</v>
      </c>
      <c r="DI754" s="2">
        <f>AP754*DH754</f>
        <v>6160000</v>
      </c>
    </row>
    <row r="755" spans="1:118" ht="43.5" x14ac:dyDescent="0.35">
      <c r="A755" s="23" t="s">
        <v>275</v>
      </c>
      <c r="B755" s="22" t="s">
        <v>274</v>
      </c>
      <c r="C755" s="21" t="s">
        <v>1</v>
      </c>
      <c r="D755" s="21"/>
      <c r="E755" s="21"/>
      <c r="F755" s="21"/>
      <c r="G755" s="21" t="s">
        <v>1</v>
      </c>
      <c r="H755" s="21" t="s">
        <v>1</v>
      </c>
      <c r="I755" s="21" t="s">
        <v>1</v>
      </c>
      <c r="J755" s="21"/>
      <c r="K755" s="21"/>
      <c r="L755" s="21"/>
      <c r="M755" s="21"/>
      <c r="N755" s="21"/>
      <c r="O755" s="21" t="s">
        <v>1</v>
      </c>
      <c r="P755" s="21"/>
      <c r="Q755" s="21"/>
      <c r="R755" s="21" t="s">
        <v>1</v>
      </c>
      <c r="S755" s="21"/>
      <c r="T755" s="21"/>
      <c r="U755" s="20">
        <f>COUNTA(C755:T755)</f>
        <v>6</v>
      </c>
      <c r="V755" s="19" t="s">
        <v>9</v>
      </c>
      <c r="W755" s="18">
        <v>221873</v>
      </c>
      <c r="X755" s="17">
        <v>3.11</v>
      </c>
      <c r="Y755" s="16">
        <f>1+X755/100</f>
        <v>1.0310999999999999</v>
      </c>
      <c r="Z755" s="6">
        <v>19</v>
      </c>
      <c r="AA755" s="16">
        <f>POWER(Y755,Z755)</f>
        <v>1.7894309732827145</v>
      </c>
      <c r="AB755" s="6">
        <f>W755*AA755</f>
        <v>397026.4183351557</v>
      </c>
      <c r="AC755" s="1">
        <v>11.5</v>
      </c>
      <c r="AD755" s="6">
        <f>AB755*AC755/100</f>
        <v>45658.038108542904</v>
      </c>
      <c r="AE755" s="6">
        <f>AD755*0.95</f>
        <v>43375.136203115755</v>
      </c>
      <c r="AF755" s="6">
        <f>AE755*BB755</f>
        <v>0</v>
      </c>
      <c r="AG755" s="15">
        <f>AE755/21628351</f>
        <v>2.0054758776161786E-3</v>
      </c>
      <c r="AH755" s="6">
        <f>AB755*0.05</f>
        <v>19851.320916757788</v>
      </c>
      <c r="AI755" s="12">
        <f>AH755/12908475</f>
        <v>1.5378517537321633E-3</v>
      </c>
      <c r="AJ755" s="6">
        <f>AD755+AH755</f>
        <v>65509.359025300691</v>
      </c>
      <c r="AK755" s="6">
        <f>AB755*0.04</f>
        <v>15881.056733406229</v>
      </c>
      <c r="AL755" s="6">
        <f>AB755*0.04</f>
        <v>15881.056733406229</v>
      </c>
      <c r="AM755" s="6">
        <f>AK755+AL755</f>
        <v>31762.113466812458</v>
      </c>
      <c r="AN755" s="14">
        <f>AM755/20653560</f>
        <v>1.5378517537321633E-3</v>
      </c>
      <c r="AO755" s="6">
        <v>12</v>
      </c>
      <c r="AP755" s="13">
        <f>AO755/8801</f>
        <v>1.3634814225656176E-3</v>
      </c>
      <c r="AQ755" s="6">
        <v>12</v>
      </c>
      <c r="AR755" s="6"/>
      <c r="AS755" s="6"/>
      <c r="AT755" s="6"/>
      <c r="AU755" s="6">
        <v>0</v>
      </c>
      <c r="AV755" s="6"/>
      <c r="AW755" s="13">
        <f>AV755/34743979</f>
        <v>0</v>
      </c>
      <c r="AX755" s="6">
        <v>1</v>
      </c>
      <c r="AY755" s="6">
        <f>AJ755/708307*288156</f>
        <v>26650.752935230834</v>
      </c>
      <c r="AZ755" s="6">
        <f>AX755*AY755</f>
        <v>26650.752935230834</v>
      </c>
      <c r="BA755" s="12">
        <f>AZ755/12721596</f>
        <v>2.0949221257482815E-3</v>
      </c>
      <c r="BB755" s="11">
        <v>0</v>
      </c>
      <c r="BC755" s="6">
        <f>AD755*BB755*0.18*4</f>
        <v>0</v>
      </c>
      <c r="BD755" s="10">
        <f>BC755/11104067</f>
        <v>0</v>
      </c>
      <c r="BE755" s="6">
        <f>AD755*BB755*0.77*4</f>
        <v>0</v>
      </c>
      <c r="BF755" s="8">
        <f>BE755/47500730</f>
        <v>0</v>
      </c>
      <c r="BG755" s="27">
        <f>BC755+BE755</f>
        <v>0</v>
      </c>
      <c r="BH755" s="9">
        <v>1</v>
      </c>
      <c r="BI755" s="6">
        <f>AK755*0.85*0.75*12</f>
        <v>121490.08401055765</v>
      </c>
      <c r="BJ755" s="6">
        <f>AL755*0.85*0.75*2*12</f>
        <v>242980.1680211153</v>
      </c>
      <c r="BK755" s="6">
        <f>BI755+BJ755</f>
        <v>364470.25203167298</v>
      </c>
      <c r="BL755" s="8">
        <f>BK755/236999601</f>
        <v>1.5378517537321633E-3</v>
      </c>
      <c r="BM755" s="6">
        <f>AH755/214638*370965</f>
        <v>34309.606238806984</v>
      </c>
      <c r="BN755" s="8">
        <f>BM755/23157202</f>
        <v>1.4815954984029151E-3</v>
      </c>
      <c r="BT755" s="6">
        <f>'[1]Detailed Budget'!$AD$12</f>
        <v>194045122715</v>
      </c>
      <c r="BU755" s="6">
        <f>'[1]Detailed Budget'!$AD$24</f>
        <v>194045122715</v>
      </c>
      <c r="BV755" s="7">
        <f>AV755/34743979</f>
        <v>0</v>
      </c>
      <c r="BW755" s="4"/>
      <c r="BX755" s="5">
        <f>BT755*BV755</f>
        <v>0</v>
      </c>
      <c r="BY755" s="5">
        <f>BU755*BV755</f>
        <v>0</v>
      </c>
      <c r="CA755" s="6">
        <f>'[1]Detailed Budget'!$AD$96</f>
        <v>71050111380.677719</v>
      </c>
      <c r="CB755" s="5">
        <f>BA755*CA755</f>
        <v>148844450.36826155</v>
      </c>
      <c r="CE755" s="6">
        <f>'[1]Detailed Budget'!$AD$175</f>
        <v>4330586076.5988197</v>
      </c>
      <c r="CF755" s="5">
        <f>BB755*BD755*CE755</f>
        <v>0</v>
      </c>
      <c r="CG755" s="6">
        <f>'[1]Detailed Budget'!$AD$176</f>
        <v>20662817754.37001</v>
      </c>
      <c r="CH755" s="5">
        <f>BB755*BF755*CG755</f>
        <v>0</v>
      </c>
      <c r="CI755" s="5">
        <f>CF755+CH755</f>
        <v>0</v>
      </c>
      <c r="CJ755" s="5">
        <f>'[1]Detailed Budget'!$AD$178</f>
        <v>46025131033.061455</v>
      </c>
      <c r="CK755" s="5">
        <f>BB755*AG755*CJ755</f>
        <v>0</v>
      </c>
      <c r="CL755" s="5">
        <f>CI755+CK755</f>
        <v>0</v>
      </c>
      <c r="CM755" s="4">
        <f>'[1]Detailed Budget'!$AD$189</f>
        <v>77498869683.252869</v>
      </c>
      <c r="CN755" s="5">
        <f>BH755*BL755*CM755</f>
        <v>119181772.65465081</v>
      </c>
      <c r="CO755" s="3">
        <f>'[1]Detailed Budget'!$AD$191</f>
        <v>2684962805.4134097</v>
      </c>
      <c r="CP755" s="2">
        <f>BH755*AN755*CO755</f>
        <v>4129074.7590106414</v>
      </c>
      <c r="CQ755" s="2">
        <f>CN755+CP755</f>
        <v>123310847.41366145</v>
      </c>
      <c r="CR755" s="6">
        <f>'[1]Detailed Budget'!$AD$195</f>
        <v>18734176418</v>
      </c>
      <c r="CS755" s="5">
        <f>BN755*CR755</f>
        <v>27756471.447194848</v>
      </c>
      <c r="CW755" s="4"/>
      <c r="DH755" s="3">
        <f>'[1]Detailed Budget'!$AD$163</f>
        <v>4928560000</v>
      </c>
      <c r="DI755" s="2">
        <f>AP755*DH755</f>
        <v>6720000</v>
      </c>
    </row>
    <row r="756" spans="1:118" ht="43.5" x14ac:dyDescent="0.35">
      <c r="A756" s="23" t="s">
        <v>273</v>
      </c>
      <c r="B756" s="22" t="s">
        <v>272</v>
      </c>
      <c r="C756" s="21" t="s">
        <v>1</v>
      </c>
      <c r="D756" s="21"/>
      <c r="E756" s="21"/>
      <c r="F756" s="21"/>
      <c r="G756" s="21" t="s">
        <v>1</v>
      </c>
      <c r="H756" s="21" t="s">
        <v>1</v>
      </c>
      <c r="I756" s="21" t="s">
        <v>1</v>
      </c>
      <c r="J756" s="21"/>
      <c r="K756" s="21"/>
      <c r="L756" s="21"/>
      <c r="M756" s="21"/>
      <c r="N756" s="21" t="s">
        <v>1</v>
      </c>
      <c r="O756" s="21"/>
      <c r="P756" s="21"/>
      <c r="Q756" s="21"/>
      <c r="R756" s="21" t="s">
        <v>1</v>
      </c>
      <c r="S756" s="21"/>
      <c r="T756" s="21"/>
      <c r="U756" s="20">
        <f>COUNTA(C756:T756)</f>
        <v>6</v>
      </c>
      <c r="V756" s="19" t="s">
        <v>9</v>
      </c>
      <c r="W756" s="18">
        <v>148558</v>
      </c>
      <c r="X756" s="17">
        <v>3.11</v>
      </c>
      <c r="Y756" s="16">
        <f>1+X756/100</f>
        <v>1.0310999999999999</v>
      </c>
      <c r="Z756" s="6">
        <v>19</v>
      </c>
      <c r="AA756" s="16">
        <f>POWER(Y756,Z756)</f>
        <v>1.7894309732827145</v>
      </c>
      <c r="AB756" s="6">
        <f>W756*AA756</f>
        <v>265834.2865289335</v>
      </c>
      <c r="AC756" s="1">
        <v>11.5</v>
      </c>
      <c r="AD756" s="6">
        <f>AB756*AC756/100</f>
        <v>30570.942950827353</v>
      </c>
      <c r="AE756" s="6">
        <f>AD756*0.95</f>
        <v>29042.395803285985</v>
      </c>
      <c r="AF756" s="6">
        <f>AE756*BB756</f>
        <v>0</v>
      </c>
      <c r="AG756" s="15">
        <f>AE756/21628351</f>
        <v>1.3427928834373912E-3</v>
      </c>
      <c r="AH756" s="6">
        <f>AB756*0.05</f>
        <v>13291.714326446676</v>
      </c>
      <c r="AI756" s="12">
        <f>AH756/12908475</f>
        <v>1.0296889699555273E-3</v>
      </c>
      <c r="AJ756" s="6">
        <f>AD756+AH756</f>
        <v>43862.657277274033</v>
      </c>
      <c r="AK756" s="6">
        <f>AB756*0.04</f>
        <v>10633.37146115734</v>
      </c>
      <c r="AL756" s="6">
        <f>AB756*0.04</f>
        <v>10633.37146115734</v>
      </c>
      <c r="AM756" s="6">
        <f>AK756+AL756</f>
        <v>21266.742922314679</v>
      </c>
      <c r="AN756" s="14">
        <f>AM756/20653560</f>
        <v>1.0296889699555273E-3</v>
      </c>
      <c r="AO756" s="6">
        <v>11</v>
      </c>
      <c r="AP756" s="13">
        <f>AO756/8801</f>
        <v>1.2498579706851495E-3</v>
      </c>
      <c r="AQ756" s="6">
        <v>11</v>
      </c>
      <c r="AR756" s="6"/>
      <c r="AS756" s="6"/>
      <c r="AT756" s="6"/>
      <c r="AU756" s="6">
        <v>0</v>
      </c>
      <c r="AV756" s="6"/>
      <c r="AW756" s="13">
        <f>AV756/34743979</f>
        <v>0</v>
      </c>
      <c r="AX756" s="6">
        <v>1</v>
      </c>
      <c r="AY756" s="6">
        <f>AJ756/708307*288156</f>
        <v>17844.363913373967</v>
      </c>
      <c r="AZ756" s="6">
        <f>AX756*AY756</f>
        <v>17844.363913373967</v>
      </c>
      <c r="BA756" s="12">
        <f>AZ756/12721596</f>
        <v>1.4026828012282395E-3</v>
      </c>
      <c r="BB756" s="11">
        <v>0</v>
      </c>
      <c r="BC756" s="6">
        <f>AD756*BB756*0.18*4</f>
        <v>0</v>
      </c>
      <c r="BD756" s="10">
        <f>BC756/11104067</f>
        <v>0</v>
      </c>
      <c r="BE756" s="6">
        <f>AD756*BB756*0.77*4</f>
        <v>0</v>
      </c>
      <c r="BF756" s="8">
        <f>BE756/47500730</f>
        <v>0</v>
      </c>
      <c r="BG756" s="27">
        <f>BC756+BE756</f>
        <v>0</v>
      </c>
      <c r="BH756" s="9">
        <v>1</v>
      </c>
      <c r="BI756" s="6">
        <f>AK756*0.85*0.75*12</f>
        <v>81345.291677853646</v>
      </c>
      <c r="BJ756" s="6">
        <f>AL756*0.85*0.75*2*12</f>
        <v>162690.58335570729</v>
      </c>
      <c r="BK756" s="6">
        <f>BI756+BJ756</f>
        <v>244035.87503356094</v>
      </c>
      <c r="BL756" s="8">
        <f>BK756/236999601</f>
        <v>1.0296889699555273E-3</v>
      </c>
      <c r="BM756" s="6">
        <f>AH756/214638*370965</f>
        <v>22972.450382086539</v>
      </c>
      <c r="BN756" s="8">
        <f>BM756/23157202</f>
        <v>9.9202185057100322E-4</v>
      </c>
      <c r="BT756" s="6">
        <f>'[1]Detailed Budget'!$AD$12</f>
        <v>194045122715</v>
      </c>
      <c r="BU756" s="6">
        <f>'[1]Detailed Budget'!$AD$24</f>
        <v>194045122715</v>
      </c>
      <c r="BV756" s="7">
        <f>AV756/34743979</f>
        <v>0</v>
      </c>
      <c r="BW756" s="4"/>
      <c r="BX756" s="5">
        <f>BT756*BV756</f>
        <v>0</v>
      </c>
      <c r="BY756" s="5">
        <f>BU756*BV756</f>
        <v>0</v>
      </c>
      <c r="CA756" s="6">
        <f>'[1]Detailed Budget'!$AD$96</f>
        <v>71050111380.677719</v>
      </c>
      <c r="CB756" s="5">
        <f>BA756*CA756</f>
        <v>99660769.259027436</v>
      </c>
      <c r="CE756" s="6">
        <f>'[1]Detailed Budget'!$AD$175</f>
        <v>4330586076.5988197</v>
      </c>
      <c r="CF756" s="5">
        <f>BB756*BD756*CE756</f>
        <v>0</v>
      </c>
      <c r="CG756" s="6">
        <f>'[1]Detailed Budget'!$AD$176</f>
        <v>20662817754.37001</v>
      </c>
      <c r="CH756" s="5">
        <f>BB756*BF756*CG756</f>
        <v>0</v>
      </c>
      <c r="CI756" s="5">
        <f>CF756+CH756</f>
        <v>0</v>
      </c>
      <c r="CJ756" s="5">
        <f>'[1]Detailed Budget'!$AD$178</f>
        <v>46025131033.061455</v>
      </c>
      <c r="CK756" s="5">
        <f>BB756*AG756*CJ756</f>
        <v>0</v>
      </c>
      <c r="CL756" s="5">
        <f>CI756+CK756</f>
        <v>0</v>
      </c>
      <c r="CM756" s="4">
        <f>'[1]Detailed Budget'!$AD$189</f>
        <v>77498869683.252869</v>
      </c>
      <c r="CN756" s="5">
        <f>BH756*BL756*CM756</f>
        <v>79799731.296866283</v>
      </c>
      <c r="CO756" s="3">
        <f>'[1]Detailed Budget'!$AD$191</f>
        <v>2684962805.4134097</v>
      </c>
      <c r="CP756" s="2">
        <f>BH756*AN756*CO756</f>
        <v>2764676.5854750369</v>
      </c>
      <c r="CQ756" s="2">
        <f>CN756+CP756</f>
        <v>82564407.882341325</v>
      </c>
      <c r="CR756" s="6">
        <f>'[1]Detailed Budget'!$AD$195</f>
        <v>18734176418</v>
      </c>
      <c r="CS756" s="5">
        <f>BN756*CR756</f>
        <v>18584712.359108008</v>
      </c>
      <c r="CW756" s="4"/>
      <c r="DH756" s="3">
        <f>'[1]Detailed Budget'!$AD$163</f>
        <v>4928560000</v>
      </c>
      <c r="DI756" s="2">
        <f>AP756*DH756</f>
        <v>6160000</v>
      </c>
    </row>
    <row r="757" spans="1:118" ht="43.5" x14ac:dyDescent="0.35">
      <c r="A757" s="23" t="s">
        <v>271</v>
      </c>
      <c r="B757" s="22" t="s">
        <v>270</v>
      </c>
      <c r="C757" s="21" t="s">
        <v>1</v>
      </c>
      <c r="D757" s="21"/>
      <c r="E757" s="21"/>
      <c r="F757" s="21"/>
      <c r="G757" s="21" t="s">
        <v>1</v>
      </c>
      <c r="H757" s="21" t="s">
        <v>1</v>
      </c>
      <c r="I757" s="21" t="s">
        <v>1</v>
      </c>
      <c r="J757" s="21"/>
      <c r="K757" s="21"/>
      <c r="L757" s="21"/>
      <c r="M757" s="21"/>
      <c r="N757" s="21" t="s">
        <v>1</v>
      </c>
      <c r="O757" s="21"/>
      <c r="P757" s="21"/>
      <c r="Q757" s="21"/>
      <c r="R757" s="21" t="s">
        <v>1</v>
      </c>
      <c r="S757" s="21"/>
      <c r="T757" s="21"/>
      <c r="U757" s="20">
        <f>COUNTA(C757:T757)</f>
        <v>6</v>
      </c>
      <c r="V757" s="19" t="s">
        <v>9</v>
      </c>
      <c r="W757" s="18">
        <v>170414</v>
      </c>
      <c r="X757" s="17">
        <v>3.11</v>
      </c>
      <c r="Y757" s="16">
        <f>1+X757/100</f>
        <v>1.0310999999999999</v>
      </c>
      <c r="Z757" s="6">
        <v>19</v>
      </c>
      <c r="AA757" s="16">
        <f>POWER(Y757,Z757)</f>
        <v>1.7894309732827145</v>
      </c>
      <c r="AB757" s="6">
        <f>W757*AA757</f>
        <v>304944.08988100052</v>
      </c>
      <c r="AC757" s="1">
        <v>11.5</v>
      </c>
      <c r="AD757" s="6">
        <f>AB757*AC757/100</f>
        <v>35068.570336315061</v>
      </c>
      <c r="AE757" s="6">
        <f>AD757*0.95</f>
        <v>33315.141819499309</v>
      </c>
      <c r="AF757" s="6">
        <f>AE757*BB757</f>
        <v>0</v>
      </c>
      <c r="AG757" s="15">
        <f>AE757/21628351</f>
        <v>1.5403459015206156E-3</v>
      </c>
      <c r="AH757" s="6">
        <f>AB757*0.05</f>
        <v>15247.204494050027</v>
      </c>
      <c r="AI757" s="12">
        <f>AH757/12908475</f>
        <v>1.1811778303827546E-3</v>
      </c>
      <c r="AJ757" s="6">
        <f>AD757+AH757</f>
        <v>50315.774830365088</v>
      </c>
      <c r="AK757" s="6">
        <f>AB757*0.04</f>
        <v>12197.763595240021</v>
      </c>
      <c r="AL757" s="6">
        <f>AB757*0.04</f>
        <v>12197.763595240021</v>
      </c>
      <c r="AM757" s="6">
        <f>AK757+AL757</f>
        <v>24395.527190480043</v>
      </c>
      <c r="AN757" s="14">
        <f>AM757/20653560</f>
        <v>1.1811778303827546E-3</v>
      </c>
      <c r="AO757" s="6">
        <v>12</v>
      </c>
      <c r="AP757" s="13">
        <f>AO757/8801</f>
        <v>1.3634814225656176E-3</v>
      </c>
      <c r="AQ757" s="6">
        <v>12</v>
      </c>
      <c r="AR757" s="6"/>
      <c r="AS757" s="6"/>
      <c r="AT757" s="6"/>
      <c r="AU757" s="6">
        <v>0</v>
      </c>
      <c r="AV757" s="6"/>
      <c r="AW757" s="13">
        <f>AV757/34743979</f>
        <v>0</v>
      </c>
      <c r="AX757" s="6">
        <v>1</v>
      </c>
      <c r="AY757" s="6">
        <f>AJ757/708307*288156</f>
        <v>20469.644394335624</v>
      </c>
      <c r="AZ757" s="6">
        <f>AX757*AY757</f>
        <v>20469.644394335624</v>
      </c>
      <c r="BA757" s="12">
        <f>AZ757/12721596</f>
        <v>1.6090468832948024E-3</v>
      </c>
      <c r="BB757" s="11">
        <v>0</v>
      </c>
      <c r="BC757" s="6">
        <f>AD757*BB757*0.18*4</f>
        <v>0</v>
      </c>
      <c r="BD757" s="10">
        <f>BC757/11104067</f>
        <v>0</v>
      </c>
      <c r="BE757" s="6">
        <f>AD757*BB757*0.77*4</f>
        <v>0</v>
      </c>
      <c r="BF757" s="8">
        <f>BE757/47500730</f>
        <v>0</v>
      </c>
      <c r="BG757" s="27">
        <f>BC757+BE757</f>
        <v>0</v>
      </c>
      <c r="BH757" s="9">
        <v>1</v>
      </c>
      <c r="BI757" s="6">
        <f>AK757*0.85*0.75*12</f>
        <v>93312.891503586172</v>
      </c>
      <c r="BJ757" s="6">
        <f>AL757*0.85*0.75*2*12</f>
        <v>186625.78300717234</v>
      </c>
      <c r="BK757" s="6">
        <f>BI757+BJ757</f>
        <v>279938.67451075849</v>
      </c>
      <c r="BL757" s="8">
        <f>BK757/236999601</f>
        <v>1.1811778303827544E-3</v>
      </c>
      <c r="BM757" s="6">
        <f>AH757/214638*370965</f>
        <v>26352.180020011689</v>
      </c>
      <c r="BN757" s="8">
        <f>BM757/23157202</f>
        <v>1.1379690871121514E-3</v>
      </c>
      <c r="BT757" s="6">
        <f>'[1]Detailed Budget'!$AD$12</f>
        <v>194045122715</v>
      </c>
      <c r="BU757" s="6">
        <f>'[1]Detailed Budget'!$AD$24</f>
        <v>194045122715</v>
      </c>
      <c r="BV757" s="7">
        <f>AV757/34743979</f>
        <v>0</v>
      </c>
      <c r="BW757" s="4"/>
      <c r="BX757" s="5">
        <f>BT757*BV757</f>
        <v>0</v>
      </c>
      <c r="BY757" s="5">
        <f>BU757*BV757</f>
        <v>0</v>
      </c>
      <c r="CA757" s="6">
        <f>'[1]Detailed Budget'!$AD$96</f>
        <v>71050111380.677719</v>
      </c>
      <c r="CB757" s="5">
        <f>BA757*CA757</f>
        <v>114322960.27482805</v>
      </c>
      <c r="CE757" s="6">
        <f>'[1]Detailed Budget'!$AD$175</f>
        <v>4330586076.5988197</v>
      </c>
      <c r="CF757" s="5">
        <f>BB757*BD757*CE757</f>
        <v>0</v>
      </c>
      <c r="CG757" s="6">
        <f>'[1]Detailed Budget'!$AD$176</f>
        <v>20662817754.37001</v>
      </c>
      <c r="CH757" s="5">
        <f>BB757*BF757*CG757</f>
        <v>0</v>
      </c>
      <c r="CI757" s="5">
        <f>CF757+CH757</f>
        <v>0</v>
      </c>
      <c r="CJ757" s="5">
        <f>'[1]Detailed Budget'!$AD$178</f>
        <v>46025131033.061455</v>
      </c>
      <c r="CK757" s="5">
        <f>BB757*AG757*CJ757</f>
        <v>0</v>
      </c>
      <c r="CL757" s="5">
        <f>CI757+CK757</f>
        <v>0</v>
      </c>
      <c r="CM757" s="4">
        <f>'[1]Detailed Budget'!$AD$189</f>
        <v>77498869683.252869</v>
      </c>
      <c r="CN757" s="5">
        <f>BH757*BL757*CM757</f>
        <v>91539946.749580443</v>
      </c>
      <c r="CO757" s="3">
        <f>'[1]Detailed Budget'!$AD$191</f>
        <v>2684962805.4134097</v>
      </c>
      <c r="CP757" s="2">
        <f>BH757*AN757*CO757</f>
        <v>3171418.5411566054</v>
      </c>
      <c r="CQ757" s="2">
        <f>CN757+CP757</f>
        <v>94711365.290737048</v>
      </c>
      <c r="CR757" s="6">
        <f>'[1]Detailed Budget'!$AD$195</f>
        <v>18734176418</v>
      </c>
      <c r="CS757" s="5">
        <f>BN757*CR757</f>
        <v>21318913.636189453</v>
      </c>
      <c r="CW757" s="4"/>
      <c r="DH757" s="3">
        <f>'[1]Detailed Budget'!$AD$163</f>
        <v>4928560000</v>
      </c>
      <c r="DI757" s="2">
        <f>AP757*DH757</f>
        <v>6720000</v>
      </c>
    </row>
    <row r="758" spans="1:118" ht="43.5" x14ac:dyDescent="0.35">
      <c r="A758" s="23" t="s">
        <v>269</v>
      </c>
      <c r="B758" s="22" t="s">
        <v>268</v>
      </c>
      <c r="C758" s="21" t="s">
        <v>1</v>
      </c>
      <c r="D758" s="21"/>
      <c r="E758" s="21"/>
      <c r="F758" s="21"/>
      <c r="G758" s="21" t="s">
        <v>1</v>
      </c>
      <c r="H758" s="21" t="s">
        <v>1</v>
      </c>
      <c r="I758" s="21" t="s">
        <v>1</v>
      </c>
      <c r="J758" s="21"/>
      <c r="K758" s="21"/>
      <c r="L758" s="21"/>
      <c r="M758" s="21"/>
      <c r="N758" s="21" t="s">
        <v>1</v>
      </c>
      <c r="O758" s="21"/>
      <c r="P758" s="21"/>
      <c r="Q758" s="21"/>
      <c r="R758" s="21" t="s">
        <v>1</v>
      </c>
      <c r="S758" s="21"/>
      <c r="T758" s="21"/>
      <c r="U758" s="20">
        <f>COUNTA(C758:T758)</f>
        <v>6</v>
      </c>
      <c r="V758" s="19" t="s">
        <v>9</v>
      </c>
      <c r="W758" s="18">
        <v>43459</v>
      </c>
      <c r="X758" s="17">
        <v>3.11</v>
      </c>
      <c r="Y758" s="16">
        <f>1+X758/100</f>
        <v>1.0310999999999999</v>
      </c>
      <c r="Z758" s="6">
        <v>19</v>
      </c>
      <c r="AA758" s="16">
        <f>POWER(Y758,Z758)</f>
        <v>1.7894309732827145</v>
      </c>
      <c r="AB758" s="6">
        <f>W758*AA758</f>
        <v>77766.880667893493</v>
      </c>
      <c r="AC758" s="1">
        <v>11.5</v>
      </c>
      <c r="AD758" s="6">
        <f>AB758*AC758/100</f>
        <v>8943.1912768077509</v>
      </c>
      <c r="AE758" s="6">
        <f>AD758*0.95</f>
        <v>8496.0317129673622</v>
      </c>
      <c r="AF758" s="6">
        <f>AE758*BB758</f>
        <v>0</v>
      </c>
      <c r="AG758" s="15">
        <f>AE758/21628351</f>
        <v>3.9281920812952233E-4</v>
      </c>
      <c r="AH758" s="6">
        <f>AB758*0.05</f>
        <v>3888.3440333946746</v>
      </c>
      <c r="AI758" s="12">
        <f>AH758/12908475</f>
        <v>3.012241208504238E-4</v>
      </c>
      <c r="AJ758" s="6">
        <f>AD758+AH758</f>
        <v>12831.535310202426</v>
      </c>
      <c r="AK758" s="6">
        <f>AB758*0.04</f>
        <v>3110.6752267157399</v>
      </c>
      <c r="AL758" s="6">
        <f>AB758*0.04</f>
        <v>3110.6752267157399</v>
      </c>
      <c r="AM758" s="6">
        <f>AK758+AL758</f>
        <v>6221.3504534314798</v>
      </c>
      <c r="AN758" s="14">
        <f>AM758/20653560</f>
        <v>3.0122412085042385E-4</v>
      </c>
      <c r="AO758" s="6">
        <v>10</v>
      </c>
      <c r="AP758" s="13">
        <f>AO758/8801</f>
        <v>1.1362345188046814E-3</v>
      </c>
      <c r="AQ758" s="6">
        <v>10</v>
      </c>
      <c r="AR758" s="6"/>
      <c r="AS758" s="6"/>
      <c r="AT758" s="6"/>
      <c r="AU758" s="6">
        <v>0</v>
      </c>
      <c r="AV758" s="6"/>
      <c r="AW758" s="13">
        <f>AV758/34743979</f>
        <v>0</v>
      </c>
      <c r="AX758" s="6">
        <v>1</v>
      </c>
      <c r="AY758" s="6">
        <f>AJ758/708307*288156</f>
        <v>5220.1713223880179</v>
      </c>
      <c r="AZ758" s="6">
        <f>AX758*AY758</f>
        <v>5220.1713223880179</v>
      </c>
      <c r="BA758" s="12">
        <f>AZ758/12721596</f>
        <v>4.1033934125781212E-4</v>
      </c>
      <c r="BB758" s="11">
        <v>0</v>
      </c>
      <c r="BC758" s="6">
        <f>AD758*BB758*0.18*4</f>
        <v>0</v>
      </c>
      <c r="BD758" s="10">
        <f>BC758/11104067</f>
        <v>0</v>
      </c>
      <c r="BE758" s="6">
        <f>AD758*BB758*0.77*4</f>
        <v>0</v>
      </c>
      <c r="BF758" s="8">
        <f>BE758/47500730</f>
        <v>0</v>
      </c>
      <c r="BG758" s="27">
        <f>BC758+BE758</f>
        <v>0</v>
      </c>
      <c r="BH758" s="9">
        <v>1</v>
      </c>
      <c r="BI758" s="6">
        <f>AK758*0.85*0.75*12</f>
        <v>23796.665484375411</v>
      </c>
      <c r="BJ758" s="6">
        <f>AL758*0.85*0.75*2*12</f>
        <v>47593.330968750823</v>
      </c>
      <c r="BK758" s="6">
        <f>BI758+BJ758</f>
        <v>71389.996453126238</v>
      </c>
      <c r="BL758" s="8">
        <f>BK758/236999601</f>
        <v>3.0122412085042385E-4</v>
      </c>
      <c r="BM758" s="6">
        <f>AH758/214638*370965</f>
        <v>6720.3363074024892</v>
      </c>
      <c r="BN758" s="8">
        <f>BM758/23157202</f>
        <v>2.9020502163441375E-4</v>
      </c>
      <c r="BT758" s="6">
        <f>'[1]Detailed Budget'!$AD$12</f>
        <v>194045122715</v>
      </c>
      <c r="BU758" s="6">
        <f>'[1]Detailed Budget'!$AD$24</f>
        <v>194045122715</v>
      </c>
      <c r="BV758" s="7">
        <f>AV758/34743979</f>
        <v>0</v>
      </c>
      <c r="BW758" s="4"/>
      <c r="BX758" s="5">
        <f>BT758*BV758</f>
        <v>0</v>
      </c>
      <c r="BY758" s="5">
        <f>BU758*BV758</f>
        <v>0</v>
      </c>
      <c r="CA758" s="6">
        <f>'[1]Detailed Budget'!$AD$96</f>
        <v>71050111380.677719</v>
      </c>
      <c r="CB758" s="5">
        <f>BA758*CA758</f>
        <v>29154655.900241476</v>
      </c>
      <c r="CE758" s="6">
        <f>'[1]Detailed Budget'!$AD$175</f>
        <v>4330586076.5988197</v>
      </c>
      <c r="CF758" s="5">
        <f>BB758*BD758*CE758</f>
        <v>0</v>
      </c>
      <c r="CG758" s="6">
        <f>'[1]Detailed Budget'!$AD$176</f>
        <v>20662817754.37001</v>
      </c>
      <c r="CH758" s="5">
        <f>BB758*BF758*CG758</f>
        <v>0</v>
      </c>
      <c r="CI758" s="5">
        <f>CF758+CH758</f>
        <v>0</v>
      </c>
      <c r="CJ758" s="5">
        <f>'[1]Detailed Budget'!$AD$178</f>
        <v>46025131033.061455</v>
      </c>
      <c r="CK758" s="5">
        <f>BB758*AG758*CJ758</f>
        <v>0</v>
      </c>
      <c r="CL758" s="5">
        <f>CI758+CK758</f>
        <v>0</v>
      </c>
      <c r="CM758" s="4">
        <f>'[1]Detailed Budget'!$AD$189</f>
        <v>77498869683.252869</v>
      </c>
      <c r="CN758" s="5">
        <f>BH758*BL758*CM758</f>
        <v>23344528.887239411</v>
      </c>
      <c r="CO758" s="3">
        <f>'[1]Detailed Budget'!$AD$191</f>
        <v>2684962805.4134097</v>
      </c>
      <c r="CP758" s="2">
        <f>BH758*AN758*CO758</f>
        <v>808775.56057674205</v>
      </c>
      <c r="CQ758" s="2">
        <f>CN758+CP758</f>
        <v>24153304.447816152</v>
      </c>
      <c r="CR758" s="6">
        <f>'[1]Detailed Budget'!$AD$195</f>
        <v>18734176418</v>
      </c>
      <c r="CS758" s="5">
        <f>BN758*CR758</f>
        <v>5436752.072688614</v>
      </c>
      <c r="CW758" s="4"/>
      <c r="DH758" s="3">
        <f>'[1]Detailed Budget'!$AD$163</f>
        <v>4928560000</v>
      </c>
      <c r="DI758" s="2">
        <f>AP758*DH758</f>
        <v>5600000</v>
      </c>
    </row>
    <row r="759" spans="1:118" ht="43.5" x14ac:dyDescent="0.35">
      <c r="A759" s="23" t="s">
        <v>267</v>
      </c>
      <c r="B759" s="22" t="s">
        <v>266</v>
      </c>
      <c r="C759" s="21" t="s">
        <v>1</v>
      </c>
      <c r="D759" s="21"/>
      <c r="E759" s="21"/>
      <c r="F759" s="21"/>
      <c r="G759" s="21" t="s">
        <v>1</v>
      </c>
      <c r="H759" s="21" t="s">
        <v>1</v>
      </c>
      <c r="I759" s="21" t="s">
        <v>1</v>
      </c>
      <c r="J759" s="21"/>
      <c r="K759" s="21"/>
      <c r="L759" s="21"/>
      <c r="M759" s="21"/>
      <c r="N759" s="21" t="s">
        <v>1</v>
      </c>
      <c r="O759" s="21"/>
      <c r="P759" s="21"/>
      <c r="Q759" s="21"/>
      <c r="R759" s="21" t="s">
        <v>1</v>
      </c>
      <c r="S759" s="21"/>
      <c r="T759" s="21"/>
      <c r="U759" s="20">
        <f>COUNTA(C759:T759)</f>
        <v>6</v>
      </c>
      <c r="V759" s="19" t="s">
        <v>9</v>
      </c>
      <c r="W759" s="18">
        <v>131330</v>
      </c>
      <c r="X759" s="17">
        <v>3.11</v>
      </c>
      <c r="Y759" s="16">
        <f>1+X759/100</f>
        <v>1.0310999999999999</v>
      </c>
      <c r="Z759" s="6">
        <v>19</v>
      </c>
      <c r="AA759" s="16">
        <f>POWER(Y759,Z759)</f>
        <v>1.7894309732827145</v>
      </c>
      <c r="AB759" s="6">
        <f>W759*AA759</f>
        <v>235005.96972121889</v>
      </c>
      <c r="AC759" s="1">
        <v>11.5</v>
      </c>
      <c r="AD759" s="6">
        <f>AB759*AC759/100</f>
        <v>27025.686517940172</v>
      </c>
      <c r="AE759" s="6">
        <f>AD759*0.95</f>
        <v>25674.402192043162</v>
      </c>
      <c r="AF759" s="6">
        <f>AE759*BB759</f>
        <v>0</v>
      </c>
      <c r="AG759" s="15">
        <f>AE759/21628351</f>
        <v>1.1870716446225216E-3</v>
      </c>
      <c r="AH759" s="6">
        <f>AB759*0.05</f>
        <v>11750.298486060945</v>
      </c>
      <c r="AI759" s="12">
        <f>AH759/12908475</f>
        <v>9.1027782027396304E-4</v>
      </c>
      <c r="AJ759" s="6">
        <f>AD759+AH759</f>
        <v>38775.985004001115</v>
      </c>
      <c r="AK759" s="6">
        <f>AB759*0.04</f>
        <v>9400.2387888487556</v>
      </c>
      <c r="AL759" s="6">
        <f>AB759*0.04</f>
        <v>9400.2387888487556</v>
      </c>
      <c r="AM759" s="6">
        <f>AK759+AL759</f>
        <v>18800.477577697511</v>
      </c>
      <c r="AN759" s="14">
        <f>AM759/20653560</f>
        <v>9.1027782027396304E-4</v>
      </c>
      <c r="AO759" s="6">
        <v>11</v>
      </c>
      <c r="AP759" s="13">
        <f>AO759/8801</f>
        <v>1.2498579706851495E-3</v>
      </c>
      <c r="AQ759" s="6">
        <v>11</v>
      </c>
      <c r="AR759" s="6"/>
      <c r="AS759" s="6"/>
      <c r="AT759" s="6"/>
      <c r="AU759" s="6">
        <v>0</v>
      </c>
      <c r="AV759" s="6"/>
      <c r="AW759" s="13">
        <f>AV759/34743979</f>
        <v>0</v>
      </c>
      <c r="AX759" s="6">
        <v>1</v>
      </c>
      <c r="AY759" s="6">
        <f>AJ759/708307*288156</f>
        <v>15774.985613318724</v>
      </c>
      <c r="AZ759" s="6">
        <f>AX759*AY759</f>
        <v>15774.985613318724</v>
      </c>
      <c r="BA759" s="12">
        <f>AZ759/12721596</f>
        <v>1.2400162380033703E-3</v>
      </c>
      <c r="BB759" s="11">
        <v>0</v>
      </c>
      <c r="BC759" s="6">
        <f>AD759*BB759*0.18*4</f>
        <v>0</v>
      </c>
      <c r="BD759" s="10">
        <f>BC759/11104067</f>
        <v>0</v>
      </c>
      <c r="BE759" s="6">
        <f>AD759*BB759*0.77*4</f>
        <v>0</v>
      </c>
      <c r="BF759" s="8">
        <f>BE759/47500730</f>
        <v>0</v>
      </c>
      <c r="BG759" s="27">
        <f>BC759+BE759</f>
        <v>0</v>
      </c>
      <c r="BH759" s="9">
        <v>1</v>
      </c>
      <c r="BI759" s="6">
        <f>AK759*0.85*0.75*12</f>
        <v>71911.826734692979</v>
      </c>
      <c r="BJ759" s="6">
        <f>AL759*0.85*0.75*2*12</f>
        <v>143823.65346938596</v>
      </c>
      <c r="BK759" s="6">
        <f>BI759+BJ759</f>
        <v>215735.48020407895</v>
      </c>
      <c r="BL759" s="8">
        <f>BK759/236999601</f>
        <v>9.1027782027396304E-4</v>
      </c>
      <c r="BM759" s="6">
        <f>AH759/214638*370965</f>
        <v>20308.377257902135</v>
      </c>
      <c r="BN759" s="8">
        <f>BM759/23157202</f>
        <v>8.7697888794605386E-4</v>
      </c>
      <c r="BT759" s="6">
        <f>'[1]Detailed Budget'!$AD$12</f>
        <v>194045122715</v>
      </c>
      <c r="BU759" s="6">
        <f>'[1]Detailed Budget'!$AD$24</f>
        <v>194045122715</v>
      </c>
      <c r="BV759" s="7">
        <f>AV759/34743979</f>
        <v>0</v>
      </c>
      <c r="BW759" s="4"/>
      <c r="BX759" s="5">
        <f>BT759*BV759</f>
        <v>0</v>
      </c>
      <c r="BY759" s="5">
        <f>BU759*BV759</f>
        <v>0</v>
      </c>
      <c r="CA759" s="6">
        <f>'[1]Detailed Budget'!$AD$96</f>
        <v>71050111380.677719</v>
      </c>
      <c r="CB759" s="5">
        <f>BA759*CA759</f>
        <v>88103291.823988438</v>
      </c>
      <c r="CE759" s="6">
        <f>'[1]Detailed Budget'!$AD$175</f>
        <v>4330586076.5988197</v>
      </c>
      <c r="CF759" s="5">
        <f>BB759*BD759*CE759</f>
        <v>0</v>
      </c>
      <c r="CG759" s="6">
        <f>'[1]Detailed Budget'!$AD$176</f>
        <v>20662817754.37001</v>
      </c>
      <c r="CH759" s="5">
        <f>BB759*BF759*CG759</f>
        <v>0</v>
      </c>
      <c r="CI759" s="5">
        <f>CF759+CH759</f>
        <v>0</v>
      </c>
      <c r="CJ759" s="5">
        <f>'[1]Detailed Budget'!$AD$178</f>
        <v>46025131033.061455</v>
      </c>
      <c r="CK759" s="5">
        <f>BB759*AG759*CJ759</f>
        <v>0</v>
      </c>
      <c r="CL759" s="5">
        <f>CI759+CK759</f>
        <v>0</v>
      </c>
      <c r="CM759" s="4">
        <f>'[1]Detailed Budget'!$AD$189</f>
        <v>77498869683.252869</v>
      </c>
      <c r="CN759" s="5">
        <f>BH759*BL759*CM759</f>
        <v>70545502.168967336</v>
      </c>
      <c r="CO759" s="3">
        <f>'[1]Detailed Budget'!$AD$191</f>
        <v>2684962805.4134097</v>
      </c>
      <c r="CP759" s="2">
        <f>BH759*AN759*CO759</f>
        <v>2444062.0900283833</v>
      </c>
      <c r="CQ759" s="2">
        <f>CN759+CP759</f>
        <v>72989564.258995727</v>
      </c>
      <c r="CR759" s="6">
        <f>'[1]Detailed Budget'!$AD$195</f>
        <v>18734176418</v>
      </c>
      <c r="CS759" s="5">
        <f>BN759*CR759</f>
        <v>16429477.201642826</v>
      </c>
      <c r="CW759" s="4"/>
      <c r="DH759" s="3">
        <f>'[1]Detailed Budget'!$AD$163</f>
        <v>4928560000</v>
      </c>
      <c r="DI759" s="2">
        <f>AP759*DH759</f>
        <v>6160000</v>
      </c>
    </row>
    <row r="760" spans="1:118" ht="43.5" x14ac:dyDescent="0.35">
      <c r="A760" s="23" t="s">
        <v>265</v>
      </c>
      <c r="B760" s="22" t="s">
        <v>264</v>
      </c>
      <c r="C760" s="21" t="s">
        <v>1</v>
      </c>
      <c r="D760" s="21"/>
      <c r="E760" s="21"/>
      <c r="F760" s="21"/>
      <c r="G760" s="21" t="s">
        <v>1</v>
      </c>
      <c r="H760" s="21" t="s">
        <v>1</v>
      </c>
      <c r="I760" s="21" t="s">
        <v>1</v>
      </c>
      <c r="J760" s="21"/>
      <c r="K760" s="21"/>
      <c r="L760" s="21"/>
      <c r="M760" s="21"/>
      <c r="N760" s="21" t="s">
        <v>1</v>
      </c>
      <c r="O760" s="21"/>
      <c r="P760" s="21"/>
      <c r="Q760" s="21"/>
      <c r="R760" s="21" t="s">
        <v>1</v>
      </c>
      <c r="S760" s="21"/>
      <c r="T760" s="21"/>
      <c r="U760" s="20">
        <f>COUNTA(C760:T760)</f>
        <v>6</v>
      </c>
      <c r="V760" s="19" t="s">
        <v>9</v>
      </c>
      <c r="W760" s="18">
        <v>113951</v>
      </c>
      <c r="X760" s="17">
        <v>3.11</v>
      </c>
      <c r="Y760" s="16">
        <f>1+X760/100</f>
        <v>1.0310999999999999</v>
      </c>
      <c r="Z760" s="6">
        <v>19</v>
      </c>
      <c r="AA760" s="16">
        <f>POWER(Y760,Z760)</f>
        <v>1.7894309732827145</v>
      </c>
      <c r="AB760" s="6">
        <f>W760*AA760</f>
        <v>203907.44883653859</v>
      </c>
      <c r="AC760" s="1">
        <v>11.5</v>
      </c>
      <c r="AD760" s="6">
        <f>AB760*AC760/100</f>
        <v>23449.356616201938</v>
      </c>
      <c r="AE760" s="6">
        <f>AD760*0.95</f>
        <v>22276.888785391839</v>
      </c>
      <c r="AF760" s="6">
        <f>AE760*BB760</f>
        <v>0</v>
      </c>
      <c r="AG760" s="15">
        <f>AE760/21628351</f>
        <v>1.0299855400622933E-3</v>
      </c>
      <c r="AH760" s="6">
        <f>AB760*0.05</f>
        <v>10195.37244182693</v>
      </c>
      <c r="AI760" s="12">
        <f>AH760/12908475</f>
        <v>7.8982005557023038E-4</v>
      </c>
      <c r="AJ760" s="6">
        <f>AD760+AH760</f>
        <v>33644.729058028868</v>
      </c>
      <c r="AK760" s="6">
        <f>AB760*0.04</f>
        <v>8156.2979534615442</v>
      </c>
      <c r="AL760" s="6">
        <f>AB760*0.04</f>
        <v>8156.2979534615442</v>
      </c>
      <c r="AM760" s="6">
        <f>AK760+AL760</f>
        <v>16312.595906923088</v>
      </c>
      <c r="AN760" s="14">
        <f>AM760/20653560</f>
        <v>7.8982005557023038E-4</v>
      </c>
      <c r="AO760" s="6">
        <v>10</v>
      </c>
      <c r="AP760" s="13">
        <f>AO760/8801</f>
        <v>1.1362345188046814E-3</v>
      </c>
      <c r="AQ760" s="6">
        <v>10</v>
      </c>
      <c r="AR760" s="6"/>
      <c r="AS760" s="6"/>
      <c r="AT760" s="6"/>
      <c r="AU760" s="6">
        <v>0</v>
      </c>
      <c r="AV760" s="6"/>
      <c r="AW760" s="13">
        <f>AV760/34743979</f>
        <v>0</v>
      </c>
      <c r="AX760" s="6">
        <v>1</v>
      </c>
      <c r="AY760" s="6">
        <f>AJ760/708307*288156</f>
        <v>13687.469623264158</v>
      </c>
      <c r="AZ760" s="6">
        <f>AX760*AY760</f>
        <v>13687.469623264158</v>
      </c>
      <c r="BA760" s="12">
        <f>AZ760/12721596</f>
        <v>1.0759239346434329E-3</v>
      </c>
      <c r="BB760" s="11">
        <v>0</v>
      </c>
      <c r="BC760" s="6">
        <f>AD760*BB760*0.18*4</f>
        <v>0</v>
      </c>
      <c r="BD760" s="10">
        <f>BC760/11104067</f>
        <v>0</v>
      </c>
      <c r="BE760" s="6">
        <f>AD760*BB760*0.77*4</f>
        <v>0</v>
      </c>
      <c r="BF760" s="8">
        <f>BE760/47500730</f>
        <v>0</v>
      </c>
      <c r="BG760" s="27">
        <f>BC760+BE760</f>
        <v>0</v>
      </c>
      <c r="BH760" s="9">
        <v>1</v>
      </c>
      <c r="BI760" s="6">
        <f>AK760*0.85*0.75*12</f>
        <v>62395.67934398081</v>
      </c>
      <c r="BJ760" s="6">
        <f>AL760*0.85*0.75*2*12</f>
        <v>124791.35868796162</v>
      </c>
      <c r="BK760" s="6">
        <f>BI760+BJ760</f>
        <v>187187.03803194244</v>
      </c>
      <c r="BL760" s="8">
        <f>BK760/236999601</f>
        <v>7.8982005557023049E-4</v>
      </c>
      <c r="BM760" s="6">
        <f>AH760/214638*370965</f>
        <v>17620.95406164019</v>
      </c>
      <c r="BN760" s="8">
        <f>BM760/23157202</f>
        <v>7.6092759659134078E-4</v>
      </c>
      <c r="BT760" s="6">
        <f>'[1]Detailed Budget'!$AD$12</f>
        <v>194045122715</v>
      </c>
      <c r="BU760" s="6">
        <f>'[1]Detailed Budget'!$AD$24</f>
        <v>194045122715</v>
      </c>
      <c r="BV760" s="7">
        <f>AV760/34743979</f>
        <v>0</v>
      </c>
      <c r="BW760" s="4"/>
      <c r="BX760" s="5">
        <f>BT760*BV760</f>
        <v>0</v>
      </c>
      <c r="BY760" s="5">
        <f>BU760*BV760</f>
        <v>0</v>
      </c>
      <c r="CA760" s="6">
        <f>'[1]Detailed Budget'!$AD$96</f>
        <v>71050111380.677719</v>
      </c>
      <c r="CB760" s="5">
        <f>BA760*CA760</f>
        <v>76444515.393552914</v>
      </c>
      <c r="CE760" s="6">
        <f>'[1]Detailed Budget'!$AD$175</f>
        <v>4330586076.5988197</v>
      </c>
      <c r="CF760" s="5">
        <f>BB760*BD760*CE760</f>
        <v>0</v>
      </c>
      <c r="CG760" s="6">
        <f>'[1]Detailed Budget'!$AD$176</f>
        <v>20662817754.37001</v>
      </c>
      <c r="CH760" s="5">
        <f>BB760*BF760*CG760</f>
        <v>0</v>
      </c>
      <c r="CI760" s="5">
        <f>CF760+CH760</f>
        <v>0</v>
      </c>
      <c r="CJ760" s="5">
        <f>'[1]Detailed Budget'!$AD$178</f>
        <v>46025131033.061455</v>
      </c>
      <c r="CK760" s="5">
        <f>BB760*AG760*CJ760</f>
        <v>0</v>
      </c>
      <c r="CL760" s="5">
        <f>CI760+CK760</f>
        <v>0</v>
      </c>
      <c r="CM760" s="4">
        <f>'[1]Detailed Budget'!$AD$189</f>
        <v>77498869683.252869</v>
      </c>
      <c r="CN760" s="5">
        <f>BH760*BL760*CM760</f>
        <v>61210161.559856832</v>
      </c>
      <c r="CO760" s="3">
        <f>'[1]Detailed Budget'!$AD$191</f>
        <v>2684962805.4134097</v>
      </c>
      <c r="CP760" s="2">
        <f>BH760*AN760*CO760</f>
        <v>2120637.472175621</v>
      </c>
      <c r="CQ760" s="2">
        <f>CN760+CP760</f>
        <v>63330799.032032453</v>
      </c>
      <c r="CR760" s="6">
        <f>'[1]Detailed Budget'!$AD$195</f>
        <v>18734176418</v>
      </c>
      <c r="CS760" s="5">
        <f>BN760*CR760</f>
        <v>14255351.835866913</v>
      </c>
      <c r="CW760" s="4"/>
      <c r="DH760" s="3">
        <f>'[1]Detailed Budget'!$AD$163</f>
        <v>4928560000</v>
      </c>
      <c r="DI760" s="2">
        <f>AP760*DH760</f>
        <v>5600000</v>
      </c>
    </row>
    <row r="761" spans="1:118" ht="43.5" x14ac:dyDescent="0.35">
      <c r="A761" s="23" t="s">
        <v>263</v>
      </c>
      <c r="B761" s="22" t="s">
        <v>262</v>
      </c>
      <c r="C761" s="21" t="s">
        <v>1</v>
      </c>
      <c r="D761" s="21"/>
      <c r="E761" s="21"/>
      <c r="F761" s="21"/>
      <c r="G761" s="21" t="s">
        <v>1</v>
      </c>
      <c r="H761" s="21" t="s">
        <v>1</v>
      </c>
      <c r="I761" s="21" t="s">
        <v>1</v>
      </c>
      <c r="J761" s="21"/>
      <c r="K761" s="21"/>
      <c r="L761" s="21"/>
      <c r="M761" s="21"/>
      <c r="N761" s="21" t="s">
        <v>1</v>
      </c>
      <c r="O761" s="21"/>
      <c r="P761" s="21"/>
      <c r="Q761" s="21"/>
      <c r="R761" s="21" t="s">
        <v>1</v>
      </c>
      <c r="S761" s="21"/>
      <c r="T761" s="21"/>
      <c r="U761" s="20">
        <f>COUNTA(C761:T761)</f>
        <v>6</v>
      </c>
      <c r="V761" s="19" t="s">
        <v>9</v>
      </c>
      <c r="W761" s="18">
        <v>145408</v>
      </c>
      <c r="X761" s="17">
        <v>3.11</v>
      </c>
      <c r="Y761" s="16">
        <f>1+X761/100</f>
        <v>1.0310999999999999</v>
      </c>
      <c r="Z761" s="6">
        <v>19</v>
      </c>
      <c r="AA761" s="16">
        <f>POWER(Y761,Z761)</f>
        <v>1.7894309732827145</v>
      </c>
      <c r="AB761" s="6">
        <f>W761*AA761</f>
        <v>260197.57896309294</v>
      </c>
      <c r="AC761" s="1">
        <v>11.5</v>
      </c>
      <c r="AD761" s="6">
        <f>AB761*AC761/100</f>
        <v>29922.721580755686</v>
      </c>
      <c r="AE761" s="6">
        <f>AD761*0.95</f>
        <v>28426.585501717902</v>
      </c>
      <c r="AF761" s="6">
        <f>AE761*BB761</f>
        <v>0</v>
      </c>
      <c r="AG761" s="15">
        <f>AE761/21628351</f>
        <v>1.3143205185507626E-3</v>
      </c>
      <c r="AH761" s="6">
        <f>AB761*0.05</f>
        <v>13009.878948154648</v>
      </c>
      <c r="AI761" s="12">
        <f>AH761/12908475</f>
        <v>1.0078556102215519E-3</v>
      </c>
      <c r="AJ761" s="6">
        <f>AD761+AH761</f>
        <v>42932.600528910334</v>
      </c>
      <c r="AK761" s="6">
        <f>AB761*0.04</f>
        <v>10407.903158523717</v>
      </c>
      <c r="AL761" s="6">
        <f>AB761*0.04</f>
        <v>10407.903158523717</v>
      </c>
      <c r="AM761" s="6">
        <f>AK761+AL761</f>
        <v>20815.806317047434</v>
      </c>
      <c r="AN761" s="14">
        <f>AM761/20653560</f>
        <v>1.0078556102215519E-3</v>
      </c>
      <c r="AO761" s="6">
        <v>11</v>
      </c>
      <c r="AP761" s="13">
        <f>AO761/8801</f>
        <v>1.2498579706851495E-3</v>
      </c>
      <c r="AQ761" s="6">
        <v>11</v>
      </c>
      <c r="AR761" s="6"/>
      <c r="AS761" s="6"/>
      <c r="AT761" s="6"/>
      <c r="AU761" s="6">
        <v>0</v>
      </c>
      <c r="AV761" s="6"/>
      <c r="AW761" s="13">
        <f>AV761/34743979</f>
        <v>0</v>
      </c>
      <c r="AX761" s="6">
        <v>1</v>
      </c>
      <c r="AY761" s="6">
        <f>AJ761/708307*288156</f>
        <v>17465.994883586758</v>
      </c>
      <c r="AZ761" s="6">
        <f>AX761*AY761</f>
        <v>17465.994883586758</v>
      </c>
      <c r="BA761" s="12">
        <f>AZ761/12721596</f>
        <v>1.3729405401324455E-3</v>
      </c>
      <c r="BB761" s="11">
        <v>0</v>
      </c>
      <c r="BC761" s="6">
        <f>AD761*BB761*0.18*4</f>
        <v>0</v>
      </c>
      <c r="BD761" s="10">
        <f>BC761/11104067</f>
        <v>0</v>
      </c>
      <c r="BE761" s="6">
        <f>AD761*BB761*0.77*4</f>
        <v>0</v>
      </c>
      <c r="BF761" s="8">
        <f>BE761/47500730</f>
        <v>0</v>
      </c>
      <c r="BG761" s="27">
        <f>BC761+BE761</f>
        <v>0</v>
      </c>
      <c r="BH761" s="9">
        <v>1</v>
      </c>
      <c r="BI761" s="6">
        <f>AK761*0.85*0.75*12</f>
        <v>79620.459162706436</v>
      </c>
      <c r="BJ761" s="6">
        <f>AL761*0.85*0.75*2*12</f>
        <v>159240.91832541287</v>
      </c>
      <c r="BK761" s="6">
        <f>BI761+BJ761</f>
        <v>238861.37748811929</v>
      </c>
      <c r="BL761" s="8">
        <f>BK761/236999601</f>
        <v>1.0078556102215519E-3</v>
      </c>
      <c r="BM761" s="6">
        <f>AH761/214638*370965</f>
        <v>22485.346229475625</v>
      </c>
      <c r="BN761" s="8">
        <f>BM761/23157202</f>
        <v>9.7098717839381565E-4</v>
      </c>
      <c r="BT761" s="6">
        <f>'[1]Detailed Budget'!$AD$12</f>
        <v>194045122715</v>
      </c>
      <c r="BU761" s="6">
        <f>'[1]Detailed Budget'!$AD$24</f>
        <v>194045122715</v>
      </c>
      <c r="BV761" s="7">
        <f>AV761/34743979</f>
        <v>0</v>
      </c>
      <c r="BW761" s="4"/>
      <c r="BX761" s="5">
        <f>BT761*BV761</f>
        <v>0</v>
      </c>
      <c r="BY761" s="5">
        <f>BU761*BV761</f>
        <v>0</v>
      </c>
      <c r="CA761" s="6">
        <f>'[1]Detailed Budget'!$AD$96</f>
        <v>71050111380.677719</v>
      </c>
      <c r="CB761" s="5">
        <f>BA761*CA761</f>
        <v>97547578.295458078</v>
      </c>
      <c r="CE761" s="6">
        <f>'[1]Detailed Budget'!$AD$175</f>
        <v>4330586076.5988197</v>
      </c>
      <c r="CF761" s="5">
        <f>BB761*BD761*CE761</f>
        <v>0</v>
      </c>
      <c r="CG761" s="6">
        <f>'[1]Detailed Budget'!$AD$176</f>
        <v>20662817754.37001</v>
      </c>
      <c r="CH761" s="5">
        <f>BB761*BF761*CG761</f>
        <v>0</v>
      </c>
      <c r="CI761" s="5">
        <f>CF761+CH761</f>
        <v>0</v>
      </c>
      <c r="CJ761" s="5">
        <f>'[1]Detailed Budget'!$AD$178</f>
        <v>46025131033.061455</v>
      </c>
      <c r="CK761" s="5">
        <f>BB761*AG761*CJ761</f>
        <v>0</v>
      </c>
      <c r="CL761" s="5">
        <f>CI761+CK761</f>
        <v>0</v>
      </c>
      <c r="CM761" s="4">
        <f>'[1]Detailed Budget'!$AD$189</f>
        <v>77498869683.252869</v>
      </c>
      <c r="CN761" s="5">
        <f>BH761*BL761*CM761</f>
        <v>78107670.596095353</v>
      </c>
      <c r="CO761" s="3">
        <f>'[1]Detailed Budget'!$AD$191</f>
        <v>2684962805.4134097</v>
      </c>
      <c r="CP761" s="2">
        <f>BH761*AN761*CO761</f>
        <v>2706054.8266721019</v>
      </c>
      <c r="CQ761" s="2">
        <f>CN761+CP761</f>
        <v>80813725.42276746</v>
      </c>
      <c r="CR761" s="6">
        <f>'[1]Detailed Budget'!$AD$195</f>
        <v>18734176418</v>
      </c>
      <c r="CS761" s="5">
        <f>BN761*CR761</f>
        <v>18190645.099645779</v>
      </c>
      <c r="CW761" s="4"/>
      <c r="DH761" s="3">
        <f>'[1]Detailed Budget'!$AD$163</f>
        <v>4928560000</v>
      </c>
      <c r="DI761" s="2">
        <f>AP761*DH761</f>
        <v>6160000</v>
      </c>
    </row>
    <row r="762" spans="1:118" ht="43.5" x14ac:dyDescent="0.35">
      <c r="A762" s="23" t="s">
        <v>261</v>
      </c>
      <c r="B762" s="22" t="s">
        <v>260</v>
      </c>
      <c r="C762" s="21" t="s">
        <v>1</v>
      </c>
      <c r="D762" s="21"/>
      <c r="E762" s="21"/>
      <c r="F762" s="21"/>
      <c r="G762" s="21" t="s">
        <v>1</v>
      </c>
      <c r="H762" s="21" t="s">
        <v>1</v>
      </c>
      <c r="I762" s="21" t="s">
        <v>1</v>
      </c>
      <c r="J762" s="21"/>
      <c r="K762" s="21"/>
      <c r="L762" s="21"/>
      <c r="M762" s="21"/>
      <c r="N762" s="21" t="s">
        <v>1</v>
      </c>
      <c r="O762" s="21"/>
      <c r="P762" s="21"/>
      <c r="Q762" s="21"/>
      <c r="R762" s="21" t="s">
        <v>1</v>
      </c>
      <c r="S762" s="21"/>
      <c r="T762" s="21"/>
      <c r="U762" s="20">
        <f>COUNTA(C762:T762)</f>
        <v>6</v>
      </c>
      <c r="V762" s="19" t="s">
        <v>9</v>
      </c>
      <c r="W762" s="18">
        <v>137796</v>
      </c>
      <c r="X762" s="17">
        <v>3.11</v>
      </c>
      <c r="Y762" s="16">
        <f>1+X762/100</f>
        <v>1.0310999999999999</v>
      </c>
      <c r="Z762" s="6">
        <v>19</v>
      </c>
      <c r="AA762" s="16">
        <f>POWER(Y762,Z762)</f>
        <v>1.7894309732827145</v>
      </c>
      <c r="AB762" s="6">
        <f>W762*AA762</f>
        <v>246576.43039446493</v>
      </c>
      <c r="AC762" s="1">
        <v>11.5</v>
      </c>
      <c r="AD762" s="6">
        <f>AB762*AC762/100</f>
        <v>28356.289495363468</v>
      </c>
      <c r="AE762" s="6">
        <f>AD762*0.95</f>
        <v>26938.475020595291</v>
      </c>
      <c r="AF762" s="6">
        <f>AE762*BB762</f>
        <v>0</v>
      </c>
      <c r="AG762" s="15">
        <f>AE762/21628351</f>
        <v>1.2455168228310744E-3</v>
      </c>
      <c r="AH762" s="6">
        <f>AB762*0.05</f>
        <v>12328.821519723248</v>
      </c>
      <c r="AI762" s="12">
        <f>AH762/12908475</f>
        <v>9.5509512314376774E-4</v>
      </c>
      <c r="AJ762" s="6">
        <f>AD762+AH762</f>
        <v>40685.111015086717</v>
      </c>
      <c r="AK762" s="6">
        <f>AB762*0.04</f>
        <v>9863.0572157785973</v>
      </c>
      <c r="AL762" s="6">
        <f>AB762*0.04</f>
        <v>9863.0572157785973</v>
      </c>
      <c r="AM762" s="6">
        <f>AK762+AL762</f>
        <v>19726.114431557195</v>
      </c>
      <c r="AN762" s="14">
        <f>AM762/20653560</f>
        <v>9.5509512314376774E-4</v>
      </c>
      <c r="AO762" s="6">
        <v>12</v>
      </c>
      <c r="AP762" s="13">
        <f>AO762/8801</f>
        <v>1.3634814225656176E-3</v>
      </c>
      <c r="AQ762" s="6">
        <v>12</v>
      </c>
      <c r="AR762" s="6"/>
      <c r="AS762" s="6"/>
      <c r="AT762" s="6"/>
      <c r="AU762" s="6">
        <v>0</v>
      </c>
      <c r="AV762" s="6"/>
      <c r="AW762" s="13">
        <f>AV762/34743979</f>
        <v>0</v>
      </c>
      <c r="AX762" s="6">
        <v>1</v>
      </c>
      <c r="AY762" s="6">
        <f>AJ762/708307*288156</f>
        <v>16551.663120177167</v>
      </c>
      <c r="AZ762" s="6">
        <f>AX762*AY762</f>
        <v>16551.663120177167</v>
      </c>
      <c r="BA762" s="12">
        <f>AZ762/12721596</f>
        <v>1.3010681301447685E-3</v>
      </c>
      <c r="BB762" s="11">
        <v>0</v>
      </c>
      <c r="BC762" s="6">
        <f>AD762*BB762*0.18*4</f>
        <v>0</v>
      </c>
      <c r="BD762" s="10">
        <f>BC762/11104067</f>
        <v>0</v>
      </c>
      <c r="BE762" s="6">
        <f>AD762*BB762*0.77*4</f>
        <v>0</v>
      </c>
      <c r="BF762" s="8">
        <f>BE762/47500730</f>
        <v>0</v>
      </c>
      <c r="BG762" s="27">
        <f>BC762+BE762</f>
        <v>0</v>
      </c>
      <c r="BH762" s="9">
        <v>1</v>
      </c>
      <c r="BI762" s="6">
        <f>AK762*0.85*0.75*12</f>
        <v>75452.387700706284</v>
      </c>
      <c r="BJ762" s="6">
        <f>AL762*0.85*0.75*2*12</f>
        <v>150904.77540141257</v>
      </c>
      <c r="BK762" s="6">
        <f>BI762+BJ762</f>
        <v>226357.16310211885</v>
      </c>
      <c r="BL762" s="8">
        <f>BK762/236999601</f>
        <v>9.5509512314376785E-4</v>
      </c>
      <c r="BM762" s="6">
        <f>AH762/214638*370965</f>
        <v>21308.25517878537</v>
      </c>
      <c r="BN762" s="8">
        <f>BM762/23157202</f>
        <v>9.2015672613579872E-4</v>
      </c>
      <c r="BT762" s="6">
        <f>'[1]Detailed Budget'!$AD$12</f>
        <v>194045122715</v>
      </c>
      <c r="BU762" s="6">
        <f>'[1]Detailed Budget'!$AD$24</f>
        <v>194045122715</v>
      </c>
      <c r="BV762" s="7">
        <f>AV762/34743979</f>
        <v>0</v>
      </c>
      <c r="BW762" s="4"/>
      <c r="BX762" s="5">
        <f>BT762*BV762</f>
        <v>0</v>
      </c>
      <c r="BY762" s="5">
        <f>BU762*BV762</f>
        <v>0</v>
      </c>
      <c r="CA762" s="6">
        <f>'[1]Detailed Budget'!$AD$96</f>
        <v>71050111380.677719</v>
      </c>
      <c r="CB762" s="5">
        <f>BA762*CA762</f>
        <v>92441035.560635895</v>
      </c>
      <c r="CE762" s="6">
        <f>'[1]Detailed Budget'!$AD$175</f>
        <v>4330586076.5988197</v>
      </c>
      <c r="CF762" s="5">
        <f>BB762*BD762*CE762</f>
        <v>0</v>
      </c>
      <c r="CG762" s="6">
        <f>'[1]Detailed Budget'!$AD$176</f>
        <v>20662817754.37001</v>
      </c>
      <c r="CH762" s="5">
        <f>BB762*BF762*CG762</f>
        <v>0</v>
      </c>
      <c r="CI762" s="5">
        <f>CF762+CH762</f>
        <v>0</v>
      </c>
      <c r="CJ762" s="5">
        <f>'[1]Detailed Budget'!$AD$178</f>
        <v>46025131033.061455</v>
      </c>
      <c r="CK762" s="5">
        <f>BB762*AG762*CJ762</f>
        <v>0</v>
      </c>
      <c r="CL762" s="5">
        <f>CI762+CK762</f>
        <v>0</v>
      </c>
      <c r="CM762" s="4">
        <f>'[1]Detailed Budget'!$AD$189</f>
        <v>77498869683.252869</v>
      </c>
      <c r="CN762" s="5">
        <f>BH762*BL762*CM762</f>
        <v>74018792.483629212</v>
      </c>
      <c r="CO762" s="3">
        <f>'[1]Detailed Budget'!$AD$191</f>
        <v>2684962805.4134097</v>
      </c>
      <c r="CP762" s="2">
        <f>BH762*AN762*CO762</f>
        <v>2564394.8812727565</v>
      </c>
      <c r="CQ762" s="2">
        <f>CN762+CP762</f>
        <v>76583187.364901975</v>
      </c>
      <c r="CR762" s="6">
        <f>'[1]Detailed Budget'!$AD$195</f>
        <v>18734176418</v>
      </c>
      <c r="CS762" s="5">
        <f>BN762*CR762</f>
        <v>17238378.439637363</v>
      </c>
      <c r="CW762" s="4"/>
      <c r="DH762" s="3">
        <f>'[1]Detailed Budget'!$AD$163</f>
        <v>4928560000</v>
      </c>
      <c r="DI762" s="2">
        <f>AP762*DH762</f>
        <v>6720000</v>
      </c>
    </row>
    <row r="763" spans="1:118" x14ac:dyDescent="0.35">
      <c r="A763" s="23"/>
      <c r="B763" s="22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0"/>
      <c r="V763" s="19"/>
      <c r="W763" s="18"/>
      <c r="X763" s="17"/>
      <c r="Y763" s="16"/>
      <c r="Z763" s="6"/>
      <c r="AA763" s="16"/>
      <c r="AB763" s="6"/>
      <c r="AD763" s="6"/>
      <c r="AE763" s="6"/>
      <c r="AF763" s="6">
        <f>AE763*BB763</f>
        <v>0</v>
      </c>
      <c r="AG763" s="15">
        <f>AE763/21628351</f>
        <v>0</v>
      </c>
      <c r="AH763" s="6"/>
      <c r="AI763" s="12"/>
      <c r="AJ763" s="6"/>
      <c r="AK763" s="6">
        <f>AB763*0.04</f>
        <v>0</v>
      </c>
      <c r="AL763" s="6">
        <f>AB763*0.04</f>
        <v>0</v>
      </c>
      <c r="AM763" s="6">
        <f>AK763+AL763</f>
        <v>0</v>
      </c>
      <c r="AN763" s="14">
        <f>AM763/20653560</f>
        <v>0</v>
      </c>
      <c r="AO763" s="6"/>
      <c r="AP763" s="13">
        <f>AO763/8801</f>
        <v>0</v>
      </c>
      <c r="AQ763" s="6"/>
      <c r="AR763" s="6"/>
      <c r="AS763" s="6"/>
      <c r="AT763" s="6"/>
      <c r="AU763" s="6"/>
      <c r="AV763" s="6"/>
      <c r="AW763" s="13">
        <f>AV763/34743979</f>
        <v>0</v>
      </c>
      <c r="AX763" s="6"/>
      <c r="AY763" s="6"/>
      <c r="AZ763" s="6"/>
      <c r="BA763" s="12">
        <f>AZ763/12721596</f>
        <v>0</v>
      </c>
      <c r="BB763" s="11"/>
      <c r="BC763" s="6"/>
      <c r="BD763" s="10"/>
      <c r="BE763" s="6"/>
      <c r="BF763" s="8"/>
      <c r="BG763" s="27"/>
      <c r="BH763" s="9"/>
      <c r="BI763" s="6">
        <f>AK763*0.85*0.75*12</f>
        <v>0</v>
      </c>
      <c r="BJ763" s="6">
        <f>AL763*0.85*0.75*2*12</f>
        <v>0</v>
      </c>
      <c r="BK763" s="6">
        <f>BI763+BJ763</f>
        <v>0</v>
      </c>
      <c r="BL763" s="8">
        <f>BK763/236999601</f>
        <v>0</v>
      </c>
      <c r="BM763" s="6"/>
      <c r="BN763" s="8">
        <f>BM763/23157202</f>
        <v>0</v>
      </c>
      <c r="BT763" s="6"/>
      <c r="BU763" s="6"/>
      <c r="BV763" s="7"/>
      <c r="BW763" s="4"/>
      <c r="BX763" s="5"/>
      <c r="BY763" s="5"/>
      <c r="CA763" s="6">
        <f>'[1]Detailed Budget'!$AD$96</f>
        <v>71050111380.677719</v>
      </c>
      <c r="CB763" s="5">
        <f>BA763*CA763</f>
        <v>0</v>
      </c>
      <c r="CE763" s="6"/>
      <c r="CF763" s="5"/>
      <c r="CG763" s="6"/>
      <c r="CH763" s="5"/>
      <c r="CI763" s="5"/>
      <c r="CJ763" s="5"/>
      <c r="CK763" s="5"/>
      <c r="CL763" s="5"/>
      <c r="CM763" s="4">
        <f>'[1]Detailed Budget'!$AD$189</f>
        <v>77498869683.252869</v>
      </c>
      <c r="CN763" s="5">
        <f>BH763*BL763*CM763</f>
        <v>0</v>
      </c>
      <c r="CO763" s="3">
        <f>'[1]Detailed Budget'!$AD$191</f>
        <v>2684962805.4134097</v>
      </c>
      <c r="CP763" s="2">
        <f>BH763*AN763*CO763</f>
        <v>0</v>
      </c>
      <c r="CQ763" s="2">
        <f>CN763+CP763</f>
        <v>0</v>
      </c>
      <c r="CR763" s="6"/>
      <c r="CS763" s="5"/>
      <c r="CW763" s="4"/>
      <c r="DH763" s="3">
        <f>'[1]Detailed Budget'!$AD$163</f>
        <v>4928560000</v>
      </c>
      <c r="DI763" s="2">
        <f>AP763*DH763</f>
        <v>0</v>
      </c>
    </row>
    <row r="764" spans="1:118" x14ac:dyDescent="0.35">
      <c r="A764" s="38">
        <v>6.2</v>
      </c>
      <c r="B764" s="37" t="s">
        <v>259</v>
      </c>
      <c r="C764" s="34">
        <f>COUNTA(C766:C785)</f>
        <v>20</v>
      </c>
      <c r="D764" s="34">
        <f>COUNTA(D766:D785)</f>
        <v>0</v>
      </c>
      <c r="E764" s="34">
        <f>COUNTA(E766:E785)</f>
        <v>0</v>
      </c>
      <c r="F764" s="34">
        <f>COUNTA(F766:F785)</f>
        <v>0</v>
      </c>
      <c r="G764" s="34">
        <f>COUNTA(G766:G785)</f>
        <v>15</v>
      </c>
      <c r="H764" s="34">
        <f>COUNTA(H766:H785)</f>
        <v>20</v>
      </c>
      <c r="I764" s="34">
        <f>COUNTA(I766:I785)</f>
        <v>18</v>
      </c>
      <c r="J764" s="34">
        <f>COUNTA(J766:J785)</f>
        <v>0</v>
      </c>
      <c r="K764" s="34">
        <f>COUNTA(K766:K785)</f>
        <v>0</v>
      </c>
      <c r="L764" s="34">
        <f>COUNTA(L766:L785)</f>
        <v>0</v>
      </c>
      <c r="M764" s="34">
        <f>COUNTA(M766:M785)</f>
        <v>2</v>
      </c>
      <c r="N764" s="34">
        <f>COUNTA(N766:N785)</f>
        <v>11</v>
      </c>
      <c r="O764" s="34">
        <f>COUNTA(O766:O785)</f>
        <v>5</v>
      </c>
      <c r="P764" s="34">
        <f>COUNTA(P766:P785)</f>
        <v>0</v>
      </c>
      <c r="Q764" s="34">
        <f>COUNTA(Q766:Q785)</f>
        <v>16</v>
      </c>
      <c r="R764" s="34">
        <f>COUNTA(R766:R785)</f>
        <v>4</v>
      </c>
      <c r="S764" s="34">
        <f>COUNTA(S766:S785)</f>
        <v>0</v>
      </c>
      <c r="T764" s="34">
        <f>COUNTA(T766:T785)</f>
        <v>0</v>
      </c>
      <c r="U764" s="33">
        <f>SUM(C764:T764)</f>
        <v>111</v>
      </c>
      <c r="V764" s="19"/>
      <c r="W764" s="25">
        <f>SUM(W766:W785)</f>
        <v>9113605</v>
      </c>
      <c r="X764" s="31">
        <v>3.24</v>
      </c>
      <c r="Y764" s="30">
        <f>1+X764/100</f>
        <v>1.0324</v>
      </c>
      <c r="Z764" s="25">
        <v>19</v>
      </c>
      <c r="AA764" s="30">
        <f>POWER(Y764,Z764)</f>
        <v>1.8327866870051304</v>
      </c>
      <c r="AB764" s="25">
        <f>W764*AA764</f>
        <v>16703293.914623391</v>
      </c>
      <c r="AC764" s="24">
        <v>12.6</v>
      </c>
      <c r="AD764" s="25">
        <f>AB764*AC764/100</f>
        <v>2104615.0332425474</v>
      </c>
      <c r="AE764" s="25">
        <f>AD764*0.95</f>
        <v>1999384.28158042</v>
      </c>
      <c r="AF764" s="25">
        <f>SUM(AF766:AF785)</f>
        <v>0</v>
      </c>
      <c r="AG764" s="15">
        <f>AE764/21628351</f>
        <v>9.2442751718816663E-2</v>
      </c>
      <c r="AH764" s="25">
        <f>SUM(AH766:AH785)</f>
        <v>835164.69573116954</v>
      </c>
      <c r="AI764" s="12">
        <f>AH764/12908475</f>
        <v>6.4698943580180426E-2</v>
      </c>
      <c r="AJ764" s="25">
        <f>SUM(AJ766:AJ785)</f>
        <v>2939779.728973717</v>
      </c>
      <c r="AK764" s="6">
        <f>AB764*0.04</f>
        <v>668131.75658493571</v>
      </c>
      <c r="AL764" s="6">
        <f>AB764*0.04</f>
        <v>668131.75658493571</v>
      </c>
      <c r="AM764" s="6">
        <f>AK764+AL764</f>
        <v>1336263.5131698714</v>
      </c>
      <c r="AN764" s="14">
        <f>AM764/20653560</f>
        <v>6.469894358018044E-2</v>
      </c>
      <c r="AO764" s="25">
        <f>SUM(AO766:AO785)</f>
        <v>245</v>
      </c>
      <c r="AP764" s="13">
        <f>AO764/8801</f>
        <v>2.7837745710714693E-2</v>
      </c>
      <c r="AQ764" s="25">
        <f>SUM(AQ766:AQ785)</f>
        <v>245</v>
      </c>
      <c r="AR764" s="25"/>
      <c r="AS764" s="25"/>
      <c r="AT764" s="25"/>
      <c r="AU764" s="6"/>
      <c r="AV764" s="6"/>
      <c r="AW764" s="13">
        <f>AV764/34743979</f>
        <v>0</v>
      </c>
      <c r="AX764" s="6"/>
      <c r="AY764" s="25">
        <v>964951</v>
      </c>
      <c r="AZ764" s="25">
        <f>SUM(AZ766:AZ785)</f>
        <v>964950.91103855276</v>
      </c>
      <c r="BA764" s="12">
        <f>AZ764/12721596</f>
        <v>7.5851403474733264E-2</v>
      </c>
      <c r="BB764" s="11"/>
      <c r="BC764" s="25"/>
      <c r="BD764" s="10">
        <f>BC764/11104067</f>
        <v>0</v>
      </c>
      <c r="BE764" s="25"/>
      <c r="BF764" s="8">
        <f>BE764/47500730</f>
        <v>0</v>
      </c>
      <c r="BG764" s="24"/>
      <c r="BI764" s="6">
        <f>AK764*0.85*0.75*12</f>
        <v>5111207.9378747568</v>
      </c>
      <c r="BJ764" s="6">
        <f>AL764*0.85*0.75*2*12</f>
        <v>10222415.875749514</v>
      </c>
      <c r="BK764" s="6">
        <f>BI764+BJ764</f>
        <v>15333623.81362427</v>
      </c>
      <c r="BL764" s="8">
        <f>BK764/236999601</f>
        <v>6.4698943580180412E-2</v>
      </c>
      <c r="BM764" s="25">
        <v>1433158</v>
      </c>
      <c r="BN764" s="8">
        <f>BM764/23157202</f>
        <v>6.1888219483511003E-2</v>
      </c>
      <c r="BO764" s="24"/>
      <c r="BP764" s="24"/>
      <c r="BQ764" s="24"/>
      <c r="BR764" s="24"/>
      <c r="BS764" s="24"/>
      <c r="BT764" s="25">
        <f>'[1]Detailed Budget'!$AD$12</f>
        <v>194045122715</v>
      </c>
      <c r="BU764" s="25">
        <f>'[1]Detailed Budget'!$AD$24</f>
        <v>194045122715</v>
      </c>
      <c r="BV764" s="7">
        <f>AV764/34743979</f>
        <v>0</v>
      </c>
      <c r="BW764" s="4"/>
      <c r="BX764" s="35">
        <f>BT764*BV764</f>
        <v>0</v>
      </c>
      <c r="BY764" s="35">
        <f>BU764*BV764</f>
        <v>0</v>
      </c>
      <c r="BZ764" s="24"/>
      <c r="CA764" s="25">
        <f>'[1]Detailed Budget'!$AD$96</f>
        <v>71050111380.677719</v>
      </c>
      <c r="CB764" s="35">
        <f>BA764*CA764</f>
        <v>5389250665.2605238</v>
      </c>
      <c r="CC764" s="24"/>
      <c r="CD764" s="24"/>
      <c r="CE764" s="25">
        <f>'[1]Detailed Budget'!$AD$175</f>
        <v>4330586076.5988197</v>
      </c>
      <c r="CF764" s="35">
        <f>SUM(CF766:CF785)</f>
        <v>0</v>
      </c>
      <c r="CG764" s="36">
        <f>'[1]Detailed Budget'!$AD$176</f>
        <v>20662817754.37001</v>
      </c>
      <c r="CH764" s="35">
        <f>SUM(CH766:CH785)</f>
        <v>0</v>
      </c>
      <c r="CI764" s="35">
        <f>SUM(CI766:CI785)</f>
        <v>0</v>
      </c>
      <c r="CJ764" s="5">
        <f>'[1]Detailed Budget'!$AD$178</f>
        <v>46025131033.061455</v>
      </c>
      <c r="CK764" s="35">
        <f>SUM(CK766:CK785)</f>
        <v>0</v>
      </c>
      <c r="CL764" s="35">
        <f>SUM(CL766:CL785)</f>
        <v>0</v>
      </c>
      <c r="CM764" s="4">
        <f>'[1]Detailed Budget'!$AD$189</f>
        <v>77498869683.252869</v>
      </c>
      <c r="CN764" s="5">
        <f>BH764*BL764*CM764</f>
        <v>0</v>
      </c>
      <c r="CO764" s="3">
        <f>'[1]Detailed Budget'!$AD$191</f>
        <v>2684962805.4134097</v>
      </c>
      <c r="CP764" s="2">
        <f>BH764*AN764*CO764</f>
        <v>0</v>
      </c>
      <c r="CQ764" s="2">
        <f>CN764+CP764</f>
        <v>0</v>
      </c>
      <c r="CR764" s="25">
        <f>'[1]Detailed Budget'!$AD$195</f>
        <v>18734176418</v>
      </c>
      <c r="CS764" s="5">
        <f>BN764*CR764</f>
        <v>1159424822</v>
      </c>
      <c r="CT764" s="24"/>
      <c r="CU764" s="24"/>
      <c r="CV764" s="24"/>
      <c r="CW764" s="4"/>
      <c r="CX764" s="24"/>
      <c r="CY764" s="24"/>
      <c r="CZ764" s="24"/>
      <c r="DA764" s="24"/>
      <c r="DB764" s="24"/>
      <c r="DC764" s="24"/>
      <c r="DD764" s="24"/>
      <c r="DE764" s="24"/>
      <c r="DF764" s="24"/>
      <c r="DG764" s="24"/>
      <c r="DH764" s="3">
        <f>'[1]Detailed Budget'!$AD$163</f>
        <v>4928560000</v>
      </c>
      <c r="DI764" s="2">
        <f>AP764*DH764</f>
        <v>137200000</v>
      </c>
      <c r="DJ764" s="24"/>
      <c r="DK764" s="24"/>
      <c r="DL764" s="24"/>
      <c r="DM764" s="24"/>
      <c r="DN764" s="24"/>
    </row>
    <row r="765" spans="1:118" x14ac:dyDescent="0.35">
      <c r="A765" s="23" t="s">
        <v>258</v>
      </c>
      <c r="B765" s="22" t="s">
        <v>72</v>
      </c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3"/>
      <c r="V765" s="19"/>
      <c r="W765" s="25"/>
      <c r="X765" s="31"/>
      <c r="Y765" s="30"/>
      <c r="Z765" s="25"/>
      <c r="AA765" s="30"/>
      <c r="AB765" s="25"/>
      <c r="AC765" s="24"/>
      <c r="AD765" s="25"/>
      <c r="AE765" s="25"/>
      <c r="AF765" s="6"/>
      <c r="AG765" s="15">
        <f>AE765/21628351</f>
        <v>0</v>
      </c>
      <c r="AH765" s="25"/>
      <c r="AI765" s="12"/>
      <c r="AJ765" s="6"/>
      <c r="AK765" s="6">
        <f>AB765*0.04</f>
        <v>0</v>
      </c>
      <c r="AL765" s="6">
        <f>AB765*0.04</f>
        <v>0</v>
      </c>
      <c r="AM765" s="6">
        <f>AK765+AL765</f>
        <v>0</v>
      </c>
      <c r="AN765" s="14">
        <f>AM765/20653560</f>
        <v>0</v>
      </c>
      <c r="AO765" s="25"/>
      <c r="AP765" s="13"/>
      <c r="AQ765" s="25"/>
      <c r="AR765" s="25"/>
      <c r="AS765" s="25"/>
      <c r="AT765" s="25"/>
      <c r="AU765" s="6"/>
      <c r="AV765" s="6"/>
      <c r="AW765" s="13">
        <f>AV765/34743979</f>
        <v>0</v>
      </c>
      <c r="AX765" s="6"/>
      <c r="AY765" s="25"/>
      <c r="AZ765" s="6"/>
      <c r="BA765" s="12">
        <f>AZ765/12721596</f>
        <v>0</v>
      </c>
      <c r="BB765" s="11"/>
      <c r="BC765" s="25"/>
      <c r="BD765" s="10">
        <f>BC765/11104067</f>
        <v>0</v>
      </c>
      <c r="BE765" s="25"/>
      <c r="BF765" s="8">
        <f>BE765/47500730</f>
        <v>0</v>
      </c>
      <c r="BG765" s="24"/>
      <c r="BI765" s="6">
        <f>AK765*0.85*0.75*12</f>
        <v>0</v>
      </c>
      <c r="BJ765" s="6">
        <f>AL765*0.85*0.75*2*12</f>
        <v>0</v>
      </c>
      <c r="BK765" s="6">
        <f>BI765+BJ765</f>
        <v>0</v>
      </c>
      <c r="BL765" s="8">
        <f>BK765/236999601</f>
        <v>0</v>
      </c>
      <c r="BM765" s="25"/>
      <c r="BN765" s="8">
        <f>BM765/23157202</f>
        <v>0</v>
      </c>
      <c r="BO765" s="24"/>
      <c r="BP765" s="24"/>
      <c r="BQ765" s="24"/>
      <c r="BR765" s="24"/>
      <c r="BS765" s="24"/>
      <c r="BT765" s="25"/>
      <c r="BU765" s="25">
        <f>'[1]Detailed Budget'!$AD$24</f>
        <v>194045122715</v>
      </c>
      <c r="BV765" s="7"/>
      <c r="BW765" s="4"/>
      <c r="BX765" s="5"/>
      <c r="BY765" s="5"/>
      <c r="BZ765" s="24"/>
      <c r="CA765" s="25">
        <f>'[1]Detailed Budget'!$AD$96</f>
        <v>71050111380.677719</v>
      </c>
      <c r="CB765" s="5"/>
      <c r="CC765" s="24"/>
      <c r="CD765" s="24"/>
      <c r="CE765" s="25"/>
      <c r="CF765" s="5"/>
      <c r="CG765" s="26"/>
      <c r="CH765" s="5"/>
      <c r="CI765" s="5"/>
      <c r="CJ765" s="5"/>
      <c r="CK765" s="5">
        <f>BB765*AG765*CJ765</f>
        <v>0</v>
      </c>
      <c r="CL765" s="5">
        <f>CI765+CK765</f>
        <v>0</v>
      </c>
      <c r="CM765" s="4">
        <f>'[1]Detailed Budget'!$AD$189</f>
        <v>77498869683.252869</v>
      </c>
      <c r="CN765" s="5">
        <f>BH765*BL765*CM765</f>
        <v>0</v>
      </c>
      <c r="CO765" s="3">
        <f>'[1]Detailed Budget'!$AD$191</f>
        <v>2684962805.4134097</v>
      </c>
      <c r="CP765" s="2">
        <f>BH765*AN765*CO765</f>
        <v>0</v>
      </c>
      <c r="CQ765" s="2">
        <f>CN765+CP765</f>
        <v>0</v>
      </c>
      <c r="CR765" s="25"/>
      <c r="CS765" s="5"/>
      <c r="CT765" s="24"/>
      <c r="CU765" s="24"/>
      <c r="CV765" s="24"/>
      <c r="CW765" s="4"/>
      <c r="CX765" s="24"/>
      <c r="CY765" s="24"/>
      <c r="CZ765" s="24"/>
      <c r="DA765" s="24"/>
      <c r="DB765" s="24"/>
      <c r="DC765" s="24"/>
      <c r="DD765" s="24"/>
      <c r="DE765" s="24"/>
      <c r="DF765" s="24"/>
      <c r="DG765" s="24"/>
      <c r="DH765" s="3"/>
      <c r="DI765" s="2"/>
      <c r="DJ765" s="24"/>
      <c r="DK765" s="24"/>
      <c r="DL765" s="24"/>
      <c r="DM765" s="24"/>
      <c r="DN765" s="24"/>
    </row>
    <row r="766" spans="1:118" ht="58" x14ac:dyDescent="0.35">
      <c r="A766" s="23" t="s">
        <v>257</v>
      </c>
      <c r="B766" s="22" t="s">
        <v>256</v>
      </c>
      <c r="C766" s="21" t="s">
        <v>1</v>
      </c>
      <c r="D766" s="21"/>
      <c r="E766" s="21"/>
      <c r="F766" s="21"/>
      <c r="G766" s="21" t="s">
        <v>1</v>
      </c>
      <c r="H766" s="21" t="s">
        <v>1</v>
      </c>
      <c r="I766" s="21" t="s">
        <v>1</v>
      </c>
      <c r="J766" s="21"/>
      <c r="K766" s="21"/>
      <c r="L766" s="21"/>
      <c r="M766" s="21"/>
      <c r="N766" s="21" t="s">
        <v>1</v>
      </c>
      <c r="O766" s="21"/>
      <c r="P766" s="21"/>
      <c r="Q766" s="21" t="s">
        <v>1</v>
      </c>
      <c r="R766" s="21"/>
      <c r="S766" s="21"/>
      <c r="T766" s="21"/>
      <c r="U766" s="20">
        <f>COUNTA(C766:T766)</f>
        <v>6</v>
      </c>
      <c r="V766" s="19" t="s">
        <v>26</v>
      </c>
      <c r="W766" s="18">
        <v>461743</v>
      </c>
      <c r="X766" s="17">
        <v>3.24</v>
      </c>
      <c r="Y766" s="16">
        <f>1+X766/100</f>
        <v>1.0324</v>
      </c>
      <c r="Z766" s="6">
        <v>19</v>
      </c>
      <c r="AA766" s="16">
        <f>POWER(Y766,Z766)</f>
        <v>1.8327866870051304</v>
      </c>
      <c r="AB766" s="6">
        <f>W766*AA766</f>
        <v>846276.42321780988</v>
      </c>
      <c r="AC766" s="1">
        <v>12.6</v>
      </c>
      <c r="AD766" s="6">
        <f>AB766*AC766/100</f>
        <v>106630.82932544405</v>
      </c>
      <c r="AE766" s="6">
        <f>AD766*0.95</f>
        <v>101299.28785917185</v>
      </c>
      <c r="AF766" s="6">
        <f>AE766*BB766</f>
        <v>0</v>
      </c>
      <c r="AG766" s="15">
        <f>AE766/21628351</f>
        <v>4.683634358401704E-3</v>
      </c>
      <c r="AH766" s="6">
        <f>AB766*0.05</f>
        <v>42313.821160890497</v>
      </c>
      <c r="AI766" s="12">
        <f>AH766/12908475</f>
        <v>3.2779876136329426E-3</v>
      </c>
      <c r="AJ766" s="6">
        <f>AD766+AH766</f>
        <v>148944.65048633455</v>
      </c>
      <c r="AK766" s="6">
        <f>AB766*0.04</f>
        <v>33851.056928712394</v>
      </c>
      <c r="AL766" s="6">
        <f>AB766*0.04</f>
        <v>33851.056928712394</v>
      </c>
      <c r="AM766" s="6">
        <f>AK766+AL766</f>
        <v>67702.113857424789</v>
      </c>
      <c r="AN766" s="14">
        <f>AM766/20653560</f>
        <v>3.2779876136329422E-3</v>
      </c>
      <c r="AO766" s="6">
        <v>11</v>
      </c>
      <c r="AP766" s="13">
        <f>AO766/8801</f>
        <v>1.2498579706851495E-3</v>
      </c>
      <c r="AQ766" s="6">
        <v>11</v>
      </c>
      <c r="AR766" s="6"/>
      <c r="AS766" s="6"/>
      <c r="AT766" s="6"/>
      <c r="AU766" s="6">
        <v>0</v>
      </c>
      <c r="AV766" s="6"/>
      <c r="AW766" s="13">
        <f>AV766/34743979</f>
        <v>0</v>
      </c>
      <c r="AX766" s="6">
        <v>1</v>
      </c>
      <c r="AY766" s="6">
        <f>AJ766/2939780*964951</f>
        <v>48889.47112758064</v>
      </c>
      <c r="AZ766" s="6">
        <f>AX766*AY766</f>
        <v>48889.47112758064</v>
      </c>
      <c r="BA766" s="12">
        <f>AZ766/12721596</f>
        <v>3.8430296896380485E-3</v>
      </c>
      <c r="BB766" s="11">
        <v>0</v>
      </c>
      <c r="BC766" s="6">
        <f>AD766*BB766*0.18*4</f>
        <v>0</v>
      </c>
      <c r="BD766" s="10">
        <f>BC766/11104067</f>
        <v>0</v>
      </c>
      <c r="BE766" s="6">
        <f>AD766*BB766*0.77*4</f>
        <v>0</v>
      </c>
      <c r="BF766" s="8">
        <f>BE766/47500730</f>
        <v>0</v>
      </c>
      <c r="BG766" s="27">
        <f>BC766+BE766</f>
        <v>0</v>
      </c>
      <c r="BH766" s="9">
        <v>1</v>
      </c>
      <c r="BI766" s="6">
        <f>AK766*0.85*0.75*12</f>
        <v>258960.58550464979</v>
      </c>
      <c r="BJ766" s="6">
        <f>AL766*0.85*0.75*2*12</f>
        <v>517921.17100929958</v>
      </c>
      <c r="BK766" s="6">
        <f>BI766+BJ766</f>
        <v>776881.75651394937</v>
      </c>
      <c r="BL766" s="8">
        <f>BK766/236999601</f>
        <v>3.2779876136329418E-3</v>
      </c>
      <c r="BM766" s="6">
        <f>AH766/835165*1433158</f>
        <v>72611.269997305324</v>
      </c>
      <c r="BN766" s="8">
        <f>BM766/23157202</f>
        <v>3.1355804555880853E-3</v>
      </c>
      <c r="BT766" s="6">
        <f>'[1]Detailed Budget'!$AD$12</f>
        <v>194045122715</v>
      </c>
      <c r="BU766" s="6">
        <f>'[1]Detailed Budget'!$AD$24</f>
        <v>194045122715</v>
      </c>
      <c r="BV766" s="7">
        <f>AV766/34743979</f>
        <v>0</v>
      </c>
      <c r="BW766" s="4"/>
      <c r="BX766" s="5">
        <f>BT766*BV766</f>
        <v>0</v>
      </c>
      <c r="BY766" s="5">
        <f>BU766*BV766</f>
        <v>0</v>
      </c>
      <c r="CA766" s="6">
        <f>'[1]Detailed Budget'!$AD$96</f>
        <v>71050111380.677719</v>
      </c>
      <c r="CB766" s="5">
        <f>BA766*CA766</f>
        <v>273047687.48803467</v>
      </c>
      <c r="CE766" s="6">
        <f>'[1]Detailed Budget'!$AD$175</f>
        <v>4330586076.5988197</v>
      </c>
      <c r="CF766" s="5">
        <f>BB766*BD766*CE766</f>
        <v>0</v>
      </c>
      <c r="CG766" s="6">
        <f>'[1]Detailed Budget'!$AD$176</f>
        <v>20662817754.37001</v>
      </c>
      <c r="CH766" s="5">
        <f>BB766*BF766*CG766</f>
        <v>0</v>
      </c>
      <c r="CI766" s="5">
        <f>CF766+CH766</f>
        <v>0</v>
      </c>
      <c r="CJ766" s="5">
        <f>'[1]Detailed Budget'!$AD$178</f>
        <v>46025131033.061455</v>
      </c>
      <c r="CK766" s="5">
        <f>BB766*AG766*CJ766</f>
        <v>0</v>
      </c>
      <c r="CL766" s="5">
        <f>CI766+CK766</f>
        <v>0</v>
      </c>
      <c r="CM766" s="4">
        <f>'[1]Detailed Budget'!$AD$189</f>
        <v>77498869683.252869</v>
      </c>
      <c r="CN766" s="5">
        <f>BH766*BL766*CM766</f>
        <v>254040334.89225641</v>
      </c>
      <c r="CO766" s="3">
        <f>'[1]Detailed Budget'!$AD$191</f>
        <v>2684962805.4134097</v>
      </c>
      <c r="CP766" s="2">
        <f>BH766*AN766*CO766</f>
        <v>8801274.8192103133</v>
      </c>
      <c r="CQ766" s="2">
        <f>CN766+CP766</f>
        <v>262841609.71146673</v>
      </c>
      <c r="CR766" s="6">
        <f>'[1]Detailed Budget'!$AD$195</f>
        <v>18734176418</v>
      </c>
      <c r="CS766" s="5">
        <f>BN766*CR766</f>
        <v>58742517.427820005</v>
      </c>
      <c r="CW766" s="4"/>
      <c r="DH766" s="3">
        <f>'[1]Detailed Budget'!$AD$163</f>
        <v>4928560000</v>
      </c>
      <c r="DI766" s="2">
        <f>AP766*DH766</f>
        <v>6160000</v>
      </c>
    </row>
    <row r="767" spans="1:118" ht="43.5" x14ac:dyDescent="0.35">
      <c r="A767" s="23" t="s">
        <v>255</v>
      </c>
      <c r="B767" s="22" t="s">
        <v>254</v>
      </c>
      <c r="C767" s="21" t="s">
        <v>1</v>
      </c>
      <c r="D767" s="21"/>
      <c r="E767" s="21"/>
      <c r="F767" s="21"/>
      <c r="G767" s="21"/>
      <c r="H767" s="21" t="s">
        <v>1</v>
      </c>
      <c r="I767" s="21" t="s">
        <v>1</v>
      </c>
      <c r="J767" s="21"/>
      <c r="K767" s="21"/>
      <c r="L767" s="21"/>
      <c r="M767" s="21"/>
      <c r="N767" s="21" t="s">
        <v>1</v>
      </c>
      <c r="O767" s="21"/>
      <c r="P767" s="21"/>
      <c r="Q767" s="21" t="s">
        <v>1</v>
      </c>
      <c r="R767" s="21"/>
      <c r="S767" s="21"/>
      <c r="T767" s="21"/>
      <c r="U767" s="20">
        <f>COUNTA(C767:T767)</f>
        <v>5</v>
      </c>
      <c r="V767" s="19" t="s">
        <v>217</v>
      </c>
      <c r="W767" s="18">
        <v>687316</v>
      </c>
      <c r="X767" s="17">
        <v>3.24</v>
      </c>
      <c r="Y767" s="16">
        <f>1+X767/100</f>
        <v>1.0324</v>
      </c>
      <c r="Z767" s="6">
        <v>19</v>
      </c>
      <c r="AA767" s="16">
        <f>POWER(Y767,Z767)</f>
        <v>1.8327866870051304</v>
      </c>
      <c r="AB767" s="6">
        <f>W767*AA767</f>
        <v>1259703.6145656181</v>
      </c>
      <c r="AC767" s="1">
        <v>12.6</v>
      </c>
      <c r="AD767" s="6">
        <f>AB767*AC767/100</f>
        <v>158722.65543526786</v>
      </c>
      <c r="AE767" s="6">
        <f>AD767*0.95</f>
        <v>150786.52266350447</v>
      </c>
      <c r="AF767" s="6">
        <f>AE767*BB767</f>
        <v>0</v>
      </c>
      <c r="AG767" s="15">
        <f>AE767/21628351</f>
        <v>6.9717068427225205E-3</v>
      </c>
      <c r="AH767" s="6">
        <f>AB767*0.05</f>
        <v>62985.18072828091</v>
      </c>
      <c r="AI767" s="12">
        <f>AH767/12908475</f>
        <v>4.8793665191496985E-3</v>
      </c>
      <c r="AJ767" s="6">
        <f>AD767+AH767</f>
        <v>221707.83616354878</v>
      </c>
      <c r="AK767" s="6">
        <f>AB767*0.04</f>
        <v>50388.144582624722</v>
      </c>
      <c r="AL767" s="6">
        <f>AB767*0.04</f>
        <v>50388.144582624722</v>
      </c>
      <c r="AM767" s="6">
        <f>AK767+AL767</f>
        <v>100776.28916524944</v>
      </c>
      <c r="AN767" s="14">
        <f>AM767/20653560</f>
        <v>4.8793665191496985E-3</v>
      </c>
      <c r="AO767" s="6">
        <v>11</v>
      </c>
      <c r="AP767" s="13">
        <f>AO767/8801</f>
        <v>1.2498579706851495E-3</v>
      </c>
      <c r="AQ767" s="6">
        <v>11</v>
      </c>
      <c r="AR767" s="6"/>
      <c r="AS767" s="6"/>
      <c r="AT767" s="6"/>
      <c r="AU767" s="6">
        <v>0</v>
      </c>
      <c r="AV767" s="6"/>
      <c r="AW767" s="13">
        <f>AV767/34743979</f>
        <v>0</v>
      </c>
      <c r="AX767" s="6">
        <v>1</v>
      </c>
      <c r="AY767" s="6">
        <f>AJ767/2939780*964951</f>
        <v>72773.200108121207</v>
      </c>
      <c r="AZ767" s="6">
        <f>AX767*AY767</f>
        <v>72773.200108121207</v>
      </c>
      <c r="BA767" s="12">
        <f>AZ767/12721596</f>
        <v>5.7204457764671356E-3</v>
      </c>
      <c r="BB767" s="11">
        <v>0</v>
      </c>
      <c r="BC767" s="6">
        <f>AD767*BB767*0.18*4</f>
        <v>0</v>
      </c>
      <c r="BD767" s="10">
        <f>BC767/11104067</f>
        <v>0</v>
      </c>
      <c r="BE767" s="6">
        <f>AD767*BB767*0.77*4</f>
        <v>0</v>
      </c>
      <c r="BF767" s="8">
        <f>BE767/47500730</f>
        <v>0</v>
      </c>
      <c r="BG767" s="27">
        <f>BC767+BE767</f>
        <v>0</v>
      </c>
      <c r="BH767" s="9">
        <v>0</v>
      </c>
      <c r="BI767" s="6">
        <f>AK767*0.85*0.75*12</f>
        <v>385469.30605707911</v>
      </c>
      <c r="BJ767" s="6">
        <f>AL767*0.85*0.75*2*12</f>
        <v>770938.61211415823</v>
      </c>
      <c r="BK767" s="6">
        <f>BI767+BJ767</f>
        <v>1156407.9181712372</v>
      </c>
      <c r="BL767" s="8">
        <f>BK767/236999601</f>
        <v>4.8793665191496976E-3</v>
      </c>
      <c r="BM767" s="6">
        <f>AH767/835165*1433158</f>
        <v>108083.69081819954</v>
      </c>
      <c r="BN767" s="8">
        <f>BM767/23157202</f>
        <v>4.6673899039356972E-3</v>
      </c>
      <c r="BT767" s="6">
        <f>'[1]Detailed Budget'!$AD$12</f>
        <v>194045122715</v>
      </c>
      <c r="BU767" s="6">
        <f>'[1]Detailed Budget'!$AD$24</f>
        <v>194045122715</v>
      </c>
      <c r="BV767" s="7">
        <f>AV767/34743979</f>
        <v>0</v>
      </c>
      <c r="BW767" s="4"/>
      <c r="BX767" s="5">
        <f>BT767*BV767</f>
        <v>0</v>
      </c>
      <c r="BY767" s="5">
        <f>BU767*BV767</f>
        <v>0</v>
      </c>
      <c r="CA767" s="6">
        <f>'[1]Detailed Budget'!$AD$96</f>
        <v>71050111380.677719</v>
      </c>
      <c r="CB767" s="5">
        <f>BA767*CA767</f>
        <v>406438309.56511742</v>
      </c>
      <c r="CE767" s="6">
        <f>'[1]Detailed Budget'!$AD$175</f>
        <v>4330586076.5988197</v>
      </c>
      <c r="CF767" s="5">
        <f>BB767*BD767*CE767</f>
        <v>0</v>
      </c>
      <c r="CG767" s="6">
        <f>'[1]Detailed Budget'!$AD$176</f>
        <v>20662817754.37001</v>
      </c>
      <c r="CH767" s="5">
        <f>BB767*BF767*CG767</f>
        <v>0</v>
      </c>
      <c r="CI767" s="5">
        <f>CF767+CH767</f>
        <v>0</v>
      </c>
      <c r="CJ767" s="5">
        <f>'[1]Detailed Budget'!$AD$178</f>
        <v>46025131033.061455</v>
      </c>
      <c r="CK767" s="5">
        <f>BB767*AG767*CJ767</f>
        <v>0</v>
      </c>
      <c r="CL767" s="5">
        <f>CI767+CK767</f>
        <v>0</v>
      </c>
      <c r="CM767" s="4">
        <f>'[1]Detailed Budget'!$AD$189</f>
        <v>77498869683.252869</v>
      </c>
      <c r="CN767" s="5">
        <f>BH767*BL767*CM767</f>
        <v>0</v>
      </c>
      <c r="CO767" s="3">
        <f>'[1]Detailed Budget'!$AD$191</f>
        <v>2684962805.4134097</v>
      </c>
      <c r="CP767" s="2">
        <f>BH767*AN767*CO767</f>
        <v>0</v>
      </c>
      <c r="CQ767" s="2">
        <f>CN767+CP767</f>
        <v>0</v>
      </c>
      <c r="CR767" s="6">
        <f>'[1]Detailed Budget'!$AD$195</f>
        <v>18734176418</v>
      </c>
      <c r="CS767" s="5">
        <f>BN767*CR767</f>
        <v>87439705.871923417</v>
      </c>
      <c r="CW767" s="4"/>
      <c r="DH767" s="3">
        <f>'[1]Detailed Budget'!$AD$163</f>
        <v>4928560000</v>
      </c>
      <c r="DI767" s="2">
        <f>AP767*DH767</f>
        <v>6160000</v>
      </c>
    </row>
    <row r="768" spans="1:118" ht="58" x14ac:dyDescent="0.35">
      <c r="A768" s="23" t="s">
        <v>253</v>
      </c>
      <c r="B768" s="22" t="s">
        <v>252</v>
      </c>
      <c r="C768" s="21" t="s">
        <v>1</v>
      </c>
      <c r="D768" s="21"/>
      <c r="E768" s="21"/>
      <c r="F768" s="21"/>
      <c r="G768" s="21" t="s">
        <v>1</v>
      </c>
      <c r="H768" s="21" t="s">
        <v>1</v>
      </c>
      <c r="I768" s="21" t="s">
        <v>1</v>
      </c>
      <c r="J768" s="21"/>
      <c r="K768" s="21"/>
      <c r="L768" s="21"/>
      <c r="M768" s="21"/>
      <c r="N768" s="21"/>
      <c r="O768" s="21" t="s">
        <v>1</v>
      </c>
      <c r="P768" s="21"/>
      <c r="Q768" s="21" t="s">
        <v>1</v>
      </c>
      <c r="R768" s="21"/>
      <c r="S768" s="21"/>
      <c r="T768" s="21"/>
      <c r="U768" s="20">
        <f>COUNTA(C768:T768)</f>
        <v>6</v>
      </c>
      <c r="V768" s="19" t="s">
        <v>26</v>
      </c>
      <c r="W768" s="18">
        <v>1319571</v>
      </c>
      <c r="X768" s="17">
        <v>3.24</v>
      </c>
      <c r="Y768" s="16">
        <f>1+X768/100</f>
        <v>1.0324</v>
      </c>
      <c r="Z768" s="6">
        <v>19</v>
      </c>
      <c r="AA768" s="16">
        <f>POWER(Y768,Z768)</f>
        <v>1.8327866870051304</v>
      </c>
      <c r="AB768" s="6">
        <f>W768*AA768</f>
        <v>2418492.1613580468</v>
      </c>
      <c r="AC768" s="1">
        <v>12.6</v>
      </c>
      <c r="AD768" s="6">
        <f>AB768*AC768/100</f>
        <v>304730.01233111392</v>
      </c>
      <c r="AE768" s="6">
        <f>AD768*0.95</f>
        <v>289493.51171455823</v>
      </c>
      <c r="AF768" s="6">
        <f>AE768*BB768</f>
        <v>0</v>
      </c>
      <c r="AG768" s="15">
        <f>AE768/21628351</f>
        <v>1.338490908135152E-2</v>
      </c>
      <c r="AH768" s="6">
        <f>AB768*0.05</f>
        <v>120924.60806790234</v>
      </c>
      <c r="AI768" s="12">
        <f>AH768/12908475</f>
        <v>9.367846168343073E-3</v>
      </c>
      <c r="AJ768" s="6">
        <f>AD768+AH768</f>
        <v>425654.62039901625</v>
      </c>
      <c r="AK768" s="6">
        <f>AB768*0.04</f>
        <v>96739.686454321869</v>
      </c>
      <c r="AL768" s="6">
        <f>AB768*0.04</f>
        <v>96739.686454321869</v>
      </c>
      <c r="AM768" s="6">
        <f>AK768+AL768</f>
        <v>193479.37290864374</v>
      </c>
      <c r="AN768" s="14">
        <f>AM768/20653560</f>
        <v>9.3678461683430712E-3</v>
      </c>
      <c r="AO768" s="6">
        <v>11</v>
      </c>
      <c r="AP768" s="13">
        <f>AO768/8801</f>
        <v>1.2498579706851495E-3</v>
      </c>
      <c r="AQ768" s="6">
        <v>11</v>
      </c>
      <c r="AR768" s="6"/>
      <c r="AS768" s="6"/>
      <c r="AT768" s="6"/>
      <c r="AU768" s="6">
        <v>0</v>
      </c>
      <c r="AV768" s="6"/>
      <c r="AW768" s="13">
        <f>AV768/34743979</f>
        <v>0</v>
      </c>
      <c r="AX768" s="6">
        <v>1</v>
      </c>
      <c r="AY768" s="6">
        <f>AJ768/2939780*964951</f>
        <v>139716.52695393912</v>
      </c>
      <c r="AZ768" s="6">
        <f>AX768*AY768</f>
        <v>139716.52695393912</v>
      </c>
      <c r="BA768" s="12">
        <f>AZ768/12721596</f>
        <v>1.098262568265327E-2</v>
      </c>
      <c r="BB768" s="11">
        <v>0</v>
      </c>
      <c r="BC768" s="6">
        <f>AD768*BB768*0.18*4</f>
        <v>0</v>
      </c>
      <c r="BD768" s="10">
        <f>BC768/11104067</f>
        <v>0</v>
      </c>
      <c r="BE768" s="6">
        <f>AD768*BB768*0.77*4</f>
        <v>0</v>
      </c>
      <c r="BF768" s="8">
        <f>BE768/47500730</f>
        <v>0</v>
      </c>
      <c r="BG768" s="27">
        <f>BC768+BE768</f>
        <v>0</v>
      </c>
      <c r="BH768" s="9">
        <v>1</v>
      </c>
      <c r="BI768" s="6">
        <f>AK768*0.85*0.75*12</f>
        <v>740058.60137556226</v>
      </c>
      <c r="BJ768" s="6">
        <f>AL768*0.85*0.75*2*12</f>
        <v>1480117.2027511245</v>
      </c>
      <c r="BK768" s="6">
        <f>BI768+BJ768</f>
        <v>2220175.8041266869</v>
      </c>
      <c r="BL768" s="8">
        <f>BK768/236999601</f>
        <v>9.3678461683430712E-3</v>
      </c>
      <c r="BM768" s="6">
        <f>AH768/835165*1433158</f>
        <v>207508.77904291824</v>
      </c>
      <c r="BN768" s="8">
        <f>BM768/23157202</f>
        <v>8.9608744201012808E-3</v>
      </c>
      <c r="BT768" s="6">
        <f>'[1]Detailed Budget'!$AD$12</f>
        <v>194045122715</v>
      </c>
      <c r="BU768" s="6">
        <f>'[1]Detailed Budget'!$AD$24</f>
        <v>194045122715</v>
      </c>
      <c r="BV768" s="7">
        <f>AV768/34743979</f>
        <v>0</v>
      </c>
      <c r="BW768" s="4"/>
      <c r="BX768" s="5">
        <f>BT768*BV768</f>
        <v>0</v>
      </c>
      <c r="BY768" s="5">
        <f>BU768*BV768</f>
        <v>0</v>
      </c>
      <c r="CA768" s="6">
        <f>'[1]Detailed Budget'!$AD$96</f>
        <v>71050111380.677719</v>
      </c>
      <c r="CB768" s="5">
        <f>BA768*CA768</f>
        <v>780316778.00480652</v>
      </c>
      <c r="CE768" s="6">
        <f>'[1]Detailed Budget'!$AD$175</f>
        <v>4330586076.5988197</v>
      </c>
      <c r="CF768" s="5">
        <f>BB768*BD768*CE768</f>
        <v>0</v>
      </c>
      <c r="CG768" s="6">
        <f>'[1]Detailed Budget'!$AD$176</f>
        <v>20662817754.37001</v>
      </c>
      <c r="CH768" s="5">
        <f>BB768*BF768*CG768</f>
        <v>0</v>
      </c>
      <c r="CI768" s="5">
        <f>CF768+CH768</f>
        <v>0</v>
      </c>
      <c r="CJ768" s="5">
        <f>'[1]Detailed Budget'!$AD$178</f>
        <v>46025131033.061455</v>
      </c>
      <c r="CK768" s="5">
        <f>BB768*AG768*CJ768</f>
        <v>0</v>
      </c>
      <c r="CL768" s="5">
        <f>CI768+CK768</f>
        <v>0</v>
      </c>
      <c r="CM768" s="4">
        <f>'[1]Detailed Budget'!$AD$189</f>
        <v>77498869683.252869</v>
      </c>
      <c r="CN768" s="5">
        <f>BH768*BL768*CM768</f>
        <v>725997489.4131794</v>
      </c>
      <c r="CO768" s="3">
        <f>'[1]Detailed Budget'!$AD$191</f>
        <v>2684962805.4134097</v>
      </c>
      <c r="CP768" s="2">
        <f>BH768*AN768*CO768</f>
        <v>25152318.528835673</v>
      </c>
      <c r="CQ768" s="2">
        <f>CN768+CP768</f>
        <v>751149807.94201505</v>
      </c>
      <c r="CR768" s="6">
        <f>'[1]Detailed Budget'!$AD$195</f>
        <v>18734176418</v>
      </c>
      <c r="CS768" s="5">
        <f>BN768*CR768</f>
        <v>167874602.24572083</v>
      </c>
      <c r="CW768" s="4"/>
      <c r="DH768" s="3">
        <f>'[1]Detailed Budget'!$AD$163</f>
        <v>4928560000</v>
      </c>
      <c r="DI768" s="2">
        <f>AP768*DH768</f>
        <v>6160000</v>
      </c>
    </row>
    <row r="769" spans="1:113" ht="58" x14ac:dyDescent="0.35">
      <c r="A769" s="23" t="s">
        <v>251</v>
      </c>
      <c r="B769" s="22" t="s">
        <v>250</v>
      </c>
      <c r="C769" s="21" t="s">
        <v>1</v>
      </c>
      <c r="D769" s="21"/>
      <c r="E769" s="21"/>
      <c r="F769" s="21"/>
      <c r="G769" s="21" t="s">
        <v>1</v>
      </c>
      <c r="H769" s="21" t="s">
        <v>1</v>
      </c>
      <c r="I769" s="21" t="s">
        <v>1</v>
      </c>
      <c r="J769" s="21"/>
      <c r="K769" s="21"/>
      <c r="L769" s="21"/>
      <c r="M769" s="21"/>
      <c r="N769" s="21" t="s">
        <v>1</v>
      </c>
      <c r="O769" s="21"/>
      <c r="P769" s="21"/>
      <c r="Q769" s="21" t="s">
        <v>1</v>
      </c>
      <c r="R769" s="21"/>
      <c r="S769" s="21"/>
      <c r="T769" s="21"/>
      <c r="U769" s="20">
        <f>COUNTA(C769:T769)</f>
        <v>6</v>
      </c>
      <c r="V769" s="19" t="s">
        <v>26</v>
      </c>
      <c r="W769" s="18">
        <v>328975</v>
      </c>
      <c r="X769" s="17">
        <v>3.24</v>
      </c>
      <c r="Y769" s="16">
        <f>1+X769/100</f>
        <v>1.0324</v>
      </c>
      <c r="Z769" s="6">
        <v>19</v>
      </c>
      <c r="AA769" s="16">
        <f>POWER(Y769,Z769)</f>
        <v>1.8327866870051304</v>
      </c>
      <c r="AB769" s="6">
        <f>W769*AA769</f>
        <v>602941.00035751273</v>
      </c>
      <c r="AC769" s="1">
        <v>12.6</v>
      </c>
      <c r="AD769" s="6">
        <f>AB769*AC769/100</f>
        <v>75970.566045046595</v>
      </c>
      <c r="AE769" s="6">
        <f>AD769*0.95</f>
        <v>72172.037742794259</v>
      </c>
      <c r="AF769" s="6">
        <f>AE769*BB769</f>
        <v>0</v>
      </c>
      <c r="AG769" s="15">
        <f>AE769/21628351</f>
        <v>3.3369181840443712E-3</v>
      </c>
      <c r="AH769" s="6">
        <f>AB769*0.05</f>
        <v>30147.050017875637</v>
      </c>
      <c r="AI769" s="12">
        <f>AH769/12908475</f>
        <v>2.3354462876424703E-3</v>
      </c>
      <c r="AJ769" s="6">
        <f>AD769+AH769</f>
        <v>106117.61606292223</v>
      </c>
      <c r="AK769" s="6">
        <f>AB769*0.04</f>
        <v>24117.640014300508</v>
      </c>
      <c r="AL769" s="6">
        <f>AB769*0.04</f>
        <v>24117.640014300508</v>
      </c>
      <c r="AM769" s="6">
        <f>AK769+AL769</f>
        <v>48235.280028601017</v>
      </c>
      <c r="AN769" s="14">
        <f>AM769/20653560</f>
        <v>2.3354462876424703E-3</v>
      </c>
      <c r="AO769" s="6">
        <v>11</v>
      </c>
      <c r="AP769" s="13">
        <f>AO769/8801</f>
        <v>1.2498579706851495E-3</v>
      </c>
      <c r="AQ769" s="6">
        <v>11</v>
      </c>
      <c r="AR769" s="6"/>
      <c r="AS769" s="6"/>
      <c r="AT769" s="6"/>
      <c r="AU769" s="6">
        <v>0</v>
      </c>
      <c r="AV769" s="6"/>
      <c r="AW769" s="13">
        <f>AV769/34743979</f>
        <v>0</v>
      </c>
      <c r="AX769" s="6">
        <v>1</v>
      </c>
      <c r="AY769" s="6">
        <f>AJ769/2939780*964951</f>
        <v>34831.960125428726</v>
      </c>
      <c r="AZ769" s="6">
        <f>AX769*AY769</f>
        <v>34831.960125428726</v>
      </c>
      <c r="BA769" s="12">
        <f>AZ769/12721596</f>
        <v>2.7380181013002399E-3</v>
      </c>
      <c r="BB769" s="11">
        <v>0</v>
      </c>
      <c r="BC769" s="6">
        <f>AD769*BB769*0.18*4</f>
        <v>0</v>
      </c>
      <c r="BD769" s="10">
        <f>BC769/11104067</f>
        <v>0</v>
      </c>
      <c r="BE769" s="6">
        <f>AD769*BB769*0.77*4</f>
        <v>0</v>
      </c>
      <c r="BF769" s="8">
        <f>BE769/47500730</f>
        <v>0</v>
      </c>
      <c r="BG769" s="27">
        <f>BC769+BE769</f>
        <v>0</v>
      </c>
      <c r="BH769" s="9">
        <v>1</v>
      </c>
      <c r="BI769" s="6">
        <f>AK769*0.85*0.75*12</f>
        <v>184499.94610939888</v>
      </c>
      <c r="BJ769" s="6">
        <f>AL769*0.85*0.75*2*12</f>
        <v>368999.89221879776</v>
      </c>
      <c r="BK769" s="6">
        <f>BI769+BJ769</f>
        <v>553499.83832819667</v>
      </c>
      <c r="BL769" s="8">
        <f>BK769/236999601</f>
        <v>2.3354462876424703E-3</v>
      </c>
      <c r="BM769" s="6">
        <f>AH769/835165*1433158</f>
        <v>51732.874233856317</v>
      </c>
      <c r="BN769" s="8">
        <f>BM769/23157202</f>
        <v>2.2339863958459366E-3</v>
      </c>
      <c r="BT769" s="6">
        <f>'[1]Detailed Budget'!$AD$12</f>
        <v>194045122715</v>
      </c>
      <c r="BU769" s="6">
        <f>'[1]Detailed Budget'!$AD$24</f>
        <v>194045122715</v>
      </c>
      <c r="BV769" s="7">
        <f>AV769/34743979</f>
        <v>0</v>
      </c>
      <c r="BW769" s="4"/>
      <c r="BX769" s="5">
        <f>BT769*BV769</f>
        <v>0</v>
      </c>
      <c r="BY769" s="5">
        <f>BU769*BV769</f>
        <v>0</v>
      </c>
      <c r="CA769" s="6">
        <f>'[1]Detailed Budget'!$AD$96</f>
        <v>71050111380.677719</v>
      </c>
      <c r="CB769" s="5">
        <f>BA769*CA769</f>
        <v>194536491.05969378</v>
      </c>
      <c r="CE769" s="6">
        <f>'[1]Detailed Budget'!$AD$175</f>
        <v>4330586076.5988197</v>
      </c>
      <c r="CF769" s="5">
        <f>BB769*BD769*CE769</f>
        <v>0</v>
      </c>
      <c r="CG769" s="6">
        <f>'[1]Detailed Budget'!$AD$176</f>
        <v>20662817754.37001</v>
      </c>
      <c r="CH769" s="5">
        <f>BB769*BF769*CG769</f>
        <v>0</v>
      </c>
      <c r="CI769" s="5">
        <f>CF769+CH769</f>
        <v>0</v>
      </c>
      <c r="CJ769" s="5">
        <f>'[1]Detailed Budget'!$AD$178</f>
        <v>46025131033.061455</v>
      </c>
      <c r="CK769" s="5">
        <f>BB769*AG769*CJ769</f>
        <v>0</v>
      </c>
      <c r="CL769" s="5">
        <f>CI769+CK769</f>
        <v>0</v>
      </c>
      <c r="CM769" s="4">
        <f>'[1]Detailed Budget'!$AD$189</f>
        <v>77498869683.252869</v>
      </c>
      <c r="CN769" s="5">
        <f>BH769*BL769*CM769</f>
        <v>180994447.4982405</v>
      </c>
      <c r="CO769" s="3">
        <f>'[1]Detailed Budget'!$AD$191</f>
        <v>2684962805.4134097</v>
      </c>
      <c r="CP769" s="2">
        <f>BH769*AN769*CO769</f>
        <v>6270586.4163608598</v>
      </c>
      <c r="CQ769" s="2">
        <f>CN769+CP769</f>
        <v>187265033.91460136</v>
      </c>
      <c r="CR769" s="6">
        <f>'[1]Detailed Budget'!$AD$195</f>
        <v>18734176418</v>
      </c>
      <c r="CS769" s="5">
        <f>BN769*CR769</f>
        <v>41851895.255189762</v>
      </c>
      <c r="CW769" s="4"/>
      <c r="DH769" s="3">
        <f>'[1]Detailed Budget'!$AD$163</f>
        <v>4928560000</v>
      </c>
      <c r="DI769" s="2">
        <f>AP769*DH769</f>
        <v>6160000</v>
      </c>
    </row>
    <row r="770" spans="1:113" ht="43.5" x14ac:dyDescent="0.35">
      <c r="A770" s="23" t="s">
        <v>249</v>
      </c>
      <c r="B770" s="22" t="s">
        <v>248</v>
      </c>
      <c r="C770" s="21" t="s">
        <v>1</v>
      </c>
      <c r="D770" s="21"/>
      <c r="E770" s="21"/>
      <c r="F770" s="21"/>
      <c r="G770" s="21"/>
      <c r="H770" s="21" t="s">
        <v>1</v>
      </c>
      <c r="I770" s="21" t="s">
        <v>1</v>
      </c>
      <c r="J770" s="21"/>
      <c r="K770" s="21"/>
      <c r="L770" s="21"/>
      <c r="M770" s="21"/>
      <c r="N770" s="21" t="s">
        <v>1</v>
      </c>
      <c r="O770" s="21"/>
      <c r="P770" s="21"/>
      <c r="Q770" s="21" t="s">
        <v>1</v>
      </c>
      <c r="R770" s="21"/>
      <c r="S770" s="21"/>
      <c r="T770" s="21"/>
      <c r="U770" s="20">
        <f>COUNTA(C770:T770)</f>
        <v>5</v>
      </c>
      <c r="V770" s="19" t="s">
        <v>217</v>
      </c>
      <c r="W770" s="18">
        <v>222986</v>
      </c>
      <c r="X770" s="17">
        <v>3.24</v>
      </c>
      <c r="Y770" s="16">
        <f>1+X770/100</f>
        <v>1.0324</v>
      </c>
      <c r="Z770" s="6">
        <v>19</v>
      </c>
      <c r="AA770" s="16">
        <f>POWER(Y770,Z770)</f>
        <v>1.8327866870051304</v>
      </c>
      <c r="AB770" s="6">
        <f>W770*AA770</f>
        <v>408685.772188526</v>
      </c>
      <c r="AC770" s="1">
        <v>12.6</v>
      </c>
      <c r="AD770" s="6">
        <f>AB770*AC770/100</f>
        <v>51494.407295754274</v>
      </c>
      <c r="AE770" s="6">
        <f>AD770*0.95</f>
        <v>48919.686930966556</v>
      </c>
      <c r="AF770" s="6">
        <f>AE770*BB770</f>
        <v>0</v>
      </c>
      <c r="AG770" s="15">
        <f>AE770/21628351</f>
        <v>2.2618315622382193E-3</v>
      </c>
      <c r="AH770" s="6">
        <f>AB770*0.05</f>
        <v>20434.288609426301</v>
      </c>
      <c r="AI770" s="12">
        <f>AH770/12908475</f>
        <v>1.583013377600863E-3</v>
      </c>
      <c r="AJ770" s="6">
        <f>AD770+AH770</f>
        <v>71928.695905180575</v>
      </c>
      <c r="AK770" s="6">
        <f>AB770*0.04</f>
        <v>16347.430887541041</v>
      </c>
      <c r="AL770" s="6">
        <f>AB770*0.04</f>
        <v>16347.430887541041</v>
      </c>
      <c r="AM770" s="6">
        <f>AK770+AL770</f>
        <v>32694.861775082081</v>
      </c>
      <c r="AN770" s="14">
        <f>AM770/20653560</f>
        <v>1.583013377600863E-3</v>
      </c>
      <c r="AO770" s="6">
        <v>10</v>
      </c>
      <c r="AP770" s="13">
        <f>AO770/8801</f>
        <v>1.1362345188046814E-3</v>
      </c>
      <c r="AQ770" s="6">
        <v>10</v>
      </c>
      <c r="AR770" s="6"/>
      <c r="AS770" s="6"/>
      <c r="AT770" s="6"/>
      <c r="AU770" s="6">
        <v>0</v>
      </c>
      <c r="AV770" s="6"/>
      <c r="AW770" s="13">
        <f>AV770/34743979</f>
        <v>0</v>
      </c>
      <c r="AX770" s="6">
        <v>1</v>
      </c>
      <c r="AY770" s="6">
        <f>AJ770/2939780*964951</f>
        <v>23609.816735401935</v>
      </c>
      <c r="AZ770" s="6">
        <f>AX770*AY770</f>
        <v>23609.816735401935</v>
      </c>
      <c r="BA770" s="12">
        <f>AZ770/12721596</f>
        <v>1.8558848068592915E-3</v>
      </c>
      <c r="BB770" s="11">
        <v>0</v>
      </c>
      <c r="BC770" s="6">
        <f>AD770*BB770*0.18*4</f>
        <v>0</v>
      </c>
      <c r="BD770" s="10">
        <f>BC770/11104067</f>
        <v>0</v>
      </c>
      <c r="BE770" s="6">
        <f>AD770*BB770*0.77*4</f>
        <v>0</v>
      </c>
      <c r="BF770" s="8">
        <f>BE770/47500730</f>
        <v>0</v>
      </c>
      <c r="BG770" s="27">
        <f>BC770+BE770</f>
        <v>0</v>
      </c>
      <c r="BH770" s="9">
        <v>0</v>
      </c>
      <c r="BI770" s="6">
        <f>AK770*0.85*0.75*12</f>
        <v>125057.84628968895</v>
      </c>
      <c r="BJ770" s="6">
        <f>AL770*0.85*0.75*2*12</f>
        <v>250115.69257937791</v>
      </c>
      <c r="BK770" s="6">
        <f>BI770+BJ770</f>
        <v>375173.53886906686</v>
      </c>
      <c r="BL770" s="8">
        <f>BK770/236999601</f>
        <v>1.583013377600863E-3</v>
      </c>
      <c r="BM770" s="6">
        <f>AH770/835165*1433158</f>
        <v>35065.60283885002</v>
      </c>
      <c r="BN770" s="8">
        <f>BM770/23157202</f>
        <v>1.5142417827011235E-3</v>
      </c>
      <c r="BT770" s="6">
        <f>'[1]Detailed Budget'!$AD$12</f>
        <v>194045122715</v>
      </c>
      <c r="BU770" s="6">
        <f>'[1]Detailed Budget'!$AD$24</f>
        <v>194045122715</v>
      </c>
      <c r="BV770" s="7">
        <f>AV770/34743979</f>
        <v>0</v>
      </c>
      <c r="BW770" s="4"/>
      <c r="BX770" s="5">
        <f>BT770*BV770</f>
        <v>0</v>
      </c>
      <c r="BY770" s="5">
        <f>BU770*BV770</f>
        <v>0</v>
      </c>
      <c r="CA770" s="6">
        <f>'[1]Detailed Budget'!$AD$96</f>
        <v>71050111380.677719</v>
      </c>
      <c r="CB770" s="5">
        <f>BA770*CA770</f>
        <v>131860822.23706022</v>
      </c>
      <c r="CE770" s="6">
        <f>'[1]Detailed Budget'!$AD$175</f>
        <v>4330586076.5988197</v>
      </c>
      <c r="CF770" s="5">
        <f>BB770*BD770*CE770</f>
        <v>0</v>
      </c>
      <c r="CG770" s="6">
        <f>'[1]Detailed Budget'!$AD$176</f>
        <v>20662817754.37001</v>
      </c>
      <c r="CH770" s="5">
        <f>BB770*BF770*CG770</f>
        <v>0</v>
      </c>
      <c r="CI770" s="5">
        <f>CF770+CH770</f>
        <v>0</v>
      </c>
      <c r="CJ770" s="5">
        <f>'[1]Detailed Budget'!$AD$178</f>
        <v>46025131033.061455</v>
      </c>
      <c r="CK770" s="5">
        <f>BB770*AG770*CJ770</f>
        <v>0</v>
      </c>
      <c r="CL770" s="5">
        <f>CI770+CK770</f>
        <v>0</v>
      </c>
      <c r="CM770" s="4">
        <f>'[1]Detailed Budget'!$AD$189</f>
        <v>77498869683.252869</v>
      </c>
      <c r="CN770" s="5">
        <f>BH770*BL770*CM770</f>
        <v>0</v>
      </c>
      <c r="CO770" s="3">
        <f>'[1]Detailed Budget'!$AD$191</f>
        <v>2684962805.4134097</v>
      </c>
      <c r="CP770" s="2">
        <f>BH770*AN770*CO770</f>
        <v>0</v>
      </c>
      <c r="CQ770" s="2">
        <f>CN770+CP770</f>
        <v>0</v>
      </c>
      <c r="CR770" s="6">
        <f>'[1]Detailed Budget'!$AD$195</f>
        <v>18734176418</v>
      </c>
      <c r="CS770" s="5">
        <f>BN770*CR770</f>
        <v>28368072.696629666</v>
      </c>
      <c r="CW770" s="4"/>
      <c r="DH770" s="3">
        <f>'[1]Detailed Budget'!$AD$163</f>
        <v>4928560000</v>
      </c>
      <c r="DI770" s="2">
        <f>AP770*DH770</f>
        <v>5600000</v>
      </c>
    </row>
    <row r="771" spans="1:113" ht="43.5" x14ac:dyDescent="0.35">
      <c r="A771" s="23" t="s">
        <v>247</v>
      </c>
      <c r="B771" s="22" t="s">
        <v>246</v>
      </c>
      <c r="C771" s="21" t="s">
        <v>1</v>
      </c>
      <c r="D771" s="21"/>
      <c r="E771" s="21"/>
      <c r="F771" s="21"/>
      <c r="G771" s="21" t="s">
        <v>1</v>
      </c>
      <c r="H771" s="21" t="s">
        <v>1</v>
      </c>
      <c r="I771" s="21" t="s">
        <v>1</v>
      </c>
      <c r="J771" s="21"/>
      <c r="K771" s="21"/>
      <c r="L771" s="21"/>
      <c r="M771" s="21"/>
      <c r="N771" s="21"/>
      <c r="O771" s="21" t="s">
        <v>1</v>
      </c>
      <c r="P771" s="21"/>
      <c r="Q771" s="21"/>
      <c r="R771" s="21" t="s">
        <v>1</v>
      </c>
      <c r="S771" s="21"/>
      <c r="T771" s="21"/>
      <c r="U771" s="20">
        <f>COUNTA(C771:T771)</f>
        <v>6</v>
      </c>
      <c r="V771" s="19" t="s">
        <v>9</v>
      </c>
      <c r="W771" s="18">
        <v>237731</v>
      </c>
      <c r="X771" s="17">
        <v>3.24</v>
      </c>
      <c r="Y771" s="16">
        <f>1+X771/100</f>
        <v>1.0324</v>
      </c>
      <c r="Z771" s="6">
        <v>19</v>
      </c>
      <c r="AA771" s="16">
        <f>POWER(Y771,Z771)</f>
        <v>1.8327866870051304</v>
      </c>
      <c r="AB771" s="6">
        <f>W771*AA771</f>
        <v>435710.21188841667</v>
      </c>
      <c r="AC771" s="1">
        <v>12.6</v>
      </c>
      <c r="AD771" s="6">
        <f>AB771*AC771/100</f>
        <v>54899.486697940498</v>
      </c>
      <c r="AE771" s="6">
        <f>AD771*0.95</f>
        <v>52154.512363043468</v>
      </c>
      <c r="AF771" s="6">
        <f>AE771*BB771</f>
        <v>0</v>
      </c>
      <c r="AG771" s="15">
        <f>AE771/21628351</f>
        <v>2.411395689067718E-3</v>
      </c>
      <c r="AH771" s="6">
        <f>AB771*0.05</f>
        <v>21785.510594420834</v>
      </c>
      <c r="AI771" s="12">
        <f>AH771/12908475</f>
        <v>1.6876904974771098E-3</v>
      </c>
      <c r="AJ771" s="6">
        <f>AD771+AH771</f>
        <v>76684.997292361339</v>
      </c>
      <c r="AK771" s="6">
        <f>AB771*0.04</f>
        <v>17428.408475536668</v>
      </c>
      <c r="AL771" s="6">
        <f>AB771*0.04</f>
        <v>17428.408475536668</v>
      </c>
      <c r="AM771" s="6">
        <f>AK771+AL771</f>
        <v>34856.816951073335</v>
      </c>
      <c r="AN771" s="14">
        <f>AM771/20653560</f>
        <v>1.6876904974771098E-3</v>
      </c>
      <c r="AO771" s="6">
        <v>11</v>
      </c>
      <c r="AP771" s="13">
        <f>AO771/8801</f>
        <v>1.2498579706851495E-3</v>
      </c>
      <c r="AQ771" s="6">
        <v>11</v>
      </c>
      <c r="AR771" s="6"/>
      <c r="AS771" s="6"/>
      <c r="AT771" s="6"/>
      <c r="AU771" s="6">
        <v>0</v>
      </c>
      <c r="AV771" s="6"/>
      <c r="AW771" s="13">
        <f>AV771/34743979</f>
        <v>0</v>
      </c>
      <c r="AX771" s="6">
        <v>1</v>
      </c>
      <c r="AY771" s="6">
        <f>AJ771/2939780*964951</f>
        <v>25171.021240453832</v>
      </c>
      <c r="AZ771" s="6">
        <f>AX771*AY771</f>
        <v>25171.021240453832</v>
      </c>
      <c r="BA771" s="12">
        <f>AZ771/12721596</f>
        <v>1.9786056120988148E-3</v>
      </c>
      <c r="BB771" s="11">
        <v>0</v>
      </c>
      <c r="BC771" s="6">
        <f>AD771*BB771*0.18*4</f>
        <v>0</v>
      </c>
      <c r="BD771" s="10">
        <f>BC771/11104067</f>
        <v>0</v>
      </c>
      <c r="BE771" s="6">
        <f>AD771*BB771*0.77*4</f>
        <v>0</v>
      </c>
      <c r="BF771" s="8">
        <f>BE771/47500730</f>
        <v>0</v>
      </c>
      <c r="BG771" s="27">
        <f>BC771+BE771</f>
        <v>0</v>
      </c>
      <c r="BH771" s="9">
        <v>1</v>
      </c>
      <c r="BI771" s="6">
        <f>AK771*0.85*0.75*12</f>
        <v>133327.3248378555</v>
      </c>
      <c r="BJ771" s="6">
        <f>AL771*0.85*0.75*2*12</f>
        <v>266654.649675711</v>
      </c>
      <c r="BK771" s="6">
        <f>BI771+BJ771</f>
        <v>399981.97451356647</v>
      </c>
      <c r="BL771" s="8">
        <f>BK771/236999601</f>
        <v>1.6876904974771096E-3</v>
      </c>
      <c r="BM771" s="6">
        <f>AH771/835165*1433158</f>
        <v>37384.323807246437</v>
      </c>
      <c r="BN771" s="8">
        <f>BM771/23157202</f>
        <v>1.6143713652127074E-3</v>
      </c>
      <c r="BT771" s="6">
        <f>'[1]Detailed Budget'!$AD$12</f>
        <v>194045122715</v>
      </c>
      <c r="BU771" s="6">
        <f>'[1]Detailed Budget'!$AD$24</f>
        <v>194045122715</v>
      </c>
      <c r="BV771" s="7">
        <f>AV771/34743979</f>
        <v>0</v>
      </c>
      <c r="BW771" s="4"/>
      <c r="BX771" s="5">
        <f>BT771*BV771</f>
        <v>0</v>
      </c>
      <c r="BY771" s="5">
        <f>BU771*BV771</f>
        <v>0</v>
      </c>
      <c r="CA771" s="6">
        <f>'[1]Detailed Budget'!$AD$96</f>
        <v>71050111380.677719</v>
      </c>
      <c r="CB771" s="5">
        <f>BA771*CA771</f>
        <v>140580149.11805481</v>
      </c>
      <c r="CE771" s="6">
        <f>'[1]Detailed Budget'!$AD$175</f>
        <v>4330586076.5988197</v>
      </c>
      <c r="CF771" s="5">
        <f>BB771*BD771*CE771</f>
        <v>0</v>
      </c>
      <c r="CG771" s="6">
        <f>'[1]Detailed Budget'!$AD$176</f>
        <v>20662817754.37001</v>
      </c>
      <c r="CH771" s="5">
        <f>BB771*BF771*CG771</f>
        <v>0</v>
      </c>
      <c r="CI771" s="5">
        <f>CF771+CH771</f>
        <v>0</v>
      </c>
      <c r="CJ771" s="5">
        <f>'[1]Detailed Budget'!$AD$178</f>
        <v>46025131033.061455</v>
      </c>
      <c r="CK771" s="5">
        <f>BB771*AG771*CJ771</f>
        <v>0</v>
      </c>
      <c r="CL771" s="5">
        <f>CI771+CK771</f>
        <v>0</v>
      </c>
      <c r="CM771" s="4">
        <f>'[1]Detailed Budget'!$AD$189</f>
        <v>77498869683.252869</v>
      </c>
      <c r="CN771" s="5">
        <f>BH771*BL771*CM771</f>
        <v>130794105.92964272</v>
      </c>
      <c r="CO771" s="3">
        <f>'[1]Detailed Budget'!$AD$191</f>
        <v>2684962805.4134097</v>
      </c>
      <c r="CP771" s="2">
        <f>BH771*AN771*CO771</f>
        <v>4531386.2127756942</v>
      </c>
      <c r="CQ771" s="2">
        <f>CN771+CP771</f>
        <v>135325492.14241841</v>
      </c>
      <c r="CR771" s="6">
        <f>'[1]Detailed Budget'!$AD$195</f>
        <v>18734176418</v>
      </c>
      <c r="CS771" s="5">
        <f>BN771*CR771</f>
        <v>30243917.96006237</v>
      </c>
      <c r="CW771" s="4"/>
      <c r="DH771" s="3">
        <f>'[1]Detailed Budget'!$AD$163</f>
        <v>4928560000</v>
      </c>
      <c r="DI771" s="2">
        <f>AP771*DH771</f>
        <v>6160000</v>
      </c>
    </row>
    <row r="772" spans="1:113" ht="43.5" x14ac:dyDescent="0.35">
      <c r="A772" s="23" t="s">
        <v>245</v>
      </c>
      <c r="B772" s="22" t="s">
        <v>244</v>
      </c>
      <c r="C772" s="21" t="s">
        <v>1</v>
      </c>
      <c r="D772" s="21"/>
      <c r="E772" s="21"/>
      <c r="F772" s="21"/>
      <c r="G772" s="21" t="s">
        <v>1</v>
      </c>
      <c r="H772" s="21" t="s">
        <v>1</v>
      </c>
      <c r="I772" s="21" t="s">
        <v>1</v>
      </c>
      <c r="J772" s="21"/>
      <c r="K772" s="21"/>
      <c r="L772" s="21"/>
      <c r="M772" s="21" t="s">
        <v>1</v>
      </c>
      <c r="N772" s="21"/>
      <c r="O772" s="21"/>
      <c r="P772" s="21"/>
      <c r="Q772" s="21"/>
      <c r="R772" s="21" t="s">
        <v>1</v>
      </c>
      <c r="S772" s="21"/>
      <c r="T772" s="21"/>
      <c r="U772" s="20">
        <f>COUNTA(C772:T772)</f>
        <v>6</v>
      </c>
      <c r="V772" s="19" t="s">
        <v>9</v>
      </c>
      <c r="W772" s="18">
        <v>181734</v>
      </c>
      <c r="X772" s="17">
        <v>3.24</v>
      </c>
      <c r="Y772" s="16">
        <f>1+X772/100</f>
        <v>1.0324</v>
      </c>
      <c r="Z772" s="6">
        <v>19</v>
      </c>
      <c r="AA772" s="16">
        <f>POWER(Y772,Z772)</f>
        <v>1.8327866870051304</v>
      </c>
      <c r="AB772" s="6">
        <f>W772*AA772</f>
        <v>333079.65577619034</v>
      </c>
      <c r="AC772" s="1">
        <v>12.6</v>
      </c>
      <c r="AD772" s="6">
        <f>AB772*AC772/100</f>
        <v>41968.036627799978</v>
      </c>
      <c r="AE772" s="6">
        <f>AD772*0.95</f>
        <v>39869.634796409977</v>
      </c>
      <c r="AF772" s="6">
        <f>AE772*BB772</f>
        <v>0</v>
      </c>
      <c r="AG772" s="15">
        <f>AE772/21628351</f>
        <v>1.8433968820096352E-3</v>
      </c>
      <c r="AH772" s="6">
        <f>AB772*0.05</f>
        <v>16653.982788809517</v>
      </c>
      <c r="AI772" s="12">
        <f>AH772/12908475</f>
        <v>1.2901588134004612E-3</v>
      </c>
      <c r="AJ772" s="6">
        <f>AD772+AH772</f>
        <v>58622.019416609495</v>
      </c>
      <c r="AK772" s="6">
        <f>AB772*0.04</f>
        <v>13323.186231047614</v>
      </c>
      <c r="AL772" s="6">
        <f>AB772*0.04</f>
        <v>13323.186231047614</v>
      </c>
      <c r="AM772" s="6">
        <f>AK772+AL772</f>
        <v>26646.372462095227</v>
      </c>
      <c r="AN772" s="14">
        <f>AM772/20653560</f>
        <v>1.2901588134004612E-3</v>
      </c>
      <c r="AO772" s="6">
        <v>19</v>
      </c>
      <c r="AP772" s="13">
        <f>AO772/8801</f>
        <v>2.1588455857288946E-3</v>
      </c>
      <c r="AQ772" s="6">
        <v>19</v>
      </c>
      <c r="AR772" s="6"/>
      <c r="AS772" s="6"/>
      <c r="AT772" s="6"/>
      <c r="AU772" s="6">
        <v>0</v>
      </c>
      <c r="AV772" s="6"/>
      <c r="AW772" s="13">
        <f>AV772/34743979</f>
        <v>0</v>
      </c>
      <c r="AX772" s="6">
        <v>1</v>
      </c>
      <c r="AY772" s="6">
        <f>AJ772/2939780*964951</f>
        <v>19242.04405026116</v>
      </c>
      <c r="AZ772" s="6">
        <f>AX772*AY772</f>
        <v>19242.04405026116</v>
      </c>
      <c r="BA772" s="12">
        <f>AZ772/12721596</f>
        <v>1.5125495299694442E-3</v>
      </c>
      <c r="BB772" s="11">
        <v>0</v>
      </c>
      <c r="BC772" s="6">
        <f>AD772*BB772*0.18*4</f>
        <v>0</v>
      </c>
      <c r="BD772" s="10">
        <f>BC772/11104067</f>
        <v>0</v>
      </c>
      <c r="BE772" s="6">
        <f>AD772*BB772*0.77*4</f>
        <v>0</v>
      </c>
      <c r="BF772" s="8">
        <f>BE772/47500730</f>
        <v>0</v>
      </c>
      <c r="BG772" s="27">
        <f>BC772+BE772</f>
        <v>0</v>
      </c>
      <c r="BH772" s="9">
        <v>1</v>
      </c>
      <c r="BI772" s="6">
        <f>AK772*0.85*0.75*12</f>
        <v>101922.37466751423</v>
      </c>
      <c r="BJ772" s="6">
        <f>AL772*0.85*0.75*2*12</f>
        <v>203844.74933502846</v>
      </c>
      <c r="BK772" s="6">
        <f>BI772+BJ772</f>
        <v>305767.1240025427</v>
      </c>
      <c r="BL772" s="8">
        <f>BK772/236999601</f>
        <v>1.2901588134004609E-3</v>
      </c>
      <c r="BM772" s="6">
        <f>AH772/835165*1433158</f>
        <v>28578.530788101354</v>
      </c>
      <c r="BN772" s="8">
        <f>BM772/23157202</f>
        <v>1.2341098371081859E-3</v>
      </c>
      <c r="BT772" s="6">
        <f>'[1]Detailed Budget'!$AD$12</f>
        <v>194045122715</v>
      </c>
      <c r="BU772" s="6">
        <f>'[1]Detailed Budget'!$AD$24</f>
        <v>194045122715</v>
      </c>
      <c r="BV772" s="7">
        <f>AV772/34743979</f>
        <v>0</v>
      </c>
      <c r="BW772" s="4"/>
      <c r="BX772" s="5">
        <f>BT772*BV772</f>
        <v>0</v>
      </c>
      <c r="BY772" s="5">
        <f>BU772*BV772</f>
        <v>0</v>
      </c>
      <c r="CA772" s="6">
        <f>'[1]Detailed Budget'!$AD$96</f>
        <v>71050111380.677719</v>
      </c>
      <c r="CB772" s="5">
        <f>BA772*CA772</f>
        <v>107466812.57312074</v>
      </c>
      <c r="CE772" s="6">
        <f>'[1]Detailed Budget'!$AD$175</f>
        <v>4330586076.5988197</v>
      </c>
      <c r="CF772" s="5">
        <f>BB772*BD772*CE772</f>
        <v>0</v>
      </c>
      <c r="CG772" s="6">
        <f>'[1]Detailed Budget'!$AD$176</f>
        <v>20662817754.37001</v>
      </c>
      <c r="CH772" s="5">
        <f>BB772*BF772*CG772</f>
        <v>0</v>
      </c>
      <c r="CI772" s="5">
        <f>CF772+CH772</f>
        <v>0</v>
      </c>
      <c r="CJ772" s="5">
        <f>'[1]Detailed Budget'!$AD$178</f>
        <v>46025131033.061455</v>
      </c>
      <c r="CK772" s="5">
        <f>BB772*AG772*CJ772</f>
        <v>0</v>
      </c>
      <c r="CL772" s="5">
        <f>CI772+CK772</f>
        <v>0</v>
      </c>
      <c r="CM772" s="4">
        <f>'[1]Detailed Budget'!$AD$189</f>
        <v>77498869683.252869</v>
      </c>
      <c r="CN772" s="5">
        <f>BH772*BL772*CM772</f>
        <v>99985849.750422478</v>
      </c>
      <c r="CO772" s="3">
        <f>'[1]Detailed Budget'!$AD$191</f>
        <v>2684962805.4134097</v>
      </c>
      <c r="CP772" s="2">
        <f>BH772*AN772*CO772</f>
        <v>3464028.4270565379</v>
      </c>
      <c r="CQ772" s="2">
        <f>CN772+CP772</f>
        <v>103449878.17747901</v>
      </c>
      <c r="CR772" s="6">
        <f>'[1]Detailed Budget'!$AD$195</f>
        <v>18734176418</v>
      </c>
      <c r="CS772" s="5">
        <f>BN772*CR772</f>
        <v>23120031.407573998</v>
      </c>
      <c r="CW772" s="4"/>
      <c r="DH772" s="3">
        <f>'[1]Detailed Budget'!$AD$163</f>
        <v>4928560000</v>
      </c>
      <c r="DI772" s="2">
        <f>AP772*DH772</f>
        <v>10640000</v>
      </c>
    </row>
    <row r="773" spans="1:113" ht="58" x14ac:dyDescent="0.35">
      <c r="A773" s="23" t="s">
        <v>243</v>
      </c>
      <c r="B773" s="22" t="s">
        <v>242</v>
      </c>
      <c r="C773" s="21" t="s">
        <v>1</v>
      </c>
      <c r="D773" s="21"/>
      <c r="E773" s="21"/>
      <c r="F773" s="21"/>
      <c r="G773" s="21" t="s">
        <v>1</v>
      </c>
      <c r="H773" s="21" t="s">
        <v>1</v>
      </c>
      <c r="I773" s="21" t="s">
        <v>1</v>
      </c>
      <c r="J773" s="21"/>
      <c r="K773" s="21"/>
      <c r="L773" s="21"/>
      <c r="M773" s="21"/>
      <c r="N773" s="21" t="s">
        <v>1</v>
      </c>
      <c r="O773" s="21"/>
      <c r="P773" s="21"/>
      <c r="Q773" s="21" t="s">
        <v>1</v>
      </c>
      <c r="R773" s="21"/>
      <c r="S773" s="21"/>
      <c r="T773" s="21"/>
      <c r="U773" s="20">
        <f>COUNTA(C773:T773)</f>
        <v>6</v>
      </c>
      <c r="V773" s="19" t="s">
        <v>26</v>
      </c>
      <c r="W773" s="18">
        <v>283791</v>
      </c>
      <c r="X773" s="17">
        <v>3.24</v>
      </c>
      <c r="Y773" s="16">
        <f>1+X773/100</f>
        <v>1.0324</v>
      </c>
      <c r="Z773" s="6">
        <v>19</v>
      </c>
      <c r="AA773" s="16">
        <f>POWER(Y773,Z773)</f>
        <v>1.8327866870051304</v>
      </c>
      <c r="AB773" s="6">
        <f>W773*AA773</f>
        <v>520128.36669187294</v>
      </c>
      <c r="AC773" s="1">
        <v>12.6</v>
      </c>
      <c r="AD773" s="6">
        <f>AB773*AC773/100</f>
        <v>65536.174203175993</v>
      </c>
      <c r="AE773" s="6">
        <f>AD773*0.95</f>
        <v>62259.365493017191</v>
      </c>
      <c r="AF773" s="6">
        <f>AE773*BB773</f>
        <v>0</v>
      </c>
      <c r="AG773" s="15">
        <f>AE773/21628351</f>
        <v>2.8785997366612549E-3</v>
      </c>
      <c r="AH773" s="6">
        <f>AB773*0.05</f>
        <v>26006.418334593647</v>
      </c>
      <c r="AI773" s="12">
        <f>AH773/12908475</f>
        <v>2.0146778248084029E-3</v>
      </c>
      <c r="AJ773" s="6">
        <f>AD773+AH773</f>
        <v>91542.59253776964</v>
      </c>
      <c r="AK773" s="6">
        <f>AB773*0.04</f>
        <v>20805.13466767492</v>
      </c>
      <c r="AL773" s="6">
        <f>AB773*0.04</f>
        <v>20805.13466767492</v>
      </c>
      <c r="AM773" s="6">
        <f>AK773+AL773</f>
        <v>41610.26933534984</v>
      </c>
      <c r="AN773" s="14">
        <f>AM773/20653560</f>
        <v>2.0146778248084029E-3</v>
      </c>
      <c r="AO773" s="6">
        <v>10</v>
      </c>
      <c r="AP773" s="13">
        <f>AO773/8801</f>
        <v>1.1362345188046814E-3</v>
      </c>
      <c r="AQ773" s="6">
        <v>10</v>
      </c>
      <c r="AR773" s="6"/>
      <c r="AS773" s="6"/>
      <c r="AT773" s="6"/>
      <c r="AU773" s="6">
        <v>0</v>
      </c>
      <c r="AV773" s="6"/>
      <c r="AW773" s="13">
        <f>AV773/34743979</f>
        <v>0</v>
      </c>
      <c r="AX773" s="6">
        <v>1</v>
      </c>
      <c r="AY773" s="6">
        <f>AJ773/2939780*964951</f>
        <v>30047.866238940787</v>
      </c>
      <c r="AZ773" s="6">
        <f>AX773*AY773</f>
        <v>30047.866238940787</v>
      </c>
      <c r="BA773" s="12">
        <f>AZ773/12721596</f>
        <v>2.3619572763465204E-3</v>
      </c>
      <c r="BB773" s="11">
        <v>0</v>
      </c>
      <c r="BC773" s="6">
        <f>AD773*BB773*0.18*4</f>
        <v>0</v>
      </c>
      <c r="BD773" s="10">
        <f>BC773/11104067</f>
        <v>0</v>
      </c>
      <c r="BE773" s="6">
        <f>AD773*BB773*0.77*4</f>
        <v>0</v>
      </c>
      <c r="BF773" s="8">
        <f>BE773/47500730</f>
        <v>0</v>
      </c>
      <c r="BG773" s="27">
        <f>BC773+BE773</f>
        <v>0</v>
      </c>
      <c r="BH773" s="9">
        <v>1</v>
      </c>
      <c r="BI773" s="6">
        <f>AK773*0.85*0.75*12</f>
        <v>159159.28020771313</v>
      </c>
      <c r="BJ773" s="6">
        <f>AL773*0.85*0.75*2*12</f>
        <v>318318.56041542627</v>
      </c>
      <c r="BK773" s="6">
        <f>BI773+BJ773</f>
        <v>477477.8406231394</v>
      </c>
      <c r="BL773" s="8">
        <f>BK773/236999601</f>
        <v>2.0146778248084029E-3</v>
      </c>
      <c r="BM773" s="6">
        <f>AH773/835165*1433158</f>
        <v>44627.476591535284</v>
      </c>
      <c r="BN773" s="8">
        <f>BM773/23157202</f>
        <v>1.9271532282499105E-3</v>
      </c>
      <c r="BT773" s="6">
        <f>'[1]Detailed Budget'!$AD$12</f>
        <v>194045122715</v>
      </c>
      <c r="BU773" s="6">
        <f>'[1]Detailed Budget'!$AD$24</f>
        <v>194045122715</v>
      </c>
      <c r="BV773" s="7">
        <f>AV773/34743979</f>
        <v>0</v>
      </c>
      <c r="BW773" s="4"/>
      <c r="BX773" s="5">
        <f>BT773*BV773</f>
        <v>0</v>
      </c>
      <c r="BY773" s="5">
        <f>BU773*BV773</f>
        <v>0</v>
      </c>
      <c r="CA773" s="6">
        <f>'[1]Detailed Budget'!$AD$96</f>
        <v>71050111380.677719</v>
      </c>
      <c r="CB773" s="5">
        <f>BA773*CA773</f>
        <v>167817327.56082246</v>
      </c>
      <c r="CE773" s="6">
        <f>'[1]Detailed Budget'!$AD$175</f>
        <v>4330586076.5988197</v>
      </c>
      <c r="CF773" s="5">
        <f>BB773*BD773*CE773</f>
        <v>0</v>
      </c>
      <c r="CG773" s="6">
        <f>'[1]Detailed Budget'!$AD$176</f>
        <v>20662817754.37001</v>
      </c>
      <c r="CH773" s="5">
        <f>BB773*BF773*CG773</f>
        <v>0</v>
      </c>
      <c r="CI773" s="5">
        <f>CF773+CH773</f>
        <v>0</v>
      </c>
      <c r="CJ773" s="5">
        <f>'[1]Detailed Budget'!$AD$178</f>
        <v>46025131033.061455</v>
      </c>
      <c r="CK773" s="5">
        <f>BB773*AG773*CJ773</f>
        <v>0</v>
      </c>
      <c r="CL773" s="5">
        <f>CI773+CK773</f>
        <v>0</v>
      </c>
      <c r="CM773" s="4">
        <f>'[1]Detailed Budget'!$AD$189</f>
        <v>77498869683.252869</v>
      </c>
      <c r="CN773" s="5">
        <f>BH773*BL773*CM773</f>
        <v>156135254.19856578</v>
      </c>
      <c r="CO773" s="3">
        <f>'[1]Detailed Budget'!$AD$191</f>
        <v>2684962805.4134097</v>
      </c>
      <c r="CP773" s="2">
        <f>BH773*AN773*CO773</f>
        <v>5409335.0245017549</v>
      </c>
      <c r="CQ773" s="2">
        <f>CN773+CP773</f>
        <v>161544589.22306752</v>
      </c>
      <c r="CR773" s="6">
        <f>'[1]Detailed Budget'!$AD$195</f>
        <v>18734176418</v>
      </c>
      <c r="CS773" s="5">
        <f>BN773*CR773</f>
        <v>36103628.562552042</v>
      </c>
      <c r="CW773" s="4"/>
      <c r="DH773" s="3">
        <f>'[1]Detailed Budget'!$AD$163</f>
        <v>4928560000</v>
      </c>
      <c r="DI773" s="2">
        <f>AP773*DH773</f>
        <v>5600000</v>
      </c>
    </row>
    <row r="774" spans="1:113" ht="43.5" x14ac:dyDescent="0.35">
      <c r="A774" s="23" t="s">
        <v>241</v>
      </c>
      <c r="B774" s="22" t="s">
        <v>240</v>
      </c>
      <c r="C774" s="21" t="s">
        <v>1</v>
      </c>
      <c r="D774" s="21"/>
      <c r="E774" s="21"/>
      <c r="F774" s="21"/>
      <c r="G774" s="21" t="s">
        <v>1</v>
      </c>
      <c r="H774" s="21" t="s">
        <v>1</v>
      </c>
      <c r="I774" s="21" t="s">
        <v>1</v>
      </c>
      <c r="J774" s="21"/>
      <c r="K774" s="21"/>
      <c r="L774" s="21"/>
      <c r="M774" s="21" t="s">
        <v>1</v>
      </c>
      <c r="N774" s="21"/>
      <c r="O774" s="21"/>
      <c r="P774" s="21"/>
      <c r="Q774" s="21"/>
      <c r="R774" s="21" t="s">
        <v>1</v>
      </c>
      <c r="S774" s="21"/>
      <c r="T774" s="21"/>
      <c r="U774" s="20">
        <f>COUNTA(C774:T774)</f>
        <v>6</v>
      </c>
      <c r="V774" s="19" t="s">
        <v>9</v>
      </c>
      <c r="W774" s="18">
        <v>117793</v>
      </c>
      <c r="X774" s="17">
        <v>3.24</v>
      </c>
      <c r="Y774" s="16">
        <f>1+X774/100</f>
        <v>1.0324</v>
      </c>
      <c r="Z774" s="6">
        <v>19</v>
      </c>
      <c r="AA774" s="16">
        <f>POWER(Y774,Z774)</f>
        <v>1.8327866870051304</v>
      </c>
      <c r="AB774" s="6">
        <f>W774*AA774</f>
        <v>215889.44222239533</v>
      </c>
      <c r="AC774" s="1">
        <v>12.6</v>
      </c>
      <c r="AD774" s="6">
        <f>AB774*AC774/100</f>
        <v>27202.069720021813</v>
      </c>
      <c r="AE774" s="6">
        <f>AD774*0.95</f>
        <v>25841.966234020721</v>
      </c>
      <c r="AF774" s="6">
        <f>AE774*BB774</f>
        <v>0</v>
      </c>
      <c r="AG774" s="15">
        <f>AE774/21628351</f>
        <v>1.1948190703036364E-3</v>
      </c>
      <c r="AH774" s="6">
        <f>AB774*0.05</f>
        <v>10794.472111119767</v>
      </c>
      <c r="AI774" s="12">
        <f>AH774/12908475</f>
        <v>8.3623139922568441E-4</v>
      </c>
      <c r="AJ774" s="6">
        <f>AD774+AH774</f>
        <v>37996.541831141578</v>
      </c>
      <c r="AK774" s="6">
        <f>AB774*0.04</f>
        <v>8635.5776888958135</v>
      </c>
      <c r="AL774" s="6">
        <f>AB774*0.04</f>
        <v>8635.5776888958135</v>
      </c>
      <c r="AM774" s="6">
        <f>AK774+AL774</f>
        <v>17271.155377791627</v>
      </c>
      <c r="AN774" s="14">
        <f>AM774/20653560</f>
        <v>8.3623139922568441E-4</v>
      </c>
      <c r="AO774" s="6">
        <v>11</v>
      </c>
      <c r="AP774" s="13">
        <f>AO774/8801</f>
        <v>1.2498579706851495E-3</v>
      </c>
      <c r="AQ774" s="6">
        <v>11</v>
      </c>
      <c r="AR774" s="6"/>
      <c r="AS774" s="6"/>
      <c r="AT774" s="6"/>
      <c r="AU774" s="6">
        <v>0</v>
      </c>
      <c r="AV774" s="6"/>
      <c r="AW774" s="13">
        <f>AV774/34743979</f>
        <v>0</v>
      </c>
      <c r="AX774" s="6">
        <v>1</v>
      </c>
      <c r="AY774" s="6">
        <f>AJ774/2939780*964951</f>
        <v>12471.954036187028</v>
      </c>
      <c r="AZ774" s="6">
        <f>AX774*AY774</f>
        <v>12471.954036187028</v>
      </c>
      <c r="BA774" s="12">
        <f>AZ774/12721596</f>
        <v>9.803765216398184E-4</v>
      </c>
      <c r="BB774" s="11">
        <v>0</v>
      </c>
      <c r="BC774" s="6">
        <f>AD774*BB774*0.18*4</f>
        <v>0</v>
      </c>
      <c r="BD774" s="10">
        <f>BC774/11104067</f>
        <v>0</v>
      </c>
      <c r="BE774" s="6">
        <f>AD774*BB774*0.77*4</f>
        <v>0</v>
      </c>
      <c r="BF774" s="8">
        <f>BE774/47500730</f>
        <v>0</v>
      </c>
      <c r="BG774" s="27">
        <f>BC774+BE774</f>
        <v>0</v>
      </c>
      <c r="BH774" s="9">
        <v>1</v>
      </c>
      <c r="BI774" s="6">
        <f>AK774*0.85*0.75*12</f>
        <v>66062.16932005297</v>
      </c>
      <c r="BJ774" s="6">
        <f>AL774*0.85*0.75*2*12</f>
        <v>132124.33864010594</v>
      </c>
      <c r="BK774" s="6">
        <f>BI774+BJ774</f>
        <v>198186.50796015892</v>
      </c>
      <c r="BL774" s="8">
        <f>BK774/236999601</f>
        <v>8.3623139922568441E-4</v>
      </c>
      <c r="BM774" s="6">
        <f>AH774/835165*1433158</f>
        <v>18523.506207549628</v>
      </c>
      <c r="BN774" s="8">
        <f>BM774/23157202</f>
        <v>7.9990260513984493E-4</v>
      </c>
      <c r="BT774" s="6">
        <f>'[1]Detailed Budget'!$AD$12</f>
        <v>194045122715</v>
      </c>
      <c r="BU774" s="6">
        <f>'[1]Detailed Budget'!$AD$24</f>
        <v>194045122715</v>
      </c>
      <c r="BV774" s="7">
        <f>AV774/34743979</f>
        <v>0</v>
      </c>
      <c r="BW774" s="4"/>
      <c r="BX774" s="5">
        <f>BT774*BV774</f>
        <v>0</v>
      </c>
      <c r="BY774" s="5">
        <f>BU774*BV774</f>
        <v>0</v>
      </c>
      <c r="CA774" s="6">
        <f>'[1]Detailed Budget'!$AD$96</f>
        <v>71050111380.677719</v>
      </c>
      <c r="CB774" s="5">
        <f>BA774*CA774</f>
        <v>69655861.057510495</v>
      </c>
      <c r="CE774" s="6">
        <f>'[1]Detailed Budget'!$AD$175</f>
        <v>4330586076.5988197</v>
      </c>
      <c r="CF774" s="5">
        <f>BB774*BD774*CE774</f>
        <v>0</v>
      </c>
      <c r="CG774" s="6">
        <f>'[1]Detailed Budget'!$AD$176</f>
        <v>20662817754.37001</v>
      </c>
      <c r="CH774" s="5">
        <f>BB774*BF774*CG774</f>
        <v>0</v>
      </c>
      <c r="CI774" s="5">
        <f>CF774+CH774</f>
        <v>0</v>
      </c>
      <c r="CJ774" s="5">
        <f>'[1]Detailed Budget'!$AD$178</f>
        <v>46025131033.061455</v>
      </c>
      <c r="CK774" s="5">
        <f>BB774*AG774*CJ774</f>
        <v>0</v>
      </c>
      <c r="CL774" s="5">
        <f>CI774+CK774</f>
        <v>0</v>
      </c>
      <c r="CM774" s="4">
        <f>'[1]Detailed Budget'!$AD$189</f>
        <v>77498869683.252869</v>
      </c>
      <c r="CN774" s="5">
        <f>BH774*BL774*CM774</f>
        <v>64806988.233635522</v>
      </c>
      <c r="CO774" s="3">
        <f>'[1]Detailed Budget'!$AD$191</f>
        <v>2684962805.4134097</v>
      </c>
      <c r="CP774" s="2">
        <f>BH774*AN774*CO774</f>
        <v>2245250.2036397746</v>
      </c>
      <c r="CQ774" s="2">
        <f>CN774+CP774</f>
        <v>67052238.437275298</v>
      </c>
      <c r="CR774" s="6">
        <f>'[1]Detailed Budget'!$AD$195</f>
        <v>18734176418</v>
      </c>
      <c r="CS774" s="5">
        <f>BN774*CR774</f>
        <v>14985516.521907648</v>
      </c>
      <c r="CW774" s="4"/>
      <c r="DH774" s="3">
        <f>'[1]Detailed Budget'!$AD$163</f>
        <v>4928560000</v>
      </c>
      <c r="DI774" s="2">
        <f>AP774*DH774</f>
        <v>6160000</v>
      </c>
    </row>
    <row r="775" spans="1:113" ht="58" x14ac:dyDescent="0.35">
      <c r="A775" s="23" t="s">
        <v>239</v>
      </c>
      <c r="B775" s="22" t="s">
        <v>238</v>
      </c>
      <c r="C775" s="21" t="s">
        <v>1</v>
      </c>
      <c r="D775" s="21"/>
      <c r="E775" s="21"/>
      <c r="F775" s="21"/>
      <c r="G775" s="21" t="s">
        <v>1</v>
      </c>
      <c r="H775" s="21" t="s">
        <v>1</v>
      </c>
      <c r="I775" s="21" t="s">
        <v>1</v>
      </c>
      <c r="J775" s="21"/>
      <c r="K775" s="21"/>
      <c r="L775" s="21"/>
      <c r="M775" s="21"/>
      <c r="N775" s="21"/>
      <c r="O775" s="21" t="s">
        <v>1</v>
      </c>
      <c r="P775" s="21"/>
      <c r="Q775" s="21" t="s">
        <v>1</v>
      </c>
      <c r="R775" s="21"/>
      <c r="S775" s="21"/>
      <c r="T775" s="21"/>
      <c r="U775" s="20">
        <f>COUNTA(C775:T775)</f>
        <v>6</v>
      </c>
      <c r="V775" s="19" t="s">
        <v>26</v>
      </c>
      <c r="W775" s="18">
        <v>427737</v>
      </c>
      <c r="X775" s="17">
        <v>3.24</v>
      </c>
      <c r="Y775" s="16">
        <f>1+X775/100</f>
        <v>1.0324</v>
      </c>
      <c r="Z775" s="6">
        <v>19</v>
      </c>
      <c r="AA775" s="16">
        <f>POWER(Y775,Z775)</f>
        <v>1.8327866870051304</v>
      </c>
      <c r="AB775" s="6">
        <f>W775*AA775</f>
        <v>783950.67913951341</v>
      </c>
      <c r="AC775" s="1">
        <v>12.6</v>
      </c>
      <c r="AD775" s="6">
        <f>AB775*AC775/100</f>
        <v>98777.785571578686</v>
      </c>
      <c r="AE775" s="6">
        <f>AD775*0.95</f>
        <v>93838.896292999751</v>
      </c>
      <c r="AF775" s="6">
        <f>AE775*BB775</f>
        <v>0</v>
      </c>
      <c r="AG775" s="15">
        <f>AE775/21628351</f>
        <v>4.3386986041145598E-3</v>
      </c>
      <c r="AH775" s="6">
        <f>AB775*0.05</f>
        <v>39197.533956975669</v>
      </c>
      <c r="AI775" s="12">
        <f>AH775/12908475</f>
        <v>3.0365735655819661E-3</v>
      </c>
      <c r="AJ775" s="6">
        <f>AD775+AH775</f>
        <v>137975.31952855436</v>
      </c>
      <c r="AK775" s="6">
        <f>AB775*0.04</f>
        <v>31358.027165580537</v>
      </c>
      <c r="AL775" s="6">
        <f>AB775*0.04</f>
        <v>31358.027165580537</v>
      </c>
      <c r="AM775" s="6">
        <f>AK775+AL775</f>
        <v>62716.054331161075</v>
      </c>
      <c r="AN775" s="14">
        <f>AM775/20653560</f>
        <v>3.0365735655819661E-3</v>
      </c>
      <c r="AO775" s="6">
        <v>11</v>
      </c>
      <c r="AP775" s="13">
        <f>AO775/8801</f>
        <v>1.2498579706851495E-3</v>
      </c>
      <c r="AQ775" s="6">
        <v>11</v>
      </c>
      <c r="AR775" s="6"/>
      <c r="AS775" s="6"/>
      <c r="AT775" s="6"/>
      <c r="AU775" s="6">
        <v>0</v>
      </c>
      <c r="AV775" s="6"/>
      <c r="AW775" s="13">
        <f>AV775/34743979</f>
        <v>0</v>
      </c>
      <c r="AX775" s="6">
        <v>1</v>
      </c>
      <c r="AY775" s="6">
        <f>AJ775/2939780*964951</f>
        <v>45288.906841463664</v>
      </c>
      <c r="AZ775" s="6">
        <f>AX775*AY775</f>
        <v>45288.906841463664</v>
      </c>
      <c r="BA775" s="12">
        <f>AZ775/12721596</f>
        <v>3.5600019715658054E-3</v>
      </c>
      <c r="BB775" s="11">
        <v>0</v>
      </c>
      <c r="BC775" s="6">
        <f>AD775*BB775*0.18*4</f>
        <v>0</v>
      </c>
      <c r="BD775" s="10">
        <f>BC775/11104067</f>
        <v>0</v>
      </c>
      <c r="BE775" s="6">
        <f>AD775*BB775*0.77*4</f>
        <v>0</v>
      </c>
      <c r="BF775" s="8">
        <f>BE775/47500730</f>
        <v>0</v>
      </c>
      <c r="BG775" s="27">
        <f>BC775+BE775</f>
        <v>0</v>
      </c>
      <c r="BH775" s="9">
        <v>1</v>
      </c>
      <c r="BI775" s="6">
        <f>AK775*0.85*0.75*12</f>
        <v>239888.90781669112</v>
      </c>
      <c r="BJ775" s="6">
        <f>AL775*0.85*0.75*2*12</f>
        <v>479777.81563338224</v>
      </c>
      <c r="BK775" s="6">
        <f>BI775+BJ775</f>
        <v>719666.72345007339</v>
      </c>
      <c r="BL775" s="8">
        <f>BK775/236999601</f>
        <v>3.0365735655819666E-3</v>
      </c>
      <c r="BM775" s="6">
        <f>AH775/835165*1433158</f>
        <v>67263.665707628228</v>
      </c>
      <c r="BN775" s="8">
        <f>BM775/23157202</f>
        <v>2.9046542716010433E-3</v>
      </c>
      <c r="BT775" s="6">
        <f>'[1]Detailed Budget'!$AD$12</f>
        <v>194045122715</v>
      </c>
      <c r="BU775" s="6">
        <f>'[1]Detailed Budget'!$AD$24</f>
        <v>194045122715</v>
      </c>
      <c r="BV775" s="7">
        <f>AV775/34743979</f>
        <v>0</v>
      </c>
      <c r="BW775" s="4"/>
      <c r="BX775" s="5">
        <f>BT775*BV775</f>
        <v>0</v>
      </c>
      <c r="BY775" s="5">
        <f>BU775*BV775</f>
        <v>0</v>
      </c>
      <c r="CA775" s="6">
        <f>'[1]Detailed Budget'!$AD$96</f>
        <v>71050111380.677719</v>
      </c>
      <c r="CB775" s="5">
        <f>BA775*CA775</f>
        <v>252938536.59518275</v>
      </c>
      <c r="CE775" s="6">
        <f>'[1]Detailed Budget'!$AD$175</f>
        <v>4330586076.5988197</v>
      </c>
      <c r="CF775" s="5">
        <f>BB775*BD775*CE775</f>
        <v>0</v>
      </c>
      <c r="CG775" s="6">
        <f>'[1]Detailed Budget'!$AD$176</f>
        <v>20662817754.37001</v>
      </c>
      <c r="CH775" s="5">
        <f>BB775*BF775*CG775</f>
        <v>0</v>
      </c>
      <c r="CI775" s="5">
        <f>CF775+CH775</f>
        <v>0</v>
      </c>
      <c r="CJ775" s="5">
        <f>'[1]Detailed Budget'!$AD$178</f>
        <v>46025131033.061455</v>
      </c>
      <c r="CK775" s="5">
        <f>BB775*AG775*CJ775</f>
        <v>0</v>
      </c>
      <c r="CL775" s="5">
        <f>CI775+CK775</f>
        <v>0</v>
      </c>
      <c r="CM775" s="4">
        <f>'[1]Detailed Budget'!$AD$189</f>
        <v>77498869683.252869</v>
      </c>
      <c r="CN775" s="5">
        <f>BH775*BL775*CM775</f>
        <v>235331019.04264733</v>
      </c>
      <c r="CO775" s="3">
        <f>'[1]Detailed Budget'!$AD$191</f>
        <v>2684962805.4134097</v>
      </c>
      <c r="CP775" s="2">
        <f>BH775*AN775*CO775</f>
        <v>8153087.0794891566</v>
      </c>
      <c r="CQ775" s="2">
        <f>CN775+CP775</f>
        <v>243484106.12213647</v>
      </c>
      <c r="CR775" s="6">
        <f>'[1]Detailed Budget'!$AD$195</f>
        <v>18734176418</v>
      </c>
      <c r="CS775" s="5">
        <f>BN775*CR775</f>
        <v>54416305.557471231</v>
      </c>
      <c r="CW775" s="4"/>
      <c r="DH775" s="3">
        <f>'[1]Detailed Budget'!$AD$163</f>
        <v>4928560000</v>
      </c>
      <c r="DI775" s="2">
        <f>AP775*DH775</f>
        <v>6160000</v>
      </c>
    </row>
    <row r="776" spans="1:113" ht="58" x14ac:dyDescent="0.35">
      <c r="A776" s="23" t="s">
        <v>237</v>
      </c>
      <c r="B776" s="22" t="s">
        <v>236</v>
      </c>
      <c r="C776" s="21" t="s">
        <v>1</v>
      </c>
      <c r="D776" s="21"/>
      <c r="E776" s="21"/>
      <c r="F776" s="21"/>
      <c r="G776" s="21" t="s">
        <v>1</v>
      </c>
      <c r="H776" s="21" t="s">
        <v>1</v>
      </c>
      <c r="I776" s="21" t="s">
        <v>1</v>
      </c>
      <c r="J776" s="21"/>
      <c r="K776" s="21"/>
      <c r="L776" s="21"/>
      <c r="M776" s="21"/>
      <c r="N776" s="21" t="s">
        <v>1</v>
      </c>
      <c r="O776" s="21"/>
      <c r="P776" s="21"/>
      <c r="Q776" s="21" t="s">
        <v>1</v>
      </c>
      <c r="R776" s="21"/>
      <c r="S776" s="21"/>
      <c r="T776" s="21"/>
      <c r="U776" s="20">
        <f>COUNTA(C776:T776)</f>
        <v>6</v>
      </c>
      <c r="V776" s="19" t="s">
        <v>26</v>
      </c>
      <c r="W776" s="18">
        <v>317614</v>
      </c>
      <c r="X776" s="17">
        <v>3.24</v>
      </c>
      <c r="Y776" s="16">
        <f>1+X776/100</f>
        <v>1.0324</v>
      </c>
      <c r="Z776" s="6">
        <v>19</v>
      </c>
      <c r="AA776" s="16">
        <f>POWER(Y776,Z776)</f>
        <v>1.8327866870051304</v>
      </c>
      <c r="AB776" s="6">
        <f>W776*AA776</f>
        <v>582118.71080644743</v>
      </c>
      <c r="AC776" s="1">
        <v>12.6</v>
      </c>
      <c r="AD776" s="6">
        <f>AB776*AC776/100</f>
        <v>73346.957561612377</v>
      </c>
      <c r="AE776" s="6">
        <f>AD776*0.95</f>
        <v>69679.609683531758</v>
      </c>
      <c r="AF776" s="6">
        <f>AE776*BB776</f>
        <v>0</v>
      </c>
      <c r="AG776" s="15">
        <f>AE776/21628351</f>
        <v>3.221679252548276E-3</v>
      </c>
      <c r="AH776" s="6">
        <f>AB776*0.05</f>
        <v>29105.935540322374</v>
      </c>
      <c r="AI776" s="12">
        <f>AH776/12908475</f>
        <v>2.254792726508931E-3</v>
      </c>
      <c r="AJ776" s="6">
        <f>AD776+AH776</f>
        <v>102452.89310193475</v>
      </c>
      <c r="AK776" s="6">
        <f>AB776*0.04</f>
        <v>23284.748432257897</v>
      </c>
      <c r="AL776" s="6">
        <f>AB776*0.04</f>
        <v>23284.748432257897</v>
      </c>
      <c r="AM776" s="6">
        <f>AK776+AL776</f>
        <v>46569.496864515793</v>
      </c>
      <c r="AN776" s="14">
        <f>AM776/20653560</f>
        <v>2.254792726508931E-3</v>
      </c>
      <c r="AO776" s="6">
        <v>10</v>
      </c>
      <c r="AP776" s="13">
        <f>AO776/8801</f>
        <v>1.1362345188046814E-3</v>
      </c>
      <c r="AQ776" s="6">
        <v>10</v>
      </c>
      <c r="AR776" s="6"/>
      <c r="AS776" s="6"/>
      <c r="AT776" s="6"/>
      <c r="AU776" s="6">
        <v>0</v>
      </c>
      <c r="AV776" s="6"/>
      <c r="AW776" s="13">
        <f>AV776/34743979</f>
        <v>0</v>
      </c>
      <c r="AX776" s="6">
        <v>1</v>
      </c>
      <c r="AY776" s="6">
        <f>AJ776/2939780*964951</f>
        <v>33629.054436592211</v>
      </c>
      <c r="AZ776" s="6">
        <f>AX776*AY776</f>
        <v>33629.054436592211</v>
      </c>
      <c r="BA776" s="12">
        <f>AZ776/12721596</f>
        <v>2.643461908127896E-3</v>
      </c>
      <c r="BB776" s="11">
        <v>0</v>
      </c>
      <c r="BC776" s="6">
        <f>AD776*BB776*0.18*4</f>
        <v>0</v>
      </c>
      <c r="BD776" s="10">
        <f>BC776/11104067</f>
        <v>0</v>
      </c>
      <c r="BE776" s="6">
        <f>AD776*BB776*0.77*4</f>
        <v>0</v>
      </c>
      <c r="BF776" s="8">
        <f>BE776/47500730</f>
        <v>0</v>
      </c>
      <c r="BG776" s="27">
        <f>BC776+BE776</f>
        <v>0</v>
      </c>
      <c r="BH776" s="9">
        <v>1</v>
      </c>
      <c r="BI776" s="6">
        <f>AK776*0.85*0.75*12</f>
        <v>178128.3255067729</v>
      </c>
      <c r="BJ776" s="6">
        <f>AL776*0.85*0.75*2*12</f>
        <v>356256.65101354581</v>
      </c>
      <c r="BK776" s="6">
        <f>BI776+BJ776</f>
        <v>534384.97652031877</v>
      </c>
      <c r="BL776" s="8">
        <f>BK776/236999601</f>
        <v>2.254792726508931E-3</v>
      </c>
      <c r="BM776" s="6">
        <f>AH776/835165*1433158</f>
        <v>49946.303265938266</v>
      </c>
      <c r="BN776" s="8">
        <f>BM776/23157202</f>
        <v>2.1568367053125962E-3</v>
      </c>
      <c r="BT776" s="6">
        <f>'[1]Detailed Budget'!$AD$12</f>
        <v>194045122715</v>
      </c>
      <c r="BU776" s="6">
        <f>'[1]Detailed Budget'!$AD$24</f>
        <v>194045122715</v>
      </c>
      <c r="BV776" s="7">
        <f>AV776/34743979</f>
        <v>0</v>
      </c>
      <c r="BW776" s="4"/>
      <c r="BX776" s="5">
        <f>BT776*BV776</f>
        <v>0</v>
      </c>
      <c r="BY776" s="5">
        <f>BU776*BV776</f>
        <v>0</v>
      </c>
      <c r="CA776" s="6">
        <f>'[1]Detailed Budget'!$AD$96</f>
        <v>71050111380.677719</v>
      </c>
      <c r="CB776" s="5">
        <f>BA776*CA776</f>
        <v>187818263.00306585</v>
      </c>
      <c r="CE776" s="6">
        <f>'[1]Detailed Budget'!$AD$175</f>
        <v>4330586076.5988197</v>
      </c>
      <c r="CF776" s="5">
        <f>BB776*BD776*CE776</f>
        <v>0</v>
      </c>
      <c r="CG776" s="6">
        <f>'[1]Detailed Budget'!$AD$176</f>
        <v>20662817754.37001</v>
      </c>
      <c r="CH776" s="5">
        <f>BB776*BF776*CG776</f>
        <v>0</v>
      </c>
      <c r="CI776" s="5">
        <f>CF776+CH776</f>
        <v>0</v>
      </c>
      <c r="CJ776" s="5">
        <f>'[1]Detailed Budget'!$AD$178</f>
        <v>46025131033.061455</v>
      </c>
      <c r="CK776" s="5">
        <f>BB776*AG776*CJ776</f>
        <v>0</v>
      </c>
      <c r="CL776" s="5">
        <f>CI776+CK776</f>
        <v>0</v>
      </c>
      <c r="CM776" s="4">
        <f>'[1]Detailed Budget'!$AD$189</f>
        <v>77498869683.252869</v>
      </c>
      <c r="CN776" s="5">
        <f>BH776*BL776*CM776</f>
        <v>174743887.67446208</v>
      </c>
      <c r="CO776" s="3">
        <f>'[1]Detailed Budget'!$AD$191</f>
        <v>2684962805.4134097</v>
      </c>
      <c r="CP776" s="2">
        <f>BH776*AN776*CO776</f>
        <v>6054034.6045931699</v>
      </c>
      <c r="CQ776" s="2">
        <f>CN776+CP776</f>
        <v>180797922.27905524</v>
      </c>
      <c r="CR776" s="6">
        <f>'[1]Detailed Budget'!$AD$195</f>
        <v>18734176418</v>
      </c>
      <c r="CS776" s="5">
        <f>BN776*CR776</f>
        <v>40406559.342144057</v>
      </c>
      <c r="CW776" s="4"/>
      <c r="DH776" s="3">
        <f>'[1]Detailed Budget'!$AD$163</f>
        <v>4928560000</v>
      </c>
      <c r="DI776" s="2">
        <f>AP776*DH776</f>
        <v>5600000</v>
      </c>
    </row>
    <row r="777" spans="1:113" ht="43.5" x14ac:dyDescent="0.35">
      <c r="A777" s="23" t="s">
        <v>235</v>
      </c>
      <c r="B777" s="22" t="s">
        <v>234</v>
      </c>
      <c r="C777" s="21" t="s">
        <v>1</v>
      </c>
      <c r="D777" s="21"/>
      <c r="E777" s="21"/>
      <c r="F777" s="21"/>
      <c r="G777" s="21" t="s">
        <v>1</v>
      </c>
      <c r="H777" s="21" t="s">
        <v>1</v>
      </c>
      <c r="I777" s="21" t="s">
        <v>1</v>
      </c>
      <c r="J777" s="21"/>
      <c r="K777" s="21"/>
      <c r="L777" s="21"/>
      <c r="M777" s="21"/>
      <c r="N777" s="21"/>
      <c r="O777" s="21" t="s">
        <v>1</v>
      </c>
      <c r="P777" s="21"/>
      <c r="Q777" s="21"/>
      <c r="R777" s="21" t="s">
        <v>1</v>
      </c>
      <c r="S777" s="21"/>
      <c r="T777" s="21"/>
      <c r="U777" s="20">
        <f>COUNTA(C777:T777)</f>
        <v>6</v>
      </c>
      <c r="V777" s="19" t="s">
        <v>9</v>
      </c>
      <c r="W777" s="18">
        <v>527917</v>
      </c>
      <c r="X777" s="17">
        <v>3.24</v>
      </c>
      <c r="Y777" s="16">
        <f>1+X777/100</f>
        <v>1.0324</v>
      </c>
      <c r="Z777" s="6">
        <v>19</v>
      </c>
      <c r="AA777" s="16">
        <f>POWER(Y777,Z777)</f>
        <v>1.8327866870051304</v>
      </c>
      <c r="AB777" s="6">
        <f>W777*AA777</f>
        <v>967559.24944368738</v>
      </c>
      <c r="AC777" s="1">
        <v>12.6</v>
      </c>
      <c r="AD777" s="6">
        <f>AB777*AC777/100</f>
        <v>121912.46542990461</v>
      </c>
      <c r="AE777" s="6">
        <f>AD777*0.95</f>
        <v>115816.84215840937</v>
      </c>
      <c r="AF777" s="6">
        <f>AE777*BB777</f>
        <v>0</v>
      </c>
      <c r="AG777" s="15">
        <f>AE777/21628351</f>
        <v>5.3548623359408846E-3</v>
      </c>
      <c r="AH777" s="6">
        <f>AB777*0.05</f>
        <v>48377.962472184372</v>
      </c>
      <c r="AI777" s="12">
        <f>AH777/12908475</f>
        <v>3.7477674529473367E-3</v>
      </c>
      <c r="AJ777" s="6">
        <f>AD777+AH777</f>
        <v>170290.42790208897</v>
      </c>
      <c r="AK777" s="6">
        <f>AB777*0.04</f>
        <v>38702.369977747498</v>
      </c>
      <c r="AL777" s="6">
        <f>AB777*0.04</f>
        <v>38702.369977747498</v>
      </c>
      <c r="AM777" s="6">
        <f>AK777+AL777</f>
        <v>77404.739955494995</v>
      </c>
      <c r="AN777" s="14">
        <f>AM777/20653560</f>
        <v>3.7477674529473367E-3</v>
      </c>
      <c r="AO777" s="6">
        <v>19</v>
      </c>
      <c r="AP777" s="13">
        <f>AO777/8801</f>
        <v>2.1588455857288946E-3</v>
      </c>
      <c r="AQ777" s="6">
        <v>19</v>
      </c>
      <c r="AR777" s="6"/>
      <c r="AS777" s="6"/>
      <c r="AT777" s="6"/>
      <c r="AU777" s="6">
        <v>0</v>
      </c>
      <c r="AV777" s="6"/>
      <c r="AW777" s="13">
        <f>AV777/34743979</f>
        <v>0</v>
      </c>
      <c r="AX777" s="6">
        <v>1</v>
      </c>
      <c r="AY777" s="6">
        <f>AJ777/2939780*964951</f>
        <v>55895.991773040383</v>
      </c>
      <c r="AZ777" s="6">
        <f>AX777*AY777</f>
        <v>55895.991773040383</v>
      </c>
      <c r="BA777" s="12">
        <f>AZ777/12721596</f>
        <v>4.3937876798666132E-3</v>
      </c>
      <c r="BB777" s="11">
        <v>0</v>
      </c>
      <c r="BC777" s="6">
        <f>AD777*BB777*0.18*4</f>
        <v>0</v>
      </c>
      <c r="BD777" s="10">
        <f>BC777/11104067</f>
        <v>0</v>
      </c>
      <c r="BE777" s="6">
        <f>AD777*BB777*0.77*4</f>
        <v>0</v>
      </c>
      <c r="BF777" s="8">
        <f>BE777/47500730</f>
        <v>0</v>
      </c>
      <c r="BG777" s="27">
        <f>BC777+BE777</f>
        <v>0</v>
      </c>
      <c r="BH777" s="9">
        <v>1</v>
      </c>
      <c r="BI777" s="6">
        <f>AK777*0.85*0.75*12</f>
        <v>296073.13032976835</v>
      </c>
      <c r="BJ777" s="6">
        <f>AL777*0.85*0.75*2*12</f>
        <v>592146.2606595367</v>
      </c>
      <c r="BK777" s="6">
        <f>BI777+BJ777</f>
        <v>888219.39098930499</v>
      </c>
      <c r="BL777" s="8">
        <f>BK777/236999601</f>
        <v>3.7477674529473363E-3</v>
      </c>
      <c r="BM777" s="6">
        <f>AH777/835165*1433158</f>
        <v>83017.444386092335</v>
      </c>
      <c r="BN777" s="8">
        <f>BM777/23157202</f>
        <v>3.5849514283328504E-3</v>
      </c>
      <c r="BT777" s="6">
        <f>'[1]Detailed Budget'!$AD$12</f>
        <v>194045122715</v>
      </c>
      <c r="BU777" s="6">
        <f>'[1]Detailed Budget'!$AD$24</f>
        <v>194045122715</v>
      </c>
      <c r="BV777" s="7">
        <f>AV777/34743979</f>
        <v>0</v>
      </c>
      <c r="BW777" s="4"/>
      <c r="BX777" s="5">
        <f>BT777*BV777</f>
        <v>0</v>
      </c>
      <c r="BY777" s="5">
        <f>BU777*BV777</f>
        <v>0</v>
      </c>
      <c r="CA777" s="6">
        <f>'[1]Detailed Budget'!$AD$96</f>
        <v>71050111380.677719</v>
      </c>
      <c r="CB777" s="5">
        <f>BA777*CA777</f>
        <v>312179104.03757238</v>
      </c>
      <c r="CE777" s="6">
        <f>'[1]Detailed Budget'!$AD$175</f>
        <v>4330586076.5988197</v>
      </c>
      <c r="CF777" s="5">
        <f>BB777*BD777*CE777</f>
        <v>0</v>
      </c>
      <c r="CG777" s="6">
        <f>'[1]Detailed Budget'!$AD$176</f>
        <v>20662817754.37001</v>
      </c>
      <c r="CH777" s="5">
        <f>BB777*BF777*CG777</f>
        <v>0</v>
      </c>
      <c r="CI777" s="5">
        <f>CF777+CH777</f>
        <v>0</v>
      </c>
      <c r="CJ777" s="5">
        <f>'[1]Detailed Budget'!$AD$178</f>
        <v>46025131033.061455</v>
      </c>
      <c r="CK777" s="5">
        <f>BB777*AG777*CJ777</f>
        <v>0</v>
      </c>
      <c r="CL777" s="5">
        <f>CI777+CK777</f>
        <v>0</v>
      </c>
      <c r="CM777" s="4">
        <f>'[1]Detailed Budget'!$AD$189</f>
        <v>77498869683.252869</v>
      </c>
      <c r="CN777" s="5">
        <f>BH777*BL777*CM777</f>
        <v>290447741.43910211</v>
      </c>
      <c r="CO777" s="3">
        <f>'[1]Detailed Budget'!$AD$191</f>
        <v>2684962805.4134097</v>
      </c>
      <c r="CP777" s="2">
        <f>BH777*AN777*CO777</f>
        <v>10062616.214502551</v>
      </c>
      <c r="CQ777" s="2">
        <f>CN777+CP777</f>
        <v>300510357.65360469</v>
      </c>
      <c r="CR777" s="6">
        <f>'[1]Detailed Budget'!$AD$195</f>
        <v>18734176418</v>
      </c>
      <c r="CS777" s="5">
        <f>BN777*CR777</f>
        <v>67161112.508348703</v>
      </c>
      <c r="CW777" s="4"/>
      <c r="DH777" s="3">
        <f>'[1]Detailed Budget'!$AD$163</f>
        <v>4928560000</v>
      </c>
      <c r="DI777" s="2">
        <f>AP777*DH777</f>
        <v>10640000</v>
      </c>
    </row>
    <row r="778" spans="1:113" ht="58" x14ac:dyDescent="0.35">
      <c r="A778" s="23" t="s">
        <v>233</v>
      </c>
      <c r="B778" s="22" t="s">
        <v>232</v>
      </c>
      <c r="C778" s="21" t="s">
        <v>1</v>
      </c>
      <c r="D778" s="21"/>
      <c r="E778" s="21"/>
      <c r="F778" s="21"/>
      <c r="G778" s="21" t="s">
        <v>1</v>
      </c>
      <c r="H778" s="21" t="s">
        <v>1</v>
      </c>
      <c r="I778" s="21" t="s">
        <v>1</v>
      </c>
      <c r="J778" s="21"/>
      <c r="K778" s="21"/>
      <c r="L778" s="21"/>
      <c r="M778" s="21"/>
      <c r="N778" s="21" t="s">
        <v>1</v>
      </c>
      <c r="O778" s="21"/>
      <c r="P778" s="21"/>
      <c r="Q778" s="21" t="s">
        <v>1</v>
      </c>
      <c r="R778" s="21"/>
      <c r="S778" s="21"/>
      <c r="T778" s="21"/>
      <c r="U778" s="20">
        <f>COUNTA(C778:T778)</f>
        <v>6</v>
      </c>
      <c r="V778" s="19" t="s">
        <v>26</v>
      </c>
      <c r="W778" s="18">
        <v>682772</v>
      </c>
      <c r="X778" s="17">
        <v>3.24</v>
      </c>
      <c r="Y778" s="16">
        <f>1+X778/100</f>
        <v>1.0324</v>
      </c>
      <c r="Z778" s="6">
        <v>19</v>
      </c>
      <c r="AA778" s="16">
        <f>POWER(Y778,Z778)</f>
        <v>1.8327866870051304</v>
      </c>
      <c r="AB778" s="6">
        <f>W778*AA778</f>
        <v>1251375.4318598669</v>
      </c>
      <c r="AC778" s="1">
        <v>12.6</v>
      </c>
      <c r="AD778" s="6">
        <f>AB778*AC778/100</f>
        <v>157673.30441434323</v>
      </c>
      <c r="AE778" s="6">
        <f>AD778*0.95</f>
        <v>149789.63919362606</v>
      </c>
      <c r="AF778" s="6">
        <f>AE778*BB778</f>
        <v>0</v>
      </c>
      <c r="AG778" s="15">
        <f>AE778/21628351</f>
        <v>6.9256153274757778E-3</v>
      </c>
      <c r="AH778" s="6">
        <f>AB778*0.05</f>
        <v>62568.771592993347</v>
      </c>
      <c r="AI778" s="12">
        <f>AH778/12908475</f>
        <v>4.8471079343604378E-3</v>
      </c>
      <c r="AJ778" s="6">
        <f>AD778+AH778</f>
        <v>220242.07600733658</v>
      </c>
      <c r="AK778" s="6">
        <f>AB778*0.04</f>
        <v>50055.017274394682</v>
      </c>
      <c r="AL778" s="6">
        <f>AB778*0.04</f>
        <v>50055.017274394682</v>
      </c>
      <c r="AM778" s="6">
        <f>AK778+AL778</f>
        <v>100110.03454878936</v>
      </c>
      <c r="AN778" s="14">
        <f>AM778/20653560</f>
        <v>4.8471079343604378E-3</v>
      </c>
      <c r="AO778" s="6">
        <v>10</v>
      </c>
      <c r="AP778" s="13">
        <f>AO778/8801</f>
        <v>1.1362345188046814E-3</v>
      </c>
      <c r="AQ778" s="6">
        <v>10</v>
      </c>
      <c r="AR778" s="6"/>
      <c r="AS778" s="6"/>
      <c r="AT778" s="6"/>
      <c r="AU778" s="6">
        <v>0</v>
      </c>
      <c r="AV778" s="6"/>
      <c r="AW778" s="13">
        <f>AV778/34743979</f>
        <v>0</v>
      </c>
      <c r="AX778" s="6">
        <v>1</v>
      </c>
      <c r="AY778" s="6">
        <f>AJ778/2939780*964951</f>
        <v>72292.080184692546</v>
      </c>
      <c r="AZ778" s="6">
        <f>AX778*AY778</f>
        <v>72292.080184692546</v>
      </c>
      <c r="BA778" s="12">
        <f>AZ778/12721596</f>
        <v>5.6826266283485612E-3</v>
      </c>
      <c r="BB778" s="11">
        <v>0</v>
      </c>
      <c r="BC778" s="6">
        <f>AD778*BB778*0.18*4</f>
        <v>0</v>
      </c>
      <c r="BD778" s="10">
        <f>BC778/11104067</f>
        <v>0</v>
      </c>
      <c r="BE778" s="6">
        <f>AD778*BB778*0.77*4</f>
        <v>0</v>
      </c>
      <c r="BF778" s="8">
        <f>BE778/47500730</f>
        <v>0</v>
      </c>
      <c r="BG778" s="27">
        <f>BC778+BE778</f>
        <v>0</v>
      </c>
      <c r="BH778" s="9">
        <v>1</v>
      </c>
      <c r="BI778" s="6">
        <f>AK778*0.85*0.75*12</f>
        <v>382920.88214911934</v>
      </c>
      <c r="BJ778" s="6">
        <f>AL778*0.85*0.75*2*12</f>
        <v>765841.76429823868</v>
      </c>
      <c r="BK778" s="6">
        <f>BI778+BJ778</f>
        <v>1148762.646447358</v>
      </c>
      <c r="BL778" s="8">
        <f>BK778/236999601</f>
        <v>4.8471079343604378E-3</v>
      </c>
      <c r="BM778" s="6">
        <f>AH778/835165*1433158</f>
        <v>107369.12533292364</v>
      </c>
      <c r="BN778" s="8">
        <f>BM778/23157202</f>
        <v>4.6365327440216495E-3</v>
      </c>
      <c r="BT778" s="6">
        <f>'[1]Detailed Budget'!$AD$12</f>
        <v>194045122715</v>
      </c>
      <c r="BU778" s="6">
        <f>'[1]Detailed Budget'!$AD$24</f>
        <v>194045122715</v>
      </c>
      <c r="BV778" s="7">
        <f>AV778/34743979</f>
        <v>0</v>
      </c>
      <c r="BW778" s="4"/>
      <c r="BX778" s="5">
        <f>BT778*BV778</f>
        <v>0</v>
      </c>
      <c r="BY778" s="5">
        <f>BU778*BV778</f>
        <v>0</v>
      </c>
      <c r="CA778" s="6">
        <f>'[1]Detailed Budget'!$AD$96</f>
        <v>71050111380.677719</v>
      </c>
      <c r="CB778" s="5">
        <f>BA778*CA778</f>
        <v>403751254.87897038</v>
      </c>
      <c r="CE778" s="6">
        <f>'[1]Detailed Budget'!$AD$175</f>
        <v>4330586076.5988197</v>
      </c>
      <c r="CF778" s="5">
        <f>BB778*BD778*CE778</f>
        <v>0</v>
      </c>
      <c r="CG778" s="6">
        <f>'[1]Detailed Budget'!$AD$176</f>
        <v>20662817754.37001</v>
      </c>
      <c r="CH778" s="5">
        <f>BB778*BF778*CG778</f>
        <v>0</v>
      </c>
      <c r="CI778" s="5">
        <f>CF778+CH778</f>
        <v>0</v>
      </c>
      <c r="CJ778" s="5">
        <f>'[1]Detailed Budget'!$AD$178</f>
        <v>46025131033.061455</v>
      </c>
      <c r="CK778" s="5">
        <f>BB778*AG778*CJ778</f>
        <v>0</v>
      </c>
      <c r="CL778" s="5">
        <f>CI778+CK778</f>
        <v>0</v>
      </c>
      <c r="CM778" s="4">
        <f>'[1]Detailed Budget'!$AD$189</f>
        <v>77498869683.252869</v>
      </c>
      <c r="CN778" s="5">
        <f>BH778*BL778*CM778</f>
        <v>375645386.14566058</v>
      </c>
      <c r="CO778" s="3">
        <f>'[1]Detailed Budget'!$AD$191</f>
        <v>2684962805.4134097</v>
      </c>
      <c r="CP778" s="2">
        <f>BH778*AN778*CO778</f>
        <v>13014304.517581999</v>
      </c>
      <c r="CQ778" s="2">
        <f>CN778+CP778</f>
        <v>388659690.66324258</v>
      </c>
      <c r="CR778" s="6">
        <f>'[1]Detailed Budget'!$AD$195</f>
        <v>18734176418</v>
      </c>
      <c r="CS778" s="5">
        <f>BN778*CR778</f>
        <v>86861622.39433521</v>
      </c>
      <c r="CW778" s="4"/>
      <c r="DH778" s="3">
        <f>'[1]Detailed Budget'!$AD$163</f>
        <v>4928560000</v>
      </c>
      <c r="DI778" s="2">
        <f>AP778*DH778</f>
        <v>5600000</v>
      </c>
    </row>
    <row r="779" spans="1:113" ht="58" x14ac:dyDescent="0.35">
      <c r="A779" s="23" t="s">
        <v>231</v>
      </c>
      <c r="B779" s="22" t="s">
        <v>230</v>
      </c>
      <c r="C779" s="21" t="s">
        <v>1</v>
      </c>
      <c r="D779" s="21"/>
      <c r="E779" s="21"/>
      <c r="F779" s="21"/>
      <c r="G779" s="21" t="s">
        <v>1</v>
      </c>
      <c r="H779" s="21" t="s">
        <v>1</v>
      </c>
      <c r="I779" s="21" t="s">
        <v>1</v>
      </c>
      <c r="J779" s="21"/>
      <c r="K779" s="21"/>
      <c r="L779" s="21"/>
      <c r="M779" s="21"/>
      <c r="N779" s="21" t="s">
        <v>1</v>
      </c>
      <c r="O779" s="21"/>
      <c r="P779" s="21"/>
      <c r="Q779" s="21" t="s">
        <v>1</v>
      </c>
      <c r="R779" s="21"/>
      <c r="S779" s="21"/>
      <c r="T779" s="21"/>
      <c r="U779" s="20">
        <f>COUNTA(C779:T779)</f>
        <v>6</v>
      </c>
      <c r="V779" s="19" t="s">
        <v>26</v>
      </c>
      <c r="W779" s="18">
        <v>212700</v>
      </c>
      <c r="X779" s="17">
        <v>3.24</v>
      </c>
      <c r="Y779" s="16">
        <f>1+X779/100</f>
        <v>1.0324</v>
      </c>
      <c r="Z779" s="6">
        <v>19</v>
      </c>
      <c r="AA779" s="16">
        <f>POWER(Y779,Z779)</f>
        <v>1.8327866870051304</v>
      </c>
      <c r="AB779" s="6">
        <f>W779*AA779</f>
        <v>389833.72832599125</v>
      </c>
      <c r="AC779" s="1">
        <v>12.6</v>
      </c>
      <c r="AD779" s="6">
        <f>AB779*AC779/100</f>
        <v>49119.049769074896</v>
      </c>
      <c r="AE779" s="6">
        <f>AD779*0.95</f>
        <v>46663.09728062115</v>
      </c>
      <c r="AF779" s="6">
        <f>AE779*BB779</f>
        <v>0</v>
      </c>
      <c r="AG779" s="15">
        <f>AE779/21628351</f>
        <v>2.1574967634204359E-3</v>
      </c>
      <c r="AH779" s="6">
        <f>AB779*0.05</f>
        <v>19491.686416299563</v>
      </c>
      <c r="AI779" s="12">
        <f>AH779/12908475</f>
        <v>1.5099914138811566E-3</v>
      </c>
      <c r="AJ779" s="6">
        <f>AD779+AH779</f>
        <v>68610.736185374466</v>
      </c>
      <c r="AK779" s="6">
        <f>AB779*0.04</f>
        <v>15593.34913303965</v>
      </c>
      <c r="AL779" s="6">
        <f>AB779*0.04</f>
        <v>15593.34913303965</v>
      </c>
      <c r="AM779" s="6">
        <f>AK779+AL779</f>
        <v>31186.6982660793</v>
      </c>
      <c r="AN779" s="14">
        <f>AM779/20653560</f>
        <v>1.5099914138811566E-3</v>
      </c>
      <c r="AO779" s="6">
        <v>19</v>
      </c>
      <c r="AP779" s="13">
        <f>AO779/8801</f>
        <v>2.1588455857288946E-3</v>
      </c>
      <c r="AQ779" s="6">
        <v>19</v>
      </c>
      <c r="AR779" s="6"/>
      <c r="AS779" s="6"/>
      <c r="AT779" s="6"/>
      <c r="AU779" s="6">
        <v>0</v>
      </c>
      <c r="AV779" s="6"/>
      <c r="AW779" s="13">
        <f>AV779/34743979</f>
        <v>0</v>
      </c>
      <c r="AX779" s="6">
        <v>1</v>
      </c>
      <c r="AY779" s="6">
        <f>AJ779/2939780*964951</f>
        <v>22520.732331267398</v>
      </c>
      <c r="AZ779" s="6">
        <f>AX779*AY779</f>
        <v>22520.732331267398</v>
      </c>
      <c r="BA779" s="12">
        <f>AZ779/12721596</f>
        <v>1.770275705286302E-3</v>
      </c>
      <c r="BB779" s="11">
        <v>0</v>
      </c>
      <c r="BC779" s="6">
        <f>AD779*BB779*0.18*4</f>
        <v>0</v>
      </c>
      <c r="BD779" s="10">
        <f>BC779/11104067</f>
        <v>0</v>
      </c>
      <c r="BE779" s="6">
        <f>AD779*BB779*0.77*4</f>
        <v>0</v>
      </c>
      <c r="BF779" s="8">
        <f>BE779/47500730</f>
        <v>0</v>
      </c>
      <c r="BG779" s="27">
        <f>BC779+BE779</f>
        <v>0</v>
      </c>
      <c r="BH779" s="9">
        <v>1</v>
      </c>
      <c r="BI779" s="6">
        <f>AK779*0.85*0.75*12</f>
        <v>119289.12086775331</v>
      </c>
      <c r="BJ779" s="6">
        <f>AL779*0.85*0.75*2*12</f>
        <v>238578.24173550663</v>
      </c>
      <c r="BK779" s="6">
        <f>BI779+BJ779</f>
        <v>357867.36260325997</v>
      </c>
      <c r="BL779" s="8">
        <f>BK779/236999601</f>
        <v>1.5099914138811566E-3</v>
      </c>
      <c r="BM779" s="6">
        <f>AH779/835165*1433158</f>
        <v>33448.080703826243</v>
      </c>
      <c r="BN779" s="8">
        <f>BM779/23157202</f>
        <v>1.4443921465048431E-3</v>
      </c>
      <c r="BT779" s="6">
        <f>'[1]Detailed Budget'!$AD$12</f>
        <v>194045122715</v>
      </c>
      <c r="BU779" s="6">
        <f>'[1]Detailed Budget'!$AD$24</f>
        <v>194045122715</v>
      </c>
      <c r="BV779" s="7">
        <f>AV779/34743979</f>
        <v>0</v>
      </c>
      <c r="BW779" s="4"/>
      <c r="BX779" s="5">
        <f>BT779*BV779</f>
        <v>0</v>
      </c>
      <c r="BY779" s="5">
        <f>BU779*BV779</f>
        <v>0</v>
      </c>
      <c r="CA779" s="6">
        <f>'[1]Detailed Budget'!$AD$96</f>
        <v>71050111380.677719</v>
      </c>
      <c r="CB779" s="5">
        <f>BA779*CA779</f>
        <v>125778286.03509957</v>
      </c>
      <c r="CE779" s="6">
        <f>'[1]Detailed Budget'!$AD$175</f>
        <v>4330586076.5988197</v>
      </c>
      <c r="CF779" s="5">
        <f>BB779*BD779*CE779</f>
        <v>0</v>
      </c>
      <c r="CG779" s="6">
        <f>'[1]Detailed Budget'!$AD$176</f>
        <v>20662817754.37001</v>
      </c>
      <c r="CH779" s="5">
        <f>BB779*BF779*CG779</f>
        <v>0</v>
      </c>
      <c r="CI779" s="5">
        <f>CF779+CH779</f>
        <v>0</v>
      </c>
      <c r="CJ779" s="5">
        <f>'[1]Detailed Budget'!$AD$178</f>
        <v>46025131033.061455</v>
      </c>
      <c r="CK779" s="5">
        <f>BB779*AG779*CJ779</f>
        <v>0</v>
      </c>
      <c r="CL779" s="5">
        <f>CI779+CK779</f>
        <v>0</v>
      </c>
      <c r="CM779" s="4">
        <f>'[1]Detailed Budget'!$AD$189</f>
        <v>77498869683.252869</v>
      </c>
      <c r="CN779" s="5">
        <f>BH779*BL779*CM779</f>
        <v>117022627.8072065</v>
      </c>
      <c r="CO779" s="3">
        <f>'[1]Detailed Budget'!$AD$191</f>
        <v>2684962805.4134097</v>
      </c>
      <c r="CP779" s="2">
        <f>BH779*AN779*CO779</f>
        <v>4054270.7827645112</v>
      </c>
      <c r="CQ779" s="2">
        <f>CN779+CP779</f>
        <v>121076898.58997101</v>
      </c>
      <c r="CR779" s="6">
        <f>'[1]Detailed Budget'!$AD$195</f>
        <v>18734176418</v>
      </c>
      <c r="CS779" s="5">
        <f>BN779*CR779</f>
        <v>27059497.289395433</v>
      </c>
      <c r="CW779" s="4"/>
      <c r="DH779" s="3">
        <f>'[1]Detailed Budget'!$AD$163</f>
        <v>4928560000</v>
      </c>
      <c r="DI779" s="2">
        <f>AP779*DH779</f>
        <v>10640000</v>
      </c>
    </row>
    <row r="780" spans="1:113" ht="58" x14ac:dyDescent="0.35">
      <c r="A780" s="23" t="s">
        <v>229</v>
      </c>
      <c r="B780" s="22" t="s">
        <v>228</v>
      </c>
      <c r="C780" s="21" t="s">
        <v>1</v>
      </c>
      <c r="D780" s="21"/>
      <c r="E780" s="21"/>
      <c r="F780" s="21"/>
      <c r="G780" s="21" t="s">
        <v>1</v>
      </c>
      <c r="H780" s="21" t="s">
        <v>1</v>
      </c>
      <c r="I780" s="21"/>
      <c r="J780" s="21"/>
      <c r="K780" s="21"/>
      <c r="L780" s="21"/>
      <c r="M780" s="21"/>
      <c r="N780" s="21"/>
      <c r="O780" s="21"/>
      <c r="P780" s="21"/>
      <c r="Q780" s="21" t="s">
        <v>1</v>
      </c>
      <c r="R780" s="21"/>
      <c r="S780" s="21"/>
      <c r="T780" s="21"/>
      <c r="U780" s="20">
        <f>COUNTA(C780:T780)</f>
        <v>4</v>
      </c>
      <c r="V780" s="19" t="s">
        <v>26</v>
      </c>
      <c r="W780" s="18">
        <v>326700</v>
      </c>
      <c r="X780" s="17">
        <v>3.24</v>
      </c>
      <c r="Y780" s="16">
        <f>1+X780/100</f>
        <v>1.0324</v>
      </c>
      <c r="Z780" s="6">
        <v>19</v>
      </c>
      <c r="AA780" s="16">
        <f>POWER(Y780,Z780)</f>
        <v>1.8327866870051304</v>
      </c>
      <c r="AB780" s="6">
        <f>W780*AA780</f>
        <v>598771.41064457607</v>
      </c>
      <c r="AC780" s="1">
        <v>12.6</v>
      </c>
      <c r="AD780" s="6">
        <f>AB780*AC780/100</f>
        <v>75445.197741216572</v>
      </c>
      <c r="AE780" s="6">
        <f>AD780*0.95</f>
        <v>71672.937854155738</v>
      </c>
      <c r="AF780" s="6">
        <f>AE780*BB780</f>
        <v>0</v>
      </c>
      <c r="AG780" s="15">
        <f>AE780/21628351</f>
        <v>3.3138419962832921E-3</v>
      </c>
      <c r="AH780" s="6">
        <f>AB780*0.05</f>
        <v>29938.570532228805</v>
      </c>
      <c r="AI780" s="12">
        <f>AH780/12908475</f>
        <v>2.3192956977666846E-3</v>
      </c>
      <c r="AJ780" s="6">
        <f>AD780+AH780</f>
        <v>105383.76827344537</v>
      </c>
      <c r="AK780" s="6">
        <f>AB780*0.04</f>
        <v>23950.856425783044</v>
      </c>
      <c r="AL780" s="6">
        <f>AB780*0.04</f>
        <v>23950.856425783044</v>
      </c>
      <c r="AM780" s="6">
        <f>AK780+AL780</f>
        <v>47901.712851566088</v>
      </c>
      <c r="AN780" s="14">
        <f>AM780/20653560</f>
        <v>2.3192956977666846E-3</v>
      </c>
      <c r="AO780" s="6">
        <v>11</v>
      </c>
      <c r="AP780" s="13">
        <f>AO780/8801</f>
        <v>1.2498579706851495E-3</v>
      </c>
      <c r="AQ780" s="6">
        <v>11</v>
      </c>
      <c r="AR780" s="6"/>
      <c r="AS780" s="6"/>
      <c r="AT780" s="6"/>
      <c r="AU780" s="6">
        <v>0</v>
      </c>
      <c r="AV780" s="6"/>
      <c r="AW780" s="13">
        <f>AV780/34743979</f>
        <v>0</v>
      </c>
      <c r="AX780" s="6">
        <v>1</v>
      </c>
      <c r="AY780" s="6">
        <f>AJ780/2939780*964951</f>
        <v>34591.082522919874</v>
      </c>
      <c r="AZ780" s="6">
        <f>AX780*AY780</f>
        <v>34591.082522919874</v>
      </c>
      <c r="BA780" s="12">
        <f>AZ780/12721596</f>
        <v>2.7190835586132331E-3</v>
      </c>
      <c r="BB780" s="11">
        <v>0</v>
      </c>
      <c r="BC780" s="6">
        <f>AD780*BB780*0.18*4</f>
        <v>0</v>
      </c>
      <c r="BD780" s="10">
        <f>BC780/11104067</f>
        <v>0</v>
      </c>
      <c r="BE780" s="6">
        <f>AD780*BB780*0.77*4</f>
        <v>0</v>
      </c>
      <c r="BF780" s="8">
        <f>BE780/47500730</f>
        <v>0</v>
      </c>
      <c r="BG780" s="27">
        <f>BC780+BE780</f>
        <v>0</v>
      </c>
      <c r="BH780" s="9">
        <v>1</v>
      </c>
      <c r="BI780" s="6">
        <f>AK780*0.85*0.75*12</f>
        <v>183224.05165724026</v>
      </c>
      <c r="BJ780" s="6">
        <f>AL780*0.85*0.75*2*12</f>
        <v>366448.10331448051</v>
      </c>
      <c r="BK780" s="6">
        <f>BI780+BJ780</f>
        <v>549672.15497172077</v>
      </c>
      <c r="BL780" s="8">
        <f>BK780/236999601</f>
        <v>2.3192956977666841E-3</v>
      </c>
      <c r="BM780" s="6">
        <f>AH780/835165*1433158</f>
        <v>51375.119727033547</v>
      </c>
      <c r="BN780" s="8">
        <f>BM780/23157202</f>
        <v>2.2185374436442516E-3</v>
      </c>
      <c r="BT780" s="6">
        <f>'[1]Detailed Budget'!$AD$12</f>
        <v>194045122715</v>
      </c>
      <c r="BU780" s="6">
        <f>'[1]Detailed Budget'!$AD$24</f>
        <v>194045122715</v>
      </c>
      <c r="BV780" s="7">
        <f>AV780/34743979</f>
        <v>0</v>
      </c>
      <c r="BW780" s="4"/>
      <c r="BX780" s="5">
        <f>BT780*BV780</f>
        <v>0</v>
      </c>
      <c r="BY780" s="5">
        <f>BU780*BV780</f>
        <v>0</v>
      </c>
      <c r="CA780" s="6">
        <f>'[1]Detailed Budget'!$AD$96</f>
        <v>71050111380.677719</v>
      </c>
      <c r="CB780" s="5">
        <f>BA780*CA780</f>
        <v>193191189.69283974</v>
      </c>
      <c r="CE780" s="6">
        <f>'[1]Detailed Budget'!$AD$175</f>
        <v>4330586076.5988197</v>
      </c>
      <c r="CF780" s="5">
        <f>BB780*BD780*CE780</f>
        <v>0</v>
      </c>
      <c r="CG780" s="6">
        <f>'[1]Detailed Budget'!$AD$176</f>
        <v>20662817754.37001</v>
      </c>
      <c r="CH780" s="5">
        <f>BB780*BF780*CG780</f>
        <v>0</v>
      </c>
      <c r="CI780" s="5">
        <f>CF780+CH780</f>
        <v>0</v>
      </c>
      <c r="CJ780" s="5">
        <f>'[1]Detailed Budget'!$AD$178</f>
        <v>46025131033.061455</v>
      </c>
      <c r="CK780" s="5">
        <f>BB780*AG780*CJ780</f>
        <v>0</v>
      </c>
      <c r="CL780" s="5">
        <f>CI780+CK780</f>
        <v>0</v>
      </c>
      <c r="CM780" s="4">
        <f>'[1]Detailed Budget'!$AD$189</f>
        <v>77498869683.252869</v>
      </c>
      <c r="CN780" s="5">
        <f>BH780*BL780*CM780</f>
        <v>179742795.0381493</v>
      </c>
      <c r="CO780" s="3">
        <f>'[1]Detailed Budget'!$AD$191</f>
        <v>2684962805.4134097</v>
      </c>
      <c r="CP780" s="2">
        <f>BH780*AN780*CO780</f>
        <v>6227222.6832588892</v>
      </c>
      <c r="CQ780" s="2">
        <f>CN780+CP780</f>
        <v>185970017.72140819</v>
      </c>
      <c r="CR780" s="6">
        <f>'[1]Detailed Budget'!$AD$195</f>
        <v>18734176418</v>
      </c>
      <c r="CS780" s="5">
        <f>BN780*CR780</f>
        <v>41562471.859170139</v>
      </c>
      <c r="CW780" s="4"/>
      <c r="DH780" s="3">
        <f>'[1]Detailed Budget'!$AD$163</f>
        <v>4928560000</v>
      </c>
      <c r="DI780" s="2">
        <f>AP780*DH780</f>
        <v>6160000</v>
      </c>
    </row>
    <row r="781" spans="1:113" ht="43.5" x14ac:dyDescent="0.35">
      <c r="A781" s="23" t="s">
        <v>227</v>
      </c>
      <c r="B781" s="22" t="s">
        <v>226</v>
      </c>
      <c r="C781" s="21" t="s">
        <v>1</v>
      </c>
      <c r="D781" s="21"/>
      <c r="E781" s="21"/>
      <c r="F781" s="21"/>
      <c r="G781" s="21"/>
      <c r="H781" s="21" t="s">
        <v>1</v>
      </c>
      <c r="I781" s="21" t="s">
        <v>1</v>
      </c>
      <c r="J781" s="21"/>
      <c r="K781" s="21"/>
      <c r="L781" s="21"/>
      <c r="M781" s="21"/>
      <c r="N781" s="21" t="s">
        <v>1</v>
      </c>
      <c r="O781" s="21"/>
      <c r="P781" s="21"/>
      <c r="Q781" s="21" t="s">
        <v>1</v>
      </c>
      <c r="R781" s="21"/>
      <c r="S781" s="21"/>
      <c r="T781" s="21"/>
      <c r="U781" s="20">
        <f>COUNTA(C781:T781)</f>
        <v>5</v>
      </c>
      <c r="V781" s="19" t="s">
        <v>217</v>
      </c>
      <c r="W781" s="18">
        <v>631857</v>
      </c>
      <c r="X781" s="17">
        <v>3.24</v>
      </c>
      <c r="Y781" s="16">
        <f>1+X781/100</f>
        <v>1.0324</v>
      </c>
      <c r="Z781" s="6">
        <v>19</v>
      </c>
      <c r="AA781" s="16">
        <f>POWER(Y781,Z781)</f>
        <v>1.8327866870051304</v>
      </c>
      <c r="AB781" s="6">
        <f>W781*AA781</f>
        <v>1158059.0976910007</v>
      </c>
      <c r="AC781" s="1">
        <v>12.6</v>
      </c>
      <c r="AD781" s="6">
        <f>AB781*AC781/100</f>
        <v>145915.44630906609</v>
      </c>
      <c r="AE781" s="6">
        <f>AD781*0.95</f>
        <v>138619.67399361279</v>
      </c>
      <c r="AF781" s="6">
        <f>AE781*BB781</f>
        <v>0</v>
      </c>
      <c r="AG781" s="15">
        <f>AE781/21628351</f>
        <v>6.4091651736932131E-3</v>
      </c>
      <c r="AH781" s="6">
        <f>AB781*0.05</f>
        <v>57902.954884550039</v>
      </c>
      <c r="AI781" s="12">
        <f>AH781/12908475</f>
        <v>4.4856541833601599E-3</v>
      </c>
      <c r="AJ781" s="6">
        <f>AD781+AH781</f>
        <v>203818.40119361613</v>
      </c>
      <c r="AK781" s="6">
        <f>AB781*0.04</f>
        <v>46322.363907640029</v>
      </c>
      <c r="AL781" s="6">
        <f>AB781*0.04</f>
        <v>46322.363907640029</v>
      </c>
      <c r="AM781" s="6">
        <f>AK781+AL781</f>
        <v>92644.727815280057</v>
      </c>
      <c r="AN781" s="14">
        <f>AM781/20653560</f>
        <v>4.4856541833601599E-3</v>
      </c>
      <c r="AO781" s="6">
        <v>14</v>
      </c>
      <c r="AP781" s="13">
        <f>AO781/8801</f>
        <v>1.5907283263265539E-3</v>
      </c>
      <c r="AQ781" s="6">
        <v>14</v>
      </c>
      <c r="AR781" s="6"/>
      <c r="AS781" s="6"/>
      <c r="AT781" s="6"/>
      <c r="AU781" s="6">
        <v>0</v>
      </c>
      <c r="AV781" s="6"/>
      <c r="AW781" s="13">
        <f>AV781/34743979</f>
        <v>0</v>
      </c>
      <c r="AX781" s="6">
        <v>1</v>
      </c>
      <c r="AY781" s="6">
        <f>AJ781/2939780*964951</f>
        <v>66901.186500411961</v>
      </c>
      <c r="AZ781" s="6">
        <f>AX781*AY781</f>
        <v>66901.186500411961</v>
      </c>
      <c r="BA781" s="12">
        <f>AZ781/12721596</f>
        <v>5.2588674015753966E-3</v>
      </c>
      <c r="BB781" s="11">
        <v>0</v>
      </c>
      <c r="BC781" s="6">
        <f>AD781*BB781*0.18*4</f>
        <v>0</v>
      </c>
      <c r="BD781" s="10">
        <f>BC781/11104067</f>
        <v>0</v>
      </c>
      <c r="BE781" s="6">
        <f>AD781*BB781*0.77*4</f>
        <v>0</v>
      </c>
      <c r="BF781" s="8">
        <f>BE781/47500730</f>
        <v>0</v>
      </c>
      <c r="BG781" s="27">
        <f>BC781+BE781</f>
        <v>0</v>
      </c>
      <c r="BH781" s="9">
        <v>0</v>
      </c>
      <c r="BI781" s="6">
        <f>AK781*0.85*0.75*12</f>
        <v>354366.08389344614</v>
      </c>
      <c r="BJ781" s="6">
        <f>AL781*0.85*0.75*2*12</f>
        <v>708732.16778689227</v>
      </c>
      <c r="BK781" s="6">
        <f>BI781+BJ781</f>
        <v>1063098.2516803383</v>
      </c>
      <c r="BL781" s="8">
        <f>BK781/236999601</f>
        <v>4.4856541833601582E-3</v>
      </c>
      <c r="BM781" s="6">
        <f>AH781/835165*1433158</f>
        <v>99362.500842865731</v>
      </c>
      <c r="BN781" s="8">
        <f>BM781/23157202</f>
        <v>4.2907817983738163E-3</v>
      </c>
      <c r="BT781" s="6">
        <f>'[1]Detailed Budget'!$AD$12</f>
        <v>194045122715</v>
      </c>
      <c r="BU781" s="6">
        <f>'[1]Detailed Budget'!$AD$24</f>
        <v>194045122715</v>
      </c>
      <c r="BV781" s="7">
        <f>AV781/34743979</f>
        <v>0</v>
      </c>
      <c r="BW781" s="4"/>
      <c r="BX781" s="5">
        <f>BT781*BV781</f>
        <v>0</v>
      </c>
      <c r="BY781" s="5">
        <f>BU781*BV781</f>
        <v>0</v>
      </c>
      <c r="CA781" s="6">
        <f>'[1]Detailed Budget'!$AD$96</f>
        <v>71050111380.677719</v>
      </c>
      <c r="CB781" s="5">
        <f>BA781*CA781</f>
        <v>373643114.61814713</v>
      </c>
      <c r="CE781" s="6">
        <f>'[1]Detailed Budget'!$AD$175</f>
        <v>4330586076.5988197</v>
      </c>
      <c r="CF781" s="5">
        <f>BB781*BD781*CE781</f>
        <v>0</v>
      </c>
      <c r="CG781" s="6">
        <f>'[1]Detailed Budget'!$AD$176</f>
        <v>20662817754.37001</v>
      </c>
      <c r="CH781" s="5">
        <f>BB781*BF781*CG781</f>
        <v>0</v>
      </c>
      <c r="CI781" s="5">
        <f>CF781+CH781</f>
        <v>0</v>
      </c>
      <c r="CJ781" s="5">
        <f>'[1]Detailed Budget'!$AD$178</f>
        <v>46025131033.061455</v>
      </c>
      <c r="CK781" s="5">
        <f>BB781*AG781*CJ781</f>
        <v>0</v>
      </c>
      <c r="CL781" s="5">
        <f>CI781+CK781</f>
        <v>0</v>
      </c>
      <c r="CM781" s="4">
        <f>'[1]Detailed Budget'!$AD$189</f>
        <v>77498869683.252869</v>
      </c>
      <c r="CN781" s="5">
        <f>BH781*BL781*CM781</f>
        <v>0</v>
      </c>
      <c r="CO781" s="3">
        <f>'[1]Detailed Budget'!$AD$191</f>
        <v>2684962805.4134097</v>
      </c>
      <c r="CP781" s="2">
        <f>BH781*AN781*CO781</f>
        <v>0</v>
      </c>
      <c r="CQ781" s="2">
        <f>CN781+CP781</f>
        <v>0</v>
      </c>
      <c r="CR781" s="6">
        <f>'[1]Detailed Budget'!$AD$195</f>
        <v>18734176418</v>
      </c>
      <c r="CS781" s="5">
        <f>BN781*CR781</f>
        <v>80384263.181878373</v>
      </c>
      <c r="CW781" s="4"/>
      <c r="DH781" s="3">
        <f>'[1]Detailed Budget'!$AD$163</f>
        <v>4928560000</v>
      </c>
      <c r="DI781" s="2">
        <f>AP781*DH781</f>
        <v>7840000.0000000009</v>
      </c>
    </row>
    <row r="782" spans="1:113" ht="58" x14ac:dyDescent="0.35">
      <c r="A782" s="23" t="s">
        <v>225</v>
      </c>
      <c r="B782" s="22" t="s">
        <v>224</v>
      </c>
      <c r="C782" s="21" t="s">
        <v>1</v>
      </c>
      <c r="D782" s="21"/>
      <c r="E782" s="21"/>
      <c r="F782" s="21"/>
      <c r="G782" s="21" t="s">
        <v>1</v>
      </c>
      <c r="H782" s="21" t="s">
        <v>1</v>
      </c>
      <c r="I782" s="21" t="s">
        <v>1</v>
      </c>
      <c r="J782" s="21"/>
      <c r="K782" s="21"/>
      <c r="L782" s="21"/>
      <c r="M782" s="21"/>
      <c r="N782" s="21"/>
      <c r="O782" s="21" t="s">
        <v>1</v>
      </c>
      <c r="P782" s="21"/>
      <c r="Q782" s="21" t="s">
        <v>1</v>
      </c>
      <c r="R782" s="21"/>
      <c r="S782" s="21"/>
      <c r="T782" s="21"/>
      <c r="U782" s="20">
        <f>COUNTA(C782:T782)</f>
        <v>6</v>
      </c>
      <c r="V782" s="19" t="s">
        <v>26</v>
      </c>
      <c r="W782" s="18">
        <v>609173</v>
      </c>
      <c r="X782" s="17">
        <v>3.24</v>
      </c>
      <c r="Y782" s="16">
        <f>1+X782/100</f>
        <v>1.0324</v>
      </c>
      <c r="Z782" s="6">
        <v>19</v>
      </c>
      <c r="AA782" s="16">
        <f>POWER(Y782,Z782)</f>
        <v>1.8327866870051304</v>
      </c>
      <c r="AB782" s="6">
        <f>W782*AA782</f>
        <v>1116484.1644829763</v>
      </c>
      <c r="AC782" s="1">
        <v>12.6</v>
      </c>
      <c r="AD782" s="6">
        <f>AB782*AC782/100</f>
        <v>140677.00472485501</v>
      </c>
      <c r="AE782" s="6">
        <f>AD782*0.95</f>
        <v>133643.15448861226</v>
      </c>
      <c r="AF782" s="6">
        <f>AE782*BB782</f>
        <v>0</v>
      </c>
      <c r="AG782" s="15">
        <f>AE782/21628351</f>
        <v>6.1790727591119754E-3</v>
      </c>
      <c r="AH782" s="6">
        <f>AB782*0.05</f>
        <v>55824.208224148817</v>
      </c>
      <c r="AI782" s="12">
        <f>AH782/12908475</f>
        <v>4.3246168291877097E-3</v>
      </c>
      <c r="AJ782" s="6">
        <f>AD782+AH782</f>
        <v>196501.21294900382</v>
      </c>
      <c r="AK782" s="6">
        <f>AB782*0.04</f>
        <v>44659.366579319052</v>
      </c>
      <c r="AL782" s="6">
        <f>AB782*0.04</f>
        <v>44659.366579319052</v>
      </c>
      <c r="AM782" s="6">
        <f>AK782+AL782</f>
        <v>89318.733158638104</v>
      </c>
      <c r="AN782" s="14">
        <f>AM782/20653560</f>
        <v>4.3246168291877088E-3</v>
      </c>
      <c r="AO782" s="6">
        <v>11</v>
      </c>
      <c r="AP782" s="13">
        <f>AO782/8801</f>
        <v>1.2498579706851495E-3</v>
      </c>
      <c r="AQ782" s="6">
        <v>11</v>
      </c>
      <c r="AR782" s="6"/>
      <c r="AS782" s="6"/>
      <c r="AT782" s="6"/>
      <c r="AU782" s="6">
        <v>0</v>
      </c>
      <c r="AV782" s="6"/>
      <c r="AW782" s="13">
        <f>AV782/34743979</f>
        <v>0</v>
      </c>
      <c r="AX782" s="6">
        <v>1</v>
      </c>
      <c r="AY782" s="6">
        <f>AJ782/2939780*964951</f>
        <v>64499.398572802798</v>
      </c>
      <c r="AZ782" s="6">
        <f>AX782*AY782</f>
        <v>64499.398572802798</v>
      </c>
      <c r="BA782" s="12">
        <f>AZ782/12721596</f>
        <v>5.0700712845151499E-3</v>
      </c>
      <c r="BB782" s="11">
        <v>0</v>
      </c>
      <c r="BC782" s="6">
        <f>AD782*BB782*0.18*4</f>
        <v>0</v>
      </c>
      <c r="BD782" s="10">
        <f>BC782/11104067</f>
        <v>0</v>
      </c>
      <c r="BE782" s="6">
        <f>AD782*BB782*0.77*4</f>
        <v>0</v>
      </c>
      <c r="BF782" s="8">
        <f>BE782/47500730</f>
        <v>0</v>
      </c>
      <c r="BG782" s="27">
        <f>BC782+BE782</f>
        <v>0</v>
      </c>
      <c r="BH782" s="9">
        <v>1</v>
      </c>
      <c r="BI782" s="6">
        <f>AK782*0.85*0.75*12</f>
        <v>341644.15433179069</v>
      </c>
      <c r="BJ782" s="6">
        <f>AL782*0.85*0.75*2*12</f>
        <v>683288.30866358138</v>
      </c>
      <c r="BK782" s="6">
        <f>BI782+BJ782</f>
        <v>1024932.462995372</v>
      </c>
      <c r="BL782" s="8">
        <f>BK782/236999601</f>
        <v>4.324616829187708E-3</v>
      </c>
      <c r="BM782" s="6">
        <f>AH782/835165*1433158</f>
        <v>95795.334586704019</v>
      </c>
      <c r="BN782" s="8">
        <f>BM782/23157202</f>
        <v>4.1367404657395145E-3</v>
      </c>
      <c r="BT782" s="6">
        <f>'[1]Detailed Budget'!$AD$12</f>
        <v>194045122715</v>
      </c>
      <c r="BU782" s="6">
        <f>'[1]Detailed Budget'!$AD$24</f>
        <v>194045122715</v>
      </c>
      <c r="BV782" s="7">
        <f>AV782/34743979</f>
        <v>0</v>
      </c>
      <c r="BW782" s="4"/>
      <c r="BX782" s="5">
        <f>BT782*BV782</f>
        <v>0</v>
      </c>
      <c r="BY782" s="5">
        <f>BU782*BV782</f>
        <v>0</v>
      </c>
      <c r="CA782" s="6">
        <f>'[1]Detailed Budget'!$AD$96</f>
        <v>71050111380.677719</v>
      </c>
      <c r="CB782" s="5">
        <f>BA782*CA782</f>
        <v>360229129.47277713</v>
      </c>
      <c r="CE782" s="6">
        <f>'[1]Detailed Budget'!$AD$175</f>
        <v>4330586076.5988197</v>
      </c>
      <c r="CF782" s="5">
        <f>BB782*BD782*CE782</f>
        <v>0</v>
      </c>
      <c r="CG782" s="6">
        <f>'[1]Detailed Budget'!$AD$176</f>
        <v>20662817754.37001</v>
      </c>
      <c r="CH782" s="5">
        <f>BB782*BF782*CG782</f>
        <v>0</v>
      </c>
      <c r="CI782" s="5">
        <f>CF782+CH782</f>
        <v>0</v>
      </c>
      <c r="CJ782" s="5">
        <f>'[1]Detailed Budget'!$AD$178</f>
        <v>46025131033.061455</v>
      </c>
      <c r="CK782" s="5">
        <f>BB782*AG782*CJ782</f>
        <v>0</v>
      </c>
      <c r="CL782" s="5">
        <f>CI782+CK782</f>
        <v>0</v>
      </c>
      <c r="CM782" s="4">
        <f>'[1]Detailed Budget'!$AD$189</f>
        <v>77498869683.252869</v>
      </c>
      <c r="CN782" s="5">
        <f>BH782*BL782*CM782</f>
        <v>335152916.07522041</v>
      </c>
      <c r="CO782" s="3">
        <f>'[1]Detailed Budget'!$AD$191</f>
        <v>2684962805.4134097</v>
      </c>
      <c r="CP782" s="2">
        <f>BH782*AN782*CO782</f>
        <v>11611435.334033875</v>
      </c>
      <c r="CQ782" s="2">
        <f>CN782+CP782</f>
        <v>346764351.40925425</v>
      </c>
      <c r="CR782" s="6">
        <f>'[1]Detailed Budget'!$AD$195</f>
        <v>18734176418</v>
      </c>
      <c r="CS782" s="5">
        <f>BN782*CR782</f>
        <v>77498425.680643544</v>
      </c>
      <c r="CW782" s="4"/>
      <c r="DH782" s="3">
        <f>'[1]Detailed Budget'!$AD$163</f>
        <v>4928560000</v>
      </c>
      <c r="DI782" s="2">
        <f>AP782*DH782</f>
        <v>6160000</v>
      </c>
    </row>
    <row r="783" spans="1:113" ht="43.5" x14ac:dyDescent="0.35">
      <c r="A783" s="23" t="s">
        <v>223</v>
      </c>
      <c r="B783" s="22" t="s">
        <v>222</v>
      </c>
      <c r="C783" s="21" t="s">
        <v>1</v>
      </c>
      <c r="D783" s="21"/>
      <c r="E783" s="21"/>
      <c r="F783" s="21"/>
      <c r="G783" s="21"/>
      <c r="H783" s="21" t="s">
        <v>1</v>
      </c>
      <c r="I783" s="21" t="s">
        <v>1</v>
      </c>
      <c r="J783" s="21"/>
      <c r="K783" s="21"/>
      <c r="L783" s="21"/>
      <c r="M783" s="21"/>
      <c r="N783" s="21" t="s">
        <v>1</v>
      </c>
      <c r="O783" s="21"/>
      <c r="P783" s="21"/>
      <c r="Q783" s="21" t="s">
        <v>1</v>
      </c>
      <c r="R783" s="21"/>
      <c r="S783" s="21"/>
      <c r="T783" s="21"/>
      <c r="U783" s="20">
        <f>COUNTA(C783:T783)</f>
        <v>5</v>
      </c>
      <c r="V783" s="19" t="s">
        <v>217</v>
      </c>
      <c r="W783" s="18">
        <v>629061</v>
      </c>
      <c r="X783" s="17">
        <v>3.24</v>
      </c>
      <c r="Y783" s="16">
        <f>1+X783/100</f>
        <v>1.0324</v>
      </c>
      <c r="Z783" s="6">
        <v>19</v>
      </c>
      <c r="AA783" s="16">
        <f>POWER(Y783,Z783)</f>
        <v>1.8327866870051304</v>
      </c>
      <c r="AB783" s="6">
        <f>W783*AA783</f>
        <v>1152934.6261141342</v>
      </c>
      <c r="AC783" s="1">
        <v>12.6</v>
      </c>
      <c r="AD783" s="6">
        <f>AB783*AC783/100</f>
        <v>145269.76289038089</v>
      </c>
      <c r="AE783" s="6">
        <f>AD783*0.95</f>
        <v>138006.27474586185</v>
      </c>
      <c r="AF783" s="6">
        <f>AE783*BB783</f>
        <v>0</v>
      </c>
      <c r="AG783" s="15">
        <f>AE783/21628351</f>
        <v>6.3808042853503652E-3</v>
      </c>
      <c r="AH783" s="6">
        <f>AB783*0.05</f>
        <v>57646.731305706715</v>
      </c>
      <c r="AI783" s="12">
        <f>AH783/12908475</f>
        <v>4.4658049309238088E-3</v>
      </c>
      <c r="AJ783" s="6">
        <f>AD783+AH783</f>
        <v>202916.49419608762</v>
      </c>
      <c r="AK783" s="6">
        <f>AB783*0.04</f>
        <v>46117.385044565366</v>
      </c>
      <c r="AL783" s="6">
        <f>AB783*0.04</f>
        <v>46117.385044565366</v>
      </c>
      <c r="AM783" s="6">
        <f>AK783+AL783</f>
        <v>92234.770089130732</v>
      </c>
      <c r="AN783" s="14">
        <f>AM783/20653560</f>
        <v>4.4658049309238088E-3</v>
      </c>
      <c r="AO783" s="6">
        <v>11</v>
      </c>
      <c r="AP783" s="13">
        <f>AO783/8801</f>
        <v>1.2498579706851495E-3</v>
      </c>
      <c r="AQ783" s="6">
        <v>11</v>
      </c>
      <c r="AR783" s="6"/>
      <c r="AS783" s="6"/>
      <c r="AT783" s="6"/>
      <c r="AU783" s="6">
        <v>0</v>
      </c>
      <c r="AV783" s="6"/>
      <c r="AW783" s="13">
        <f>AV783/34743979</f>
        <v>0</v>
      </c>
      <c r="AX783" s="6">
        <v>1</v>
      </c>
      <c r="AY783" s="6">
        <f>AJ783/2939780*964951</f>
        <v>66605.145279921941</v>
      </c>
      <c r="AZ783" s="6">
        <f>AX783*AY783</f>
        <v>66605.145279921941</v>
      </c>
      <c r="BA783" s="12">
        <f>AZ783/12721596</f>
        <v>5.2355966405411665E-3</v>
      </c>
      <c r="BB783" s="11">
        <v>0</v>
      </c>
      <c r="BC783" s="6">
        <f>AD783*BB783*0.18*4</f>
        <v>0</v>
      </c>
      <c r="BD783" s="10">
        <f>BC783/11104067</f>
        <v>0</v>
      </c>
      <c r="BE783" s="6">
        <f>AD783*BB783*0.77*4</f>
        <v>0</v>
      </c>
      <c r="BF783" s="8">
        <f>BE783/47500730</f>
        <v>0</v>
      </c>
      <c r="BG783" s="27">
        <f>BC783+BE783</f>
        <v>0</v>
      </c>
      <c r="BH783" s="9">
        <v>0</v>
      </c>
      <c r="BI783" s="6">
        <f>AK783*0.85*0.75*12</f>
        <v>352797.99559092504</v>
      </c>
      <c r="BJ783" s="6">
        <f>AL783*0.85*0.75*2*12</f>
        <v>705595.99118185008</v>
      </c>
      <c r="BK783" s="6">
        <f>BI783+BJ783</f>
        <v>1058393.9867727752</v>
      </c>
      <c r="BL783" s="8">
        <f>BK783/236999601</f>
        <v>4.4658049309238088E-3</v>
      </c>
      <c r="BM783" s="6">
        <f>AH783/835165*1433158</f>
        <v>98922.816622612329</v>
      </c>
      <c r="BN783" s="8">
        <f>BM783/23157202</f>
        <v>4.2717948663492386E-3</v>
      </c>
      <c r="BT783" s="6">
        <f>'[1]Detailed Budget'!$AD$12</f>
        <v>194045122715</v>
      </c>
      <c r="BU783" s="6">
        <f>'[1]Detailed Budget'!$AD$24</f>
        <v>194045122715</v>
      </c>
      <c r="BV783" s="7">
        <f>AV783/34743979</f>
        <v>0</v>
      </c>
      <c r="BW783" s="4"/>
      <c r="BX783" s="5">
        <f>BT783*BV783</f>
        <v>0</v>
      </c>
      <c r="BY783" s="5">
        <f>BU783*BV783</f>
        <v>0</v>
      </c>
      <c r="CA783" s="6">
        <f>'[1]Detailed Budget'!$AD$96</f>
        <v>71050111380.677719</v>
      </c>
      <c r="CB783" s="5">
        <f>BA783*CA783</f>
        <v>371989724.45475197</v>
      </c>
      <c r="CE783" s="6">
        <f>'[1]Detailed Budget'!$AD$175</f>
        <v>4330586076.5988197</v>
      </c>
      <c r="CF783" s="5">
        <f>BB783*BD783*CE783</f>
        <v>0</v>
      </c>
      <c r="CG783" s="6">
        <f>'[1]Detailed Budget'!$AD$176</f>
        <v>20662817754.37001</v>
      </c>
      <c r="CH783" s="5">
        <f>BB783*BF783*CG783</f>
        <v>0</v>
      </c>
      <c r="CI783" s="5">
        <f>CF783+CH783</f>
        <v>0</v>
      </c>
      <c r="CJ783" s="5">
        <f>'[1]Detailed Budget'!$AD$178</f>
        <v>46025131033.061455</v>
      </c>
      <c r="CK783" s="5">
        <f>BB783*AG783*CJ783</f>
        <v>0</v>
      </c>
      <c r="CL783" s="5">
        <f>CI783+CK783</f>
        <v>0</v>
      </c>
      <c r="CM783" s="4">
        <f>'[1]Detailed Budget'!$AD$189</f>
        <v>77498869683.252869</v>
      </c>
      <c r="CN783" s="5">
        <f>BH783*BL783*CM783</f>
        <v>0</v>
      </c>
      <c r="CO783" s="3">
        <f>'[1]Detailed Budget'!$AD$191</f>
        <v>2684962805.4134097</v>
      </c>
      <c r="CP783" s="2">
        <f>BH783*AN783*CO783</f>
        <v>0</v>
      </c>
      <c r="CQ783" s="2">
        <f>CN783+CP783</f>
        <v>0</v>
      </c>
      <c r="CR783" s="6">
        <f>'[1]Detailed Budget'!$AD$195</f>
        <v>18734176418</v>
      </c>
      <c r="CS783" s="5">
        <f>BN783*CR783</f>
        <v>80028558.647693366</v>
      </c>
      <c r="CW783" s="4"/>
      <c r="DH783" s="3">
        <f>'[1]Detailed Budget'!$AD$163</f>
        <v>4928560000</v>
      </c>
      <c r="DI783" s="2">
        <f>AP783*DH783</f>
        <v>6160000</v>
      </c>
    </row>
    <row r="784" spans="1:113" ht="58" x14ac:dyDescent="0.35">
      <c r="A784" s="23" t="s">
        <v>221</v>
      </c>
      <c r="B784" s="22" t="s">
        <v>220</v>
      </c>
      <c r="C784" s="21" t="s">
        <v>1</v>
      </c>
      <c r="D784" s="21"/>
      <c r="E784" s="21"/>
      <c r="F784" s="21"/>
      <c r="G784" s="21" t="s">
        <v>1</v>
      </c>
      <c r="H784" s="21" t="s">
        <v>1</v>
      </c>
      <c r="I784" s="21"/>
      <c r="J784" s="21"/>
      <c r="K784" s="21"/>
      <c r="L784" s="21"/>
      <c r="M784" s="21"/>
      <c r="N784" s="21"/>
      <c r="O784" s="21"/>
      <c r="P784" s="21"/>
      <c r="Q784" s="21" t="s">
        <v>1</v>
      </c>
      <c r="R784" s="21"/>
      <c r="S784" s="21"/>
      <c r="T784" s="21"/>
      <c r="U784" s="20">
        <f>COUNTA(C784:T784)</f>
        <v>4</v>
      </c>
      <c r="V784" s="19" t="s">
        <v>26</v>
      </c>
      <c r="W784" s="18">
        <v>403569</v>
      </c>
      <c r="X784" s="17">
        <v>3.24</v>
      </c>
      <c r="Y784" s="16">
        <f>1+X784/100</f>
        <v>1.0324</v>
      </c>
      <c r="Z784" s="6">
        <v>19</v>
      </c>
      <c r="AA784" s="16">
        <f>POWER(Y784,Z784)</f>
        <v>1.8327866870051304</v>
      </c>
      <c r="AB784" s="6">
        <f>W784*AA784</f>
        <v>739655.89048797346</v>
      </c>
      <c r="AC784" s="1">
        <v>12.6</v>
      </c>
      <c r="AD784" s="6">
        <f>AB784*AC784/100</f>
        <v>93196.642201484647</v>
      </c>
      <c r="AE784" s="6">
        <f>AD784*0.95</f>
        <v>88536.810091410414</v>
      </c>
      <c r="AF784" s="6">
        <f>AE784*BB784</f>
        <v>0</v>
      </c>
      <c r="AG784" s="15">
        <f>AE784/21628351</f>
        <v>4.0935534147476344E-3</v>
      </c>
      <c r="AH784" s="6">
        <f>AB784*0.05</f>
        <v>36982.794524398676</v>
      </c>
      <c r="AI784" s="12">
        <f>AH784/12908475</f>
        <v>2.8650010573982344E-3</v>
      </c>
      <c r="AJ784" s="6">
        <f>AD784+AH784</f>
        <v>130179.43672588332</v>
      </c>
      <c r="AK784" s="6">
        <f>AB784*0.04</f>
        <v>29586.235619518939</v>
      </c>
      <c r="AL784" s="6">
        <f>AB784*0.04</f>
        <v>29586.235619518939</v>
      </c>
      <c r="AM784" s="6">
        <f>AK784+AL784</f>
        <v>59172.471239037877</v>
      </c>
      <c r="AN784" s="14">
        <f>AM784/20653560</f>
        <v>2.8650010573982344E-3</v>
      </c>
      <c r="AO784" s="6">
        <v>12</v>
      </c>
      <c r="AP784" s="13">
        <f>AO784/8801</f>
        <v>1.3634814225656176E-3</v>
      </c>
      <c r="AQ784" s="6">
        <v>12</v>
      </c>
      <c r="AR784" s="6"/>
      <c r="AS784" s="6"/>
      <c r="AT784" s="6"/>
      <c r="AU784" s="6">
        <v>0</v>
      </c>
      <c r="AV784" s="6"/>
      <c r="AW784" s="13">
        <f>AV784/34743979</f>
        <v>0</v>
      </c>
      <c r="AX784" s="6">
        <v>1</v>
      </c>
      <c r="AY784" s="6">
        <f>AJ784/2939780*964951</f>
        <v>42729.992600833342</v>
      </c>
      <c r="AZ784" s="6">
        <f>AX784*AY784</f>
        <v>42729.992600833342</v>
      </c>
      <c r="BA784" s="12">
        <f>AZ784/12721596</f>
        <v>3.3588547066604963E-3</v>
      </c>
      <c r="BB784" s="11">
        <v>0</v>
      </c>
      <c r="BC784" s="6">
        <f>AD784*BB784*0.18*4</f>
        <v>0</v>
      </c>
      <c r="BD784" s="10">
        <f>BC784/11104067</f>
        <v>0</v>
      </c>
      <c r="BE784" s="6">
        <f>AD784*BB784*0.77*4</f>
        <v>0</v>
      </c>
      <c r="BF784" s="8">
        <f>BE784/47500730</f>
        <v>0</v>
      </c>
      <c r="BG784" s="27">
        <f>BC784+BE784</f>
        <v>0</v>
      </c>
      <c r="BH784" s="9">
        <v>1</v>
      </c>
      <c r="BI784" s="6">
        <f>AK784*0.85*0.75*12</f>
        <v>226334.7024893199</v>
      </c>
      <c r="BJ784" s="6">
        <f>AL784*0.85*0.75*2*12</f>
        <v>452669.4049786398</v>
      </c>
      <c r="BK784" s="6">
        <f>BI784+BJ784</f>
        <v>679004.10746795963</v>
      </c>
      <c r="BL784" s="8">
        <f>BK784/236999601</f>
        <v>2.8650010573982344E-3</v>
      </c>
      <c r="BM784" s="6">
        <f>AH784/835165*1433158</f>
        <v>63463.133434708303</v>
      </c>
      <c r="BN784" s="8">
        <f>BM784/23157202</f>
        <v>2.7405354686074897E-3</v>
      </c>
      <c r="BT784" s="6">
        <f>'[1]Detailed Budget'!$AD$12</f>
        <v>194045122715</v>
      </c>
      <c r="BU784" s="6">
        <f>'[1]Detailed Budget'!$AD$24</f>
        <v>194045122715</v>
      </c>
      <c r="BV784" s="7">
        <f>AV784/34743979</f>
        <v>0</v>
      </c>
      <c r="BW784" s="4"/>
      <c r="BX784" s="5">
        <f>BT784*BV784</f>
        <v>0</v>
      </c>
      <c r="BY784" s="5">
        <f>BU784*BV784</f>
        <v>0</v>
      </c>
      <c r="CA784" s="6">
        <f>'[1]Detailed Budget'!$AD$96</f>
        <v>71050111380.677719</v>
      </c>
      <c r="CB784" s="5">
        <f>BA784*CA784</f>
        <v>238647001.01974183</v>
      </c>
      <c r="CE784" s="6">
        <f>'[1]Detailed Budget'!$AD$175</f>
        <v>4330586076.5988197</v>
      </c>
      <c r="CF784" s="5">
        <f>BB784*BD784*CE784</f>
        <v>0</v>
      </c>
      <c r="CG784" s="6">
        <f>'[1]Detailed Budget'!$AD$176</f>
        <v>20662817754.37001</v>
      </c>
      <c r="CH784" s="5">
        <f>BB784*BF784*CG784</f>
        <v>0</v>
      </c>
      <c r="CI784" s="5">
        <f>CF784+CH784</f>
        <v>0</v>
      </c>
      <c r="CJ784" s="5">
        <f>'[1]Detailed Budget'!$AD$178</f>
        <v>46025131033.061455</v>
      </c>
      <c r="CK784" s="5">
        <f>BB784*AG784*CJ784</f>
        <v>0</v>
      </c>
      <c r="CL784" s="5">
        <f>CI784+CK784</f>
        <v>0</v>
      </c>
      <c r="CM784" s="4">
        <f>'[1]Detailed Budget'!$AD$189</f>
        <v>77498869683.252869</v>
      </c>
      <c r="CN784" s="5">
        <f>BH784*BL784*CM784</f>
        <v>222034343.58968744</v>
      </c>
      <c r="CO784" s="3">
        <f>'[1]Detailed Budget'!$AD$191</f>
        <v>2684962805.4134097</v>
      </c>
      <c r="CP784" s="2">
        <f>BH784*AN784*CO784</f>
        <v>7692421.2765843486</v>
      </c>
      <c r="CQ784" s="2">
        <f>CN784+CP784</f>
        <v>229726764.86627179</v>
      </c>
      <c r="CR784" s="6">
        <f>'[1]Detailed Budget'!$AD$195</f>
        <v>18734176418</v>
      </c>
      <c r="CS784" s="5">
        <f>BN784*CR784</f>
        <v>51341674.948679015</v>
      </c>
      <c r="CW784" s="4"/>
      <c r="DH784" s="3">
        <f>'[1]Detailed Budget'!$AD$163</f>
        <v>4928560000</v>
      </c>
      <c r="DI784" s="2">
        <f>AP784*DH784</f>
        <v>6720000</v>
      </c>
    </row>
    <row r="785" spans="1:118" ht="43.5" x14ac:dyDescent="0.35">
      <c r="A785" s="23" t="s">
        <v>219</v>
      </c>
      <c r="B785" s="22" t="s">
        <v>218</v>
      </c>
      <c r="C785" s="21" t="s">
        <v>1</v>
      </c>
      <c r="D785" s="21"/>
      <c r="E785" s="21"/>
      <c r="F785" s="21"/>
      <c r="G785" s="21"/>
      <c r="H785" s="21" t="s">
        <v>1</v>
      </c>
      <c r="I785" s="21" t="s">
        <v>1</v>
      </c>
      <c r="J785" s="21"/>
      <c r="K785" s="21"/>
      <c r="L785" s="21"/>
      <c r="M785" s="21"/>
      <c r="N785" s="21" t="s">
        <v>1</v>
      </c>
      <c r="O785" s="21"/>
      <c r="P785" s="21"/>
      <c r="Q785" s="21" t="s">
        <v>1</v>
      </c>
      <c r="R785" s="21"/>
      <c r="S785" s="21"/>
      <c r="T785" s="21"/>
      <c r="U785" s="20">
        <f>COUNTA(C785:T785)</f>
        <v>5</v>
      </c>
      <c r="V785" s="19" t="s">
        <v>217</v>
      </c>
      <c r="W785" s="18">
        <v>502865</v>
      </c>
      <c r="X785" s="17">
        <v>3.24</v>
      </c>
      <c r="Y785" s="16">
        <f>1+X785/100</f>
        <v>1.0324</v>
      </c>
      <c r="Z785" s="6">
        <v>19</v>
      </c>
      <c r="AA785" s="16">
        <f>POWER(Y785,Z785)</f>
        <v>1.8327866870051304</v>
      </c>
      <c r="AB785" s="6">
        <f>W785*AA785</f>
        <v>921644.27736083488</v>
      </c>
      <c r="AC785" s="1">
        <v>12.6</v>
      </c>
      <c r="AD785" s="6">
        <f>AB785*AC785/100</f>
        <v>116127.1789474652</v>
      </c>
      <c r="AE785" s="6">
        <f>AD785*0.95</f>
        <v>110320.82000009193</v>
      </c>
      <c r="AF785" s="6">
        <f>AE785*BB785</f>
        <v>0</v>
      </c>
      <c r="AG785" s="15">
        <f>AE785/21628351</f>
        <v>5.1007503993296547E-3</v>
      </c>
      <c r="AH785" s="6">
        <f>AB785*0.05</f>
        <v>46082.213868041748</v>
      </c>
      <c r="AI785" s="12">
        <f>AH785/12908475</f>
        <v>3.5699192869832995E-3</v>
      </c>
      <c r="AJ785" s="6">
        <f>AD785+AH785</f>
        <v>162209.39281550696</v>
      </c>
      <c r="AK785" s="6">
        <f>AB785*0.04</f>
        <v>36865.771094433396</v>
      </c>
      <c r="AL785" s="6">
        <f>AB785*0.04</f>
        <v>36865.771094433396</v>
      </c>
      <c r="AM785" s="6">
        <f>AK785+AL785</f>
        <v>73731.542188866792</v>
      </c>
      <c r="AN785" s="14">
        <f>AM785/20653560</f>
        <v>3.5699192869832995E-3</v>
      </c>
      <c r="AO785" s="6">
        <v>12</v>
      </c>
      <c r="AP785" s="13">
        <f>AO785/8801</f>
        <v>1.3634814225656176E-3</v>
      </c>
      <c r="AQ785" s="6">
        <v>12</v>
      </c>
      <c r="AR785" s="6"/>
      <c r="AS785" s="6"/>
      <c r="AT785" s="6"/>
      <c r="AU785" s="6">
        <v>0</v>
      </c>
      <c r="AV785" s="6"/>
      <c r="AW785" s="13">
        <f>AV785/34743979</f>
        <v>0</v>
      </c>
      <c r="AX785" s="6">
        <v>1</v>
      </c>
      <c r="AY785" s="6">
        <f>AJ785/2939780*964951</f>
        <v>53243.479378292344</v>
      </c>
      <c r="AZ785" s="6">
        <f>AX785*AY785</f>
        <v>53243.479378292344</v>
      </c>
      <c r="BA785" s="12">
        <f>AZ785/12721596</f>
        <v>4.1852829926600672E-3</v>
      </c>
      <c r="BB785" s="11">
        <v>0</v>
      </c>
      <c r="BC785" s="6">
        <f>AD785*BB785*0.18*4</f>
        <v>0</v>
      </c>
      <c r="BD785" s="10">
        <f>BC785/11104067</f>
        <v>0</v>
      </c>
      <c r="BE785" s="6">
        <f>AD785*BB785*0.77*4</f>
        <v>0</v>
      </c>
      <c r="BF785" s="8">
        <f>BE785/47500730</f>
        <v>0</v>
      </c>
      <c r="BG785" s="27">
        <f>BC785+BE785</f>
        <v>0</v>
      </c>
      <c r="BH785" s="9">
        <v>0</v>
      </c>
      <c r="BI785" s="6">
        <f>AK785*0.85*0.75*12</f>
        <v>282023.14887241554</v>
      </c>
      <c r="BJ785" s="6">
        <f>AL785*0.85*0.75*2*12</f>
        <v>564046.29774483107</v>
      </c>
      <c r="BK785" s="6">
        <f>BI785+BJ785</f>
        <v>846069.44661724661</v>
      </c>
      <c r="BL785" s="8">
        <f>BK785/236999601</f>
        <v>3.5699192869832999E-3</v>
      </c>
      <c r="BM785" s="6">
        <f>AH785/835165*1433158</f>
        <v>79077.898933378412</v>
      </c>
      <c r="BN785" s="8">
        <f>BM785/23157202</f>
        <v>3.4148296039123558E-3</v>
      </c>
      <c r="BT785" s="6">
        <f>'[1]Detailed Budget'!$AD$12</f>
        <v>194045122715</v>
      </c>
      <c r="BU785" s="6">
        <f>'[1]Detailed Budget'!$AD$24</f>
        <v>194045122715</v>
      </c>
      <c r="BV785" s="7">
        <f>AV785/34743979</f>
        <v>0</v>
      </c>
      <c r="BW785" s="4"/>
      <c r="BX785" s="5">
        <f>BT785*BV785</f>
        <v>0</v>
      </c>
      <c r="BY785" s="5">
        <f>BU785*BV785</f>
        <v>0</v>
      </c>
      <c r="CA785" s="6">
        <f>'[1]Detailed Budget'!$AD$96</f>
        <v>71050111380.677719</v>
      </c>
      <c r="CB785" s="5">
        <f>BA785*CA785</f>
        <v>297364822.78815395</v>
      </c>
      <c r="CE785" s="6">
        <f>'[1]Detailed Budget'!$AD$175</f>
        <v>4330586076.5988197</v>
      </c>
      <c r="CF785" s="5">
        <f>BB785*BD785*CE785</f>
        <v>0</v>
      </c>
      <c r="CG785" s="6">
        <f>'[1]Detailed Budget'!$AD$176</f>
        <v>20662817754.37001</v>
      </c>
      <c r="CH785" s="5">
        <f>BB785*BF785*CG785</f>
        <v>0</v>
      </c>
      <c r="CI785" s="5">
        <f>CF785+CH785</f>
        <v>0</v>
      </c>
      <c r="CJ785" s="5">
        <f>'[1]Detailed Budget'!$AD$178</f>
        <v>46025131033.061455</v>
      </c>
      <c r="CK785" s="5">
        <f>BB785*AG785*CJ785</f>
        <v>0</v>
      </c>
      <c r="CL785" s="5">
        <f>CI785+CK785</f>
        <v>0</v>
      </c>
      <c r="CM785" s="4">
        <f>'[1]Detailed Budget'!$AD$189</f>
        <v>77498869683.252869</v>
      </c>
      <c r="CN785" s="5">
        <f>BH785*BL785*CM785</f>
        <v>0</v>
      </c>
      <c r="CO785" s="3">
        <f>'[1]Detailed Budget'!$AD$191</f>
        <v>2684962805.4134097</v>
      </c>
      <c r="CP785" s="2">
        <f>BH785*AN785*CO785</f>
        <v>0</v>
      </c>
      <c r="CQ785" s="2">
        <f>CN785+CP785</f>
        <v>0</v>
      </c>
      <c r="CR785" s="6">
        <f>'[1]Detailed Budget'!$AD$195</f>
        <v>18734176418</v>
      </c>
      <c r="CS785" s="5">
        <f>BN785*CR785</f>
        <v>63974020.237103134</v>
      </c>
      <c r="CW785" s="4"/>
      <c r="DH785" s="3">
        <f>'[1]Detailed Budget'!$AD$163</f>
        <v>4928560000</v>
      </c>
      <c r="DI785" s="2">
        <f>AP785*DH785</f>
        <v>6720000</v>
      </c>
    </row>
    <row r="786" spans="1:118" x14ac:dyDescent="0.35">
      <c r="A786" s="23"/>
      <c r="B786" s="22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0"/>
      <c r="V786" s="19"/>
      <c r="W786" s="18"/>
      <c r="X786" s="17"/>
      <c r="Y786" s="16"/>
      <c r="Z786" s="6"/>
      <c r="AA786" s="16"/>
      <c r="AB786" s="6"/>
      <c r="AD786" s="6"/>
      <c r="AE786" s="6"/>
      <c r="AF786" s="6">
        <f>AE786*BB786</f>
        <v>0</v>
      </c>
      <c r="AG786" s="15">
        <f>AE786/21628351</f>
        <v>0</v>
      </c>
      <c r="AH786" s="6"/>
      <c r="AI786" s="12"/>
      <c r="AJ786" s="6"/>
      <c r="AK786" s="6">
        <f>AB786*0.04</f>
        <v>0</v>
      </c>
      <c r="AL786" s="6">
        <f>AB786*0.04</f>
        <v>0</v>
      </c>
      <c r="AM786" s="6">
        <f>AK786+AL786</f>
        <v>0</v>
      </c>
      <c r="AN786" s="14">
        <f>AM786/20653560</f>
        <v>0</v>
      </c>
      <c r="AO786" s="6"/>
      <c r="AP786" s="13">
        <f>AO786/8801</f>
        <v>0</v>
      </c>
      <c r="AQ786" s="6"/>
      <c r="AR786" s="6"/>
      <c r="AS786" s="6"/>
      <c r="AT786" s="6"/>
      <c r="AU786" s="6"/>
      <c r="AV786" s="6"/>
      <c r="AW786" s="13">
        <f>AV786/34743979</f>
        <v>0</v>
      </c>
      <c r="AX786" s="6"/>
      <c r="AY786" s="6"/>
      <c r="AZ786" s="6"/>
      <c r="BA786" s="12">
        <f>AZ786/12721596</f>
        <v>0</v>
      </c>
      <c r="BB786" s="11"/>
      <c r="BC786" s="6"/>
      <c r="BD786" s="10"/>
      <c r="BE786" s="6"/>
      <c r="BF786" s="8"/>
      <c r="BG786" s="27"/>
      <c r="BH786" s="9"/>
      <c r="BI786" s="6">
        <f>AK786*0.85*0.75*12</f>
        <v>0</v>
      </c>
      <c r="BJ786" s="6">
        <f>AL786*0.85*0.75*2*12</f>
        <v>0</v>
      </c>
      <c r="BK786" s="6">
        <f>BI786+BJ786</f>
        <v>0</v>
      </c>
      <c r="BL786" s="8">
        <f>BK786/236999601</f>
        <v>0</v>
      </c>
      <c r="BM786" s="6"/>
      <c r="BN786" s="8">
        <f>BM786/23157202</f>
        <v>0</v>
      </c>
      <c r="BT786" s="6"/>
      <c r="BU786" s="6"/>
      <c r="BV786" s="7"/>
      <c r="BW786" s="4"/>
      <c r="BX786" s="5"/>
      <c r="BY786" s="5"/>
      <c r="CA786" s="6">
        <f>'[1]Detailed Budget'!$AD$96</f>
        <v>71050111380.677719</v>
      </c>
      <c r="CB786" s="5">
        <f>BA786*CA786</f>
        <v>0</v>
      </c>
      <c r="CE786" s="6"/>
      <c r="CF786" s="5"/>
      <c r="CG786" s="6"/>
      <c r="CH786" s="5"/>
      <c r="CI786" s="5"/>
      <c r="CJ786" s="5"/>
      <c r="CK786" s="5"/>
      <c r="CL786" s="5"/>
      <c r="CM786" s="4">
        <f>'[1]Detailed Budget'!$AD$189</f>
        <v>77498869683.252869</v>
      </c>
      <c r="CN786" s="5">
        <f>BH786*BL786*CM786</f>
        <v>0</v>
      </c>
      <c r="CO786" s="3">
        <f>'[1]Detailed Budget'!$AD$191</f>
        <v>2684962805.4134097</v>
      </c>
      <c r="CP786" s="2">
        <f>BH786*AN786*CO786</f>
        <v>0</v>
      </c>
      <c r="CQ786" s="2">
        <f>CN786+CP786</f>
        <v>0</v>
      </c>
      <c r="CR786" s="6"/>
      <c r="CS786" s="5"/>
      <c r="CW786" s="4"/>
      <c r="DH786" s="3">
        <f>'[1]Detailed Budget'!$AD$163</f>
        <v>4928560000</v>
      </c>
      <c r="DI786" s="2">
        <f>AP786*DH786</f>
        <v>0</v>
      </c>
    </row>
    <row r="787" spans="1:118" x14ac:dyDescent="0.35">
      <c r="A787" s="38">
        <v>6.3</v>
      </c>
      <c r="B787" s="37" t="s">
        <v>216</v>
      </c>
      <c r="C787" s="34">
        <f>COUNTA(C789:C808)</f>
        <v>20</v>
      </c>
      <c r="D787" s="34">
        <f>COUNTA(D789:D808)</f>
        <v>0</v>
      </c>
      <c r="E787" s="34">
        <f>COUNTA(E789:E808)</f>
        <v>0</v>
      </c>
      <c r="F787" s="34">
        <f>COUNTA(F789:F808)</f>
        <v>0</v>
      </c>
      <c r="G787" s="34">
        <f>COUNTA(G789:G808)</f>
        <v>20</v>
      </c>
      <c r="H787" s="34">
        <f>COUNTA(H789:H808)</f>
        <v>20</v>
      </c>
      <c r="I787" s="34">
        <f>COUNTA(I789:I808)</f>
        <v>20</v>
      </c>
      <c r="J787" s="34">
        <f>COUNTA(J789:J808)</f>
        <v>0</v>
      </c>
      <c r="K787" s="34">
        <f>COUNTA(K789:K808)</f>
        <v>0</v>
      </c>
      <c r="L787" s="34">
        <f>COUNTA(L789:L808)</f>
        <v>0</v>
      </c>
      <c r="M787" s="34">
        <f>COUNTA(M789:M808)</f>
        <v>6</v>
      </c>
      <c r="N787" s="34">
        <f>COUNTA(N789:N808)</f>
        <v>10</v>
      </c>
      <c r="O787" s="34">
        <f>COUNTA(O789:O808)</f>
        <v>4</v>
      </c>
      <c r="P787" s="34">
        <f>COUNTA(P789:P808)</f>
        <v>0</v>
      </c>
      <c r="Q787" s="34">
        <f>COUNTA(Q789:Q808)</f>
        <v>2</v>
      </c>
      <c r="R787" s="34">
        <f>COUNTA(R789:R808)</f>
        <v>18</v>
      </c>
      <c r="S787" s="34">
        <f>COUNTA(S789:S808)</f>
        <v>0</v>
      </c>
      <c r="T787" s="34">
        <f>COUNTA(T789:T808)</f>
        <v>0</v>
      </c>
      <c r="U787" s="33">
        <f>SUM(C787:T787)</f>
        <v>120</v>
      </c>
      <c r="V787" s="32"/>
      <c r="W787" s="25">
        <f>SUM(W789:W808)</f>
        <v>3751140</v>
      </c>
      <c r="X787" s="31">
        <v>3.31</v>
      </c>
      <c r="Y787" s="30">
        <f>1+X787/100</f>
        <v>1.0330999999999999</v>
      </c>
      <c r="Z787" s="25">
        <v>19</v>
      </c>
      <c r="AA787" s="30">
        <f>POWER(Y787,Z787)</f>
        <v>1.8565423880120511</v>
      </c>
      <c r="AB787" s="25">
        <f>W787*AA787</f>
        <v>6964150.4133675257</v>
      </c>
      <c r="AC787" s="24">
        <v>14.1</v>
      </c>
      <c r="AD787" s="25">
        <f>AB787*AC787/100</f>
        <v>981945.20828482101</v>
      </c>
      <c r="AE787" s="25">
        <f>AD787*0.95</f>
        <v>932847.9478705799</v>
      </c>
      <c r="AF787" s="25">
        <f>SUM(AF789:AF808)</f>
        <v>0</v>
      </c>
      <c r="AG787" s="15">
        <f>AE787/21628351</f>
        <v>4.3130793830310037E-2</v>
      </c>
      <c r="AH787" s="25">
        <f>SUM(AH789:AH808)</f>
        <v>348207.5206683763</v>
      </c>
      <c r="AI787" s="12">
        <f>AH787/12908475</f>
        <v>2.6975109040252725E-2</v>
      </c>
      <c r="AJ787" s="25">
        <f>SUM(AJ789:AJ808)</f>
        <v>1330152.7289531971</v>
      </c>
      <c r="AK787" s="6">
        <f>AB787*0.04</f>
        <v>278566.01653470105</v>
      </c>
      <c r="AL787" s="6">
        <f>AB787*0.04</f>
        <v>278566.01653470105</v>
      </c>
      <c r="AM787" s="6">
        <f>AK787+AL787</f>
        <v>557132.0330694021</v>
      </c>
      <c r="AN787" s="14">
        <f>AM787/20653560</f>
        <v>2.6975109040252725E-2</v>
      </c>
      <c r="AO787" s="25">
        <f>SUM(AO789:AO808)</f>
        <v>236</v>
      </c>
      <c r="AP787" s="13">
        <f>AO787/8801</f>
        <v>2.6815134643790477E-2</v>
      </c>
      <c r="AQ787" s="25">
        <f>SUM(AQ789:AQ808)</f>
        <v>236</v>
      </c>
      <c r="AR787" s="25"/>
      <c r="AS787" s="25"/>
      <c r="AT787" s="25"/>
      <c r="AU787" s="6"/>
      <c r="AV787" s="6"/>
      <c r="AW787" s="13">
        <f>AV787/34743979</f>
        <v>0</v>
      </c>
      <c r="AX787" s="6"/>
      <c r="AY787" s="25">
        <v>382245</v>
      </c>
      <c r="AZ787" s="25">
        <f>SUM(AZ789:AZ808)</f>
        <v>382244.92210949783</v>
      </c>
      <c r="BA787" s="12">
        <f>AZ787/12721596</f>
        <v>3.0046931384198793E-2</v>
      </c>
      <c r="BB787" s="11"/>
      <c r="BC787" s="25"/>
      <c r="BD787" s="10">
        <f>BC787/11104067</f>
        <v>0</v>
      </c>
      <c r="BE787" s="25"/>
      <c r="BF787" s="8">
        <f>BE787/47500730</f>
        <v>0</v>
      </c>
      <c r="BG787" s="24"/>
      <c r="BI787" s="6">
        <f>AK787*0.85*0.75*12</f>
        <v>2131030.0264904629</v>
      </c>
      <c r="BJ787" s="6">
        <f>AL787*0.85*0.75*2*12</f>
        <v>4262060.0529809259</v>
      </c>
      <c r="BK787" s="6">
        <f>BI787+BJ787</f>
        <v>6393090.0794713888</v>
      </c>
      <c r="BL787" s="8">
        <f>BK787/236999601</f>
        <v>2.6975109040252725E-2</v>
      </c>
      <c r="BM787" s="25">
        <v>600570</v>
      </c>
      <c r="BN787" s="8">
        <f>BM787/23157202</f>
        <v>2.5934480340068719E-2</v>
      </c>
      <c r="BO787" s="24"/>
      <c r="BP787" s="24"/>
      <c r="BQ787" s="24"/>
      <c r="BR787" s="24"/>
      <c r="BS787" s="24"/>
      <c r="BT787" s="25">
        <f>'[1]Detailed Budget'!$AD$12</f>
        <v>194045122715</v>
      </c>
      <c r="BU787" s="25">
        <f>'[1]Detailed Budget'!$AD$24</f>
        <v>194045122715</v>
      </c>
      <c r="BV787" s="7">
        <f>AV787/34743979</f>
        <v>0</v>
      </c>
      <c r="BW787" s="4"/>
      <c r="BX787" s="35">
        <f>BT787*BV787</f>
        <v>0</v>
      </c>
      <c r="BY787" s="35">
        <f>BU787*BV787</f>
        <v>0</v>
      </c>
      <c r="BZ787" s="24"/>
      <c r="CA787" s="25">
        <f>'[1]Detailed Budget'!$AD$96</f>
        <v>71050111380.677719</v>
      </c>
      <c r="CB787" s="35">
        <f>BA787*CA787</f>
        <v>2134837821.4949052</v>
      </c>
      <c r="CC787" s="24"/>
      <c r="CD787" s="24"/>
      <c r="CE787" s="25">
        <f>'[1]Detailed Budget'!$AD$175</f>
        <v>4330586076.5988197</v>
      </c>
      <c r="CF787" s="35">
        <f>SUM(CF789:CF808)</f>
        <v>0</v>
      </c>
      <c r="CG787" s="36">
        <f>'[1]Detailed Budget'!$AD$176</f>
        <v>20662817754.37001</v>
      </c>
      <c r="CH787" s="35">
        <f>SUM(CH789:CH808)</f>
        <v>0</v>
      </c>
      <c r="CI787" s="35">
        <f>SUM(CI789:CI808)</f>
        <v>0</v>
      </c>
      <c r="CJ787" s="5">
        <f>'[1]Detailed Budget'!$AD$178</f>
        <v>46025131033.061455</v>
      </c>
      <c r="CK787" s="35">
        <f>SUM(CK789:CK808)</f>
        <v>0</v>
      </c>
      <c r="CL787" s="35">
        <f>SUM(CL789:CL808)</f>
        <v>0</v>
      </c>
      <c r="CM787" s="4">
        <f>'[1]Detailed Budget'!$AD$189</f>
        <v>77498869683.252869</v>
      </c>
      <c r="CN787" s="5">
        <f>BH787*BL787*CM787</f>
        <v>0</v>
      </c>
      <c r="CO787" s="3">
        <f>'[1]Detailed Budget'!$AD$191</f>
        <v>2684962805.4134097</v>
      </c>
      <c r="CP787" s="2">
        <f>BH787*AN787*CO787</f>
        <v>0</v>
      </c>
      <c r="CQ787" s="2">
        <f>CN787+CP787</f>
        <v>0</v>
      </c>
      <c r="CR787" s="25">
        <f>'[1]Detailed Budget'!$AD$195</f>
        <v>18734176418</v>
      </c>
      <c r="CS787" s="5">
        <f>BN787*CR787</f>
        <v>485861130</v>
      </c>
      <c r="CT787" s="24"/>
      <c r="CU787" s="24"/>
      <c r="CV787" s="24"/>
      <c r="CW787" s="4"/>
      <c r="CX787" s="24"/>
      <c r="CY787" s="24"/>
      <c r="CZ787" s="24"/>
      <c r="DA787" s="24"/>
      <c r="DB787" s="24"/>
      <c r="DC787" s="24"/>
      <c r="DD787" s="24"/>
      <c r="DE787" s="24"/>
      <c r="DF787" s="24"/>
      <c r="DG787" s="24"/>
      <c r="DH787" s="3">
        <f>'[1]Detailed Budget'!$AD$163</f>
        <v>4928560000</v>
      </c>
      <c r="DI787" s="2">
        <f>AP787*DH787</f>
        <v>132159999.99999999</v>
      </c>
      <c r="DJ787" s="24"/>
      <c r="DK787" s="24"/>
      <c r="DL787" s="24"/>
      <c r="DM787" s="24"/>
      <c r="DN787" s="24"/>
    </row>
    <row r="788" spans="1:118" x14ac:dyDescent="0.35">
      <c r="A788" s="23" t="s">
        <v>215</v>
      </c>
      <c r="B788" s="22" t="s">
        <v>72</v>
      </c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3"/>
      <c r="V788" s="32"/>
      <c r="W788" s="25"/>
      <c r="X788" s="31"/>
      <c r="Y788" s="30"/>
      <c r="Z788" s="25"/>
      <c r="AA788" s="30"/>
      <c r="AB788" s="25"/>
      <c r="AC788" s="24"/>
      <c r="AD788" s="25"/>
      <c r="AE788" s="25"/>
      <c r="AF788" s="6"/>
      <c r="AG788" s="15">
        <f>AE788/21628351</f>
        <v>0</v>
      </c>
      <c r="AH788" s="25"/>
      <c r="AI788" s="12"/>
      <c r="AJ788" s="6"/>
      <c r="AK788" s="6">
        <f>AB788*0.04</f>
        <v>0</v>
      </c>
      <c r="AL788" s="6">
        <f>AB788*0.04</f>
        <v>0</v>
      </c>
      <c r="AM788" s="6">
        <f>AK788+AL788</f>
        <v>0</v>
      </c>
      <c r="AN788" s="14">
        <f>AM788/20653560</f>
        <v>0</v>
      </c>
      <c r="AO788" s="25"/>
      <c r="AP788" s="13"/>
      <c r="AQ788" s="25"/>
      <c r="AR788" s="25"/>
      <c r="AS788" s="25"/>
      <c r="AT788" s="25"/>
      <c r="AU788" s="6"/>
      <c r="AV788" s="6"/>
      <c r="AW788" s="13">
        <f>AV788/34743979</f>
        <v>0</v>
      </c>
      <c r="AX788" s="6"/>
      <c r="AY788" s="25"/>
      <c r="AZ788" s="6"/>
      <c r="BA788" s="12">
        <f>AZ788/12721596</f>
        <v>0</v>
      </c>
      <c r="BB788" s="11"/>
      <c r="BC788" s="25"/>
      <c r="BD788" s="10">
        <f>BC788/11104067</f>
        <v>0</v>
      </c>
      <c r="BE788" s="25"/>
      <c r="BF788" s="8">
        <f>BE788/47500730</f>
        <v>0</v>
      </c>
      <c r="BG788" s="24"/>
      <c r="BI788" s="6">
        <f>AK788*0.85*0.75*12</f>
        <v>0</v>
      </c>
      <c r="BJ788" s="6">
        <f>AL788*0.85*0.75*2*12</f>
        <v>0</v>
      </c>
      <c r="BK788" s="6">
        <f>BI788+BJ788</f>
        <v>0</v>
      </c>
      <c r="BL788" s="8">
        <f>BK788/236999601</f>
        <v>0</v>
      </c>
      <c r="BM788" s="25"/>
      <c r="BN788" s="8">
        <f>BM788/23157202</f>
        <v>0</v>
      </c>
      <c r="BO788" s="24"/>
      <c r="BP788" s="24"/>
      <c r="BQ788" s="24"/>
      <c r="BR788" s="24"/>
      <c r="BS788" s="24"/>
      <c r="BT788" s="25"/>
      <c r="BU788" s="25">
        <f>'[1]Detailed Budget'!$AD$24</f>
        <v>194045122715</v>
      </c>
      <c r="BV788" s="7"/>
      <c r="BW788" s="4"/>
      <c r="BX788" s="5"/>
      <c r="BY788" s="5"/>
      <c r="BZ788" s="24"/>
      <c r="CA788" s="25">
        <f>'[1]Detailed Budget'!$AD$96</f>
        <v>71050111380.677719</v>
      </c>
      <c r="CB788" s="5"/>
      <c r="CC788" s="24"/>
      <c r="CD788" s="24"/>
      <c r="CE788" s="25"/>
      <c r="CF788" s="5"/>
      <c r="CG788" s="26"/>
      <c r="CH788" s="5"/>
      <c r="CI788" s="5"/>
      <c r="CJ788" s="5"/>
      <c r="CK788" s="5">
        <f>BB788*AG788*CJ788</f>
        <v>0</v>
      </c>
      <c r="CL788" s="5">
        <f>CI788+CK788</f>
        <v>0</v>
      </c>
      <c r="CM788" s="4">
        <f>'[1]Detailed Budget'!$AD$189</f>
        <v>77498869683.252869</v>
      </c>
      <c r="CN788" s="5">
        <f>BH788*BL788*CM788</f>
        <v>0</v>
      </c>
      <c r="CO788" s="3">
        <f>'[1]Detailed Budget'!$AD$191</f>
        <v>2684962805.4134097</v>
      </c>
      <c r="CP788" s="2">
        <f>BH788*AN788*CO788</f>
        <v>0</v>
      </c>
      <c r="CQ788" s="2">
        <f>CN788+CP788</f>
        <v>0</v>
      </c>
      <c r="CR788" s="25"/>
      <c r="CS788" s="5"/>
      <c r="CT788" s="24"/>
      <c r="CU788" s="24"/>
      <c r="CV788" s="24"/>
      <c r="CW788" s="4"/>
      <c r="CX788" s="24"/>
      <c r="CY788" s="24"/>
      <c r="CZ788" s="24"/>
      <c r="DA788" s="24"/>
      <c r="DB788" s="24"/>
      <c r="DC788" s="24"/>
      <c r="DD788" s="24"/>
      <c r="DE788" s="24"/>
      <c r="DF788" s="24"/>
      <c r="DG788" s="24"/>
      <c r="DH788" s="3"/>
      <c r="DI788" s="2"/>
      <c r="DJ788" s="24"/>
      <c r="DK788" s="24"/>
      <c r="DL788" s="24"/>
      <c r="DM788" s="24"/>
      <c r="DN788" s="24"/>
    </row>
    <row r="789" spans="1:118" ht="58" x14ac:dyDescent="0.35">
      <c r="A789" s="23" t="s">
        <v>214</v>
      </c>
      <c r="B789" s="22" t="s">
        <v>213</v>
      </c>
      <c r="C789" s="21" t="s">
        <v>1</v>
      </c>
      <c r="D789" s="21"/>
      <c r="E789" s="21"/>
      <c r="F789" s="21"/>
      <c r="G789" s="21" t="s">
        <v>1</v>
      </c>
      <c r="H789" s="21" t="s">
        <v>1</v>
      </c>
      <c r="I789" s="21" t="s">
        <v>1</v>
      </c>
      <c r="J789" s="21"/>
      <c r="K789" s="21"/>
      <c r="L789" s="21"/>
      <c r="M789" s="21"/>
      <c r="N789" s="21" t="s">
        <v>1</v>
      </c>
      <c r="O789" s="21"/>
      <c r="P789" s="21"/>
      <c r="Q789" s="21" t="s">
        <v>1</v>
      </c>
      <c r="R789" s="21"/>
      <c r="S789" s="21"/>
      <c r="T789" s="21"/>
      <c r="U789" s="20">
        <f>COUNTA(C789:T789)</f>
        <v>6</v>
      </c>
      <c r="V789" s="19" t="s">
        <v>26</v>
      </c>
      <c r="W789" s="18">
        <v>198793</v>
      </c>
      <c r="X789" s="17">
        <v>3.31</v>
      </c>
      <c r="Y789" s="16">
        <f>1+X789/100</f>
        <v>1.0330999999999999</v>
      </c>
      <c r="Z789" s="6">
        <v>19</v>
      </c>
      <c r="AA789" s="16">
        <f>POWER(Y789,Z789)</f>
        <v>1.8565423880120511</v>
      </c>
      <c r="AB789" s="6">
        <f>W789*AA789</f>
        <v>369067.63094007969</v>
      </c>
      <c r="AC789" s="1">
        <v>14.1</v>
      </c>
      <c r="AD789" s="6">
        <f>AB789*AC789/100</f>
        <v>52038.535962551236</v>
      </c>
      <c r="AE789" s="6">
        <f>AD789*0.95</f>
        <v>49436.609164423673</v>
      </c>
      <c r="AF789" s="6">
        <f>AE789*BB789</f>
        <v>0</v>
      </c>
      <c r="AG789" s="15">
        <f>AE789/21628351</f>
        <v>2.2857317769821505E-3</v>
      </c>
      <c r="AH789" s="6">
        <f>AB789*0.05</f>
        <v>18453.381547003984</v>
      </c>
      <c r="AI789" s="12">
        <f>AH789/12908475</f>
        <v>1.4295555088423679E-3</v>
      </c>
      <c r="AJ789" s="6">
        <f>AD789+AH789</f>
        <v>70491.91750955522</v>
      </c>
      <c r="AK789" s="6">
        <f>AB789*0.04</f>
        <v>14762.705237603188</v>
      </c>
      <c r="AL789" s="6">
        <f>AB789*0.04</f>
        <v>14762.705237603188</v>
      </c>
      <c r="AM789" s="6">
        <f>AK789+AL789</f>
        <v>29525.410475206376</v>
      </c>
      <c r="AN789" s="14">
        <f>AM789/20653560</f>
        <v>1.4295555088423679E-3</v>
      </c>
      <c r="AO789" s="6">
        <v>16</v>
      </c>
      <c r="AP789" s="13">
        <f>AO789/8801</f>
        <v>1.81797523008749E-3</v>
      </c>
      <c r="AQ789" s="6">
        <v>16</v>
      </c>
      <c r="AR789" s="6"/>
      <c r="AS789" s="6"/>
      <c r="AT789" s="6"/>
      <c r="AU789" s="6">
        <v>0</v>
      </c>
      <c r="AV789" s="6"/>
      <c r="AW789" s="13">
        <f>AV789/34743979</f>
        <v>0</v>
      </c>
      <c r="AX789" s="6">
        <v>1</v>
      </c>
      <c r="AY789" s="6">
        <f>AJ789/1330153*382245</f>
        <v>20257.205756360308</v>
      </c>
      <c r="AZ789" s="6">
        <f>AX789*AY789</f>
        <v>20257.205756360308</v>
      </c>
      <c r="BA789" s="12">
        <f>AZ789/12721596</f>
        <v>1.5923478277694331E-3</v>
      </c>
      <c r="BB789" s="11">
        <v>0</v>
      </c>
      <c r="BC789" s="6">
        <f>AD789*BB789*0.18*4</f>
        <v>0</v>
      </c>
      <c r="BD789" s="10">
        <f>BC789/11104067</f>
        <v>0</v>
      </c>
      <c r="BE789" s="6">
        <f>AD789*BB789*0.77*4</f>
        <v>0</v>
      </c>
      <c r="BF789" s="8">
        <f>BE789/47500730</f>
        <v>0</v>
      </c>
      <c r="BG789" s="27">
        <f>BC789+BE789</f>
        <v>0</v>
      </c>
      <c r="BH789" s="9">
        <v>1</v>
      </c>
      <c r="BI789" s="6">
        <f>AK789*0.85*0.75*12</f>
        <v>112934.69506766439</v>
      </c>
      <c r="BJ789" s="6">
        <f>AL789*0.85*0.75*2*12</f>
        <v>225869.39013532878</v>
      </c>
      <c r="BK789" s="6">
        <f>BI789+BJ789</f>
        <v>338804.08520299318</v>
      </c>
      <c r="BL789" s="8">
        <f>BK789/236999601</f>
        <v>1.4295555088423681E-3</v>
      </c>
      <c r="BM789" s="6">
        <f>AH789/348208*600570</f>
        <v>31827.377187440219</v>
      </c>
      <c r="BN789" s="8">
        <f>BM789/23157202</f>
        <v>1.3744051283674176E-3</v>
      </c>
      <c r="BT789" s="6">
        <f>'[1]Detailed Budget'!$AD$12</f>
        <v>194045122715</v>
      </c>
      <c r="BU789" s="6">
        <f>'[1]Detailed Budget'!$AD$24</f>
        <v>194045122715</v>
      </c>
      <c r="BV789" s="7">
        <f>AV789/34743979</f>
        <v>0</v>
      </c>
      <c r="BW789" s="4"/>
      <c r="BX789" s="5">
        <f>BT789*BV789</f>
        <v>0</v>
      </c>
      <c r="BY789" s="5">
        <f>BU789*BV789</f>
        <v>0</v>
      </c>
      <c r="CA789" s="6">
        <f>'[1]Detailed Budget'!$AD$96</f>
        <v>71050111380.677719</v>
      </c>
      <c r="CB789" s="5">
        <f>BA789*CA789</f>
        <v>113136490.51979844</v>
      </c>
      <c r="CE789" s="6">
        <f>'[1]Detailed Budget'!$AD$175</f>
        <v>4330586076.5988197</v>
      </c>
      <c r="CF789" s="5">
        <f>BB789*BD789*CE789</f>
        <v>0</v>
      </c>
      <c r="CG789" s="6">
        <f>'[1]Detailed Budget'!$AD$176</f>
        <v>20662817754.37001</v>
      </c>
      <c r="CH789" s="5">
        <f>BB789*BF789*CG789</f>
        <v>0</v>
      </c>
      <c r="CI789" s="5">
        <f>CF789+CH789</f>
        <v>0</v>
      </c>
      <c r="CJ789" s="5">
        <f>'[1]Detailed Budget'!$AD$178</f>
        <v>46025131033.061455</v>
      </c>
      <c r="CK789" s="5">
        <f>BB789*AG789*CJ789</f>
        <v>0</v>
      </c>
      <c r="CL789" s="5">
        <f>CI789+CK789</f>
        <v>0</v>
      </c>
      <c r="CM789" s="4">
        <f>'[1]Detailed Budget'!$AD$189</f>
        <v>77498869683.252869</v>
      </c>
      <c r="CN789" s="5">
        <f>BH789*BL789*CM789</f>
        <v>110788936.08475094</v>
      </c>
      <c r="CO789" s="3">
        <f>'[1]Detailed Budget'!$AD$191</f>
        <v>2684962805.4134097</v>
      </c>
      <c r="CP789" s="2">
        <f>BH789*AN789*CO789</f>
        <v>3838303.3695155983</v>
      </c>
      <c r="CQ789" s="2">
        <f>CN789+CP789</f>
        <v>114627239.45426653</v>
      </c>
      <c r="CR789" s="6">
        <f>'[1]Detailed Budget'!$AD$195</f>
        <v>18734176418</v>
      </c>
      <c r="CS789" s="5">
        <f>BN789*CR789</f>
        <v>25748348.144639138</v>
      </c>
      <c r="CW789" s="4"/>
      <c r="DH789" s="3">
        <f>'[1]Detailed Budget'!$AD$163</f>
        <v>4928560000</v>
      </c>
      <c r="DI789" s="2">
        <f>AP789*DH789</f>
        <v>8960000</v>
      </c>
    </row>
    <row r="790" spans="1:118" ht="58" x14ac:dyDescent="0.35">
      <c r="A790" s="23" t="s">
        <v>212</v>
      </c>
      <c r="B790" s="22" t="s">
        <v>211</v>
      </c>
      <c r="C790" s="21" t="s">
        <v>1</v>
      </c>
      <c r="D790" s="21"/>
      <c r="E790" s="21"/>
      <c r="F790" s="21"/>
      <c r="G790" s="21" t="s">
        <v>1</v>
      </c>
      <c r="H790" s="21" t="s">
        <v>1</v>
      </c>
      <c r="I790" s="21" t="s">
        <v>1</v>
      </c>
      <c r="J790" s="21"/>
      <c r="K790" s="21"/>
      <c r="L790" s="21"/>
      <c r="M790" s="21"/>
      <c r="N790" s="21"/>
      <c r="O790" s="21" t="s">
        <v>1</v>
      </c>
      <c r="P790" s="21"/>
      <c r="Q790" s="21" t="s">
        <v>1</v>
      </c>
      <c r="R790" s="21"/>
      <c r="S790" s="21"/>
      <c r="T790" s="21"/>
      <c r="U790" s="20">
        <f>COUNTA(C790:T790)</f>
        <v>6</v>
      </c>
      <c r="V790" s="19" t="s">
        <v>26</v>
      </c>
      <c r="W790" s="18">
        <v>250295</v>
      </c>
      <c r="X790" s="17">
        <v>3.31</v>
      </c>
      <c r="Y790" s="16">
        <f>1+X790/100</f>
        <v>1.0330999999999999</v>
      </c>
      <c r="Z790" s="6">
        <v>19</v>
      </c>
      <c r="AA790" s="16">
        <f>POWER(Y790,Z790)</f>
        <v>1.8565423880120511</v>
      </c>
      <c r="AB790" s="6">
        <f>W790*AA790</f>
        <v>464683.27700747631</v>
      </c>
      <c r="AC790" s="1">
        <v>14.1</v>
      </c>
      <c r="AD790" s="6">
        <f>AB790*AC790/100</f>
        <v>65520.342058054164</v>
      </c>
      <c r="AE790" s="6">
        <f>AD790*0.95</f>
        <v>62244.324955151453</v>
      </c>
      <c r="AF790" s="6">
        <f>AE790*BB790</f>
        <v>0</v>
      </c>
      <c r="AG790" s="15">
        <f>AE790/21628351</f>
        <v>2.8779043282195415E-3</v>
      </c>
      <c r="AH790" s="6">
        <f>AB790*0.05</f>
        <v>23234.163850373818</v>
      </c>
      <c r="AI790" s="12">
        <f>AH790/12908475</f>
        <v>1.7999154702917129E-3</v>
      </c>
      <c r="AJ790" s="6">
        <f>AD790+AH790</f>
        <v>88754.505908427978</v>
      </c>
      <c r="AK790" s="6">
        <f>AB790*0.04</f>
        <v>18587.331080299053</v>
      </c>
      <c r="AL790" s="6">
        <f>AB790*0.04</f>
        <v>18587.331080299053</v>
      </c>
      <c r="AM790" s="6">
        <f>AK790+AL790</f>
        <v>37174.662160598105</v>
      </c>
      <c r="AN790" s="14">
        <f>AM790/20653560</f>
        <v>1.7999154702917127E-3</v>
      </c>
      <c r="AO790" s="6">
        <v>15</v>
      </c>
      <c r="AP790" s="13">
        <f>AO790/8801</f>
        <v>1.7043517782070218E-3</v>
      </c>
      <c r="AQ790" s="6">
        <v>15</v>
      </c>
      <c r="AR790" s="6"/>
      <c r="AS790" s="6"/>
      <c r="AT790" s="6"/>
      <c r="AU790" s="6">
        <v>0</v>
      </c>
      <c r="AV790" s="6"/>
      <c r="AW790" s="13">
        <f>AV790/34743979</f>
        <v>0</v>
      </c>
      <c r="AX790" s="6">
        <v>1</v>
      </c>
      <c r="AY790" s="6">
        <f>AJ790/1330153*382245</f>
        <v>25505.31112658999</v>
      </c>
      <c r="AZ790" s="6">
        <f>AX790*AY790</f>
        <v>25505.31112658999</v>
      </c>
      <c r="BA790" s="12">
        <f>AZ790/12721596</f>
        <v>2.0048829664603396E-3</v>
      </c>
      <c r="BB790" s="11">
        <v>0</v>
      </c>
      <c r="BC790" s="6">
        <f>AD790*BB790*0.18*4</f>
        <v>0</v>
      </c>
      <c r="BD790" s="10">
        <f>BC790/11104067</f>
        <v>0</v>
      </c>
      <c r="BE790" s="6">
        <f>AD790*BB790*0.77*4</f>
        <v>0</v>
      </c>
      <c r="BF790" s="8">
        <f>BE790/47500730</f>
        <v>0</v>
      </c>
      <c r="BG790" s="27">
        <f>BC790+BE790</f>
        <v>0</v>
      </c>
      <c r="BH790" s="9">
        <v>1</v>
      </c>
      <c r="BI790" s="6">
        <f>AK790*0.85*0.75*12</f>
        <v>142193.08276428774</v>
      </c>
      <c r="BJ790" s="6">
        <f>AL790*0.85*0.75*2*12</f>
        <v>284386.16552857548</v>
      </c>
      <c r="BK790" s="6">
        <f>BI790+BJ790</f>
        <v>426579.24829286325</v>
      </c>
      <c r="BL790" s="8">
        <f>BK790/236999601</f>
        <v>1.7999154702917127E-3</v>
      </c>
      <c r="BM790" s="6">
        <f>AH790/348208*600570</f>
        <v>40073.007465707291</v>
      </c>
      <c r="BN790" s="8">
        <f>BM790/23157202</f>
        <v>1.7304770872451382E-3</v>
      </c>
      <c r="BT790" s="6">
        <f>'[1]Detailed Budget'!$AD$12</f>
        <v>194045122715</v>
      </c>
      <c r="BU790" s="6">
        <f>'[1]Detailed Budget'!$AD$24</f>
        <v>194045122715</v>
      </c>
      <c r="BV790" s="7">
        <f>AV790/34743979</f>
        <v>0</v>
      </c>
      <c r="BW790" s="4"/>
      <c r="BX790" s="5">
        <f>BT790*BV790</f>
        <v>0</v>
      </c>
      <c r="BY790" s="5">
        <f>BU790*BV790</f>
        <v>0</v>
      </c>
      <c r="CA790" s="6">
        <f>'[1]Detailed Budget'!$AD$96</f>
        <v>71050111380.677719</v>
      </c>
      <c r="CB790" s="5">
        <f>BA790*CA790</f>
        <v>142447158.0722307</v>
      </c>
      <c r="CE790" s="6">
        <f>'[1]Detailed Budget'!$AD$175</f>
        <v>4330586076.5988197</v>
      </c>
      <c r="CF790" s="5">
        <f>BB790*BD790*CE790</f>
        <v>0</v>
      </c>
      <c r="CG790" s="6">
        <f>'[1]Detailed Budget'!$AD$176</f>
        <v>20662817754.37001</v>
      </c>
      <c r="CH790" s="5">
        <f>BB790*BF790*CG790</f>
        <v>0</v>
      </c>
      <c r="CI790" s="5">
        <f>CF790+CH790</f>
        <v>0</v>
      </c>
      <c r="CJ790" s="5">
        <f>'[1]Detailed Budget'!$AD$178</f>
        <v>46025131033.061455</v>
      </c>
      <c r="CK790" s="5">
        <f>BB790*AG790*CJ790</f>
        <v>0</v>
      </c>
      <c r="CL790" s="5">
        <f>CI790+CK790</f>
        <v>0</v>
      </c>
      <c r="CM790" s="4">
        <f>'[1]Detailed Budget'!$AD$189</f>
        <v>77498869683.252869</v>
      </c>
      <c r="CN790" s="5">
        <f>BH790*BL790*CM790</f>
        <v>139491414.47300825</v>
      </c>
      <c r="CO790" s="3">
        <f>'[1]Detailed Budget'!$AD$191</f>
        <v>2684962805.4134097</v>
      </c>
      <c r="CP790" s="2">
        <f>BH790*AN790*CO790</f>
        <v>4832706.0906214332</v>
      </c>
      <c r="CQ790" s="2">
        <f>CN790+CP790</f>
        <v>144324120.56362969</v>
      </c>
      <c r="CR790" s="6">
        <f>'[1]Detailed Budget'!$AD$195</f>
        <v>18734176418</v>
      </c>
      <c r="CS790" s="5">
        <f>BN790*CR790</f>
        <v>32419063.039757196</v>
      </c>
      <c r="CW790" s="4"/>
      <c r="DH790" s="3">
        <f>'[1]Detailed Budget'!$AD$163</f>
        <v>4928560000</v>
      </c>
      <c r="DI790" s="2">
        <f>AP790*DH790</f>
        <v>8400000</v>
      </c>
    </row>
    <row r="791" spans="1:118" ht="43.5" x14ac:dyDescent="0.35">
      <c r="A791" s="23" t="s">
        <v>210</v>
      </c>
      <c r="B791" s="22" t="s">
        <v>209</v>
      </c>
      <c r="C791" s="21" t="s">
        <v>1</v>
      </c>
      <c r="D791" s="21"/>
      <c r="E791" s="21"/>
      <c r="F791" s="21"/>
      <c r="G791" s="21" t="s">
        <v>1</v>
      </c>
      <c r="H791" s="21" t="s">
        <v>1</v>
      </c>
      <c r="I791" s="21" t="s">
        <v>1</v>
      </c>
      <c r="J791" s="21"/>
      <c r="K791" s="21"/>
      <c r="L791" s="21"/>
      <c r="M791" s="21"/>
      <c r="N791" s="21" t="s">
        <v>1</v>
      </c>
      <c r="O791" s="21"/>
      <c r="P791" s="21"/>
      <c r="Q791" s="21"/>
      <c r="R791" s="21" t="s">
        <v>1</v>
      </c>
      <c r="S791" s="21"/>
      <c r="T791" s="21"/>
      <c r="U791" s="20">
        <f>COUNTA(C791:T791)</f>
        <v>6</v>
      </c>
      <c r="V791" s="19" t="s">
        <v>9</v>
      </c>
      <c r="W791" s="18">
        <v>527242</v>
      </c>
      <c r="X791" s="17">
        <v>3.31</v>
      </c>
      <c r="Y791" s="16">
        <f>1+X791/100</f>
        <v>1.0330999999999999</v>
      </c>
      <c r="Z791" s="6">
        <v>19</v>
      </c>
      <c r="AA791" s="16">
        <f>POWER(Y791,Z791)</f>
        <v>1.8565423880120511</v>
      </c>
      <c r="AB791" s="6">
        <f>W791*AA791</f>
        <v>978847.1217402498</v>
      </c>
      <c r="AC791" s="1">
        <v>14.1</v>
      </c>
      <c r="AD791" s="6">
        <f>AB791*AC791/100</f>
        <v>138017.4441653752</v>
      </c>
      <c r="AE791" s="6">
        <f>AD791*0.95</f>
        <v>131116.57195710644</v>
      </c>
      <c r="AF791" s="6">
        <f>AE791*BB791</f>
        <v>0</v>
      </c>
      <c r="AG791" s="15">
        <f>AE791/21628351</f>
        <v>6.0622546747602923E-3</v>
      </c>
      <c r="AH791" s="6">
        <f>AB791*0.05</f>
        <v>48942.356087012493</v>
      </c>
      <c r="AI791" s="12">
        <f>AH791/12908475</f>
        <v>3.7914901711482178E-3</v>
      </c>
      <c r="AJ791" s="6">
        <f>AD791+AH791</f>
        <v>186959.80025238771</v>
      </c>
      <c r="AK791" s="6">
        <f>AB791*0.04</f>
        <v>39153.884869609996</v>
      </c>
      <c r="AL791" s="6">
        <f>AB791*0.04</f>
        <v>39153.884869609996</v>
      </c>
      <c r="AM791" s="6">
        <f>AK791+AL791</f>
        <v>78307.769739219992</v>
      </c>
      <c r="AN791" s="14">
        <f>AM791/20653560</f>
        <v>3.7914901711482182E-3</v>
      </c>
      <c r="AO791" s="6">
        <v>16</v>
      </c>
      <c r="AP791" s="13">
        <f>AO791/8801</f>
        <v>1.81797523008749E-3</v>
      </c>
      <c r="AQ791" s="6">
        <v>16</v>
      </c>
      <c r="AR791" s="6"/>
      <c r="AS791" s="6"/>
      <c r="AT791" s="6"/>
      <c r="AU791" s="6">
        <v>0</v>
      </c>
      <c r="AV791" s="6"/>
      <c r="AW791" s="13">
        <f>AV791/34743979</f>
        <v>0</v>
      </c>
      <c r="AX791" s="6">
        <v>1</v>
      </c>
      <c r="AY791" s="6">
        <f>AJ791/1330153*382245</f>
        <v>53726.487740488454</v>
      </c>
      <c r="AZ791" s="6">
        <f>AX791*AY791</f>
        <v>53726.487740488454</v>
      </c>
      <c r="BA791" s="12">
        <f>AZ791/12721596</f>
        <v>4.223250584320431E-3</v>
      </c>
      <c r="BB791" s="11">
        <v>0</v>
      </c>
      <c r="BC791" s="6">
        <f>AD791*BB791*0.18*4</f>
        <v>0</v>
      </c>
      <c r="BD791" s="10">
        <f>BC791/11104067</f>
        <v>0</v>
      </c>
      <c r="BE791" s="6">
        <f>AD791*BB791*0.77*4</f>
        <v>0</v>
      </c>
      <c r="BF791" s="8">
        <f>BE791/47500730</f>
        <v>0</v>
      </c>
      <c r="BG791" s="27">
        <f>BC791+BE791</f>
        <v>0</v>
      </c>
      <c r="BH791" s="9">
        <v>1</v>
      </c>
      <c r="BI791" s="6">
        <f>AK791*0.85*0.75*12</f>
        <v>299527.21925251652</v>
      </c>
      <c r="BJ791" s="6">
        <f>AL791*0.85*0.75*2*12</f>
        <v>599054.43850503303</v>
      </c>
      <c r="BK791" s="6">
        <f>BI791+BJ791</f>
        <v>898581.65775754955</v>
      </c>
      <c r="BL791" s="8">
        <f>BK791/236999601</f>
        <v>3.7914901711482187E-3</v>
      </c>
      <c r="BM791" s="6">
        <f>AH791/348208*600570</f>
        <v>84413.082971031952</v>
      </c>
      <c r="BN791" s="8">
        <f>BM791/23157202</f>
        <v>3.6452194427907115E-3</v>
      </c>
      <c r="BT791" s="6">
        <f>'[1]Detailed Budget'!$AD$12</f>
        <v>194045122715</v>
      </c>
      <c r="BU791" s="6">
        <f>'[1]Detailed Budget'!$AD$24</f>
        <v>194045122715</v>
      </c>
      <c r="BV791" s="7">
        <f>AV791/34743979</f>
        <v>0</v>
      </c>
      <c r="BW791" s="4"/>
      <c r="BX791" s="5">
        <f>BT791*BV791</f>
        <v>0</v>
      </c>
      <c r="BY791" s="5">
        <f>BU791*BV791</f>
        <v>0</v>
      </c>
      <c r="CA791" s="6">
        <f>'[1]Detailed Budget'!$AD$96</f>
        <v>71050111380.677719</v>
      </c>
      <c r="CB791" s="5">
        <f>BA791*CA791</f>
        <v>300062424.40447891</v>
      </c>
      <c r="CE791" s="6">
        <f>'[1]Detailed Budget'!$AD$175</f>
        <v>4330586076.5988197</v>
      </c>
      <c r="CF791" s="5">
        <f>BB791*BD791*CE791</f>
        <v>0</v>
      </c>
      <c r="CG791" s="6">
        <f>'[1]Detailed Budget'!$AD$176</f>
        <v>20662817754.37001</v>
      </c>
      <c r="CH791" s="5">
        <f>BB791*BF791*CG791</f>
        <v>0</v>
      </c>
      <c r="CI791" s="5">
        <f>CF791+CH791</f>
        <v>0</v>
      </c>
      <c r="CJ791" s="5">
        <f>'[1]Detailed Budget'!$AD$178</f>
        <v>46025131033.061455</v>
      </c>
      <c r="CK791" s="5">
        <f>BB791*AG791*CJ791</f>
        <v>0</v>
      </c>
      <c r="CL791" s="5">
        <f>CI791+CK791</f>
        <v>0</v>
      </c>
      <c r="CM791" s="4">
        <f>'[1]Detailed Budget'!$AD$189</f>
        <v>77498869683.252869</v>
      </c>
      <c r="CN791" s="5">
        <f>BH791*BL791*CM791</f>
        <v>293836202.67914993</v>
      </c>
      <c r="CO791" s="3">
        <f>'[1]Detailed Budget'!$AD$191</f>
        <v>2684962805.4134097</v>
      </c>
      <c r="CP791" s="2">
        <f>BH791*AN791*CO791</f>
        <v>10180010.086623488</v>
      </c>
      <c r="CQ791" s="2">
        <f>CN791+CP791</f>
        <v>304016212.76577342</v>
      </c>
      <c r="CR791" s="6">
        <f>'[1]Detailed Budget'!$AD$195</f>
        <v>18734176418</v>
      </c>
      <c r="CS791" s="5">
        <f>BN791*CR791</f>
        <v>68290184.123564854</v>
      </c>
      <c r="CW791" s="4"/>
      <c r="DH791" s="3">
        <f>'[1]Detailed Budget'!$AD$163</f>
        <v>4928560000</v>
      </c>
      <c r="DI791" s="2">
        <f>AP791*DH791</f>
        <v>8960000</v>
      </c>
    </row>
    <row r="792" spans="1:118" ht="43.5" x14ac:dyDescent="0.35">
      <c r="A792" s="23" t="s">
        <v>208</v>
      </c>
      <c r="B792" s="22" t="s">
        <v>207</v>
      </c>
      <c r="C792" s="21" t="s">
        <v>1</v>
      </c>
      <c r="D792" s="21"/>
      <c r="E792" s="21"/>
      <c r="F792" s="21"/>
      <c r="G792" s="21" t="s">
        <v>1</v>
      </c>
      <c r="H792" s="21" t="s">
        <v>1</v>
      </c>
      <c r="I792" s="21" t="s">
        <v>1</v>
      </c>
      <c r="J792" s="21"/>
      <c r="K792" s="21"/>
      <c r="L792" s="21"/>
      <c r="M792" s="21"/>
      <c r="N792" s="21" t="s">
        <v>1</v>
      </c>
      <c r="O792" s="21"/>
      <c r="P792" s="21"/>
      <c r="Q792" s="21"/>
      <c r="R792" s="21" t="s">
        <v>1</v>
      </c>
      <c r="S792" s="21"/>
      <c r="T792" s="21"/>
      <c r="U792" s="20">
        <f>COUNTA(C792:T792)</f>
        <v>6</v>
      </c>
      <c r="V792" s="19" t="s">
        <v>9</v>
      </c>
      <c r="W792" s="18">
        <v>183844</v>
      </c>
      <c r="X792" s="17">
        <v>3.31</v>
      </c>
      <c r="Y792" s="16">
        <f>1+X792/100</f>
        <v>1.0330999999999999</v>
      </c>
      <c r="Z792" s="6">
        <v>19</v>
      </c>
      <c r="AA792" s="16">
        <f>POWER(Y792,Z792)</f>
        <v>1.8565423880120511</v>
      </c>
      <c r="AB792" s="6">
        <f>W792*AA792</f>
        <v>341314.17878168751</v>
      </c>
      <c r="AC792" s="1">
        <v>14.1</v>
      </c>
      <c r="AD792" s="6">
        <f>AB792*AC792/100</f>
        <v>48125.299208217933</v>
      </c>
      <c r="AE792" s="6">
        <f>AD792*0.95</f>
        <v>45719.034247807038</v>
      </c>
      <c r="AF792" s="6">
        <f>AE792*BB792</f>
        <v>0</v>
      </c>
      <c r="AG792" s="15">
        <f>AE792/21628351</f>
        <v>2.1138474332974824E-3</v>
      </c>
      <c r="AH792" s="6">
        <f>AB792*0.05</f>
        <v>17065.708939084376</v>
      </c>
      <c r="AI792" s="12">
        <f>AH792/12908475</f>
        <v>1.3220546144362038E-3</v>
      </c>
      <c r="AJ792" s="6">
        <f>AD792+AH792</f>
        <v>65191.008147302309</v>
      </c>
      <c r="AK792" s="6">
        <f>AB792*0.04</f>
        <v>13652.567151267502</v>
      </c>
      <c r="AL792" s="6">
        <f>AB792*0.04</f>
        <v>13652.567151267502</v>
      </c>
      <c r="AM792" s="6">
        <f>AK792+AL792</f>
        <v>27305.134302535003</v>
      </c>
      <c r="AN792" s="14">
        <f>AM792/20653560</f>
        <v>1.322054614436204E-3</v>
      </c>
      <c r="AO792" s="6">
        <v>11</v>
      </c>
      <c r="AP792" s="13">
        <f>AO792/8801</f>
        <v>1.2498579706851495E-3</v>
      </c>
      <c r="AQ792" s="6">
        <v>11</v>
      </c>
      <c r="AR792" s="6"/>
      <c r="AS792" s="6"/>
      <c r="AT792" s="6"/>
      <c r="AU792" s="6">
        <v>0</v>
      </c>
      <c r="AV792" s="6"/>
      <c r="AW792" s="13">
        <f>AV792/34743979</f>
        <v>0</v>
      </c>
      <c r="AX792" s="6">
        <v>1</v>
      </c>
      <c r="AY792" s="6">
        <f>AJ792/1330153*382245</f>
        <v>18733.887687555922</v>
      </c>
      <c r="AZ792" s="6">
        <f>AX792*AY792</f>
        <v>18733.887687555922</v>
      </c>
      <c r="BA792" s="12">
        <f>AZ792/12721596</f>
        <v>1.4726051422758529E-3</v>
      </c>
      <c r="BB792" s="11">
        <v>0</v>
      </c>
      <c r="BC792" s="6">
        <f>AD792*BB792*0.18*4</f>
        <v>0</v>
      </c>
      <c r="BD792" s="10">
        <f>BC792/11104067</f>
        <v>0</v>
      </c>
      <c r="BE792" s="6">
        <f>AD792*BB792*0.77*4</f>
        <v>0</v>
      </c>
      <c r="BF792" s="8">
        <f>BE792/47500730</f>
        <v>0</v>
      </c>
      <c r="BG792" s="27">
        <f>BC792+BE792</f>
        <v>0</v>
      </c>
      <c r="BH792" s="9">
        <v>1</v>
      </c>
      <c r="BI792" s="6">
        <f>AK792*0.85*0.75*12</f>
        <v>104442.1387071964</v>
      </c>
      <c r="BJ792" s="6">
        <f>AL792*0.85*0.75*2*12</f>
        <v>208884.2774143928</v>
      </c>
      <c r="BK792" s="6">
        <f>BI792+BJ792</f>
        <v>313326.41612158919</v>
      </c>
      <c r="BL792" s="8">
        <f>BK792/236999601</f>
        <v>1.322054614436204E-3</v>
      </c>
      <c r="BM792" s="6">
        <f>AH792/348208*600570</f>
        <v>29433.995823030786</v>
      </c>
      <c r="BN792" s="8">
        <f>BM792/23157202</f>
        <v>1.2710514777662166E-3</v>
      </c>
      <c r="BT792" s="6">
        <f>'[1]Detailed Budget'!$AD$12</f>
        <v>194045122715</v>
      </c>
      <c r="BU792" s="6">
        <f>'[1]Detailed Budget'!$AD$24</f>
        <v>194045122715</v>
      </c>
      <c r="BV792" s="7">
        <f>AV792/34743979</f>
        <v>0</v>
      </c>
      <c r="BW792" s="4"/>
      <c r="BX792" s="5">
        <f>BT792*BV792</f>
        <v>0</v>
      </c>
      <c r="BY792" s="5">
        <f>BU792*BV792</f>
        <v>0</v>
      </c>
      <c r="CA792" s="6">
        <f>'[1]Detailed Budget'!$AD$96</f>
        <v>71050111380.677719</v>
      </c>
      <c r="CB792" s="5">
        <f>BA792*CA792</f>
        <v>104628759.37845811</v>
      </c>
      <c r="CE792" s="6">
        <f>'[1]Detailed Budget'!$AD$175</f>
        <v>4330586076.5988197</v>
      </c>
      <c r="CF792" s="5">
        <f>BB792*BD792*CE792</f>
        <v>0</v>
      </c>
      <c r="CG792" s="6">
        <f>'[1]Detailed Budget'!$AD$176</f>
        <v>20662817754.37001</v>
      </c>
      <c r="CH792" s="5">
        <f>BB792*BF792*CG792</f>
        <v>0</v>
      </c>
      <c r="CI792" s="5">
        <f>CF792+CH792</f>
        <v>0</v>
      </c>
      <c r="CJ792" s="5">
        <f>'[1]Detailed Budget'!$AD$178</f>
        <v>46025131033.061455</v>
      </c>
      <c r="CK792" s="5">
        <f>BB792*AG792*CJ792</f>
        <v>0</v>
      </c>
      <c r="CL792" s="5">
        <f>CI792+CK792</f>
        <v>0</v>
      </c>
      <c r="CM792" s="4">
        <f>'[1]Detailed Budget'!$AD$189</f>
        <v>77498869683.252869</v>
      </c>
      <c r="CN792" s="5">
        <f>BH792*BL792*CM792</f>
        <v>102457738.27833448</v>
      </c>
      <c r="CO792" s="3">
        <f>'[1]Detailed Budget'!$AD$191</f>
        <v>2684962805.4134097</v>
      </c>
      <c r="CP792" s="2">
        <f>BH792*AN792*CO792</f>
        <v>3549667.4664863739</v>
      </c>
      <c r="CQ792" s="2">
        <f>CN792+CP792</f>
        <v>106007405.74482086</v>
      </c>
      <c r="CR792" s="6">
        <f>'[1]Detailed Budget'!$AD$195</f>
        <v>18734176418</v>
      </c>
      <c r="CS792" s="5">
        <f>BN792*CR792</f>
        <v>23812102.620831907</v>
      </c>
      <c r="CW792" s="4"/>
      <c r="DH792" s="3">
        <f>'[1]Detailed Budget'!$AD$163</f>
        <v>4928560000</v>
      </c>
      <c r="DI792" s="2">
        <f>AP792*DH792</f>
        <v>6160000</v>
      </c>
    </row>
    <row r="793" spans="1:118" ht="43.5" x14ac:dyDescent="0.35">
      <c r="A793" s="23" t="s">
        <v>206</v>
      </c>
      <c r="B793" s="22" t="s">
        <v>205</v>
      </c>
      <c r="C793" s="21" t="s">
        <v>1</v>
      </c>
      <c r="D793" s="21"/>
      <c r="E793" s="21"/>
      <c r="F793" s="21"/>
      <c r="G793" s="21" t="s">
        <v>1</v>
      </c>
      <c r="H793" s="21" t="s">
        <v>1</v>
      </c>
      <c r="I793" s="21" t="s">
        <v>1</v>
      </c>
      <c r="J793" s="21"/>
      <c r="K793" s="21"/>
      <c r="L793" s="21"/>
      <c r="M793" s="21"/>
      <c r="N793" s="21" t="s">
        <v>1</v>
      </c>
      <c r="O793" s="21"/>
      <c r="P793" s="21"/>
      <c r="Q793" s="21"/>
      <c r="R793" s="21" t="s">
        <v>1</v>
      </c>
      <c r="S793" s="21"/>
      <c r="T793" s="21"/>
      <c r="U793" s="20">
        <f>COUNTA(C793:T793)</f>
        <v>6</v>
      </c>
      <c r="V793" s="19" t="s">
        <v>9</v>
      </c>
      <c r="W793" s="18">
        <v>168336</v>
      </c>
      <c r="X793" s="17">
        <v>3.31</v>
      </c>
      <c r="Y793" s="16">
        <f>1+X793/100</f>
        <v>1.0330999999999999</v>
      </c>
      <c r="Z793" s="6">
        <v>19</v>
      </c>
      <c r="AA793" s="16">
        <f>POWER(Y793,Z793)</f>
        <v>1.8565423880120511</v>
      </c>
      <c r="AB793" s="6">
        <f>W793*AA793</f>
        <v>312522.91942839662</v>
      </c>
      <c r="AC793" s="1">
        <v>14.1</v>
      </c>
      <c r="AD793" s="6">
        <f>AB793*AC793/100</f>
        <v>44065.731639403923</v>
      </c>
      <c r="AE793" s="6">
        <f>AD793*0.95</f>
        <v>41862.445057433724</v>
      </c>
      <c r="AF793" s="6">
        <f>AE793*BB793</f>
        <v>0</v>
      </c>
      <c r="AG793" s="15">
        <f>AE793/21628351</f>
        <v>1.9355356798784024E-3</v>
      </c>
      <c r="AH793" s="6">
        <f>AB793*0.05</f>
        <v>15626.145971419832</v>
      </c>
      <c r="AI793" s="12">
        <f>AH793/12908475</f>
        <v>1.210533852482174E-3</v>
      </c>
      <c r="AJ793" s="6">
        <f>AD793+AH793</f>
        <v>59691.877610823751</v>
      </c>
      <c r="AK793" s="6">
        <f>AB793*0.04</f>
        <v>12500.916777135864</v>
      </c>
      <c r="AL793" s="6">
        <f>AB793*0.04</f>
        <v>12500.916777135864</v>
      </c>
      <c r="AM793" s="6">
        <f>AK793+AL793</f>
        <v>25001.833554271729</v>
      </c>
      <c r="AN793" s="14">
        <f>AM793/20653560</f>
        <v>1.210533852482174E-3</v>
      </c>
      <c r="AO793" s="6">
        <v>10</v>
      </c>
      <c r="AP793" s="13">
        <f>AO793/8801</f>
        <v>1.1362345188046814E-3</v>
      </c>
      <c r="AQ793" s="6">
        <v>10</v>
      </c>
      <c r="AR793" s="6"/>
      <c r="AS793" s="6"/>
      <c r="AT793" s="6"/>
      <c r="AU793" s="6">
        <v>0</v>
      </c>
      <c r="AV793" s="6"/>
      <c r="AW793" s="13">
        <f>AV793/34743979</f>
        <v>0</v>
      </c>
      <c r="AX793" s="6">
        <v>1</v>
      </c>
      <c r="AY793" s="6">
        <f>AJ793/1330153*382245</f>
        <v>17153.606959010976</v>
      </c>
      <c r="AZ793" s="6">
        <f>AX793*AY793</f>
        <v>17153.606959010976</v>
      </c>
      <c r="BA793" s="12">
        <f>AZ793/12721596</f>
        <v>1.3483848220782184E-3</v>
      </c>
      <c r="BB793" s="11">
        <v>0</v>
      </c>
      <c r="BC793" s="6">
        <f>AD793*BB793*0.18*4</f>
        <v>0</v>
      </c>
      <c r="BD793" s="10">
        <f>BC793/11104067</f>
        <v>0</v>
      </c>
      <c r="BE793" s="6">
        <f>AD793*BB793*0.77*4</f>
        <v>0</v>
      </c>
      <c r="BF793" s="8">
        <f>BE793/47500730</f>
        <v>0</v>
      </c>
      <c r="BG793" s="27">
        <f>BC793+BE793</f>
        <v>0</v>
      </c>
      <c r="BH793" s="9">
        <v>1</v>
      </c>
      <c r="BI793" s="6">
        <f>AK793*0.85*0.75*12</f>
        <v>95632.013345089363</v>
      </c>
      <c r="BJ793" s="6">
        <f>AL793*0.85*0.75*2*12</f>
        <v>191264.02669017873</v>
      </c>
      <c r="BK793" s="6">
        <f>BI793+BJ793</f>
        <v>286896.04003526806</v>
      </c>
      <c r="BL793" s="8">
        <f>BK793/236999601</f>
        <v>1.2105338524821738E-3</v>
      </c>
      <c r="BM793" s="6">
        <f>AH793/348208*600570</f>
        <v>26951.116821140262</v>
      </c>
      <c r="BN793" s="8">
        <f>BM793/23157202</f>
        <v>1.1638330408457922E-3</v>
      </c>
      <c r="BT793" s="6">
        <f>'[1]Detailed Budget'!$AD$12</f>
        <v>194045122715</v>
      </c>
      <c r="BU793" s="6">
        <f>'[1]Detailed Budget'!$AD$24</f>
        <v>194045122715</v>
      </c>
      <c r="BV793" s="7">
        <f>AV793/34743979</f>
        <v>0</v>
      </c>
      <c r="BW793" s="4"/>
      <c r="BX793" s="5">
        <f>BT793*BV793</f>
        <v>0</v>
      </c>
      <c r="BY793" s="5">
        <f>BU793*BV793</f>
        <v>0</v>
      </c>
      <c r="CA793" s="6">
        <f>'[1]Detailed Budget'!$AD$96</f>
        <v>71050111380.677719</v>
      </c>
      <c r="CB793" s="5">
        <f>BA793*CA793</f>
        <v>95802891.792672724</v>
      </c>
      <c r="CE793" s="6">
        <f>'[1]Detailed Budget'!$AD$175</f>
        <v>4330586076.5988197</v>
      </c>
      <c r="CF793" s="5">
        <f>BB793*BD793*CE793</f>
        <v>0</v>
      </c>
      <c r="CG793" s="6">
        <f>'[1]Detailed Budget'!$AD$176</f>
        <v>20662817754.37001</v>
      </c>
      <c r="CH793" s="5">
        <f>BB793*BF793*CG793</f>
        <v>0</v>
      </c>
      <c r="CI793" s="5">
        <f>CF793+CH793</f>
        <v>0</v>
      </c>
      <c r="CJ793" s="5">
        <f>'[1]Detailed Budget'!$AD$178</f>
        <v>46025131033.061455</v>
      </c>
      <c r="CK793" s="5">
        <f>BB793*AG793*CJ793</f>
        <v>0</v>
      </c>
      <c r="CL793" s="5">
        <f>CI793+CK793</f>
        <v>0</v>
      </c>
      <c r="CM793" s="4">
        <f>'[1]Detailed Budget'!$AD$189</f>
        <v>77498869683.252869</v>
      </c>
      <c r="CN793" s="5">
        <f>BH793*BL793*CM793</f>
        <v>93815005.280682042</v>
      </c>
      <c r="CO793" s="3">
        <f>'[1]Detailed Budget'!$AD$191</f>
        <v>2684962805.4134097</v>
      </c>
      <c r="CP793" s="2">
        <f>BH793*AN793*CO793</f>
        <v>3250238.3686084407</v>
      </c>
      <c r="CQ793" s="2">
        <f>CN793+CP793</f>
        <v>97065243.649290487</v>
      </c>
      <c r="CR793" s="6">
        <f>'[1]Detailed Budget'!$AD$195</f>
        <v>18734176418</v>
      </c>
      <c r="CS793" s="5">
        <f>BN793*CR793</f>
        <v>21803453.508302473</v>
      </c>
      <c r="CW793" s="4"/>
      <c r="DH793" s="3">
        <f>'[1]Detailed Budget'!$AD$163</f>
        <v>4928560000</v>
      </c>
      <c r="DI793" s="2">
        <f>AP793*DH793</f>
        <v>5600000</v>
      </c>
    </row>
    <row r="794" spans="1:118" ht="43.5" x14ac:dyDescent="0.35">
      <c r="A794" s="23" t="s">
        <v>204</v>
      </c>
      <c r="B794" s="22" t="s">
        <v>203</v>
      </c>
      <c r="C794" s="21" t="s">
        <v>1</v>
      </c>
      <c r="D794" s="21"/>
      <c r="E794" s="21"/>
      <c r="F794" s="21"/>
      <c r="G794" s="21" t="s">
        <v>1</v>
      </c>
      <c r="H794" s="21" t="s">
        <v>1</v>
      </c>
      <c r="I794" s="21" t="s">
        <v>1</v>
      </c>
      <c r="J794" s="21"/>
      <c r="K794" s="21"/>
      <c r="L794" s="21"/>
      <c r="M794" s="21"/>
      <c r="N794" s="21" t="s">
        <v>1</v>
      </c>
      <c r="O794" s="21"/>
      <c r="P794" s="21"/>
      <c r="Q794" s="21"/>
      <c r="R794" s="21" t="s">
        <v>1</v>
      </c>
      <c r="S794" s="21"/>
      <c r="T794" s="21"/>
      <c r="U794" s="20">
        <f>COUNTA(C794:T794)</f>
        <v>6</v>
      </c>
      <c r="V794" s="19" t="s">
        <v>9</v>
      </c>
      <c r="W794" s="18">
        <v>55093</v>
      </c>
      <c r="X794" s="17">
        <v>3.31</v>
      </c>
      <c r="Y794" s="16">
        <f>1+X794/100</f>
        <v>1.0330999999999999</v>
      </c>
      <c r="Z794" s="6">
        <v>19</v>
      </c>
      <c r="AA794" s="16">
        <f>POWER(Y794,Z794)</f>
        <v>1.8565423880120511</v>
      </c>
      <c r="AB794" s="6">
        <f>W794*AA794</f>
        <v>102282.48978274793</v>
      </c>
      <c r="AC794" s="1">
        <v>14.1</v>
      </c>
      <c r="AD794" s="6">
        <f>AB794*AC794/100</f>
        <v>14421.831059367456</v>
      </c>
      <c r="AE794" s="6">
        <f>AD794*0.95</f>
        <v>13700.739506399083</v>
      </c>
      <c r="AF794" s="6">
        <f>AE794*BB794</f>
        <v>0</v>
      </c>
      <c r="AG794" s="15">
        <f>AE794/21628351</f>
        <v>6.3346204740246184E-4</v>
      </c>
      <c r="AH794" s="6">
        <f>AB794*0.05</f>
        <v>5114.1244891373972</v>
      </c>
      <c r="AI794" s="12">
        <f>AH794/12908475</f>
        <v>3.9618347551801411E-4</v>
      </c>
      <c r="AJ794" s="6">
        <f>AD794+AH794</f>
        <v>19535.955548504855</v>
      </c>
      <c r="AK794" s="6">
        <f>AB794*0.04</f>
        <v>4091.2995913099171</v>
      </c>
      <c r="AL794" s="6">
        <f>AB794*0.04</f>
        <v>4091.2995913099171</v>
      </c>
      <c r="AM794" s="6">
        <f>AK794+AL794</f>
        <v>8182.5991826198342</v>
      </c>
      <c r="AN794" s="14">
        <f>AM794/20653560</f>
        <v>3.9618347551801406E-4</v>
      </c>
      <c r="AO794" s="6">
        <v>10</v>
      </c>
      <c r="AP794" s="13">
        <f>AO794/8801</f>
        <v>1.1362345188046814E-3</v>
      </c>
      <c r="AQ794" s="6">
        <v>10</v>
      </c>
      <c r="AR794" s="6"/>
      <c r="AS794" s="6"/>
      <c r="AT794" s="6"/>
      <c r="AU794" s="6">
        <v>0</v>
      </c>
      <c r="AV794" s="6"/>
      <c r="AW794" s="13">
        <f>AV794/34743979</f>
        <v>0</v>
      </c>
      <c r="AX794" s="6">
        <v>1</v>
      </c>
      <c r="AY794" s="6">
        <f>AJ794/1330153*382245</f>
        <v>5614.0318659870236</v>
      </c>
      <c r="AZ794" s="6">
        <f>AX794*AY794</f>
        <v>5614.0318659870236</v>
      </c>
      <c r="BA794" s="12">
        <f>AZ794/12721596</f>
        <v>4.4129933586847309E-4</v>
      </c>
      <c r="BB794" s="11">
        <v>0</v>
      </c>
      <c r="BC794" s="6">
        <f>AD794*BB794*0.18*4</f>
        <v>0</v>
      </c>
      <c r="BD794" s="10">
        <f>BC794/11104067</f>
        <v>0</v>
      </c>
      <c r="BE794" s="6">
        <f>AD794*BB794*0.77*4</f>
        <v>0</v>
      </c>
      <c r="BF794" s="8">
        <f>BE794/47500730</f>
        <v>0</v>
      </c>
      <c r="BG794" s="27">
        <f>BC794+BE794</f>
        <v>0</v>
      </c>
      <c r="BH794" s="9">
        <v>1</v>
      </c>
      <c r="BI794" s="6">
        <f>AK794*0.85*0.75*12</f>
        <v>31298.441873520864</v>
      </c>
      <c r="BJ794" s="6">
        <f>AL794*0.85*0.75*2*12</f>
        <v>62596.883747041727</v>
      </c>
      <c r="BK794" s="6">
        <f>BI794+BJ794</f>
        <v>93895.325620562595</v>
      </c>
      <c r="BL794" s="8">
        <f>BK794/236999601</f>
        <v>3.9618347551801406E-4</v>
      </c>
      <c r="BM794" s="6">
        <f>AH794/348208*600570</f>
        <v>8820.560539795888</v>
      </c>
      <c r="BN794" s="8">
        <f>BM794/23157202</f>
        <v>3.8089923557241018E-4</v>
      </c>
      <c r="BT794" s="6">
        <f>'[1]Detailed Budget'!$AD$12</f>
        <v>194045122715</v>
      </c>
      <c r="BU794" s="6">
        <f>'[1]Detailed Budget'!$AD$24</f>
        <v>194045122715</v>
      </c>
      <c r="BV794" s="7">
        <f>AV794/34743979</f>
        <v>0</v>
      </c>
      <c r="BW794" s="4"/>
      <c r="BX794" s="5">
        <f>BT794*BV794</f>
        <v>0</v>
      </c>
      <c r="BY794" s="5">
        <f>BU794*BV794</f>
        <v>0</v>
      </c>
      <c r="CA794" s="6">
        <f>'[1]Detailed Budget'!$AD$96</f>
        <v>71050111380.677719</v>
      </c>
      <c r="CB794" s="5">
        <f>BA794*CA794</f>
        <v>31354366.965674121</v>
      </c>
      <c r="CE794" s="6">
        <f>'[1]Detailed Budget'!$AD$175</f>
        <v>4330586076.5988197</v>
      </c>
      <c r="CF794" s="5">
        <f>BB794*BD794*CE794</f>
        <v>0</v>
      </c>
      <c r="CG794" s="6">
        <f>'[1]Detailed Budget'!$AD$176</f>
        <v>20662817754.37001</v>
      </c>
      <c r="CH794" s="5">
        <f>BB794*BF794*CG794</f>
        <v>0</v>
      </c>
      <c r="CI794" s="5">
        <f>CF794+CH794</f>
        <v>0</v>
      </c>
      <c r="CJ794" s="5">
        <f>'[1]Detailed Budget'!$AD$178</f>
        <v>46025131033.061455</v>
      </c>
      <c r="CK794" s="5">
        <f>BB794*AG794*CJ794</f>
        <v>0</v>
      </c>
      <c r="CL794" s="5">
        <f>CI794+CK794</f>
        <v>0</v>
      </c>
      <c r="CM794" s="4">
        <f>'[1]Detailed Budget'!$AD$189</f>
        <v>77498869683.252869</v>
      </c>
      <c r="CN794" s="5">
        <f>BH794*BL794*CM794</f>
        <v>30703771.539828774</v>
      </c>
      <c r="CO794" s="3">
        <f>'[1]Detailed Budget'!$AD$191</f>
        <v>2684962805.4134097</v>
      </c>
      <c r="CP794" s="2">
        <f>BH794*AN794*CO794</f>
        <v>1063737.895885282</v>
      </c>
      <c r="CQ794" s="2">
        <f>CN794+CP794</f>
        <v>31767509.435714055</v>
      </c>
      <c r="CR794" s="6">
        <f>'[1]Detailed Budget'!$AD$195</f>
        <v>18734176418</v>
      </c>
      <c r="CS794" s="5">
        <f>BN794*CR794</f>
        <v>7135833.4766948735</v>
      </c>
      <c r="CW794" s="4"/>
      <c r="DH794" s="3">
        <f>'[1]Detailed Budget'!$AD$163</f>
        <v>4928560000</v>
      </c>
      <c r="DI794" s="2">
        <f>AP794*DH794</f>
        <v>5600000</v>
      </c>
    </row>
    <row r="795" spans="1:118" ht="43.5" x14ac:dyDescent="0.35">
      <c r="A795" s="23" t="s">
        <v>202</v>
      </c>
      <c r="B795" s="22" t="s">
        <v>201</v>
      </c>
      <c r="C795" s="21" t="s">
        <v>1</v>
      </c>
      <c r="D795" s="21"/>
      <c r="E795" s="21"/>
      <c r="F795" s="21"/>
      <c r="G795" s="21" t="s">
        <v>1</v>
      </c>
      <c r="H795" s="21" t="s">
        <v>1</v>
      </c>
      <c r="I795" s="21" t="s">
        <v>1</v>
      </c>
      <c r="J795" s="21"/>
      <c r="K795" s="21"/>
      <c r="L795" s="21"/>
      <c r="M795" s="21"/>
      <c r="N795" s="21"/>
      <c r="O795" s="21" t="s">
        <v>1</v>
      </c>
      <c r="P795" s="21"/>
      <c r="Q795" s="21"/>
      <c r="R795" s="21" t="s">
        <v>1</v>
      </c>
      <c r="S795" s="21"/>
      <c r="T795" s="21"/>
      <c r="U795" s="20">
        <f>COUNTA(C795:T795)</f>
        <v>6</v>
      </c>
      <c r="V795" s="19" t="s">
        <v>9</v>
      </c>
      <c r="W795" s="18">
        <v>539170</v>
      </c>
      <c r="X795" s="17">
        <v>3.31</v>
      </c>
      <c r="Y795" s="16">
        <f>1+X795/100</f>
        <v>1.0330999999999999</v>
      </c>
      <c r="Z795" s="6">
        <v>19</v>
      </c>
      <c r="AA795" s="16">
        <f>POWER(Y795,Z795)</f>
        <v>1.8565423880120511</v>
      </c>
      <c r="AB795" s="6">
        <f>W795*AA795</f>
        <v>1000991.9593444576</v>
      </c>
      <c r="AC795" s="1">
        <v>14.1</v>
      </c>
      <c r="AD795" s="6">
        <f>AB795*AC795/100</f>
        <v>141139.86626756852</v>
      </c>
      <c r="AE795" s="6">
        <f>AD795*0.95</f>
        <v>134082.8729541901</v>
      </c>
      <c r="AF795" s="6">
        <f>AE795*BB795</f>
        <v>0</v>
      </c>
      <c r="AG795" s="15">
        <f>AE795/21628351</f>
        <v>6.1994034105600608E-3</v>
      </c>
      <c r="AH795" s="6">
        <f>AB795*0.05</f>
        <v>50049.597967222886</v>
      </c>
      <c r="AI795" s="12">
        <f>AH795/12908475</f>
        <v>3.8772665219728034E-3</v>
      </c>
      <c r="AJ795" s="6">
        <f>AD795+AH795</f>
        <v>191189.46423479141</v>
      </c>
      <c r="AK795" s="6">
        <f>AB795*0.04</f>
        <v>40039.678373778304</v>
      </c>
      <c r="AL795" s="6">
        <f>AB795*0.04</f>
        <v>40039.678373778304</v>
      </c>
      <c r="AM795" s="6">
        <f>AK795+AL795</f>
        <v>80079.356747556609</v>
      </c>
      <c r="AN795" s="14">
        <f>AM795/20653560</f>
        <v>3.877266521972803E-3</v>
      </c>
      <c r="AO795" s="6">
        <v>11</v>
      </c>
      <c r="AP795" s="13">
        <f>AO795/8801</f>
        <v>1.2498579706851495E-3</v>
      </c>
      <c r="AQ795" s="6">
        <v>11</v>
      </c>
      <c r="AR795" s="6"/>
      <c r="AS795" s="6"/>
      <c r="AT795" s="6"/>
      <c r="AU795" s="6">
        <v>0</v>
      </c>
      <c r="AV795" s="6"/>
      <c r="AW795" s="13">
        <f>AV795/34743979</f>
        <v>0</v>
      </c>
      <c r="AX795" s="6">
        <v>1</v>
      </c>
      <c r="AY795" s="6">
        <f>AJ795/1330153*382245</f>
        <v>54941.962884290631</v>
      </c>
      <c r="AZ795" s="6">
        <f>AX795*AY795</f>
        <v>54941.962884290631</v>
      </c>
      <c r="BA795" s="12">
        <f>AZ795/12721596</f>
        <v>4.3187948182201851E-3</v>
      </c>
      <c r="BB795" s="11">
        <v>0</v>
      </c>
      <c r="BC795" s="6">
        <f>AD795*BB795*0.18*4</f>
        <v>0</v>
      </c>
      <c r="BD795" s="10">
        <f>BC795/11104067</f>
        <v>0</v>
      </c>
      <c r="BE795" s="6">
        <f>AD795*BB795*0.77*4</f>
        <v>0</v>
      </c>
      <c r="BF795" s="8">
        <f>BE795/47500730</f>
        <v>0</v>
      </c>
      <c r="BG795" s="27">
        <f>BC795+BE795</f>
        <v>0</v>
      </c>
      <c r="BH795" s="9">
        <v>1</v>
      </c>
      <c r="BI795" s="6">
        <f>AK795*0.85*0.75*12</f>
        <v>306303.53955940402</v>
      </c>
      <c r="BJ795" s="6">
        <f>AL795*0.85*0.75*2*12</f>
        <v>612607.07911880803</v>
      </c>
      <c r="BK795" s="6">
        <f>BI795+BJ795</f>
        <v>918910.61867821205</v>
      </c>
      <c r="BL795" s="8">
        <f>BK795/236999601</f>
        <v>3.877266521972803E-3</v>
      </c>
      <c r="BM795" s="6">
        <f>AH795/348208*600570</f>
        <v>86322.792845583812</v>
      </c>
      <c r="BN795" s="8">
        <f>BM795/23157202</f>
        <v>3.7276866542678088E-3</v>
      </c>
      <c r="BT795" s="6">
        <f>'[1]Detailed Budget'!$AD$12</f>
        <v>194045122715</v>
      </c>
      <c r="BU795" s="6">
        <f>'[1]Detailed Budget'!$AD$24</f>
        <v>194045122715</v>
      </c>
      <c r="BV795" s="7">
        <f>AV795/34743979</f>
        <v>0</v>
      </c>
      <c r="BW795" s="4"/>
      <c r="BX795" s="5">
        <f>BT795*BV795</f>
        <v>0</v>
      </c>
      <c r="BY795" s="5">
        <f>BU795*BV795</f>
        <v>0</v>
      </c>
      <c r="CA795" s="6">
        <f>'[1]Detailed Budget'!$AD$96</f>
        <v>71050111380.677719</v>
      </c>
      <c r="CB795" s="5">
        <f>BA795*CA795</f>
        <v>306850852.86483794</v>
      </c>
      <c r="CE795" s="6">
        <f>'[1]Detailed Budget'!$AD$175</f>
        <v>4330586076.5988197</v>
      </c>
      <c r="CF795" s="5">
        <f>BB795*BD795*CE795</f>
        <v>0</v>
      </c>
      <c r="CG795" s="6">
        <f>'[1]Detailed Budget'!$AD$176</f>
        <v>20662817754.37001</v>
      </c>
      <c r="CH795" s="5">
        <f>BB795*BF795*CG795</f>
        <v>0</v>
      </c>
      <c r="CI795" s="5">
        <f>CF795+CH795</f>
        <v>0</v>
      </c>
      <c r="CJ795" s="5">
        <f>'[1]Detailed Budget'!$AD$178</f>
        <v>46025131033.061455</v>
      </c>
      <c r="CK795" s="5">
        <f>BB795*AG795*CJ795</f>
        <v>0</v>
      </c>
      <c r="CL795" s="5">
        <f>CI795+CK795</f>
        <v>0</v>
      </c>
      <c r="CM795" s="4">
        <f>'[1]Detailed Budget'!$AD$189</f>
        <v>77498869683.252869</v>
      </c>
      <c r="CN795" s="5">
        <f>BH795*BL795*CM795</f>
        <v>300483772.91360933</v>
      </c>
      <c r="CO795" s="3">
        <f>'[1]Detailed Budget'!$AD$191</f>
        <v>2684962805.4134097</v>
      </c>
      <c r="CP795" s="2">
        <f>BH795*AN795*CO795</f>
        <v>10410316.398171591</v>
      </c>
      <c r="CQ795" s="2">
        <f>CN795+CP795</f>
        <v>310894089.31178093</v>
      </c>
      <c r="CR795" s="6">
        <f>'[1]Detailed Budget'!$AD$195</f>
        <v>18734176418</v>
      </c>
      <c r="CS795" s="5">
        <f>BN795*CR795</f>
        <v>69835139.412077308</v>
      </c>
      <c r="CW795" s="4"/>
      <c r="DH795" s="3">
        <f>'[1]Detailed Budget'!$AD$163</f>
        <v>4928560000</v>
      </c>
      <c r="DI795" s="2">
        <f>AP795*DH795</f>
        <v>6160000</v>
      </c>
    </row>
    <row r="796" spans="1:118" ht="43.5" x14ac:dyDescent="0.35">
      <c r="A796" s="23" t="s">
        <v>200</v>
      </c>
      <c r="B796" s="22" t="s">
        <v>199</v>
      </c>
      <c r="C796" s="21" t="s">
        <v>1</v>
      </c>
      <c r="D796" s="21"/>
      <c r="E796" s="21"/>
      <c r="F796" s="21"/>
      <c r="G796" s="21" t="s">
        <v>1</v>
      </c>
      <c r="H796" s="21" t="s">
        <v>1</v>
      </c>
      <c r="I796" s="21" t="s">
        <v>1</v>
      </c>
      <c r="J796" s="21"/>
      <c r="K796" s="21"/>
      <c r="L796" s="21"/>
      <c r="M796" s="21" t="s">
        <v>1</v>
      </c>
      <c r="N796" s="21"/>
      <c r="O796" s="21"/>
      <c r="P796" s="21"/>
      <c r="Q796" s="21"/>
      <c r="R796" s="21" t="s">
        <v>1</v>
      </c>
      <c r="S796" s="21"/>
      <c r="T796" s="21"/>
      <c r="U796" s="20">
        <f>COUNTA(C796:T796)</f>
        <v>6</v>
      </c>
      <c r="V796" s="19" t="s">
        <v>9</v>
      </c>
      <c r="W796" s="18">
        <v>109321</v>
      </c>
      <c r="X796" s="17">
        <v>3.31</v>
      </c>
      <c r="Y796" s="16">
        <f>1+X796/100</f>
        <v>1.0330999999999999</v>
      </c>
      <c r="Z796" s="6">
        <v>19</v>
      </c>
      <c r="AA796" s="16">
        <f>POWER(Y796,Z796)</f>
        <v>1.8565423880120511</v>
      </c>
      <c r="AB796" s="6">
        <f>W796*AA796</f>
        <v>202959.07039986542</v>
      </c>
      <c r="AC796" s="1">
        <v>14.1</v>
      </c>
      <c r="AD796" s="6">
        <f>AB796*AC796/100</f>
        <v>28617.228926381023</v>
      </c>
      <c r="AE796" s="6">
        <f>AD796*0.95</f>
        <v>27186.36748006197</v>
      </c>
      <c r="AF796" s="6">
        <f>AE796*BB796</f>
        <v>0</v>
      </c>
      <c r="AG796" s="15">
        <f>AE796/21628351</f>
        <v>1.2569782818885255E-3</v>
      </c>
      <c r="AH796" s="6">
        <f>AB796*0.05</f>
        <v>10147.953519993272</v>
      </c>
      <c r="AI796" s="12">
        <f>AH796/12908475</f>
        <v>7.8614658354246125E-4</v>
      </c>
      <c r="AJ796" s="6">
        <f>AD796+AH796</f>
        <v>38765.182446374296</v>
      </c>
      <c r="AK796" s="6">
        <f>AB796*0.04</f>
        <v>8118.3628159946174</v>
      </c>
      <c r="AL796" s="6">
        <f>AB796*0.04</f>
        <v>8118.3628159946174</v>
      </c>
      <c r="AM796" s="6">
        <f>AK796+AL796</f>
        <v>16236.725631989235</v>
      </c>
      <c r="AN796" s="14">
        <f>AM796/20653560</f>
        <v>7.8614658354246125E-4</v>
      </c>
      <c r="AO796" s="6">
        <v>11</v>
      </c>
      <c r="AP796" s="13">
        <f>AO796/8801</f>
        <v>1.2498579706851495E-3</v>
      </c>
      <c r="AQ796" s="6">
        <v>11</v>
      </c>
      <c r="AR796" s="6"/>
      <c r="AS796" s="6"/>
      <c r="AT796" s="6"/>
      <c r="AU796" s="6">
        <v>0</v>
      </c>
      <c r="AV796" s="6"/>
      <c r="AW796" s="13">
        <f>AV796/34743979</f>
        <v>0</v>
      </c>
      <c r="AX796" s="6">
        <v>1</v>
      </c>
      <c r="AY796" s="6">
        <f>AJ796/1330153*382245</f>
        <v>11139.919365828098</v>
      </c>
      <c r="AZ796" s="6">
        <f>AX796*AY796</f>
        <v>11139.919365828098</v>
      </c>
      <c r="BA796" s="12">
        <f>AZ796/12721596</f>
        <v>8.7566995256162033E-4</v>
      </c>
      <c r="BB796" s="11">
        <v>0</v>
      </c>
      <c r="BC796" s="6">
        <f>AD796*BB796*0.18*4</f>
        <v>0</v>
      </c>
      <c r="BD796" s="10">
        <f>BC796/11104067</f>
        <v>0</v>
      </c>
      <c r="BE796" s="6">
        <f>AD796*BB796*0.77*4</f>
        <v>0</v>
      </c>
      <c r="BF796" s="8">
        <f>BE796/47500730</f>
        <v>0</v>
      </c>
      <c r="BG796" s="27">
        <f>BC796+BE796</f>
        <v>0</v>
      </c>
      <c r="BH796" s="9">
        <v>1</v>
      </c>
      <c r="BI796" s="6">
        <f>AK796*0.85*0.75*12</f>
        <v>62105.475542358829</v>
      </c>
      <c r="BJ796" s="6">
        <f>AL796*0.85*0.75*2*12</f>
        <v>124210.95108471766</v>
      </c>
      <c r="BK796" s="6">
        <f>BI796+BJ796</f>
        <v>186316.42662707649</v>
      </c>
      <c r="BL796" s="8">
        <f>BK796/236999601</f>
        <v>7.8614658354246125E-4</v>
      </c>
      <c r="BM796" s="6">
        <f>AH796/348208*600570</f>
        <v>17502.631891002962</v>
      </c>
      <c r="BN796" s="8">
        <f>BM796/23157202</f>
        <v>7.5581807728770348E-4</v>
      </c>
      <c r="BT796" s="6">
        <f>'[1]Detailed Budget'!$AD$12</f>
        <v>194045122715</v>
      </c>
      <c r="BU796" s="6">
        <f>'[1]Detailed Budget'!$AD$24</f>
        <v>194045122715</v>
      </c>
      <c r="BV796" s="7">
        <f>AV796/34743979</f>
        <v>0</v>
      </c>
      <c r="BW796" s="4"/>
      <c r="BX796" s="5">
        <f>BT796*BV796</f>
        <v>0</v>
      </c>
      <c r="BY796" s="5">
        <f>BU796*BV796</f>
        <v>0</v>
      </c>
      <c r="CA796" s="6">
        <f>'[1]Detailed Budget'!$AD$96</f>
        <v>71050111380.677719</v>
      </c>
      <c r="CB796" s="5">
        <f>BA796*CA796</f>
        <v>62216447.662215896</v>
      </c>
      <c r="CE796" s="6">
        <f>'[1]Detailed Budget'!$AD$175</f>
        <v>4330586076.5988197</v>
      </c>
      <c r="CF796" s="5">
        <f>BB796*BD796*CE796</f>
        <v>0</v>
      </c>
      <c r="CG796" s="6">
        <f>'[1]Detailed Budget'!$AD$176</f>
        <v>20662817754.37001</v>
      </c>
      <c r="CH796" s="5">
        <f>BB796*BF796*CG796</f>
        <v>0</v>
      </c>
      <c r="CI796" s="5">
        <f>CF796+CH796</f>
        <v>0</v>
      </c>
      <c r="CJ796" s="5">
        <f>'[1]Detailed Budget'!$AD$178</f>
        <v>46025131033.061455</v>
      </c>
      <c r="CK796" s="5">
        <f>BB796*AG796*CJ796</f>
        <v>0</v>
      </c>
      <c r="CL796" s="5">
        <f>CI796+CK796</f>
        <v>0</v>
      </c>
      <c r="CM796" s="4">
        <f>'[1]Detailed Budget'!$AD$189</f>
        <v>77498869683.252869</v>
      </c>
      <c r="CN796" s="5">
        <f>BH796*BL796*CM796</f>
        <v>60925471.629891671</v>
      </c>
      <c r="CO796" s="3">
        <f>'[1]Detailed Budget'!$AD$191</f>
        <v>2684962805.4134097</v>
      </c>
      <c r="CP796" s="2">
        <f>BH796*AN796*CO796</f>
        <v>2110774.3364143344</v>
      </c>
      <c r="CQ796" s="2">
        <f>CN796+CP796</f>
        <v>63036245.966306008</v>
      </c>
      <c r="CR796" s="6">
        <f>'[1]Detailed Budget'!$AD$195</f>
        <v>18734176418</v>
      </c>
      <c r="CS796" s="5">
        <f>BN796*CR796</f>
        <v>14159629.199821396</v>
      </c>
      <c r="CW796" s="4"/>
      <c r="DH796" s="3">
        <f>'[1]Detailed Budget'!$AD$163</f>
        <v>4928560000</v>
      </c>
      <c r="DI796" s="2">
        <f>AP796*DH796</f>
        <v>6160000</v>
      </c>
    </row>
    <row r="797" spans="1:118" ht="43.5" x14ac:dyDescent="0.35">
      <c r="A797" s="23" t="s">
        <v>198</v>
      </c>
      <c r="B797" s="22" t="s">
        <v>197</v>
      </c>
      <c r="C797" s="21" t="s">
        <v>1</v>
      </c>
      <c r="D797" s="21"/>
      <c r="E797" s="21"/>
      <c r="F797" s="21"/>
      <c r="G797" s="21" t="s">
        <v>1</v>
      </c>
      <c r="H797" s="21" t="s">
        <v>1</v>
      </c>
      <c r="I797" s="21" t="s">
        <v>1</v>
      </c>
      <c r="J797" s="21"/>
      <c r="K797" s="21"/>
      <c r="L797" s="21"/>
      <c r="M797" s="21" t="s">
        <v>1</v>
      </c>
      <c r="N797" s="21"/>
      <c r="O797" s="21"/>
      <c r="P797" s="21"/>
      <c r="Q797" s="21"/>
      <c r="R797" s="21" t="s">
        <v>1</v>
      </c>
      <c r="S797" s="21"/>
      <c r="T797" s="21"/>
      <c r="U797" s="20">
        <f>COUNTA(C797:T797)</f>
        <v>6</v>
      </c>
      <c r="V797" s="19" t="s">
        <v>9</v>
      </c>
      <c r="W797" s="18">
        <v>280520</v>
      </c>
      <c r="X797" s="17">
        <v>3.31</v>
      </c>
      <c r="Y797" s="16">
        <f>1+X797/100</f>
        <v>1.0330999999999999</v>
      </c>
      <c r="Z797" s="6">
        <v>19</v>
      </c>
      <c r="AA797" s="16">
        <f>POWER(Y797,Z797)</f>
        <v>1.8565423880120511</v>
      </c>
      <c r="AB797" s="6">
        <f>W797*AA797</f>
        <v>520797.27068514057</v>
      </c>
      <c r="AC797" s="1">
        <v>14.1</v>
      </c>
      <c r="AD797" s="6">
        <f>AB797*AC797/100</f>
        <v>73432.415166604813</v>
      </c>
      <c r="AE797" s="6">
        <f>AD797*0.95</f>
        <v>69760.794408274567</v>
      </c>
      <c r="AF797" s="6">
        <f>AE797*BB797</f>
        <v>0</v>
      </c>
      <c r="AG797" s="15">
        <f>AE797/21628351</f>
        <v>3.2254328778127637E-3</v>
      </c>
      <c r="AH797" s="6">
        <f>AB797*0.05</f>
        <v>26039.863534257031</v>
      </c>
      <c r="AI797" s="12">
        <f>AH797/12908475</f>
        <v>2.0172687737518981E-3</v>
      </c>
      <c r="AJ797" s="6">
        <f>AD797+AH797</f>
        <v>99472.278700861847</v>
      </c>
      <c r="AK797" s="6">
        <f>AB797*0.04</f>
        <v>20831.890827405623</v>
      </c>
      <c r="AL797" s="6">
        <f>AB797*0.04</f>
        <v>20831.890827405623</v>
      </c>
      <c r="AM797" s="6">
        <f>AK797+AL797</f>
        <v>41663.781654811246</v>
      </c>
      <c r="AN797" s="14">
        <f>AM797/20653560</f>
        <v>2.0172687737518976E-3</v>
      </c>
      <c r="AO797" s="6">
        <v>11</v>
      </c>
      <c r="AP797" s="13">
        <f>AO797/8801</f>
        <v>1.2498579706851495E-3</v>
      </c>
      <c r="AQ797" s="6">
        <v>11</v>
      </c>
      <c r="AR797" s="6"/>
      <c r="AS797" s="6"/>
      <c r="AT797" s="6"/>
      <c r="AU797" s="6">
        <v>0</v>
      </c>
      <c r="AV797" s="6"/>
      <c r="AW797" s="13">
        <f>AV797/34743979</f>
        <v>0</v>
      </c>
      <c r="AX797" s="6">
        <v>1</v>
      </c>
      <c r="AY797" s="6">
        <f>AJ797/1330153*382245</f>
        <v>28585.268891631968</v>
      </c>
      <c r="AZ797" s="6">
        <f>AX797*AY797</f>
        <v>28585.268891631968</v>
      </c>
      <c r="BA797" s="12">
        <f>AZ797/12721596</f>
        <v>2.246987633598172E-3</v>
      </c>
      <c r="BB797" s="11">
        <v>0</v>
      </c>
      <c r="BC797" s="6">
        <f>AD797*BB797*0.18*4</f>
        <v>0</v>
      </c>
      <c r="BD797" s="10">
        <f>BC797/11104067</f>
        <v>0</v>
      </c>
      <c r="BE797" s="6">
        <f>AD797*BB797*0.77*4</f>
        <v>0</v>
      </c>
      <c r="BF797" s="8">
        <f>BE797/47500730</f>
        <v>0</v>
      </c>
      <c r="BG797" s="27">
        <f>BC797+BE797</f>
        <v>0</v>
      </c>
      <c r="BH797" s="9">
        <v>1</v>
      </c>
      <c r="BI797" s="6">
        <f>AK797*0.85*0.75*12</f>
        <v>159363.96482965301</v>
      </c>
      <c r="BJ797" s="6">
        <f>AL797*0.85*0.75*2*12</f>
        <v>318727.92965930601</v>
      </c>
      <c r="BK797" s="6">
        <f>BI797+BJ797</f>
        <v>478091.89448895899</v>
      </c>
      <c r="BL797" s="8">
        <f>BK797/236999601</f>
        <v>2.0172687737518976E-3</v>
      </c>
      <c r="BM797" s="6">
        <f>AH797/348208*600570</f>
        <v>44912.123910905961</v>
      </c>
      <c r="BN797" s="8">
        <f>BM797/23157202</f>
        <v>1.9394451847380336E-3</v>
      </c>
      <c r="BT797" s="6">
        <f>'[1]Detailed Budget'!$AD$12</f>
        <v>194045122715</v>
      </c>
      <c r="BU797" s="6">
        <f>'[1]Detailed Budget'!$AD$24</f>
        <v>194045122715</v>
      </c>
      <c r="BV797" s="7">
        <f>AV797/34743979</f>
        <v>0</v>
      </c>
      <c r="BW797" s="4"/>
      <c r="BX797" s="5">
        <f>BT797*BV797</f>
        <v>0</v>
      </c>
      <c r="BY797" s="5">
        <f>BU797*BV797</f>
        <v>0</v>
      </c>
      <c r="CA797" s="6">
        <f>'[1]Detailed Budget'!$AD$96</f>
        <v>71050111380.677719</v>
      </c>
      <c r="CB797" s="5">
        <f>BA797*CA797</f>
        <v>159648721.63815558</v>
      </c>
      <c r="CE797" s="6">
        <f>'[1]Detailed Budget'!$AD$175</f>
        <v>4330586076.5988197</v>
      </c>
      <c r="CF797" s="5">
        <f>BB797*BD797*CE797</f>
        <v>0</v>
      </c>
      <c r="CG797" s="6">
        <f>'[1]Detailed Budget'!$AD$176</f>
        <v>20662817754.37001</v>
      </c>
      <c r="CH797" s="5">
        <f>BB797*BF797*CG797</f>
        <v>0</v>
      </c>
      <c r="CI797" s="5">
        <f>CF797+CH797</f>
        <v>0</v>
      </c>
      <c r="CJ797" s="5">
        <f>'[1]Detailed Budget'!$AD$178</f>
        <v>46025131033.061455</v>
      </c>
      <c r="CK797" s="5">
        <f>BB797*AG797*CJ797</f>
        <v>0</v>
      </c>
      <c r="CL797" s="5">
        <f>CI797+CK797</f>
        <v>0</v>
      </c>
      <c r="CM797" s="4">
        <f>'[1]Detailed Budget'!$AD$189</f>
        <v>77498869683.252869</v>
      </c>
      <c r="CN797" s="5">
        <f>BH797*BL797*CM797</f>
        <v>156336049.81309363</v>
      </c>
      <c r="CO797" s="3">
        <f>'[1]Detailed Budget'!$AD$191</f>
        <v>2684962805.4134097</v>
      </c>
      <c r="CP797" s="2">
        <f>BH797*AN797*CO797</f>
        <v>5416291.6260457635</v>
      </c>
      <c r="CQ797" s="2">
        <f>CN797+CP797</f>
        <v>161752341.4391394</v>
      </c>
      <c r="CR797" s="6">
        <f>'[1]Detailed Budget'!$AD$195</f>
        <v>18734176418</v>
      </c>
      <c r="CS797" s="5">
        <f>BN797*CR797</f>
        <v>36333908.243922919</v>
      </c>
      <c r="CW797" s="4"/>
      <c r="DH797" s="3">
        <f>'[1]Detailed Budget'!$AD$163</f>
        <v>4928560000</v>
      </c>
      <c r="DI797" s="2">
        <f>AP797*DH797</f>
        <v>6160000</v>
      </c>
    </row>
    <row r="798" spans="1:118" ht="43.5" x14ac:dyDescent="0.35">
      <c r="A798" s="23" t="s">
        <v>196</v>
      </c>
      <c r="B798" s="22" t="s">
        <v>195</v>
      </c>
      <c r="C798" s="21" t="s">
        <v>1</v>
      </c>
      <c r="D798" s="21"/>
      <c r="E798" s="21"/>
      <c r="F798" s="21"/>
      <c r="G798" s="21" t="s">
        <v>1</v>
      </c>
      <c r="H798" s="21" t="s">
        <v>1</v>
      </c>
      <c r="I798" s="21" t="s">
        <v>1</v>
      </c>
      <c r="J798" s="21"/>
      <c r="K798" s="21"/>
      <c r="L798" s="21"/>
      <c r="M798" s="21" t="s">
        <v>1</v>
      </c>
      <c r="N798" s="21"/>
      <c r="O798" s="21"/>
      <c r="P798" s="21"/>
      <c r="Q798" s="21"/>
      <c r="R798" s="21" t="s">
        <v>1</v>
      </c>
      <c r="S798" s="21"/>
      <c r="T798" s="21"/>
      <c r="U798" s="20">
        <f>COUNTA(C798:T798)</f>
        <v>6</v>
      </c>
      <c r="V798" s="19" t="s">
        <v>9</v>
      </c>
      <c r="W798" s="18">
        <v>68800</v>
      </c>
      <c r="X798" s="17">
        <v>3.31</v>
      </c>
      <c r="Y798" s="16">
        <f>1+X798/100</f>
        <v>1.0330999999999999</v>
      </c>
      <c r="Z798" s="6">
        <v>19</v>
      </c>
      <c r="AA798" s="16">
        <f>POWER(Y798,Z798)</f>
        <v>1.8565423880120511</v>
      </c>
      <c r="AB798" s="6">
        <f>W798*AA798</f>
        <v>127730.11629522912</v>
      </c>
      <c r="AC798" s="1">
        <v>14.1</v>
      </c>
      <c r="AD798" s="6">
        <f>AB798*AC798/100</f>
        <v>18009.946397627307</v>
      </c>
      <c r="AE798" s="6">
        <f>AD798*0.95</f>
        <v>17109.44907774594</v>
      </c>
      <c r="AF798" s="6">
        <f>AE798*BB798</f>
        <v>0</v>
      </c>
      <c r="AG798" s="15">
        <f>AE798/21628351</f>
        <v>7.9106581346612788E-4</v>
      </c>
      <c r="AH798" s="6">
        <f>AB798*0.05</f>
        <v>6386.5058147614563</v>
      </c>
      <c r="AI798" s="12">
        <f>AH798/12908475</f>
        <v>4.94752928968097E-4</v>
      </c>
      <c r="AJ798" s="6">
        <f>AD798+AH798</f>
        <v>24396.452212388765</v>
      </c>
      <c r="AK798" s="6">
        <f>AB798*0.04</f>
        <v>5109.2046518091647</v>
      </c>
      <c r="AL798" s="6">
        <f>AB798*0.04</f>
        <v>5109.2046518091647</v>
      </c>
      <c r="AM798" s="6">
        <f>AK798+AL798</f>
        <v>10218.409303618329</v>
      </c>
      <c r="AN798" s="14">
        <f>AM798/20653560</f>
        <v>4.94752928968097E-4</v>
      </c>
      <c r="AO798" s="6">
        <v>10</v>
      </c>
      <c r="AP798" s="13">
        <f>AO798/8801</f>
        <v>1.1362345188046814E-3</v>
      </c>
      <c r="AQ798" s="6">
        <v>10</v>
      </c>
      <c r="AR798" s="6"/>
      <c r="AS798" s="6"/>
      <c r="AT798" s="6"/>
      <c r="AU798" s="6">
        <v>0</v>
      </c>
      <c r="AV798" s="6"/>
      <c r="AW798" s="13">
        <f>AV798/34743979</f>
        <v>0</v>
      </c>
      <c r="AX798" s="6">
        <v>1</v>
      </c>
      <c r="AY798" s="6">
        <f>AJ798/1330153*382245</f>
        <v>7010.7888911460141</v>
      </c>
      <c r="AZ798" s="6">
        <f>AX798*AY798</f>
        <v>7010.7888911460141</v>
      </c>
      <c r="BA798" s="12">
        <f>AZ798/12721596</f>
        <v>5.5109350203748136E-4</v>
      </c>
      <c r="BB798" s="11">
        <v>0</v>
      </c>
      <c r="BC798" s="6">
        <f>AD798*BB798*0.18*4</f>
        <v>0</v>
      </c>
      <c r="BD798" s="10">
        <f>BC798/11104067</f>
        <v>0</v>
      </c>
      <c r="BE798" s="6">
        <f>AD798*BB798*0.77*4</f>
        <v>0</v>
      </c>
      <c r="BF798" s="8">
        <f>BE798/47500730</f>
        <v>0</v>
      </c>
      <c r="BG798" s="27">
        <f>BC798+BE798</f>
        <v>0</v>
      </c>
      <c r="BH798" s="9">
        <v>1</v>
      </c>
      <c r="BI798" s="6">
        <f>AK798*0.85*0.75*12</f>
        <v>39085.41558634011</v>
      </c>
      <c r="BJ798" s="6">
        <f>AL798*0.85*0.75*2*12</f>
        <v>78170.83117268022</v>
      </c>
      <c r="BK798" s="6">
        <f>BI798+BJ798</f>
        <v>117256.24675902033</v>
      </c>
      <c r="BL798" s="8">
        <f>BK798/236999601</f>
        <v>4.94752928968097E-4</v>
      </c>
      <c r="BM798" s="6">
        <f>AH798/348208*600570</f>
        <v>11015.09384382693</v>
      </c>
      <c r="BN798" s="8">
        <f>BM798/23157202</f>
        <v>4.7566600851980863E-4</v>
      </c>
      <c r="BT798" s="6">
        <f>'[1]Detailed Budget'!$AD$12</f>
        <v>194045122715</v>
      </c>
      <c r="BU798" s="6">
        <f>'[1]Detailed Budget'!$AD$24</f>
        <v>194045122715</v>
      </c>
      <c r="BV798" s="7">
        <f>AV798/34743979</f>
        <v>0</v>
      </c>
      <c r="BW798" s="4"/>
      <c r="BX798" s="5">
        <f>BT798*BV798</f>
        <v>0</v>
      </c>
      <c r="BY798" s="5">
        <f>BU798*BV798</f>
        <v>0</v>
      </c>
      <c r="CA798" s="6">
        <f>'[1]Detailed Budget'!$AD$96</f>
        <v>71050111380.677719</v>
      </c>
      <c r="CB798" s="5">
        <f>BA798*CA798</f>
        <v>39155254.700930797</v>
      </c>
      <c r="CE798" s="6">
        <f>'[1]Detailed Budget'!$AD$175</f>
        <v>4330586076.5988197</v>
      </c>
      <c r="CF798" s="5">
        <f>BB798*BD798*CE798</f>
        <v>0</v>
      </c>
      <c r="CG798" s="6">
        <f>'[1]Detailed Budget'!$AD$176</f>
        <v>20662817754.37001</v>
      </c>
      <c r="CH798" s="5">
        <f>BB798*BF798*CG798</f>
        <v>0</v>
      </c>
      <c r="CI798" s="5">
        <f>CF798+CH798</f>
        <v>0</v>
      </c>
      <c r="CJ798" s="5">
        <f>'[1]Detailed Budget'!$AD$178</f>
        <v>46025131033.061455</v>
      </c>
      <c r="CK798" s="5">
        <f>BB798*AG798*CJ798</f>
        <v>0</v>
      </c>
      <c r="CL798" s="5">
        <f>CI798+CK798</f>
        <v>0</v>
      </c>
      <c r="CM798" s="4">
        <f>'[1]Detailed Budget'!$AD$189</f>
        <v>77498869683.252869</v>
      </c>
      <c r="CN798" s="5">
        <f>BH798*BL798*CM798</f>
        <v>38342792.767506212</v>
      </c>
      <c r="CO798" s="3">
        <f>'[1]Detailed Budget'!$AD$191</f>
        <v>2684962805.4134097</v>
      </c>
      <c r="CP798" s="2">
        <f>BH798*AN798*CO798</f>
        <v>1328393.2121486831</v>
      </c>
      <c r="CQ798" s="2">
        <f>CN798+CP798</f>
        <v>39671185.979654893</v>
      </c>
      <c r="CR798" s="6">
        <f>'[1]Detailed Budget'!$AD$195</f>
        <v>18734176418</v>
      </c>
      <c r="CS798" s="5">
        <f>BN798*CR798</f>
        <v>8911210.9196559861</v>
      </c>
      <c r="CW798" s="4"/>
      <c r="DH798" s="3">
        <f>'[1]Detailed Budget'!$AD$163</f>
        <v>4928560000</v>
      </c>
      <c r="DI798" s="2">
        <f>AP798*DH798</f>
        <v>5600000</v>
      </c>
    </row>
    <row r="799" spans="1:118" ht="43.5" x14ac:dyDescent="0.35">
      <c r="A799" s="23" t="s">
        <v>194</v>
      </c>
      <c r="B799" s="22" t="s">
        <v>193</v>
      </c>
      <c r="C799" s="21" t="s">
        <v>1</v>
      </c>
      <c r="D799" s="21"/>
      <c r="E799" s="21"/>
      <c r="F799" s="21"/>
      <c r="G799" s="21" t="s">
        <v>1</v>
      </c>
      <c r="H799" s="21" t="s">
        <v>1</v>
      </c>
      <c r="I799" s="21" t="s">
        <v>1</v>
      </c>
      <c r="J799" s="21"/>
      <c r="K799" s="21"/>
      <c r="L799" s="21"/>
      <c r="M799" s="21"/>
      <c r="N799" s="21" t="s">
        <v>1</v>
      </c>
      <c r="O799" s="21"/>
      <c r="P799" s="21"/>
      <c r="Q799" s="21"/>
      <c r="R799" s="21" t="s">
        <v>1</v>
      </c>
      <c r="S799" s="21"/>
      <c r="T799" s="21"/>
      <c r="U799" s="20">
        <f>COUNTA(C799:T799)</f>
        <v>6</v>
      </c>
      <c r="V799" s="19" t="s">
        <v>9</v>
      </c>
      <c r="W799" s="18">
        <v>157161</v>
      </c>
      <c r="X799" s="17">
        <v>3.31</v>
      </c>
      <c r="Y799" s="16">
        <f>1+X799/100</f>
        <v>1.0330999999999999</v>
      </c>
      <c r="Z799" s="6">
        <v>19</v>
      </c>
      <c r="AA799" s="16">
        <f>POWER(Y799,Z799)</f>
        <v>1.8565423880120511</v>
      </c>
      <c r="AB799" s="6">
        <f>W799*AA799</f>
        <v>291776.05824236193</v>
      </c>
      <c r="AC799" s="1">
        <v>14.1</v>
      </c>
      <c r="AD799" s="6">
        <f>AB799*AC799/100</f>
        <v>41140.424212173035</v>
      </c>
      <c r="AE799" s="6">
        <f>AD799*0.95</f>
        <v>39083.40300156438</v>
      </c>
      <c r="AF799" s="6">
        <f>AE799*BB799</f>
        <v>0</v>
      </c>
      <c r="AG799" s="15">
        <f>AE799/21628351</f>
        <v>1.8070449754382283E-3</v>
      </c>
      <c r="AH799" s="6">
        <f>AB799*0.05</f>
        <v>14588.802912118097</v>
      </c>
      <c r="AI799" s="12">
        <f>AH799/12908475</f>
        <v>1.130172457406324E-3</v>
      </c>
      <c r="AJ799" s="6">
        <f>AD799+AH799</f>
        <v>55729.22712429113</v>
      </c>
      <c r="AK799" s="6">
        <f>AB799*0.04</f>
        <v>11671.042329694477</v>
      </c>
      <c r="AL799" s="6">
        <f>AB799*0.04</f>
        <v>11671.042329694477</v>
      </c>
      <c r="AM799" s="6">
        <f>AK799+AL799</f>
        <v>23342.084659388955</v>
      </c>
      <c r="AN799" s="14">
        <f>AM799/20653560</f>
        <v>1.1301724574063238E-3</v>
      </c>
      <c r="AO799" s="6">
        <v>11</v>
      </c>
      <c r="AP799" s="13">
        <f>AO799/8801</f>
        <v>1.2498579706851495E-3</v>
      </c>
      <c r="AQ799" s="6">
        <v>11</v>
      </c>
      <c r="AR799" s="6"/>
      <c r="AS799" s="6"/>
      <c r="AT799" s="6"/>
      <c r="AU799" s="6">
        <v>0</v>
      </c>
      <c r="AV799" s="6"/>
      <c r="AW799" s="13">
        <f>AV799/34743979</f>
        <v>0</v>
      </c>
      <c r="AX799" s="6">
        <v>1</v>
      </c>
      <c r="AY799" s="6">
        <f>AJ799/1330153*382245</f>
        <v>16014.863269206373</v>
      </c>
      <c r="AZ799" s="6">
        <f>AX799*AY799</f>
        <v>16014.863269206373</v>
      </c>
      <c r="BA799" s="12">
        <f>AZ799/12721596</f>
        <v>1.2588721783969852E-3</v>
      </c>
      <c r="BB799" s="11">
        <v>0</v>
      </c>
      <c r="BC799" s="6">
        <f>AD799*BB799*0.18*4</f>
        <v>0</v>
      </c>
      <c r="BD799" s="10">
        <f>BC799/11104067</f>
        <v>0</v>
      </c>
      <c r="BE799" s="6">
        <f>AD799*BB799*0.77*4</f>
        <v>0</v>
      </c>
      <c r="BF799" s="8">
        <f>BE799/47500730</f>
        <v>0</v>
      </c>
      <c r="BG799" s="27">
        <f>BC799+BE799</f>
        <v>0</v>
      </c>
      <c r="BH799" s="9">
        <v>1</v>
      </c>
      <c r="BI799" s="6">
        <f>AK799*0.85*0.75*12</f>
        <v>89283.473822162749</v>
      </c>
      <c r="BJ799" s="6">
        <f>AL799*0.85*0.75*2*12</f>
        <v>178566.9476443255</v>
      </c>
      <c r="BK799" s="6">
        <f>BI799+BJ799</f>
        <v>267850.42146648827</v>
      </c>
      <c r="BL799" s="8">
        <f>BK799/236999601</f>
        <v>1.130172457406324E-3</v>
      </c>
      <c r="BM799" s="6">
        <f>AH799/348208*600570</f>
        <v>25161.964587059359</v>
      </c>
      <c r="BN799" s="8">
        <f>BM799/23157202</f>
        <v>1.0865718832119423E-3</v>
      </c>
      <c r="BT799" s="6">
        <f>'[1]Detailed Budget'!$AD$12</f>
        <v>194045122715</v>
      </c>
      <c r="BU799" s="6">
        <f>'[1]Detailed Budget'!$AD$24</f>
        <v>194045122715</v>
      </c>
      <c r="BV799" s="7">
        <f>AV799/34743979</f>
        <v>0</v>
      </c>
      <c r="BW799" s="4"/>
      <c r="BX799" s="5">
        <f>BT799*BV799</f>
        <v>0</v>
      </c>
      <c r="BY799" s="5">
        <f>BU799*BV799</f>
        <v>0</v>
      </c>
      <c r="CA799" s="6">
        <f>'[1]Detailed Budget'!$AD$96</f>
        <v>71050111380.677719</v>
      </c>
      <c r="CB799" s="5">
        <f>BA799*CA799</f>
        <v>89443008.489142194</v>
      </c>
      <c r="CE799" s="6">
        <f>'[1]Detailed Budget'!$AD$175</f>
        <v>4330586076.5988197</v>
      </c>
      <c r="CF799" s="5">
        <f>BB799*BD799*CE799</f>
        <v>0</v>
      </c>
      <c r="CG799" s="6">
        <f>'[1]Detailed Budget'!$AD$176</f>
        <v>20662817754.37001</v>
      </c>
      <c r="CH799" s="5">
        <f>BB799*BF799*CG799</f>
        <v>0</v>
      </c>
      <c r="CI799" s="5">
        <f>CF799+CH799</f>
        <v>0</v>
      </c>
      <c r="CJ799" s="5">
        <f>'[1]Detailed Budget'!$AD$178</f>
        <v>46025131033.061455</v>
      </c>
      <c r="CK799" s="5">
        <f>BB799*AG799*CJ799</f>
        <v>0</v>
      </c>
      <c r="CL799" s="5">
        <f>CI799+CK799</f>
        <v>0</v>
      </c>
      <c r="CM799" s="4">
        <f>'[1]Detailed Budget'!$AD$189</f>
        <v>77498869683.252869</v>
      </c>
      <c r="CN799" s="5">
        <f>BH799*BL799*CM799</f>
        <v>87587087.996134356</v>
      </c>
      <c r="CO799" s="3">
        <f>'[1]Detailed Budget'!$AD$191</f>
        <v>2684962805.4134097</v>
      </c>
      <c r="CP799" s="2">
        <f>BH799*AN799*CO799</f>
        <v>3034471.0118386503</v>
      </c>
      <c r="CQ799" s="2">
        <f>CN799+CP799</f>
        <v>90621559.007973</v>
      </c>
      <c r="CR799" s="6">
        <f>'[1]Detailed Budget'!$AD$195</f>
        <v>18734176418</v>
      </c>
      <c r="CS799" s="5">
        <f>BN799*CR799</f>
        <v>20356029.350931019</v>
      </c>
      <c r="CW799" s="4"/>
      <c r="DH799" s="3">
        <f>'[1]Detailed Budget'!$AD$163</f>
        <v>4928560000</v>
      </c>
      <c r="DI799" s="2">
        <f>AP799*DH799</f>
        <v>6160000</v>
      </c>
    </row>
    <row r="800" spans="1:118" ht="43.5" x14ac:dyDescent="0.35">
      <c r="A800" s="23" t="s">
        <v>192</v>
      </c>
      <c r="B800" s="22" t="s">
        <v>191</v>
      </c>
      <c r="C800" s="21" t="s">
        <v>1</v>
      </c>
      <c r="D800" s="21"/>
      <c r="E800" s="21"/>
      <c r="F800" s="21"/>
      <c r="G800" s="21" t="s">
        <v>1</v>
      </c>
      <c r="H800" s="21" t="s">
        <v>1</v>
      </c>
      <c r="I800" s="21" t="s">
        <v>1</v>
      </c>
      <c r="J800" s="21"/>
      <c r="K800" s="21"/>
      <c r="L800" s="21"/>
      <c r="M800" s="21"/>
      <c r="N800" s="21"/>
      <c r="O800" s="21" t="s">
        <v>1</v>
      </c>
      <c r="P800" s="21"/>
      <c r="Q800" s="21"/>
      <c r="R800" s="21" t="s">
        <v>1</v>
      </c>
      <c r="S800" s="21"/>
      <c r="T800" s="21"/>
      <c r="U800" s="20">
        <f>COUNTA(C800:T800)</f>
        <v>6</v>
      </c>
      <c r="V800" s="19" t="s">
        <v>9</v>
      </c>
      <c r="W800" s="18">
        <v>119117</v>
      </c>
      <c r="X800" s="17">
        <v>3.31</v>
      </c>
      <c r="Y800" s="16">
        <f>1+X800/100</f>
        <v>1.0330999999999999</v>
      </c>
      <c r="Z800" s="6">
        <v>19</v>
      </c>
      <c r="AA800" s="16">
        <f>POWER(Y800,Z800)</f>
        <v>1.8565423880120511</v>
      </c>
      <c r="AB800" s="6">
        <f>W800*AA800</f>
        <v>221145.7596328315</v>
      </c>
      <c r="AC800" s="1">
        <v>14.1</v>
      </c>
      <c r="AD800" s="6">
        <f>AB800*AC800/100</f>
        <v>31181.55210822924</v>
      </c>
      <c r="AE800" s="6">
        <f>AD800*0.95</f>
        <v>29622.474502817775</v>
      </c>
      <c r="AF800" s="6">
        <f>AE800*BB800</f>
        <v>0</v>
      </c>
      <c r="AG800" s="15">
        <f>AE800/21628351</f>
        <v>1.369613175910534E-3</v>
      </c>
      <c r="AH800" s="6">
        <f>AB800*0.05</f>
        <v>11057.287981641575</v>
      </c>
      <c r="AI800" s="12">
        <f>AH800/12908475</f>
        <v>8.5659134651006996E-4</v>
      </c>
      <c r="AJ800" s="6">
        <f>AD800+AH800</f>
        <v>42238.840089870813</v>
      </c>
      <c r="AK800" s="6">
        <f>AB800*0.04</f>
        <v>8845.8303853132602</v>
      </c>
      <c r="AL800" s="6">
        <f>AB800*0.04</f>
        <v>8845.8303853132602</v>
      </c>
      <c r="AM800" s="6">
        <f>AK800+AL800</f>
        <v>17691.66077062652</v>
      </c>
      <c r="AN800" s="14">
        <f>AM800/20653560</f>
        <v>8.5659134651006996E-4</v>
      </c>
      <c r="AO800" s="6">
        <v>10</v>
      </c>
      <c r="AP800" s="13">
        <f>AO800/8801</f>
        <v>1.1362345188046814E-3</v>
      </c>
      <c r="AQ800" s="6">
        <v>10</v>
      </c>
      <c r="AR800" s="6"/>
      <c r="AS800" s="6"/>
      <c r="AT800" s="6"/>
      <c r="AU800" s="6">
        <v>0</v>
      </c>
      <c r="AV800" s="6"/>
      <c r="AW800" s="13">
        <f>AV800/34743979</f>
        <v>0</v>
      </c>
      <c r="AX800" s="6">
        <v>1</v>
      </c>
      <c r="AY800" s="6">
        <f>AJ800/1330153*382245</f>
        <v>12138.141574805808</v>
      </c>
      <c r="AZ800" s="6">
        <f>AX800*AY800</f>
        <v>12138.141574805808</v>
      </c>
      <c r="BA800" s="12">
        <f>AZ800/12721596</f>
        <v>9.5413669596218964E-4</v>
      </c>
      <c r="BB800" s="11">
        <v>0</v>
      </c>
      <c r="BC800" s="6">
        <f>AD800*BB800*0.18*4</f>
        <v>0</v>
      </c>
      <c r="BD800" s="10">
        <f>BC800/11104067</f>
        <v>0</v>
      </c>
      <c r="BE800" s="6">
        <f>AD800*BB800*0.77*4</f>
        <v>0</v>
      </c>
      <c r="BF800" s="8">
        <f>BE800/47500730</f>
        <v>0</v>
      </c>
      <c r="BG800" s="27">
        <f>BC800+BE800</f>
        <v>0</v>
      </c>
      <c r="BH800" s="9">
        <v>1</v>
      </c>
      <c r="BI800" s="6">
        <f>AK800*0.85*0.75*12</f>
        <v>67670.602447646437</v>
      </c>
      <c r="BJ800" s="6">
        <f>AL800*0.85*0.75*2*12</f>
        <v>135341.20489529287</v>
      </c>
      <c r="BK800" s="6">
        <f>BI800+BJ800</f>
        <v>203011.80734293931</v>
      </c>
      <c r="BL800" s="8">
        <f>BK800/236999601</f>
        <v>8.5659134651006996E-4</v>
      </c>
      <c r="BM800" s="6">
        <f>AH800/348208*600570</f>
        <v>19071.001938882739</v>
      </c>
      <c r="BN800" s="8">
        <f>BM800/23157202</f>
        <v>8.2354517350078553E-4</v>
      </c>
      <c r="BT800" s="6">
        <f>'[1]Detailed Budget'!$AD$12</f>
        <v>194045122715</v>
      </c>
      <c r="BU800" s="6">
        <f>'[1]Detailed Budget'!$AD$24</f>
        <v>194045122715</v>
      </c>
      <c r="BV800" s="7">
        <f>AV800/34743979</f>
        <v>0</v>
      </c>
      <c r="BW800" s="4"/>
      <c r="BX800" s="5">
        <f>BT800*BV800</f>
        <v>0</v>
      </c>
      <c r="BY800" s="5">
        <f>BU800*BV800</f>
        <v>0</v>
      </c>
      <c r="CA800" s="6">
        <f>'[1]Detailed Budget'!$AD$96</f>
        <v>71050111380.677719</v>
      </c>
      <c r="CB800" s="5">
        <f>BA800*CA800</f>
        <v>67791518.520505413</v>
      </c>
      <c r="CE800" s="6">
        <f>'[1]Detailed Budget'!$AD$175</f>
        <v>4330586076.5988197</v>
      </c>
      <c r="CF800" s="5">
        <f>BB800*BD800*CE800</f>
        <v>0</v>
      </c>
      <c r="CG800" s="6">
        <f>'[1]Detailed Budget'!$AD$176</f>
        <v>20662817754.37001</v>
      </c>
      <c r="CH800" s="5">
        <f>BB800*BF800*CG800</f>
        <v>0</v>
      </c>
      <c r="CI800" s="5">
        <f>CF800+CH800</f>
        <v>0</v>
      </c>
      <c r="CJ800" s="5">
        <f>'[1]Detailed Budget'!$AD$178</f>
        <v>46025131033.061455</v>
      </c>
      <c r="CK800" s="5">
        <f>BB800*AG800*CJ800</f>
        <v>0</v>
      </c>
      <c r="CL800" s="5">
        <f>CI800+CK800</f>
        <v>0</v>
      </c>
      <c r="CM800" s="4">
        <f>'[1]Detailed Budget'!$AD$189</f>
        <v>77498869683.252869</v>
      </c>
      <c r="CN800" s="5">
        <f>BH800*BL800*CM800</f>
        <v>66384861.134986013</v>
      </c>
      <c r="CO800" s="3">
        <f>'[1]Detailed Budget'!$AD$191</f>
        <v>2684962805.4134097</v>
      </c>
      <c r="CP800" s="2">
        <f>BH800*AN800*CO800</f>
        <v>2299915.9048185274</v>
      </c>
      <c r="CQ800" s="2">
        <f>CN800+CP800</f>
        <v>68684777.039804548</v>
      </c>
      <c r="CR800" s="6">
        <f>'[1]Detailed Budget'!$AD$195</f>
        <v>18734176418</v>
      </c>
      <c r="CS800" s="5">
        <f>BN800*CR800</f>
        <v>15428440.568556136</v>
      </c>
      <c r="CW800" s="4"/>
      <c r="DH800" s="3">
        <f>'[1]Detailed Budget'!$AD$163</f>
        <v>4928560000</v>
      </c>
      <c r="DI800" s="2">
        <f>AP800*DH800</f>
        <v>5600000</v>
      </c>
    </row>
    <row r="801" spans="1:118" ht="43.5" x14ac:dyDescent="0.35">
      <c r="A801" s="23" t="s">
        <v>190</v>
      </c>
      <c r="B801" s="22" t="s">
        <v>189</v>
      </c>
      <c r="C801" s="21" t="s">
        <v>1</v>
      </c>
      <c r="D801" s="21"/>
      <c r="E801" s="21"/>
      <c r="F801" s="21"/>
      <c r="G801" s="21" t="s">
        <v>1</v>
      </c>
      <c r="H801" s="21" t="s">
        <v>1</v>
      </c>
      <c r="I801" s="21" t="s">
        <v>1</v>
      </c>
      <c r="J801" s="21"/>
      <c r="K801" s="21"/>
      <c r="L801" s="21"/>
      <c r="M801" s="21" t="s">
        <v>1</v>
      </c>
      <c r="N801" s="21"/>
      <c r="O801" s="21"/>
      <c r="P801" s="21"/>
      <c r="Q801" s="21"/>
      <c r="R801" s="21" t="s">
        <v>1</v>
      </c>
      <c r="S801" s="21"/>
      <c r="T801" s="21"/>
      <c r="U801" s="20">
        <f>COUNTA(C801:T801)</f>
        <v>6</v>
      </c>
      <c r="V801" s="19" t="s">
        <v>9</v>
      </c>
      <c r="W801" s="18">
        <v>82952</v>
      </c>
      <c r="X801" s="17">
        <v>3.31</v>
      </c>
      <c r="Y801" s="16">
        <f>1+X801/100</f>
        <v>1.0330999999999999</v>
      </c>
      <c r="Z801" s="6">
        <v>19</v>
      </c>
      <c r="AA801" s="16">
        <f>POWER(Y801,Z801)</f>
        <v>1.8565423880120511</v>
      </c>
      <c r="AB801" s="6">
        <f>W801*AA801</f>
        <v>154003.90417037567</v>
      </c>
      <c r="AC801" s="1">
        <v>14.1</v>
      </c>
      <c r="AD801" s="6">
        <f>AB801*AC801/100</f>
        <v>21714.550488022967</v>
      </c>
      <c r="AE801" s="6">
        <f>AD801*0.95</f>
        <v>20628.822963621817</v>
      </c>
      <c r="AF801" s="6">
        <f>AE801*BB801</f>
        <v>0</v>
      </c>
      <c r="AG801" s="15">
        <f>AE801/21628351</f>
        <v>9.5378621160817194E-4</v>
      </c>
      <c r="AH801" s="6">
        <f>AB801*0.05</f>
        <v>7700.1952085187841</v>
      </c>
      <c r="AI801" s="12">
        <f>AH801/12908475</f>
        <v>5.9652245586862772E-4</v>
      </c>
      <c r="AJ801" s="6">
        <f>AD801+AH801</f>
        <v>29414.745696541751</v>
      </c>
      <c r="AK801" s="6">
        <f>AB801*0.04</f>
        <v>6160.1561668150271</v>
      </c>
      <c r="AL801" s="6">
        <f>AB801*0.04</f>
        <v>6160.1561668150271</v>
      </c>
      <c r="AM801" s="6">
        <f>AK801+AL801</f>
        <v>12320.312333630054</v>
      </c>
      <c r="AN801" s="14">
        <f>AM801/20653560</f>
        <v>5.9652245586862772E-4</v>
      </c>
      <c r="AO801" s="6">
        <v>10</v>
      </c>
      <c r="AP801" s="13">
        <f>AO801/8801</f>
        <v>1.1362345188046814E-3</v>
      </c>
      <c r="AQ801" s="6">
        <v>10</v>
      </c>
      <c r="AR801" s="6"/>
      <c r="AS801" s="6"/>
      <c r="AT801" s="6"/>
      <c r="AU801" s="6">
        <v>0</v>
      </c>
      <c r="AV801" s="6"/>
      <c r="AW801" s="13">
        <f>AV801/34743979</f>
        <v>0</v>
      </c>
      <c r="AX801" s="6">
        <v>1</v>
      </c>
      <c r="AY801" s="6">
        <f>AJ801/1330153*382245</f>
        <v>8452.8918618945354</v>
      </c>
      <c r="AZ801" s="6">
        <f>AX801*AY801</f>
        <v>8452.8918618945354</v>
      </c>
      <c r="BA801" s="12">
        <f>AZ801/12721596</f>
        <v>6.6445215379379568E-4</v>
      </c>
      <c r="BB801" s="11">
        <v>0</v>
      </c>
      <c r="BC801" s="6">
        <f>AD801*BB801*0.18*4</f>
        <v>0</v>
      </c>
      <c r="BD801" s="10">
        <f>BC801/11104067</f>
        <v>0</v>
      </c>
      <c r="BE801" s="6">
        <f>AD801*BB801*0.77*4</f>
        <v>0</v>
      </c>
      <c r="BF801" s="8">
        <f>BE801/47500730</f>
        <v>0</v>
      </c>
      <c r="BG801" s="27">
        <f>BC801+BE801</f>
        <v>0</v>
      </c>
      <c r="BH801" s="9">
        <v>1</v>
      </c>
      <c r="BI801" s="6">
        <f>AK801*0.85*0.75*12</f>
        <v>47125.194676134961</v>
      </c>
      <c r="BJ801" s="6">
        <f>AL801*0.85*0.75*2*12</f>
        <v>94250.389352269922</v>
      </c>
      <c r="BK801" s="6">
        <f>BI801+BJ801</f>
        <v>141375.58402840488</v>
      </c>
      <c r="BL801" s="8">
        <f>BK801/236999601</f>
        <v>5.9652245586862772E-4</v>
      </c>
      <c r="BM801" s="6">
        <f>AH801/348208*600570</f>
        <v>13280.873031004819</v>
      </c>
      <c r="BN801" s="8">
        <f>BM801/23157202</f>
        <v>5.7350940027231349E-4</v>
      </c>
      <c r="BT801" s="6">
        <f>'[1]Detailed Budget'!$AD$12</f>
        <v>194045122715</v>
      </c>
      <c r="BU801" s="6">
        <f>'[1]Detailed Budget'!$AD$24</f>
        <v>194045122715</v>
      </c>
      <c r="BV801" s="7">
        <f>AV801/34743979</f>
        <v>0</v>
      </c>
      <c r="BW801" s="4"/>
      <c r="BX801" s="5">
        <f>BT801*BV801</f>
        <v>0</v>
      </c>
      <c r="BY801" s="5">
        <f>BU801*BV801</f>
        <v>0</v>
      </c>
      <c r="CA801" s="6">
        <f>'[1]Detailed Budget'!$AD$96</f>
        <v>71050111380.677719</v>
      </c>
      <c r="CB801" s="5">
        <f>BA801*CA801</f>
        <v>47209399.534180388</v>
      </c>
      <c r="CE801" s="6">
        <f>'[1]Detailed Budget'!$AD$175</f>
        <v>4330586076.5988197</v>
      </c>
      <c r="CF801" s="5">
        <f>BB801*BD801*CE801</f>
        <v>0</v>
      </c>
      <c r="CG801" s="6">
        <f>'[1]Detailed Budget'!$AD$176</f>
        <v>20662817754.37001</v>
      </c>
      <c r="CH801" s="5">
        <f>BB801*BF801*CG801</f>
        <v>0</v>
      </c>
      <c r="CI801" s="5">
        <f>CF801+CH801</f>
        <v>0</v>
      </c>
      <c r="CJ801" s="5">
        <f>'[1]Detailed Budget'!$AD$178</f>
        <v>46025131033.061455</v>
      </c>
      <c r="CK801" s="5">
        <f>BB801*AG801*CJ801</f>
        <v>0</v>
      </c>
      <c r="CL801" s="5">
        <f>CI801+CK801</f>
        <v>0</v>
      </c>
      <c r="CM801" s="4">
        <f>'[1]Detailed Budget'!$AD$189</f>
        <v>77498869683.252869</v>
      </c>
      <c r="CN801" s="5">
        <f>BH801*BL801*CM801</f>
        <v>46229816.070496738</v>
      </c>
      <c r="CO801" s="3">
        <f>'[1]Detailed Budget'!$AD$191</f>
        <v>2684962805.4134097</v>
      </c>
      <c r="CP801" s="2">
        <f>BH801*AN801*CO801</f>
        <v>1601640.6066011277</v>
      </c>
      <c r="CQ801" s="2">
        <f>CN801+CP801</f>
        <v>47831456.677097864</v>
      </c>
      <c r="CR801" s="6">
        <f>'[1]Detailed Budget'!$AD$195</f>
        <v>18734176418</v>
      </c>
      <c r="CS801" s="5">
        <f>BN801*CR801</f>
        <v>10744226.282082899</v>
      </c>
      <c r="CW801" s="4"/>
      <c r="DH801" s="3">
        <f>'[1]Detailed Budget'!$AD$163</f>
        <v>4928560000</v>
      </c>
      <c r="DI801" s="2">
        <f>AP801*DH801</f>
        <v>5600000</v>
      </c>
    </row>
    <row r="802" spans="1:118" ht="43.5" x14ac:dyDescent="0.35">
      <c r="A802" s="23" t="s">
        <v>188</v>
      </c>
      <c r="B802" s="22" t="s">
        <v>187</v>
      </c>
      <c r="C802" s="21" t="s">
        <v>1</v>
      </c>
      <c r="D802" s="21"/>
      <c r="E802" s="21"/>
      <c r="F802" s="21"/>
      <c r="G802" s="21" t="s">
        <v>1</v>
      </c>
      <c r="H802" s="21" t="s">
        <v>1</v>
      </c>
      <c r="I802" s="21" t="s">
        <v>1</v>
      </c>
      <c r="J802" s="21"/>
      <c r="K802" s="21"/>
      <c r="L802" s="21"/>
      <c r="M802" s="21"/>
      <c r="N802" s="21" t="s">
        <v>1</v>
      </c>
      <c r="O802" s="21"/>
      <c r="P802" s="21"/>
      <c r="Q802" s="21"/>
      <c r="R802" s="21" t="s">
        <v>1</v>
      </c>
      <c r="S802" s="21"/>
      <c r="T802" s="21"/>
      <c r="U802" s="20">
        <f>COUNTA(C802:T802)</f>
        <v>6</v>
      </c>
      <c r="V802" s="19" t="s">
        <v>9</v>
      </c>
      <c r="W802" s="18">
        <v>150387</v>
      </c>
      <c r="X802" s="17">
        <v>3.31</v>
      </c>
      <c r="Y802" s="16">
        <f>1+X802/100</f>
        <v>1.0330999999999999</v>
      </c>
      <c r="Z802" s="6">
        <v>19</v>
      </c>
      <c r="AA802" s="16">
        <f>POWER(Y802,Z802)</f>
        <v>1.8565423880120511</v>
      </c>
      <c r="AB802" s="6">
        <f>W802*AA802</f>
        <v>279199.84010596835</v>
      </c>
      <c r="AC802" s="1">
        <v>14.1</v>
      </c>
      <c r="AD802" s="6">
        <f>AB802*AC802/100</f>
        <v>39367.177454941535</v>
      </c>
      <c r="AE802" s="6">
        <f>AD802*0.95</f>
        <v>37398.818582194457</v>
      </c>
      <c r="AF802" s="6">
        <f>AE802*BB802</f>
        <v>0</v>
      </c>
      <c r="AG802" s="15">
        <f>AE802/21628351</f>
        <v>1.729157187350735E-3</v>
      </c>
      <c r="AH802" s="6">
        <f>AB802*0.05</f>
        <v>13959.992005298418</v>
      </c>
      <c r="AI802" s="12">
        <f>AH802/12908475</f>
        <v>1.0814594291965875E-3</v>
      </c>
      <c r="AJ802" s="6">
        <f>AD802+AH802</f>
        <v>53327.169460239951</v>
      </c>
      <c r="AK802" s="6">
        <f>AB802*0.04</f>
        <v>11167.993604238734</v>
      </c>
      <c r="AL802" s="6">
        <f>AB802*0.04</f>
        <v>11167.993604238734</v>
      </c>
      <c r="AM802" s="6">
        <f>AK802+AL802</f>
        <v>22335.987208477469</v>
      </c>
      <c r="AN802" s="14">
        <f>AM802/20653560</f>
        <v>1.0814594291965875E-3</v>
      </c>
      <c r="AO802" s="6">
        <v>12</v>
      </c>
      <c r="AP802" s="13">
        <f>AO802/8801</f>
        <v>1.3634814225656176E-3</v>
      </c>
      <c r="AQ802" s="6">
        <v>12</v>
      </c>
      <c r="AR802" s="6"/>
      <c r="AS802" s="6"/>
      <c r="AT802" s="6"/>
      <c r="AU802" s="6">
        <v>0</v>
      </c>
      <c r="AV802" s="6"/>
      <c r="AW802" s="13">
        <f>AV802/34743979</f>
        <v>0</v>
      </c>
      <c r="AX802" s="6">
        <v>1</v>
      </c>
      <c r="AY802" s="6">
        <f>AJ802/1330153*382245</f>
        <v>15324.585886232202</v>
      </c>
      <c r="AZ802" s="6">
        <f>AX802*AY802</f>
        <v>15324.585886232202</v>
      </c>
      <c r="BA802" s="12">
        <f>AZ802/12721596</f>
        <v>1.2046118966702135E-3</v>
      </c>
      <c r="BB802" s="11">
        <v>0</v>
      </c>
      <c r="BC802" s="6">
        <f>AD802*BB802*0.18*4</f>
        <v>0</v>
      </c>
      <c r="BD802" s="10">
        <f>BC802/11104067</f>
        <v>0</v>
      </c>
      <c r="BE802" s="6">
        <f>AD802*BB802*0.77*4</f>
        <v>0</v>
      </c>
      <c r="BF802" s="8">
        <f>BE802/47500730</f>
        <v>0</v>
      </c>
      <c r="BG802" s="27">
        <f>BC802+BE802</f>
        <v>0</v>
      </c>
      <c r="BH802" s="9">
        <v>1</v>
      </c>
      <c r="BI802" s="6">
        <f>AK802*0.85*0.75*12</f>
        <v>85435.151072426306</v>
      </c>
      <c r="BJ802" s="6">
        <f>AL802*0.85*0.75*2*12</f>
        <v>170870.30214485261</v>
      </c>
      <c r="BK802" s="6">
        <f>BI802+BJ802</f>
        <v>256305.45321727893</v>
      </c>
      <c r="BL802" s="8">
        <f>BK802/236999601</f>
        <v>1.0814594291965872E-3</v>
      </c>
      <c r="BM802" s="6">
        <f>AH802/348208*600570</f>
        <v>24077.426132145356</v>
      </c>
      <c r="BN802" s="8">
        <f>BM802/23157202</f>
        <v>1.0397381398730881E-3</v>
      </c>
      <c r="BT802" s="6">
        <f>'[1]Detailed Budget'!$AD$12</f>
        <v>194045122715</v>
      </c>
      <c r="BU802" s="6">
        <f>'[1]Detailed Budget'!$AD$24</f>
        <v>194045122715</v>
      </c>
      <c r="BV802" s="7">
        <f>AV802/34743979</f>
        <v>0</v>
      </c>
      <c r="BW802" s="4"/>
      <c r="BX802" s="5">
        <f>BT802*BV802</f>
        <v>0</v>
      </c>
      <c r="BY802" s="5">
        <f>BU802*BV802</f>
        <v>0</v>
      </c>
      <c r="CA802" s="6">
        <f>'[1]Detailed Budget'!$AD$96</f>
        <v>71050111380.677719</v>
      </c>
      <c r="CB802" s="5">
        <f>BA802*CA802</f>
        <v>85587809.42890811</v>
      </c>
      <c r="CE802" s="6">
        <f>'[1]Detailed Budget'!$AD$175</f>
        <v>4330586076.5988197</v>
      </c>
      <c r="CF802" s="5">
        <f>BB802*BD802*CE802</f>
        <v>0</v>
      </c>
      <c r="CG802" s="6">
        <f>'[1]Detailed Budget'!$AD$176</f>
        <v>20662817754.37001</v>
      </c>
      <c r="CH802" s="5">
        <f>BB802*BF802*CG802</f>
        <v>0</v>
      </c>
      <c r="CI802" s="5">
        <f>CF802+CH802</f>
        <v>0</v>
      </c>
      <c r="CJ802" s="5">
        <f>'[1]Detailed Budget'!$AD$178</f>
        <v>46025131033.061455</v>
      </c>
      <c r="CK802" s="5">
        <f>BB802*AG802*CJ802</f>
        <v>0</v>
      </c>
      <c r="CL802" s="5">
        <f>CI802+CK802</f>
        <v>0</v>
      </c>
      <c r="CM802" s="4">
        <f>'[1]Detailed Budget'!$AD$189</f>
        <v>77498869683.252869</v>
      </c>
      <c r="CN802" s="5">
        <f>BH802*BL802*CM802</f>
        <v>83811883.371031344</v>
      </c>
      <c r="CO802" s="3">
        <f>'[1]Detailed Budget'!$AD$191</f>
        <v>2684962805.4134097</v>
      </c>
      <c r="CP802" s="2">
        <f>BH802*AN802*CO802</f>
        <v>2903678.342956454</v>
      </c>
      <c r="CQ802" s="2">
        <f>CN802+CP802</f>
        <v>86715561.713987797</v>
      </c>
      <c r="CR802" s="6">
        <f>'[1]Detailed Budget'!$AD$195</f>
        <v>18734176418</v>
      </c>
      <c r="CS802" s="5">
        <f>BN802*CR802</f>
        <v>19478637.74090559</v>
      </c>
      <c r="CW802" s="4"/>
      <c r="DH802" s="3">
        <f>'[1]Detailed Budget'!$AD$163</f>
        <v>4928560000</v>
      </c>
      <c r="DI802" s="2">
        <f>AP802*DH802</f>
        <v>6720000</v>
      </c>
    </row>
    <row r="803" spans="1:118" ht="43.5" x14ac:dyDescent="0.35">
      <c r="A803" s="23" t="s">
        <v>186</v>
      </c>
      <c r="B803" s="22" t="s">
        <v>185</v>
      </c>
      <c r="C803" s="21" t="s">
        <v>1</v>
      </c>
      <c r="D803" s="21"/>
      <c r="E803" s="21"/>
      <c r="F803" s="21"/>
      <c r="G803" s="21" t="s">
        <v>1</v>
      </c>
      <c r="H803" s="21" t="s">
        <v>1</v>
      </c>
      <c r="I803" s="21" t="s">
        <v>1</v>
      </c>
      <c r="J803" s="21"/>
      <c r="K803" s="21"/>
      <c r="L803" s="21"/>
      <c r="M803" s="21"/>
      <c r="N803" s="21" t="s">
        <v>1</v>
      </c>
      <c r="O803" s="21"/>
      <c r="P803" s="21"/>
      <c r="Q803" s="21"/>
      <c r="R803" s="21" t="s">
        <v>1</v>
      </c>
      <c r="S803" s="21"/>
      <c r="T803" s="21"/>
      <c r="U803" s="20">
        <f>COUNTA(C803:T803)</f>
        <v>6</v>
      </c>
      <c r="V803" s="19" t="s">
        <v>9</v>
      </c>
      <c r="W803" s="18">
        <v>235071</v>
      </c>
      <c r="X803" s="17">
        <v>3.31</v>
      </c>
      <c r="Y803" s="16">
        <f>1+X803/100</f>
        <v>1.0330999999999999</v>
      </c>
      <c r="Z803" s="6">
        <v>19</v>
      </c>
      <c r="AA803" s="16">
        <f>POWER(Y803,Z803)</f>
        <v>1.8565423880120511</v>
      </c>
      <c r="AB803" s="6">
        <f>W803*AA803</f>
        <v>436419.27569238085</v>
      </c>
      <c r="AC803" s="1">
        <v>14.1</v>
      </c>
      <c r="AD803" s="6">
        <f>AB803*AC803/100</f>
        <v>61535.117872625699</v>
      </c>
      <c r="AE803" s="6">
        <f>AD803*0.95</f>
        <v>58458.361978994413</v>
      </c>
      <c r="AF803" s="6">
        <f>AE803*BB803</f>
        <v>0</v>
      </c>
      <c r="AG803" s="15">
        <f>AE803/21628351</f>
        <v>2.702858020890932E-3</v>
      </c>
      <c r="AH803" s="6">
        <f>AB803*0.05</f>
        <v>21820.963784619045</v>
      </c>
      <c r="AI803" s="12">
        <f>AH803/12908475</f>
        <v>1.6904370024049351E-3</v>
      </c>
      <c r="AJ803" s="6">
        <f>AD803+AH803</f>
        <v>83356.081657244737</v>
      </c>
      <c r="AK803" s="6">
        <f>AB803*0.04</f>
        <v>17456.771027695235</v>
      </c>
      <c r="AL803" s="6">
        <f>AB803*0.04</f>
        <v>17456.771027695235</v>
      </c>
      <c r="AM803" s="6">
        <f>AK803+AL803</f>
        <v>34913.54205539047</v>
      </c>
      <c r="AN803" s="14">
        <f>AM803/20653560</f>
        <v>1.6904370024049351E-3</v>
      </c>
      <c r="AO803" s="6">
        <v>12</v>
      </c>
      <c r="AP803" s="13">
        <f>AO803/8801</f>
        <v>1.3634814225656176E-3</v>
      </c>
      <c r="AQ803" s="6">
        <v>12</v>
      </c>
      <c r="AR803" s="6"/>
      <c r="AS803" s="6"/>
      <c r="AT803" s="6"/>
      <c r="AU803" s="6">
        <v>0</v>
      </c>
      <c r="AV803" s="6"/>
      <c r="AW803" s="13">
        <f>AV803/34743979</f>
        <v>0</v>
      </c>
      <c r="AX803" s="6">
        <v>1</v>
      </c>
      <c r="AY803" s="6">
        <f>AJ803/1330153*382245</f>
        <v>23953.97028242128</v>
      </c>
      <c r="AZ803" s="6">
        <f>AX803*AY803</f>
        <v>23953.97028242128</v>
      </c>
      <c r="BA803" s="12">
        <f>AZ803/12721596</f>
        <v>1.8829375089746035E-3</v>
      </c>
      <c r="BB803" s="11">
        <v>0</v>
      </c>
      <c r="BC803" s="6">
        <f>AD803*BB803*0.18*4</f>
        <v>0</v>
      </c>
      <c r="BD803" s="10">
        <f>BC803/11104067</f>
        <v>0</v>
      </c>
      <c r="BE803" s="6">
        <f>AD803*BB803*0.77*4</f>
        <v>0</v>
      </c>
      <c r="BF803" s="8">
        <f>BE803/47500730</f>
        <v>0</v>
      </c>
      <c r="BG803" s="27">
        <f>BC803+BE803</f>
        <v>0</v>
      </c>
      <c r="BH803" s="9">
        <v>1</v>
      </c>
      <c r="BI803" s="6">
        <f>AK803*0.85*0.75*12</f>
        <v>133544.29836186854</v>
      </c>
      <c r="BJ803" s="6">
        <f>AL803*0.85*0.75*2*12</f>
        <v>267088.59672373708</v>
      </c>
      <c r="BK803" s="6">
        <f>BI803+BJ803</f>
        <v>400632.89508560562</v>
      </c>
      <c r="BL803" s="8">
        <f>BK803/236999601</f>
        <v>1.6904370024049349E-3</v>
      </c>
      <c r="BM803" s="6">
        <f>AH803/348208*600570</f>
        <v>37635.597746544197</v>
      </c>
      <c r="BN803" s="8">
        <f>BM803/23157202</f>
        <v>1.6252221553598831E-3</v>
      </c>
      <c r="BT803" s="6">
        <f>'[1]Detailed Budget'!$AD$12</f>
        <v>194045122715</v>
      </c>
      <c r="BU803" s="6">
        <f>'[1]Detailed Budget'!$AD$24</f>
        <v>194045122715</v>
      </c>
      <c r="BV803" s="7">
        <f>AV803/34743979</f>
        <v>0</v>
      </c>
      <c r="BW803" s="4"/>
      <c r="BX803" s="5">
        <f>BT803*BV803</f>
        <v>0</v>
      </c>
      <c r="BY803" s="5">
        <f>BU803*BV803</f>
        <v>0</v>
      </c>
      <c r="CA803" s="6">
        <f>'[1]Detailed Budget'!$AD$96</f>
        <v>71050111380.677719</v>
      </c>
      <c r="CB803" s="5">
        <f>BA803*CA803</f>
        <v>133782919.73550142</v>
      </c>
      <c r="CE803" s="6">
        <f>'[1]Detailed Budget'!$AD$175</f>
        <v>4330586076.5988197</v>
      </c>
      <c r="CF803" s="5">
        <f>BB803*BD803*CE803</f>
        <v>0</v>
      </c>
      <c r="CG803" s="6">
        <f>'[1]Detailed Budget'!$AD$176</f>
        <v>20662817754.37001</v>
      </c>
      <c r="CH803" s="5">
        <f>BB803*BF803*CG803</f>
        <v>0</v>
      </c>
      <c r="CI803" s="5">
        <f>CF803+CH803</f>
        <v>0</v>
      </c>
      <c r="CJ803" s="5">
        <f>'[1]Detailed Budget'!$AD$178</f>
        <v>46025131033.061455</v>
      </c>
      <c r="CK803" s="5">
        <f>BB803*AG803*CJ803</f>
        <v>0</v>
      </c>
      <c r="CL803" s="5">
        <f>CI803+CK803</f>
        <v>0</v>
      </c>
      <c r="CM803" s="4">
        <f>'[1]Detailed Budget'!$AD$189</f>
        <v>77498869683.252869</v>
      </c>
      <c r="CN803" s="5">
        <f>BH803*BL803*CM803</f>
        <v>131006956.95712866</v>
      </c>
      <c r="CO803" s="3">
        <f>'[1]Detailed Budget'!$AD$191</f>
        <v>2684962805.4134097</v>
      </c>
      <c r="CP803" s="2">
        <f>BH803*AN803*CO803</f>
        <v>4538760.4763517892</v>
      </c>
      <c r="CQ803" s="2">
        <f>CN803+CP803</f>
        <v>135545717.43348044</v>
      </c>
      <c r="CR803" s="6">
        <f>'[1]Detailed Budget'!$AD$195</f>
        <v>18734176418</v>
      </c>
      <c r="CS803" s="5">
        <f>BN803*CR803</f>
        <v>30447198.576954253</v>
      </c>
      <c r="CW803" s="4"/>
      <c r="DH803" s="3">
        <f>'[1]Detailed Budget'!$AD$163</f>
        <v>4928560000</v>
      </c>
      <c r="DI803" s="2">
        <f>AP803*DH803</f>
        <v>6720000</v>
      </c>
    </row>
    <row r="804" spans="1:118" ht="43.5" x14ac:dyDescent="0.35">
      <c r="A804" s="23" t="s">
        <v>184</v>
      </c>
      <c r="B804" s="22" t="s">
        <v>183</v>
      </c>
      <c r="C804" s="21" t="s">
        <v>1</v>
      </c>
      <c r="D804" s="21"/>
      <c r="E804" s="21"/>
      <c r="F804" s="21"/>
      <c r="G804" s="21" t="s">
        <v>1</v>
      </c>
      <c r="H804" s="21" t="s">
        <v>1</v>
      </c>
      <c r="I804" s="21" t="s">
        <v>1</v>
      </c>
      <c r="J804" s="21"/>
      <c r="K804" s="21"/>
      <c r="L804" s="21"/>
      <c r="M804" s="21"/>
      <c r="N804" s="21" t="s">
        <v>1</v>
      </c>
      <c r="O804" s="21"/>
      <c r="P804" s="21"/>
      <c r="Q804" s="21"/>
      <c r="R804" s="21" t="s">
        <v>1</v>
      </c>
      <c r="S804" s="21"/>
      <c r="T804" s="21"/>
      <c r="U804" s="20">
        <f>COUNTA(C804:T804)</f>
        <v>6</v>
      </c>
      <c r="V804" s="19" t="s">
        <v>9</v>
      </c>
      <c r="W804" s="18">
        <v>109522</v>
      </c>
      <c r="X804" s="17">
        <v>3.31</v>
      </c>
      <c r="Y804" s="16">
        <f>1+X804/100</f>
        <v>1.0330999999999999</v>
      </c>
      <c r="Z804" s="6">
        <v>19</v>
      </c>
      <c r="AA804" s="16">
        <f>POWER(Y804,Z804)</f>
        <v>1.8565423880120511</v>
      </c>
      <c r="AB804" s="6">
        <f>W804*AA804</f>
        <v>203332.23541985586</v>
      </c>
      <c r="AC804" s="1">
        <v>14.1</v>
      </c>
      <c r="AD804" s="6">
        <f>AB804*AC804/100</f>
        <v>28669.845194199675</v>
      </c>
      <c r="AE804" s="6">
        <f>AD804*0.95</f>
        <v>27236.352934489689</v>
      </c>
      <c r="AF804" s="6">
        <f>AE804*BB804</f>
        <v>0</v>
      </c>
      <c r="AG804" s="15">
        <f>AE804/21628351</f>
        <v>1.2592893898610063E-3</v>
      </c>
      <c r="AH804" s="6">
        <f>AB804*0.05</f>
        <v>10166.611770992793</v>
      </c>
      <c r="AI804" s="12">
        <f>AH804/12908475</f>
        <v>7.8759200997738257E-4</v>
      </c>
      <c r="AJ804" s="6">
        <f>AD804+AH804</f>
        <v>38836.456965192468</v>
      </c>
      <c r="AK804" s="6">
        <f>AB804*0.04</f>
        <v>8133.289416794235</v>
      </c>
      <c r="AL804" s="6">
        <f>AB804*0.04</f>
        <v>8133.289416794235</v>
      </c>
      <c r="AM804" s="6">
        <f>AK804+AL804</f>
        <v>16266.57883358847</v>
      </c>
      <c r="AN804" s="14">
        <f>AM804/20653560</f>
        <v>7.8759200997738257E-4</v>
      </c>
      <c r="AO804" s="6">
        <v>10</v>
      </c>
      <c r="AP804" s="13">
        <f>AO804/8801</f>
        <v>1.1362345188046814E-3</v>
      </c>
      <c r="AQ804" s="6">
        <v>10</v>
      </c>
      <c r="AR804" s="6"/>
      <c r="AS804" s="6"/>
      <c r="AT804" s="6"/>
      <c r="AU804" s="6">
        <v>0</v>
      </c>
      <c r="AV804" s="6"/>
      <c r="AW804" s="13">
        <f>AV804/34743979</f>
        <v>0</v>
      </c>
      <c r="AX804" s="6">
        <v>1</v>
      </c>
      <c r="AY804" s="6">
        <f>AJ804/1330153*382245</f>
        <v>11160.401467094383</v>
      </c>
      <c r="AZ804" s="6">
        <f>AX804*AY804</f>
        <v>11160.401467094383</v>
      </c>
      <c r="BA804" s="12">
        <f>AZ804/12721596</f>
        <v>8.7727997863588686E-4</v>
      </c>
      <c r="BB804" s="11">
        <v>0</v>
      </c>
      <c r="BC804" s="6">
        <f>AD804*BB804*0.18*4</f>
        <v>0</v>
      </c>
      <c r="BD804" s="10">
        <f>BC804/11104067</f>
        <v>0</v>
      </c>
      <c r="BE804" s="6">
        <f>AD804*BB804*0.77*4</f>
        <v>0</v>
      </c>
      <c r="BF804" s="8">
        <f>BE804/47500730</f>
        <v>0</v>
      </c>
      <c r="BG804" s="27">
        <f>BC804+BE804</f>
        <v>0</v>
      </c>
      <c r="BH804" s="9">
        <v>1</v>
      </c>
      <c r="BI804" s="6">
        <f>AK804*0.85*0.75*12</f>
        <v>62219.664038475894</v>
      </c>
      <c r="BJ804" s="6">
        <f>AL804*0.85*0.75*2*12</f>
        <v>124439.32807695179</v>
      </c>
      <c r="BK804" s="6">
        <f>BI804+BJ804</f>
        <v>186658.99211542768</v>
      </c>
      <c r="BL804" s="8">
        <f>BK804/236999601</f>
        <v>7.8759200997738257E-4</v>
      </c>
      <c r="BM804" s="6">
        <f>AH804/348208*600570</f>
        <v>17534.81261575019</v>
      </c>
      <c r="BN804" s="8">
        <f>BM804/23157202</f>
        <v>7.5720774106259429E-4</v>
      </c>
      <c r="BT804" s="6">
        <f>'[1]Detailed Budget'!$AD$12</f>
        <v>194045122715</v>
      </c>
      <c r="BU804" s="6">
        <f>'[1]Detailed Budget'!$AD$24</f>
        <v>194045122715</v>
      </c>
      <c r="BV804" s="7">
        <f>AV804/34743979</f>
        <v>0</v>
      </c>
      <c r="BW804" s="4"/>
      <c r="BX804" s="5">
        <f>BT804*BV804</f>
        <v>0</v>
      </c>
      <c r="BY804" s="5">
        <f>BU804*BV804</f>
        <v>0</v>
      </c>
      <c r="CA804" s="6">
        <f>'[1]Detailed Budget'!$AD$96</f>
        <v>71050111380.677719</v>
      </c>
      <c r="CB804" s="5">
        <f>BA804*CA804</f>
        <v>62330840.194118328</v>
      </c>
      <c r="CE804" s="6">
        <f>'[1]Detailed Budget'!$AD$175</f>
        <v>4330586076.5988197</v>
      </c>
      <c r="CF804" s="5">
        <f>BB804*BD804*CE804</f>
        <v>0</v>
      </c>
      <c r="CG804" s="6">
        <f>'[1]Detailed Budget'!$AD$176</f>
        <v>20662817754.37001</v>
      </c>
      <c r="CH804" s="5">
        <f>BB804*BF804*CG804</f>
        <v>0</v>
      </c>
      <c r="CI804" s="5">
        <f>CF804+CH804</f>
        <v>0</v>
      </c>
      <c r="CJ804" s="5">
        <f>'[1]Detailed Budget'!$AD$178</f>
        <v>46025131033.061455</v>
      </c>
      <c r="CK804" s="5">
        <f>BB804*AG804*CJ804</f>
        <v>0</v>
      </c>
      <c r="CL804" s="5">
        <f>CI804+CK804</f>
        <v>0</v>
      </c>
      <c r="CM804" s="4">
        <f>'[1]Detailed Budget'!$AD$189</f>
        <v>77498869683.252869</v>
      </c>
      <c r="CN804" s="5">
        <f>BH804*BL804*CM804</f>
        <v>61037490.544808365</v>
      </c>
      <c r="CO804" s="3">
        <f>'[1]Detailed Budget'!$AD$191</f>
        <v>2684962805.4134097</v>
      </c>
      <c r="CP804" s="2">
        <f>BH804*AN804*CO804</f>
        <v>2114655.2526300591</v>
      </c>
      <c r="CQ804" s="2">
        <f>CN804+CP804</f>
        <v>63152145.797438428</v>
      </c>
      <c r="CR804" s="6">
        <f>'[1]Detailed Budget'!$AD$195</f>
        <v>18734176418</v>
      </c>
      <c r="CS804" s="5">
        <f>BN804*CR804</f>
        <v>14185663.406141905</v>
      </c>
      <c r="CW804" s="4"/>
      <c r="DH804" s="3">
        <f>'[1]Detailed Budget'!$AD$163</f>
        <v>4928560000</v>
      </c>
      <c r="DI804" s="2">
        <f>AP804*DH804</f>
        <v>5600000</v>
      </c>
    </row>
    <row r="805" spans="1:118" ht="43.5" x14ac:dyDescent="0.35">
      <c r="A805" s="23" t="s">
        <v>182</v>
      </c>
      <c r="B805" s="22" t="s">
        <v>181</v>
      </c>
      <c r="C805" s="21" t="s">
        <v>1</v>
      </c>
      <c r="D805" s="21"/>
      <c r="E805" s="21"/>
      <c r="F805" s="21"/>
      <c r="G805" s="21" t="s">
        <v>1</v>
      </c>
      <c r="H805" s="21" t="s">
        <v>1</v>
      </c>
      <c r="I805" s="21" t="s">
        <v>1</v>
      </c>
      <c r="J805" s="21"/>
      <c r="K805" s="21"/>
      <c r="L805" s="21"/>
      <c r="M805" s="21" t="s">
        <v>1</v>
      </c>
      <c r="N805" s="21"/>
      <c r="O805" s="21"/>
      <c r="P805" s="21"/>
      <c r="Q805" s="21"/>
      <c r="R805" s="21" t="s">
        <v>1</v>
      </c>
      <c r="S805" s="21"/>
      <c r="T805" s="21"/>
      <c r="U805" s="20">
        <f>COUNTA(C805:T805)</f>
        <v>6</v>
      </c>
      <c r="V805" s="19" t="s">
        <v>9</v>
      </c>
      <c r="W805" s="18">
        <v>125657</v>
      </c>
      <c r="X805" s="17">
        <v>3.31</v>
      </c>
      <c r="Y805" s="16">
        <f>1+X805/100</f>
        <v>1.0330999999999999</v>
      </c>
      <c r="Z805" s="6">
        <v>19</v>
      </c>
      <c r="AA805" s="16">
        <f>POWER(Y805,Z805)</f>
        <v>1.8565423880120511</v>
      </c>
      <c r="AB805" s="6">
        <f>W805*AA805</f>
        <v>233287.54685043031</v>
      </c>
      <c r="AC805" s="1">
        <v>14.1</v>
      </c>
      <c r="AD805" s="6">
        <f>AB805*AC805/100</f>
        <v>32893.544105910674</v>
      </c>
      <c r="AE805" s="6">
        <f>AD805*0.95</f>
        <v>31248.866900615139</v>
      </c>
      <c r="AF805" s="6">
        <f>AE805*BB805</f>
        <v>0</v>
      </c>
      <c r="AG805" s="15">
        <f>AE805/21628351</f>
        <v>1.4448104203882736E-3</v>
      </c>
      <c r="AH805" s="6">
        <f>AB805*0.05</f>
        <v>11664.377342521517</v>
      </c>
      <c r="AI805" s="12">
        <f>AH805/12908475</f>
        <v>9.0362163946721178E-4</v>
      </c>
      <c r="AJ805" s="6">
        <f>AD805+AH805</f>
        <v>44557.921448432193</v>
      </c>
      <c r="AK805" s="6">
        <f>AB805*0.04</f>
        <v>9331.5018740172127</v>
      </c>
      <c r="AL805" s="6">
        <f>AB805*0.04</f>
        <v>9331.5018740172127</v>
      </c>
      <c r="AM805" s="6">
        <f>AK805+AL805</f>
        <v>18663.003748034425</v>
      </c>
      <c r="AN805" s="14">
        <f>AM805/20653560</f>
        <v>9.0362163946721167E-4</v>
      </c>
      <c r="AO805" s="6">
        <v>15</v>
      </c>
      <c r="AP805" s="13">
        <f>AO805/8801</f>
        <v>1.7043517782070218E-3</v>
      </c>
      <c r="AQ805" s="6">
        <v>15</v>
      </c>
      <c r="AR805" s="6"/>
      <c r="AS805" s="6"/>
      <c r="AT805" s="6"/>
      <c r="AU805" s="6">
        <v>0</v>
      </c>
      <c r="AV805" s="6"/>
      <c r="AW805" s="13">
        <f>AV805/34743979</f>
        <v>0</v>
      </c>
      <c r="AX805" s="6">
        <v>1</v>
      </c>
      <c r="AY805" s="6">
        <f>AJ805/1330153*382245</f>
        <v>12804.57412346998</v>
      </c>
      <c r="AZ805" s="6">
        <f>AX805*AY805</f>
        <v>12804.57412346998</v>
      </c>
      <c r="BA805" s="12">
        <f>AZ805/12721596</f>
        <v>1.0065226189756363E-3</v>
      </c>
      <c r="BB805" s="11">
        <v>0</v>
      </c>
      <c r="BC805" s="6">
        <f>AD805*BB805*0.18*4</f>
        <v>0</v>
      </c>
      <c r="BD805" s="10">
        <f>BC805/11104067</f>
        <v>0</v>
      </c>
      <c r="BE805" s="6">
        <f>AD805*BB805*0.77*4</f>
        <v>0</v>
      </c>
      <c r="BF805" s="8">
        <f>BE805/47500730</f>
        <v>0</v>
      </c>
      <c r="BG805" s="27">
        <f>BC805+BE805</f>
        <v>0</v>
      </c>
      <c r="BH805" s="9">
        <v>1</v>
      </c>
      <c r="BI805" s="6">
        <f>AK805*0.85*0.75*12</f>
        <v>71385.98933623168</v>
      </c>
      <c r="BJ805" s="6">
        <f>AL805*0.85*0.75*2*12</f>
        <v>142771.97867246336</v>
      </c>
      <c r="BK805" s="6">
        <f>BI805+BJ805</f>
        <v>214157.96800869505</v>
      </c>
      <c r="BL805" s="8">
        <f>BK805/236999601</f>
        <v>9.0362163946721178E-4</v>
      </c>
      <c r="BM805" s="6">
        <f>AH805/348208*600570</f>
        <v>20118.076266479082</v>
      </c>
      <c r="BN805" s="8">
        <f>BM805/23157202</f>
        <v>8.687610993106629E-4</v>
      </c>
      <c r="BT805" s="6">
        <f>'[1]Detailed Budget'!$AD$12</f>
        <v>194045122715</v>
      </c>
      <c r="BU805" s="6">
        <f>'[1]Detailed Budget'!$AD$24</f>
        <v>194045122715</v>
      </c>
      <c r="BV805" s="7">
        <f>AV805/34743979</f>
        <v>0</v>
      </c>
      <c r="BW805" s="4"/>
      <c r="BX805" s="5">
        <f>BT805*BV805</f>
        <v>0</v>
      </c>
      <c r="BY805" s="5">
        <f>BU805*BV805</f>
        <v>0</v>
      </c>
      <c r="CA805" s="6">
        <f>'[1]Detailed Budget'!$AD$96</f>
        <v>71050111380.677719</v>
      </c>
      <c r="CB805" s="5">
        <f>BA805*CA805</f>
        <v>71513544.185390398</v>
      </c>
      <c r="CE805" s="6">
        <f>'[1]Detailed Budget'!$AD$175</f>
        <v>4330586076.5988197</v>
      </c>
      <c r="CF805" s="5">
        <f>BB805*BD805*CE805</f>
        <v>0</v>
      </c>
      <c r="CG805" s="6">
        <f>'[1]Detailed Budget'!$AD$176</f>
        <v>20662817754.37001</v>
      </c>
      <c r="CH805" s="5">
        <f>BB805*BF805*CG805</f>
        <v>0</v>
      </c>
      <c r="CI805" s="5">
        <f>CF805+CH805</f>
        <v>0</v>
      </c>
      <c r="CJ805" s="5">
        <f>'[1]Detailed Budget'!$AD$178</f>
        <v>46025131033.061455</v>
      </c>
      <c r="CK805" s="5">
        <f>BB805*AG805*CJ805</f>
        <v>0</v>
      </c>
      <c r="CL805" s="5">
        <f>CI805+CK805</f>
        <v>0</v>
      </c>
      <c r="CM805" s="4">
        <f>'[1]Detailed Budget'!$AD$189</f>
        <v>77498869683.252869</v>
      </c>
      <c r="CN805" s="5">
        <f>BH805*BL805*CM805</f>
        <v>70029655.680036753</v>
      </c>
      <c r="CO805" s="3">
        <f>'[1]Detailed Budget'!$AD$191</f>
        <v>2684962805.4134097</v>
      </c>
      <c r="CP805" s="2">
        <f>BH805*AN805*CO805</f>
        <v>2426190.4921361492</v>
      </c>
      <c r="CQ805" s="2">
        <f>CN805+CP805</f>
        <v>72455846.172172904</v>
      </c>
      <c r="CR805" s="6">
        <f>'[1]Detailed Budget'!$AD$195</f>
        <v>18734176418</v>
      </c>
      <c r="CS805" s="5">
        <f>BN805*CR805</f>
        <v>16275523.699581577</v>
      </c>
      <c r="CW805" s="4"/>
      <c r="DH805" s="3">
        <f>'[1]Detailed Budget'!$AD$163</f>
        <v>4928560000</v>
      </c>
      <c r="DI805" s="2">
        <f>AP805*DH805</f>
        <v>8400000</v>
      </c>
    </row>
    <row r="806" spans="1:118" ht="43.5" x14ac:dyDescent="0.35">
      <c r="A806" s="23" t="s">
        <v>180</v>
      </c>
      <c r="B806" s="22" t="s">
        <v>179</v>
      </c>
      <c r="C806" s="21" t="s">
        <v>1</v>
      </c>
      <c r="D806" s="21"/>
      <c r="E806" s="21"/>
      <c r="F806" s="21"/>
      <c r="G806" s="21" t="s">
        <v>1</v>
      </c>
      <c r="H806" s="21" t="s">
        <v>1</v>
      </c>
      <c r="I806" s="21" t="s">
        <v>1</v>
      </c>
      <c r="J806" s="21"/>
      <c r="K806" s="21"/>
      <c r="L806" s="21"/>
      <c r="M806" s="21" t="s">
        <v>1</v>
      </c>
      <c r="N806" s="21"/>
      <c r="O806" s="21"/>
      <c r="P806" s="21"/>
      <c r="Q806" s="21"/>
      <c r="R806" s="21" t="s">
        <v>1</v>
      </c>
      <c r="S806" s="21"/>
      <c r="T806" s="21"/>
      <c r="U806" s="20">
        <f>COUNTA(C806:T806)</f>
        <v>6</v>
      </c>
      <c r="V806" s="19" t="s">
        <v>9</v>
      </c>
      <c r="W806" s="18">
        <v>74222</v>
      </c>
      <c r="X806" s="17">
        <v>3.31</v>
      </c>
      <c r="Y806" s="16">
        <f>1+X806/100</f>
        <v>1.0330999999999999</v>
      </c>
      <c r="Z806" s="6">
        <v>19</v>
      </c>
      <c r="AA806" s="16">
        <f>POWER(Y806,Z806)</f>
        <v>1.8565423880120511</v>
      </c>
      <c r="AB806" s="6">
        <f>W806*AA806</f>
        <v>137796.28912303047</v>
      </c>
      <c r="AC806" s="1">
        <v>14.1</v>
      </c>
      <c r="AD806" s="6">
        <f>AB806*AC806/100</f>
        <v>19429.276766347295</v>
      </c>
      <c r="AE806" s="6">
        <f>AD806*0.95</f>
        <v>18457.812928029929</v>
      </c>
      <c r="AF806" s="6">
        <f>AE806*BB806</f>
        <v>0</v>
      </c>
      <c r="AG806" s="15">
        <f>AE806/21628351</f>
        <v>8.5340823847504272E-4</v>
      </c>
      <c r="AH806" s="6">
        <f>AB806*0.05</f>
        <v>6889.8144561515237</v>
      </c>
      <c r="AI806" s="12">
        <f>AH806/12908475</f>
        <v>5.3374348682950731E-4</v>
      </c>
      <c r="AJ806" s="6">
        <f>AD806+AH806</f>
        <v>26319.091222498821</v>
      </c>
      <c r="AK806" s="6">
        <f>AB806*0.04</f>
        <v>5511.8515649212186</v>
      </c>
      <c r="AL806" s="6">
        <f>AB806*0.04</f>
        <v>5511.8515649212186</v>
      </c>
      <c r="AM806" s="6">
        <f>AK806+AL806</f>
        <v>11023.703129842437</v>
      </c>
      <c r="AN806" s="14">
        <f>AM806/20653560</f>
        <v>5.337434868295072E-4</v>
      </c>
      <c r="AO806" s="6">
        <v>10</v>
      </c>
      <c r="AP806" s="13">
        <f>AO806/8801</f>
        <v>1.1362345188046814E-3</v>
      </c>
      <c r="AQ806" s="6">
        <v>10</v>
      </c>
      <c r="AR806" s="6"/>
      <c r="AS806" s="6"/>
      <c r="AT806" s="6"/>
      <c r="AU806" s="6">
        <v>0</v>
      </c>
      <c r="AV806" s="6"/>
      <c r="AW806" s="13">
        <f>AV806/34743979</f>
        <v>0</v>
      </c>
      <c r="AX806" s="6">
        <v>1</v>
      </c>
      <c r="AY806" s="6">
        <f>AJ806/1330153*382245</f>
        <v>7563.2961203290615</v>
      </c>
      <c r="AZ806" s="6">
        <f>AX806*AY806</f>
        <v>7563.2961203290615</v>
      </c>
      <c r="BA806" s="12">
        <f>AZ806/12721596</f>
        <v>5.9452415564281887E-4</v>
      </c>
      <c r="BB806" s="11">
        <v>0</v>
      </c>
      <c r="BC806" s="6">
        <f>AD806*BB806*0.18*4</f>
        <v>0</v>
      </c>
      <c r="BD806" s="10">
        <f>BC806/11104067</f>
        <v>0</v>
      </c>
      <c r="BE806" s="6">
        <f>AD806*BB806*0.77*4</f>
        <v>0</v>
      </c>
      <c r="BF806" s="8">
        <f>BE806/47500730</f>
        <v>0</v>
      </c>
      <c r="BG806" s="27">
        <f>BC806+BE806</f>
        <v>0</v>
      </c>
      <c r="BH806" s="9">
        <v>1</v>
      </c>
      <c r="BI806" s="6">
        <f>AK806*0.85*0.75*12</f>
        <v>42165.664471647324</v>
      </c>
      <c r="BJ806" s="6">
        <f>AL806*0.85*0.75*2*12</f>
        <v>84331.328943294648</v>
      </c>
      <c r="BK806" s="6">
        <f>BI806+BJ806</f>
        <v>126496.99341494197</v>
      </c>
      <c r="BL806" s="8">
        <f>BK806/236999601</f>
        <v>5.337434868295072E-4</v>
      </c>
      <c r="BM806" s="6">
        <f>AH806/348208*600570</f>
        <v>11883.172896461083</v>
      </c>
      <c r="BN806" s="8">
        <f>BM806/23157202</f>
        <v>5.1315236169123903E-4</v>
      </c>
      <c r="BT806" s="6">
        <f>'[1]Detailed Budget'!$AD$12</f>
        <v>194045122715</v>
      </c>
      <c r="BU806" s="6">
        <f>'[1]Detailed Budget'!$AD$24</f>
        <v>194045122715</v>
      </c>
      <c r="BV806" s="7">
        <f>AV806/34743979</f>
        <v>0</v>
      </c>
      <c r="BW806" s="4"/>
      <c r="BX806" s="5">
        <f>BT806*BV806</f>
        <v>0</v>
      </c>
      <c r="BY806" s="5">
        <f>BU806*BV806</f>
        <v>0</v>
      </c>
      <c r="CA806" s="6">
        <f>'[1]Detailed Budget'!$AD$96</f>
        <v>71050111380.677719</v>
      </c>
      <c r="CB806" s="5">
        <f>BA806*CA806</f>
        <v>42241007.476925656</v>
      </c>
      <c r="CE806" s="6">
        <f>'[1]Detailed Budget'!$AD$175</f>
        <v>4330586076.5988197</v>
      </c>
      <c r="CF806" s="5">
        <f>BB806*BD806*CE806</f>
        <v>0</v>
      </c>
      <c r="CG806" s="6">
        <f>'[1]Detailed Budget'!$AD$176</f>
        <v>20662817754.37001</v>
      </c>
      <c r="CH806" s="5">
        <f>BB806*BF806*CG806</f>
        <v>0</v>
      </c>
      <c r="CI806" s="5">
        <f>CF806+CH806</f>
        <v>0</v>
      </c>
      <c r="CJ806" s="5">
        <f>'[1]Detailed Budget'!$AD$178</f>
        <v>46025131033.061455</v>
      </c>
      <c r="CK806" s="5">
        <f>BB806*AG806*CJ806</f>
        <v>0</v>
      </c>
      <c r="CL806" s="5">
        <f>CI806+CK806</f>
        <v>0</v>
      </c>
      <c r="CM806" s="4">
        <f>'[1]Detailed Budget'!$AD$189</f>
        <v>77498869683.252869</v>
      </c>
      <c r="CN806" s="5">
        <f>BH806*BL806*CM806</f>
        <v>41364516.930084974</v>
      </c>
      <c r="CO806" s="3">
        <f>'[1]Detailed Budget'!$AD$191</f>
        <v>2684962805.4134097</v>
      </c>
      <c r="CP806" s="2">
        <f>BH806*AN806*CO806</f>
        <v>1433081.409768889</v>
      </c>
      <c r="CQ806" s="2">
        <f>CN806+CP806</f>
        <v>42797598.33985386</v>
      </c>
      <c r="CR806" s="6">
        <f>'[1]Detailed Budget'!$AD$195</f>
        <v>18734176418</v>
      </c>
      <c r="CS806" s="5">
        <f>BN806*CR806</f>
        <v>9613486.8732370175</v>
      </c>
      <c r="CW806" s="4"/>
      <c r="DH806" s="3">
        <f>'[1]Detailed Budget'!$AD$163</f>
        <v>4928560000</v>
      </c>
      <c r="DI806" s="2">
        <f>AP806*DH806</f>
        <v>5600000</v>
      </c>
    </row>
    <row r="807" spans="1:118" ht="43.5" x14ac:dyDescent="0.35">
      <c r="A807" s="23" t="s">
        <v>178</v>
      </c>
      <c r="B807" s="22" t="s">
        <v>177</v>
      </c>
      <c r="C807" s="21" t="s">
        <v>1</v>
      </c>
      <c r="D807" s="21"/>
      <c r="E807" s="21"/>
      <c r="F807" s="21"/>
      <c r="G807" s="21" t="s">
        <v>1</v>
      </c>
      <c r="H807" s="21" t="s">
        <v>1</v>
      </c>
      <c r="I807" s="21" t="s">
        <v>1</v>
      </c>
      <c r="J807" s="21"/>
      <c r="K807" s="21"/>
      <c r="L807" s="21"/>
      <c r="M807" s="21"/>
      <c r="N807" s="21" t="s">
        <v>1</v>
      </c>
      <c r="O807" s="21"/>
      <c r="P807" s="21"/>
      <c r="Q807" s="21"/>
      <c r="R807" s="21" t="s">
        <v>1</v>
      </c>
      <c r="S807" s="21"/>
      <c r="T807" s="21"/>
      <c r="U807" s="20">
        <f>COUNTA(C807:T807)</f>
        <v>6</v>
      </c>
      <c r="V807" s="19" t="s">
        <v>9</v>
      </c>
      <c r="W807" s="18">
        <v>59752</v>
      </c>
      <c r="X807" s="17">
        <v>3.31</v>
      </c>
      <c r="Y807" s="16">
        <f>1+X807/100</f>
        <v>1.0330999999999999</v>
      </c>
      <c r="Z807" s="6">
        <v>19</v>
      </c>
      <c r="AA807" s="16">
        <f>POWER(Y807,Z807)</f>
        <v>1.8565423880120511</v>
      </c>
      <c r="AB807" s="6">
        <f>W807*AA807</f>
        <v>110932.12076849608</v>
      </c>
      <c r="AC807" s="1">
        <v>14.1</v>
      </c>
      <c r="AD807" s="6">
        <f>AB807*AC807/100</f>
        <v>15641.429028357947</v>
      </c>
      <c r="AE807" s="6">
        <f>AD807*0.95</f>
        <v>14859.357576940049</v>
      </c>
      <c r="AF807" s="6">
        <f>AE807*BB807</f>
        <v>0</v>
      </c>
      <c r="AG807" s="15">
        <f>AE807/21628351</f>
        <v>6.8703146055564056E-4</v>
      </c>
      <c r="AH807" s="6">
        <f>AB807*0.05</f>
        <v>5546.6060384248049</v>
      </c>
      <c r="AI807" s="12">
        <f>AH807/12908475</f>
        <v>4.2968716586775778E-4</v>
      </c>
      <c r="AJ807" s="6">
        <f>AD807+AH807</f>
        <v>21188.035066782752</v>
      </c>
      <c r="AK807" s="6">
        <f>AB807*0.04</f>
        <v>4437.2848307398435</v>
      </c>
      <c r="AL807" s="6">
        <f>AB807*0.04</f>
        <v>4437.2848307398435</v>
      </c>
      <c r="AM807" s="6">
        <f>AK807+AL807</f>
        <v>8874.5696614796871</v>
      </c>
      <c r="AN807" s="14">
        <f>AM807/20653560</f>
        <v>4.2968716586775778E-4</v>
      </c>
      <c r="AO807" s="6">
        <v>10</v>
      </c>
      <c r="AP807" s="13">
        <f>AO807/8801</f>
        <v>1.1362345188046814E-3</v>
      </c>
      <c r="AQ807" s="6">
        <v>10</v>
      </c>
      <c r="AR807" s="6"/>
      <c r="AS807" s="6"/>
      <c r="AT807" s="6"/>
      <c r="AU807" s="6">
        <v>0</v>
      </c>
      <c r="AV807" s="6"/>
      <c r="AW807" s="13">
        <f>AV807/34743979</f>
        <v>0</v>
      </c>
      <c r="AX807" s="6">
        <v>1</v>
      </c>
      <c r="AY807" s="6">
        <f>AJ807/1330153*382245</f>
        <v>6088.788631159252</v>
      </c>
      <c r="AZ807" s="6">
        <f>AX807*AY807</f>
        <v>6088.788631159252</v>
      </c>
      <c r="BA807" s="12">
        <f>AZ807/12721596</f>
        <v>4.7861829845557524E-4</v>
      </c>
      <c r="BB807" s="11">
        <v>0</v>
      </c>
      <c r="BC807" s="6">
        <f>AD807*BB807*0.18*4</f>
        <v>0</v>
      </c>
      <c r="BD807" s="10">
        <f>BC807/11104067</f>
        <v>0</v>
      </c>
      <c r="BE807" s="6">
        <f>AD807*BB807*0.77*4</f>
        <v>0</v>
      </c>
      <c r="BF807" s="8">
        <f>BE807/47500730</f>
        <v>0</v>
      </c>
      <c r="BG807" s="27">
        <f>BC807+BE807</f>
        <v>0</v>
      </c>
      <c r="BH807" s="9">
        <v>1</v>
      </c>
      <c r="BI807" s="6">
        <f>AK807*0.85*0.75*12</f>
        <v>33945.228955159801</v>
      </c>
      <c r="BJ807" s="6">
        <f>AL807*0.85*0.75*2*12</f>
        <v>67890.457910319601</v>
      </c>
      <c r="BK807" s="6">
        <f>BI807+BJ807</f>
        <v>101835.68686547939</v>
      </c>
      <c r="BL807" s="8">
        <f>BK807/236999601</f>
        <v>4.2968716586775773E-4</v>
      </c>
      <c r="BM807" s="6">
        <f>AH807/348208*600570</f>
        <v>9566.480920877133</v>
      </c>
      <c r="BN807" s="8">
        <f>BM807/23157202</f>
        <v>4.1311039739935475E-4</v>
      </c>
      <c r="BT807" s="6">
        <f>'[1]Detailed Budget'!$AD$12</f>
        <v>194045122715</v>
      </c>
      <c r="BU807" s="6">
        <f>'[1]Detailed Budget'!$AD$24</f>
        <v>194045122715</v>
      </c>
      <c r="BV807" s="7">
        <f>AV807/34743979</f>
        <v>0</v>
      </c>
      <c r="BW807" s="4"/>
      <c r="BX807" s="5">
        <f>BT807*BV807</f>
        <v>0</v>
      </c>
      <c r="BY807" s="5">
        <f>BU807*BV807</f>
        <v>0</v>
      </c>
      <c r="CA807" s="6">
        <f>'[1]Detailed Budget'!$AD$96</f>
        <v>71050111380.677719</v>
      </c>
      <c r="CB807" s="5">
        <f>BA807*CA807</f>
        <v>34005883.414099075</v>
      </c>
      <c r="CE807" s="6">
        <f>'[1]Detailed Budget'!$AD$175</f>
        <v>4330586076.5988197</v>
      </c>
      <c r="CF807" s="5">
        <f>BB807*BD807*CE807</f>
        <v>0</v>
      </c>
      <c r="CG807" s="6">
        <f>'[1]Detailed Budget'!$AD$176</f>
        <v>20662817754.37001</v>
      </c>
      <c r="CH807" s="5">
        <f>BB807*BF807*CG807</f>
        <v>0</v>
      </c>
      <c r="CI807" s="5">
        <f>CF807+CH807</f>
        <v>0</v>
      </c>
      <c r="CJ807" s="5">
        <f>'[1]Detailed Budget'!$AD$178</f>
        <v>46025131033.061455</v>
      </c>
      <c r="CK807" s="5">
        <f>BB807*AG807*CJ807</f>
        <v>0</v>
      </c>
      <c r="CL807" s="5">
        <f>CI807+CK807</f>
        <v>0</v>
      </c>
      <c r="CM807" s="4">
        <f>'[1]Detailed Budget'!$AD$189</f>
        <v>77498869683.252869</v>
      </c>
      <c r="CN807" s="5">
        <f>BH807*BL807*CM807</f>
        <v>33300269.672151618</v>
      </c>
      <c r="CO807" s="3">
        <f>'[1]Detailed Budget'!$AD$191</f>
        <v>2684962805.4134097</v>
      </c>
      <c r="CP807" s="2">
        <f>BH807*AN807*CO807</f>
        <v>1153694.058318432</v>
      </c>
      <c r="CQ807" s="2">
        <f>CN807+CP807</f>
        <v>34453963.730470046</v>
      </c>
      <c r="CR807" s="6">
        <f>'[1]Detailed Budget'!$AD$195</f>
        <v>18734176418</v>
      </c>
      <c r="CS807" s="5">
        <f>BN807*CR807</f>
        <v>7739283.0649896003</v>
      </c>
      <c r="CW807" s="4"/>
      <c r="DH807" s="3">
        <f>'[1]Detailed Budget'!$AD$163</f>
        <v>4928560000</v>
      </c>
      <c r="DI807" s="2">
        <f>AP807*DH807</f>
        <v>5600000</v>
      </c>
    </row>
    <row r="808" spans="1:118" ht="43.5" x14ac:dyDescent="0.35">
      <c r="A808" s="23" t="s">
        <v>176</v>
      </c>
      <c r="B808" s="22" t="s">
        <v>175</v>
      </c>
      <c r="C808" s="21" t="s">
        <v>1</v>
      </c>
      <c r="D808" s="21"/>
      <c r="E808" s="21"/>
      <c r="F808" s="21"/>
      <c r="G808" s="21" t="s">
        <v>1</v>
      </c>
      <c r="H808" s="21" t="s">
        <v>1</v>
      </c>
      <c r="I808" s="21" t="s">
        <v>1</v>
      </c>
      <c r="J808" s="21"/>
      <c r="K808" s="21"/>
      <c r="L808" s="21"/>
      <c r="M808" s="21"/>
      <c r="N808" s="21"/>
      <c r="O808" s="21" t="s">
        <v>1</v>
      </c>
      <c r="P808" s="21"/>
      <c r="Q808" s="21"/>
      <c r="R808" s="21" t="s">
        <v>1</v>
      </c>
      <c r="S808" s="21"/>
      <c r="T808" s="21"/>
      <c r="U808" s="20">
        <f>COUNTA(C808:T808)</f>
        <v>6</v>
      </c>
      <c r="V808" s="19" t="s">
        <v>9</v>
      </c>
      <c r="W808" s="18">
        <v>255885</v>
      </c>
      <c r="X808" s="17">
        <v>3.31</v>
      </c>
      <c r="Y808" s="16">
        <f>1+X808/100</f>
        <v>1.0330999999999999</v>
      </c>
      <c r="Z808" s="6">
        <v>19</v>
      </c>
      <c r="AA808" s="16">
        <f>POWER(Y808,Z808)</f>
        <v>1.8565423880120511</v>
      </c>
      <c r="AB808" s="6">
        <f>W808*AA808</f>
        <v>475061.34895646368</v>
      </c>
      <c r="AC808" s="1">
        <v>14.1</v>
      </c>
      <c r="AD808" s="6">
        <f>AB808*AC808/100</f>
        <v>66983.650202861376</v>
      </c>
      <c r="AE808" s="6">
        <f>AD808*0.95</f>
        <v>63634.467692718303</v>
      </c>
      <c r="AF808" s="6">
        <f>AE808*BB808</f>
        <v>0</v>
      </c>
      <c r="AG808" s="15">
        <f>AE808/21628351</f>
        <v>2.9421784255636643E-3</v>
      </c>
      <c r="AH808" s="6">
        <f>AB808*0.05</f>
        <v>23753.067447823185</v>
      </c>
      <c r="AI808" s="12">
        <f>AH808/12908475</f>
        <v>1.8401141457703707E-3</v>
      </c>
      <c r="AJ808" s="6">
        <f>AD808+AH808</f>
        <v>90736.717650684557</v>
      </c>
      <c r="AK808" s="6">
        <f>AB808*0.04</f>
        <v>19002.453958258549</v>
      </c>
      <c r="AL808" s="6">
        <f>AB808*0.04</f>
        <v>19002.453958258549</v>
      </c>
      <c r="AM808" s="6">
        <f>AK808+AL808</f>
        <v>38004.907916517099</v>
      </c>
      <c r="AN808" s="14">
        <f>AM808/20653560</f>
        <v>1.8401141457703707E-3</v>
      </c>
      <c r="AO808" s="6">
        <v>15</v>
      </c>
      <c r="AP808" s="13">
        <f>AO808/8801</f>
        <v>1.7043517782070218E-3</v>
      </c>
      <c r="AQ808" s="6">
        <v>15</v>
      </c>
      <c r="AR808" s="6"/>
      <c r="AS808" s="6"/>
      <c r="AT808" s="6"/>
      <c r="AU808" s="6">
        <v>0</v>
      </c>
      <c r="AV808" s="6"/>
      <c r="AW808" s="13">
        <f>AV808/34743979</f>
        <v>0</v>
      </c>
      <c r="AX808" s="6">
        <v>1</v>
      </c>
      <c r="AY808" s="6">
        <f>AJ808/1330153*382245</f>
        <v>26074.937723995597</v>
      </c>
      <c r="AZ808" s="6">
        <f>AX808*AY808</f>
        <v>26074.937723995597</v>
      </c>
      <c r="BA808" s="12">
        <f>AZ808/12721596</f>
        <v>2.0496593135008842E-3</v>
      </c>
      <c r="BB808" s="11">
        <v>0</v>
      </c>
      <c r="BC808" s="6">
        <f>AD808*BB808*0.18*4</f>
        <v>0</v>
      </c>
      <c r="BD808" s="10">
        <f>BC808/11104067</f>
        <v>0</v>
      </c>
      <c r="BE808" s="6">
        <f>AD808*BB808*0.77*4</f>
        <v>0</v>
      </c>
      <c r="BF808" s="8">
        <f>BE808/47500730</f>
        <v>0</v>
      </c>
      <c r="BG808" s="27">
        <f>BC808+BE808</f>
        <v>0</v>
      </c>
      <c r="BH808" s="9">
        <v>1</v>
      </c>
      <c r="BI808" s="6">
        <f>AK808*0.85*0.75*12</f>
        <v>145368.77278067789</v>
      </c>
      <c r="BJ808" s="6">
        <f>AL808*0.85*0.75*2*12</f>
        <v>290737.54556135577</v>
      </c>
      <c r="BK808" s="6">
        <f>BI808+BJ808</f>
        <v>436106.31834203366</v>
      </c>
      <c r="BL808" s="8">
        <f>BK808/236999601</f>
        <v>1.8401141457703705E-3</v>
      </c>
      <c r="BM808" s="6">
        <f>AH808/348208*600570</f>
        <v>40967.983840518231</v>
      </c>
      <c r="BN808" s="8">
        <f>BM808/23157202</f>
        <v>1.7691249504373729E-3</v>
      </c>
      <c r="BT808" s="6">
        <f>'[1]Detailed Budget'!$AD$12</f>
        <v>194045122715</v>
      </c>
      <c r="BU808" s="6">
        <f>'[1]Detailed Budget'!$AD$24</f>
        <v>194045122715</v>
      </c>
      <c r="BV808" s="7">
        <f>AV808/34743979</f>
        <v>0</v>
      </c>
      <c r="BW808" s="4"/>
      <c r="BX808" s="5">
        <f>BT808*BV808</f>
        <v>0</v>
      </c>
      <c r="BY808" s="5">
        <f>BU808*BV808</f>
        <v>0</v>
      </c>
      <c r="CA808" s="6">
        <f>'[1]Detailed Budget'!$AD$96</f>
        <v>71050111380.677719</v>
      </c>
      <c r="CB808" s="5">
        <f>BA808*CA808</f>
        <v>145628522.51668125</v>
      </c>
      <c r="CE808" s="6">
        <f>'[1]Detailed Budget'!$AD$175</f>
        <v>4330586076.5988197</v>
      </c>
      <c r="CF808" s="5">
        <f>BB808*BD808*CE808</f>
        <v>0</v>
      </c>
      <c r="CG808" s="6">
        <f>'[1]Detailed Budget'!$AD$176</f>
        <v>20662817754.37001</v>
      </c>
      <c r="CH808" s="5">
        <f>BB808*BF808*CG808</f>
        <v>0</v>
      </c>
      <c r="CI808" s="5">
        <f>CF808+CH808</f>
        <v>0</v>
      </c>
      <c r="CJ808" s="5">
        <f>'[1]Detailed Budget'!$AD$178</f>
        <v>46025131033.061455</v>
      </c>
      <c r="CK808" s="5">
        <f>BB808*AG808*CJ808</f>
        <v>0</v>
      </c>
      <c r="CL808" s="5">
        <f>CI808+CK808</f>
        <v>0</v>
      </c>
      <c r="CM808" s="4">
        <f>'[1]Detailed Budget'!$AD$189</f>
        <v>77498869683.252869</v>
      </c>
      <c r="CN808" s="5">
        <f>BH808*BL808*CM808</f>
        <v>142606766.38536811</v>
      </c>
      <c r="CO808" s="3">
        <f>'[1]Detailed Budget'!$AD$191</f>
        <v>2684962805.4134097</v>
      </c>
      <c r="CP808" s="2">
        <f>BH808*AN808*CO808</f>
        <v>4940638.0391085148</v>
      </c>
      <c r="CQ808" s="2">
        <f>CN808+CP808</f>
        <v>147547404.42447662</v>
      </c>
      <c r="CR808" s="6">
        <f>'[1]Detailed Budget'!$AD$195</f>
        <v>18734176418</v>
      </c>
      <c r="CS808" s="5">
        <f>BN808*CR808</f>
        <v>33143098.926979251</v>
      </c>
      <c r="CW808" s="4"/>
      <c r="DH808" s="3">
        <f>'[1]Detailed Budget'!$AD$163</f>
        <v>4928560000</v>
      </c>
      <c r="DI808" s="2">
        <f>AP808*DH808</f>
        <v>8400000</v>
      </c>
    </row>
    <row r="809" spans="1:118" x14ac:dyDescent="0.35">
      <c r="A809" s="23"/>
      <c r="B809" s="22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0"/>
      <c r="V809" s="19"/>
      <c r="W809" s="18"/>
      <c r="X809" s="17"/>
      <c r="Y809" s="16"/>
      <c r="Z809" s="6"/>
      <c r="AA809" s="16"/>
      <c r="AB809" s="6"/>
      <c r="AD809" s="6"/>
      <c r="AE809" s="6"/>
      <c r="AF809" s="6">
        <f>AE809*BB809</f>
        <v>0</v>
      </c>
      <c r="AG809" s="15">
        <f>AE809/21628351</f>
        <v>0</v>
      </c>
      <c r="AH809" s="6"/>
      <c r="AI809" s="12"/>
      <c r="AJ809" s="6"/>
      <c r="AK809" s="6">
        <f>AB809*0.04</f>
        <v>0</v>
      </c>
      <c r="AL809" s="6">
        <f>AB809*0.04</f>
        <v>0</v>
      </c>
      <c r="AM809" s="6">
        <f>AK809+AL809</f>
        <v>0</v>
      </c>
      <c r="AN809" s="14">
        <f>AM809/20653560</f>
        <v>0</v>
      </c>
      <c r="AO809" s="6"/>
      <c r="AP809" s="13">
        <f>AO809/8801</f>
        <v>0</v>
      </c>
      <c r="AQ809" s="6"/>
      <c r="AR809" s="6"/>
      <c r="AS809" s="6"/>
      <c r="AT809" s="6"/>
      <c r="AU809" s="6"/>
      <c r="AV809" s="6"/>
      <c r="AW809" s="13">
        <f>AV809/34743979</f>
        <v>0</v>
      </c>
      <c r="AX809" s="6"/>
      <c r="AY809" s="6"/>
      <c r="AZ809" s="6"/>
      <c r="BA809" s="12">
        <f>AZ809/12721596</f>
        <v>0</v>
      </c>
      <c r="BB809" s="11"/>
      <c r="BC809" s="6"/>
      <c r="BD809" s="10"/>
      <c r="BE809" s="6"/>
      <c r="BF809" s="8"/>
      <c r="BG809" s="27"/>
      <c r="BH809" s="9"/>
      <c r="BI809" s="6">
        <f>AK809*0.85*0.75*12</f>
        <v>0</v>
      </c>
      <c r="BJ809" s="6">
        <f>AL809*0.85*0.75*2*12</f>
        <v>0</v>
      </c>
      <c r="BK809" s="6">
        <f>BI809+BJ809</f>
        <v>0</v>
      </c>
      <c r="BL809" s="8">
        <f>BK809/236999601</f>
        <v>0</v>
      </c>
      <c r="BM809" s="6"/>
      <c r="BN809" s="8">
        <f>BM809/23157202</f>
        <v>0</v>
      </c>
      <c r="BT809" s="6"/>
      <c r="BU809" s="6"/>
      <c r="BV809" s="7"/>
      <c r="BW809" s="4"/>
      <c r="BX809" s="5"/>
      <c r="BY809" s="5"/>
      <c r="CA809" s="6">
        <f>'[1]Detailed Budget'!$AD$96</f>
        <v>71050111380.677719</v>
      </c>
      <c r="CB809" s="5">
        <f>BA809*CA809</f>
        <v>0</v>
      </c>
      <c r="CE809" s="6"/>
      <c r="CF809" s="5"/>
      <c r="CG809" s="6"/>
      <c r="CH809" s="5"/>
      <c r="CI809" s="5"/>
      <c r="CJ809" s="5"/>
      <c r="CK809" s="5"/>
      <c r="CL809" s="5"/>
      <c r="CM809" s="4">
        <f>'[1]Detailed Budget'!$AD$189</f>
        <v>77498869683.252869</v>
      </c>
      <c r="CN809" s="5">
        <f>BH809*BL809*CM809</f>
        <v>0</v>
      </c>
      <c r="CO809" s="3">
        <f>'[1]Detailed Budget'!$AD$191</f>
        <v>2684962805.4134097</v>
      </c>
      <c r="CP809" s="2">
        <f>BH809*AN809*CO809</f>
        <v>0</v>
      </c>
      <c r="CQ809" s="2">
        <f>CN809+CP809</f>
        <v>0</v>
      </c>
      <c r="CR809" s="6"/>
      <c r="CS809" s="5"/>
      <c r="CW809" s="4"/>
      <c r="DH809" s="3">
        <f>'[1]Detailed Budget'!$AD$163</f>
        <v>4928560000</v>
      </c>
      <c r="DI809" s="2">
        <f>AP809*DH809</f>
        <v>0</v>
      </c>
    </row>
    <row r="810" spans="1:118" x14ac:dyDescent="0.35">
      <c r="A810" s="38">
        <v>6.4</v>
      </c>
      <c r="B810" s="37" t="s">
        <v>174</v>
      </c>
      <c r="C810" s="34">
        <f>COUNTA(C812:C829)</f>
        <v>18</v>
      </c>
      <c r="D810" s="34">
        <f>COUNTA(D812:D829)</f>
        <v>0</v>
      </c>
      <c r="E810" s="34">
        <f>COUNTA(E812:E829)</f>
        <v>0</v>
      </c>
      <c r="F810" s="34">
        <f>COUNTA(F812:F829)</f>
        <v>0</v>
      </c>
      <c r="G810" s="34">
        <f>COUNTA(G812:G829)</f>
        <v>18</v>
      </c>
      <c r="H810" s="34">
        <f>COUNTA(H812:H829)</f>
        <v>18</v>
      </c>
      <c r="I810" s="34">
        <f>COUNTA(I812:I829)</f>
        <v>18</v>
      </c>
      <c r="J810" s="34">
        <f>COUNTA(J812:J829)</f>
        <v>0</v>
      </c>
      <c r="K810" s="34">
        <f>COUNTA(K812:K829)</f>
        <v>1</v>
      </c>
      <c r="L810" s="34">
        <f>COUNTA(L812:L829)</f>
        <v>0</v>
      </c>
      <c r="M810" s="34">
        <f>COUNTA(M812:M829)</f>
        <v>4</v>
      </c>
      <c r="N810" s="34">
        <f>COUNTA(N812:N829)</f>
        <v>12</v>
      </c>
      <c r="O810" s="34">
        <f>COUNTA(O812:O829)</f>
        <v>1</v>
      </c>
      <c r="P810" s="34">
        <f>COUNTA(P812:P829)</f>
        <v>0</v>
      </c>
      <c r="Q810" s="34">
        <f>COUNTA(Q812:Q829)</f>
        <v>2</v>
      </c>
      <c r="R810" s="34">
        <f>COUNTA(R812:R829)</f>
        <v>16</v>
      </c>
      <c r="S810" s="34">
        <f>COUNTA(S812:S829)</f>
        <v>0</v>
      </c>
      <c r="T810" s="34">
        <f>COUNTA(T812:T829)</f>
        <v>0</v>
      </c>
      <c r="U810" s="33">
        <f>SUM(C810:T810)</f>
        <v>108</v>
      </c>
      <c r="V810" s="19"/>
      <c r="W810" s="25">
        <f>SUM(W812:W829)</f>
        <v>3460877</v>
      </c>
      <c r="X810" s="31">
        <v>3.01</v>
      </c>
      <c r="Y810" s="30">
        <f>1+X810/100</f>
        <v>1.0301</v>
      </c>
      <c r="Z810" s="25">
        <v>19</v>
      </c>
      <c r="AA810" s="30">
        <f>POWER(Y810,Z810)</f>
        <v>1.7567435038184733</v>
      </c>
      <c r="AB810" s="25">
        <f>W810*AA810</f>
        <v>6079873.1872647665</v>
      </c>
      <c r="AC810" s="24">
        <v>12.7</v>
      </c>
      <c r="AD810" s="25">
        <f>AB810*AC810/100</f>
        <v>772143.89478262526</v>
      </c>
      <c r="AE810" s="25">
        <f>AD810*0.95</f>
        <v>733536.700043494</v>
      </c>
      <c r="AF810" s="25">
        <f>SUM(AF812:AF829)</f>
        <v>0</v>
      </c>
      <c r="AG810" s="15">
        <f>AE810/21628351</f>
        <v>3.3915516723558539E-2</v>
      </c>
      <c r="AH810" s="25">
        <f>SUM(AH812:AH829)</f>
        <v>303993.65936323837</v>
      </c>
      <c r="AI810" s="12">
        <f>AH810/12908475</f>
        <v>2.3549928195486947E-2</v>
      </c>
      <c r="AJ810" s="25">
        <f>SUM(AJ812:AJ829)</f>
        <v>1076137.5541458635</v>
      </c>
      <c r="AK810" s="6">
        <f>AB810*0.04</f>
        <v>243194.92749059066</v>
      </c>
      <c r="AL810" s="6">
        <f>AB810*0.04</f>
        <v>243194.92749059066</v>
      </c>
      <c r="AM810" s="6">
        <f>AK810+AL810</f>
        <v>486389.85498118133</v>
      </c>
      <c r="AN810" s="14">
        <f>AM810/20653560</f>
        <v>2.3549928195486944E-2</v>
      </c>
      <c r="AO810" s="25">
        <f>SUM(AO812:AO829)</f>
        <v>203</v>
      </c>
      <c r="AP810" s="13">
        <f>AO810/8801</f>
        <v>2.3065560731735029E-2</v>
      </c>
      <c r="AQ810" s="25">
        <f>SUM(AQ812:AQ829)</f>
        <v>203</v>
      </c>
      <c r="AR810" s="25"/>
      <c r="AS810" s="25"/>
      <c r="AT810" s="25"/>
      <c r="AU810" s="6"/>
      <c r="AV810" s="6"/>
      <c r="AW810" s="13">
        <f>AV810/34743979</f>
        <v>0</v>
      </c>
      <c r="AX810" s="6"/>
      <c r="AY810" s="25">
        <v>352097</v>
      </c>
      <c r="AZ810" s="25">
        <f>SUM(AZ812:AZ829)</f>
        <v>352096.85412288777</v>
      </c>
      <c r="BA810" s="12">
        <f>AZ810/12721596</f>
        <v>2.7677097600245108E-2</v>
      </c>
      <c r="BB810" s="11"/>
      <c r="BC810" s="25"/>
      <c r="BD810" s="10">
        <f>BC810/11104067</f>
        <v>0</v>
      </c>
      <c r="BE810" s="25"/>
      <c r="BF810" s="8">
        <f>BE810/47500730</f>
        <v>0</v>
      </c>
      <c r="BG810" s="24"/>
      <c r="BI810" s="6">
        <f>AK810*0.85*0.75*12</f>
        <v>1860441.1953030187</v>
      </c>
      <c r="BJ810" s="6">
        <f>AL810*0.85*0.75*2*12</f>
        <v>3720882.3906060373</v>
      </c>
      <c r="BK810" s="6">
        <f>BI810+BJ810</f>
        <v>5581323.5859090555</v>
      </c>
      <c r="BL810" s="8">
        <f>BK810/236999601</f>
        <v>2.3549928195486944E-2</v>
      </c>
      <c r="BM810" s="25">
        <v>552409</v>
      </c>
      <c r="BN810" s="8">
        <f>BM810/23157202</f>
        <v>2.3854738581975492E-2</v>
      </c>
      <c r="BO810" s="24"/>
      <c r="BP810" s="24"/>
      <c r="BQ810" s="24"/>
      <c r="BR810" s="24"/>
      <c r="BS810" s="24"/>
      <c r="BT810" s="25">
        <f>'[1]Detailed Budget'!$AD$12</f>
        <v>194045122715</v>
      </c>
      <c r="BU810" s="25">
        <f>'[1]Detailed Budget'!$AD$24</f>
        <v>194045122715</v>
      </c>
      <c r="BV810" s="7">
        <f>AV810/34743979</f>
        <v>0</v>
      </c>
      <c r="BW810" s="4"/>
      <c r="BX810" s="35">
        <f>BT810*BV810</f>
        <v>0</v>
      </c>
      <c r="BY810" s="35">
        <f>BU810*BV810</f>
        <v>0</v>
      </c>
      <c r="BZ810" s="24"/>
      <c r="CA810" s="25">
        <f>'[1]Detailed Budget'!$AD$96</f>
        <v>71050111380.677719</v>
      </c>
      <c r="CB810" s="35">
        <f>BA810*CA810</f>
        <v>1966460867.191303</v>
      </c>
      <c r="CC810" s="24"/>
      <c r="CD810" s="24"/>
      <c r="CE810" s="25">
        <f>'[1]Detailed Budget'!$AD$175</f>
        <v>4330586076.5988197</v>
      </c>
      <c r="CF810" s="35">
        <f>SUM(CF812:CF829)</f>
        <v>0</v>
      </c>
      <c r="CG810" s="36">
        <f>'[1]Detailed Budget'!$AD$176</f>
        <v>20662817754.37001</v>
      </c>
      <c r="CH810" s="35">
        <f>SUM(CH812:CH829)</f>
        <v>0</v>
      </c>
      <c r="CI810" s="35">
        <f>SUM(CI812:CI829)</f>
        <v>0</v>
      </c>
      <c r="CJ810" s="5">
        <f>'[1]Detailed Budget'!$AD$178</f>
        <v>46025131033.061455</v>
      </c>
      <c r="CK810" s="35">
        <f>SUM(CK812:CK829)</f>
        <v>0</v>
      </c>
      <c r="CL810" s="35">
        <f>SUM(CL812:CL829)</f>
        <v>0</v>
      </c>
      <c r="CM810" s="4">
        <f>'[1]Detailed Budget'!$AD$189</f>
        <v>77498869683.252869</v>
      </c>
      <c r="CN810" s="5">
        <f>BH810*BL810*CM810</f>
        <v>0</v>
      </c>
      <c r="CO810" s="3">
        <f>'[1]Detailed Budget'!$AD$191</f>
        <v>2684962805.4134097</v>
      </c>
      <c r="CP810" s="2">
        <f>BH810*AN810*CO810</f>
        <v>0</v>
      </c>
      <c r="CQ810" s="2">
        <f>CN810+CP810</f>
        <v>0</v>
      </c>
      <c r="CR810" s="25">
        <f>'[1]Detailed Budget'!$AD$195</f>
        <v>18734176418</v>
      </c>
      <c r="CS810" s="5">
        <f>BN810*CR810</f>
        <v>446898881.00000006</v>
      </c>
      <c r="CT810" s="24"/>
      <c r="CU810" s="24"/>
      <c r="CV810" s="24"/>
      <c r="CW810" s="4"/>
      <c r="CX810" s="24"/>
      <c r="CY810" s="24"/>
      <c r="CZ810" s="24"/>
      <c r="DA810" s="24"/>
      <c r="DB810" s="24"/>
      <c r="DC810" s="24"/>
      <c r="DD810" s="24"/>
      <c r="DE810" s="24"/>
      <c r="DF810" s="24"/>
      <c r="DG810" s="24"/>
      <c r="DH810" s="3">
        <f>'[1]Detailed Budget'!$AD$163</f>
        <v>4928560000</v>
      </c>
      <c r="DI810" s="2">
        <f>AP810*DH810</f>
        <v>113680000</v>
      </c>
      <c r="DJ810" s="24"/>
      <c r="DK810" s="24"/>
      <c r="DL810" s="24"/>
      <c r="DM810" s="24"/>
      <c r="DN810" s="24"/>
    </row>
    <row r="811" spans="1:118" x14ac:dyDescent="0.35">
      <c r="A811" s="23" t="s">
        <v>173</v>
      </c>
      <c r="B811" s="22" t="s">
        <v>72</v>
      </c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3"/>
      <c r="V811" s="19"/>
      <c r="W811" s="25"/>
      <c r="X811" s="31"/>
      <c r="Y811" s="30"/>
      <c r="Z811" s="25"/>
      <c r="AA811" s="30"/>
      <c r="AB811" s="25"/>
      <c r="AC811" s="24"/>
      <c r="AD811" s="25"/>
      <c r="AE811" s="25"/>
      <c r="AF811" s="6"/>
      <c r="AG811" s="15">
        <f>AE811/21628351</f>
        <v>0</v>
      </c>
      <c r="AH811" s="25"/>
      <c r="AI811" s="12"/>
      <c r="AJ811" s="6"/>
      <c r="AK811" s="6">
        <f>AB811*0.04</f>
        <v>0</v>
      </c>
      <c r="AL811" s="6">
        <f>AB811*0.04</f>
        <v>0</v>
      </c>
      <c r="AM811" s="6">
        <f>AK811+AL811</f>
        <v>0</v>
      </c>
      <c r="AN811" s="14">
        <f>AM811/20653560</f>
        <v>0</v>
      </c>
      <c r="AO811" s="25"/>
      <c r="AP811" s="13"/>
      <c r="AQ811" s="25"/>
      <c r="AR811" s="25"/>
      <c r="AS811" s="25"/>
      <c r="AT811" s="25"/>
      <c r="AU811" s="6"/>
      <c r="AV811" s="6"/>
      <c r="AW811" s="13">
        <f>AV811/34743979</f>
        <v>0</v>
      </c>
      <c r="AX811" s="6"/>
      <c r="AY811" s="25"/>
      <c r="AZ811" s="6"/>
      <c r="BA811" s="12">
        <f>AZ811/12721596</f>
        <v>0</v>
      </c>
      <c r="BB811" s="11"/>
      <c r="BC811" s="25"/>
      <c r="BD811" s="10">
        <f>BC811/11104067</f>
        <v>0</v>
      </c>
      <c r="BE811" s="25"/>
      <c r="BF811" s="8">
        <f>BE811/47500730</f>
        <v>0</v>
      </c>
      <c r="BG811" s="24"/>
      <c r="BI811" s="6">
        <f>AK811*0.85*0.75*12</f>
        <v>0</v>
      </c>
      <c r="BJ811" s="6">
        <f>AL811*0.85*0.75*2*12</f>
        <v>0</v>
      </c>
      <c r="BK811" s="6">
        <f>BI811+BJ811</f>
        <v>0</v>
      </c>
      <c r="BL811" s="8">
        <f>BK811/236999601</f>
        <v>0</v>
      </c>
      <c r="BM811" s="25"/>
      <c r="BN811" s="8">
        <f>BM811/23157202</f>
        <v>0</v>
      </c>
      <c r="BO811" s="24"/>
      <c r="BP811" s="24"/>
      <c r="BQ811" s="24"/>
      <c r="BR811" s="24"/>
      <c r="BS811" s="24"/>
      <c r="BT811" s="25"/>
      <c r="BU811" s="25">
        <f>'[1]Detailed Budget'!$AD$24</f>
        <v>194045122715</v>
      </c>
      <c r="BV811" s="7"/>
      <c r="BW811" s="4"/>
      <c r="BX811" s="5"/>
      <c r="BY811" s="5"/>
      <c r="BZ811" s="24"/>
      <c r="CA811" s="25">
        <f>'[1]Detailed Budget'!$AD$96</f>
        <v>71050111380.677719</v>
      </c>
      <c r="CB811" s="5"/>
      <c r="CC811" s="24"/>
      <c r="CD811" s="24"/>
      <c r="CE811" s="25"/>
      <c r="CF811" s="5"/>
      <c r="CG811" s="26"/>
      <c r="CH811" s="5"/>
      <c r="CI811" s="5"/>
      <c r="CJ811" s="5"/>
      <c r="CK811" s="5"/>
      <c r="CL811" s="5"/>
      <c r="CM811" s="4">
        <f>'[1]Detailed Budget'!$AD$189</f>
        <v>77498869683.252869</v>
      </c>
      <c r="CN811" s="5">
        <f>BH811*BL811*CM811</f>
        <v>0</v>
      </c>
      <c r="CO811" s="3">
        <f>'[1]Detailed Budget'!$AD$191</f>
        <v>2684962805.4134097</v>
      </c>
      <c r="CP811" s="2">
        <f>BH811*AN811*CO811</f>
        <v>0</v>
      </c>
      <c r="CQ811" s="2">
        <f>CN811+CP811</f>
        <v>0</v>
      </c>
      <c r="CR811" s="25"/>
      <c r="CS811" s="5"/>
      <c r="CT811" s="24"/>
      <c r="CU811" s="24"/>
      <c r="CV811" s="24"/>
      <c r="CW811" s="4"/>
      <c r="CX811" s="24"/>
      <c r="CY811" s="24"/>
      <c r="CZ811" s="24"/>
      <c r="DA811" s="24"/>
      <c r="DB811" s="24"/>
      <c r="DC811" s="24"/>
      <c r="DD811" s="24"/>
      <c r="DE811" s="24"/>
      <c r="DF811" s="24"/>
      <c r="DG811" s="24"/>
      <c r="DH811" s="3"/>
      <c r="DI811" s="2"/>
      <c r="DJ811" s="24"/>
      <c r="DK811" s="24"/>
      <c r="DL811" s="24"/>
      <c r="DM811" s="24"/>
      <c r="DN811" s="24"/>
    </row>
    <row r="812" spans="1:118" ht="43.5" x14ac:dyDescent="0.35">
      <c r="A812" s="23" t="s">
        <v>172</v>
      </c>
      <c r="B812" s="22" t="s">
        <v>171</v>
      </c>
      <c r="C812" s="21" t="s">
        <v>1</v>
      </c>
      <c r="D812" s="21"/>
      <c r="E812" s="21"/>
      <c r="F812" s="21"/>
      <c r="G812" s="21" t="s">
        <v>1</v>
      </c>
      <c r="H812" s="21" t="s">
        <v>1</v>
      </c>
      <c r="I812" s="21" t="s">
        <v>1</v>
      </c>
      <c r="J812" s="21"/>
      <c r="K812" s="21"/>
      <c r="L812" s="21"/>
      <c r="M812" s="21"/>
      <c r="N812" s="21" t="s">
        <v>1</v>
      </c>
      <c r="O812" s="21"/>
      <c r="P812" s="21"/>
      <c r="Q812" s="21"/>
      <c r="R812" s="21" t="s">
        <v>1</v>
      </c>
      <c r="S812" s="21"/>
      <c r="T812" s="21"/>
      <c r="U812" s="20">
        <f>COUNTA(C812:T812)</f>
        <v>6</v>
      </c>
      <c r="V812" s="19" t="s">
        <v>9</v>
      </c>
      <c r="W812" s="18">
        <v>179092</v>
      </c>
      <c r="X812" s="17">
        <v>3.01</v>
      </c>
      <c r="Y812" s="16">
        <f>1+X812/100</f>
        <v>1.0301</v>
      </c>
      <c r="Z812" s="6">
        <v>19</v>
      </c>
      <c r="AA812" s="16">
        <f>POWER(Y812,Z812)</f>
        <v>1.7567435038184733</v>
      </c>
      <c r="AB812" s="6">
        <f>W812*AA812</f>
        <v>314618.70758585801</v>
      </c>
      <c r="AC812" s="1">
        <v>12.7</v>
      </c>
      <c r="AD812" s="6">
        <f>AB812*AC812/100</f>
        <v>39956.575863403967</v>
      </c>
      <c r="AE812" s="6">
        <f>AD812*0.95</f>
        <v>37958.747070233767</v>
      </c>
      <c r="AF812" s="6">
        <f>AE812*BB812</f>
        <v>0</v>
      </c>
      <c r="AG812" s="15">
        <f>AE812/21628351</f>
        <v>1.7550458225055515E-3</v>
      </c>
      <c r="AH812" s="6">
        <f>AB812*0.05</f>
        <v>15730.935379292901</v>
      </c>
      <c r="AI812" s="12">
        <f>AH812/12908475</f>
        <v>1.2186517291386397E-3</v>
      </c>
      <c r="AJ812" s="6">
        <f>AD812+AH812</f>
        <v>55687.51124269687</v>
      </c>
      <c r="AK812" s="6">
        <f>AB812*0.04</f>
        <v>12584.74830343432</v>
      </c>
      <c r="AL812" s="6">
        <f>AB812*0.04</f>
        <v>12584.74830343432</v>
      </c>
      <c r="AM812" s="6">
        <f>AK812+AL812</f>
        <v>25169.496606868641</v>
      </c>
      <c r="AN812" s="14">
        <f>AM812/20653560</f>
        <v>1.2186517291386395E-3</v>
      </c>
      <c r="AO812" s="6">
        <v>13</v>
      </c>
      <c r="AP812" s="13">
        <f>AO812/8801</f>
        <v>1.4771048744460858E-3</v>
      </c>
      <c r="AQ812" s="6">
        <v>13</v>
      </c>
      <c r="AR812" s="6"/>
      <c r="AS812" s="6"/>
      <c r="AT812" s="6"/>
      <c r="AU812" s="6">
        <v>0</v>
      </c>
      <c r="AV812" s="6"/>
      <c r="AW812" s="13">
        <f>AV812/34743979</f>
        <v>0</v>
      </c>
      <c r="AX812" s="6">
        <v>1</v>
      </c>
      <c r="AY812" s="6">
        <f>AJ812/1076138*352097</f>
        <v>18220.159167337126</v>
      </c>
      <c r="AZ812" s="6">
        <f>AX812*AY812</f>
        <v>18220.159167337126</v>
      </c>
      <c r="BA812" s="12">
        <f>AZ812/12721596</f>
        <v>1.4322227468422299E-3</v>
      </c>
      <c r="BB812" s="11">
        <v>0</v>
      </c>
      <c r="BC812" s="6">
        <f>AD812*BB812*0.18*4</f>
        <v>0</v>
      </c>
      <c r="BD812" s="10">
        <f>BC812/11104067</f>
        <v>0</v>
      </c>
      <c r="BE812" s="6">
        <f>AD812*BB812*0.77*4</f>
        <v>0</v>
      </c>
      <c r="BF812" s="8">
        <f>BE812/47500730</f>
        <v>0</v>
      </c>
      <c r="BG812" s="27">
        <f>BC812+BE812</f>
        <v>0</v>
      </c>
      <c r="BH812" s="9">
        <v>1</v>
      </c>
      <c r="BI812" s="6">
        <f>AK812*0.85*0.75*12</f>
        <v>96273.32452127256</v>
      </c>
      <c r="BJ812" s="6">
        <f>AL812*0.85*0.75*2*12</f>
        <v>192546.64904254512</v>
      </c>
      <c r="BK812" s="6">
        <f>BI812+BJ812</f>
        <v>288819.97356381768</v>
      </c>
      <c r="BL812" s="8">
        <f>BK812/236999601</f>
        <v>1.2186517291386397E-3</v>
      </c>
      <c r="BM812" s="6">
        <f>AH812/303994*552409</f>
        <v>28585.795383921435</v>
      </c>
      <c r="BN812" s="8">
        <f>BM812/23157202</f>
        <v>1.2344235449481952E-3</v>
      </c>
      <c r="BT812" s="6">
        <f>'[1]Detailed Budget'!$AD$12</f>
        <v>194045122715</v>
      </c>
      <c r="BU812" s="6">
        <f>'[1]Detailed Budget'!$AD$24</f>
        <v>194045122715</v>
      </c>
      <c r="BV812" s="7">
        <f>AV812/34743979</f>
        <v>0</v>
      </c>
      <c r="BW812" s="4"/>
      <c r="BX812" s="5">
        <f>BT812*BV812</f>
        <v>0</v>
      </c>
      <c r="BY812" s="5">
        <f>BU812*BV812</f>
        <v>0</v>
      </c>
      <c r="CA812" s="6">
        <f>'[1]Detailed Budget'!$AD$96</f>
        <v>71050111380.677719</v>
      </c>
      <c r="CB812" s="5">
        <f>BA812*CA812</f>
        <v>101759585.68508062</v>
      </c>
      <c r="CE812" s="6">
        <f>'[1]Detailed Budget'!$AD$175</f>
        <v>4330586076.5988197</v>
      </c>
      <c r="CF812" s="5">
        <f>BB812*BD812*CE812</f>
        <v>0</v>
      </c>
      <c r="CG812" s="6">
        <f>'[1]Detailed Budget'!$AD$176</f>
        <v>20662817754.37001</v>
      </c>
      <c r="CH812" s="5">
        <f>BB812*BF812*CG812</f>
        <v>0</v>
      </c>
      <c r="CI812" s="5">
        <f>CF812+CH812</f>
        <v>0</v>
      </c>
      <c r="CJ812" s="5">
        <f>'[1]Detailed Budget'!$AD$178</f>
        <v>46025131033.061455</v>
      </c>
      <c r="CK812" s="5">
        <f>BB812*AG812*CJ812</f>
        <v>0</v>
      </c>
      <c r="CL812" s="5">
        <f>CI812+CK812</f>
        <v>0</v>
      </c>
      <c r="CM812" s="4">
        <f>'[1]Detailed Budget'!$AD$189</f>
        <v>77498869683.252869</v>
      </c>
      <c r="CN812" s="5">
        <f>BH812*BL812*CM812</f>
        <v>94444131.545786217</v>
      </c>
      <c r="CO812" s="3">
        <f>'[1]Detailed Budget'!$AD$191</f>
        <v>2684962805.4134097</v>
      </c>
      <c r="CP812" s="2">
        <f>BH812*AN812*CO812</f>
        <v>3272034.5654899841</v>
      </c>
      <c r="CQ812" s="2">
        <f>CN812+CP812</f>
        <v>97716166.111276194</v>
      </c>
      <c r="CR812" s="6">
        <f>'[1]Detailed Budget'!$AD$195</f>
        <v>18734176418</v>
      </c>
      <c r="CS812" s="5">
        <f>BN812*CR812</f>
        <v>23125908.46559244</v>
      </c>
      <c r="CW812" s="4"/>
      <c r="DH812" s="3">
        <f>'[1]Detailed Budget'!$AD$163</f>
        <v>4928560000</v>
      </c>
      <c r="DI812" s="2">
        <f>AP812*DH812</f>
        <v>7280000.0000000009</v>
      </c>
    </row>
    <row r="813" spans="1:118" ht="43.5" x14ac:dyDescent="0.35">
      <c r="A813" s="23" t="s">
        <v>170</v>
      </c>
      <c r="B813" s="22" t="s">
        <v>169</v>
      </c>
      <c r="C813" s="21" t="s">
        <v>1</v>
      </c>
      <c r="D813" s="21"/>
      <c r="E813" s="21"/>
      <c r="F813" s="21"/>
      <c r="G813" s="21" t="s">
        <v>1</v>
      </c>
      <c r="H813" s="21" t="s">
        <v>1</v>
      </c>
      <c r="I813" s="21" t="s">
        <v>1</v>
      </c>
      <c r="J813" s="21"/>
      <c r="K813" s="21"/>
      <c r="L813" s="21"/>
      <c r="M813" s="21"/>
      <c r="N813" s="21" t="s">
        <v>1</v>
      </c>
      <c r="O813" s="21"/>
      <c r="P813" s="21"/>
      <c r="Q813" s="21"/>
      <c r="R813" s="21" t="s">
        <v>1</v>
      </c>
      <c r="S813" s="21"/>
      <c r="T813" s="21"/>
      <c r="U813" s="20">
        <f>COUNTA(C813:T813)</f>
        <v>6</v>
      </c>
      <c r="V813" s="19" t="s">
        <v>9</v>
      </c>
      <c r="W813" s="18">
        <v>211867</v>
      </c>
      <c r="X813" s="17">
        <v>3.01</v>
      </c>
      <c r="Y813" s="16">
        <f>1+X813/100</f>
        <v>1.0301</v>
      </c>
      <c r="Z813" s="6">
        <v>19</v>
      </c>
      <c r="AA813" s="16">
        <f>POWER(Y813,Z813)</f>
        <v>1.7567435038184733</v>
      </c>
      <c r="AB813" s="6">
        <f>W813*AA813</f>
        <v>372195.97592350846</v>
      </c>
      <c r="AC813" s="1">
        <v>12.7</v>
      </c>
      <c r="AD813" s="6">
        <f>AB813*AC813/100</f>
        <v>47268.888942285572</v>
      </c>
      <c r="AE813" s="6">
        <f>AD813*0.95</f>
        <v>44905.444495171294</v>
      </c>
      <c r="AF813" s="6">
        <f>AE813*BB813</f>
        <v>0</v>
      </c>
      <c r="AG813" s="15">
        <f>AE813/21628351</f>
        <v>2.0762306148615441E-3</v>
      </c>
      <c r="AH813" s="6">
        <f>AB813*0.05</f>
        <v>18609.798796175422</v>
      </c>
      <c r="AI813" s="12">
        <f>AH813/12908475</f>
        <v>1.4416729161403979E-3</v>
      </c>
      <c r="AJ813" s="6">
        <f>AD813+AH813</f>
        <v>65878.687738460998</v>
      </c>
      <c r="AK813" s="6">
        <f>AB813*0.04</f>
        <v>14887.839036940339</v>
      </c>
      <c r="AL813" s="6">
        <f>AB813*0.04</f>
        <v>14887.839036940339</v>
      </c>
      <c r="AM813" s="6">
        <f>AK813+AL813</f>
        <v>29775.678073880677</v>
      </c>
      <c r="AN813" s="14">
        <f>AM813/20653560</f>
        <v>1.4416729161403979E-3</v>
      </c>
      <c r="AO813" s="6">
        <v>10</v>
      </c>
      <c r="AP813" s="13">
        <f>AO813/8801</f>
        <v>1.1362345188046814E-3</v>
      </c>
      <c r="AQ813" s="6">
        <v>10</v>
      </c>
      <c r="AR813" s="6"/>
      <c r="AS813" s="6"/>
      <c r="AT813" s="6"/>
      <c r="AU813" s="6">
        <v>0</v>
      </c>
      <c r="AV813" s="6"/>
      <c r="AW813" s="13">
        <f>AV813/34743979</f>
        <v>0</v>
      </c>
      <c r="AX813" s="6">
        <v>1</v>
      </c>
      <c r="AY813" s="6">
        <f>AJ813/1076138*352097</f>
        <v>21554.566716024248</v>
      </c>
      <c r="AZ813" s="6">
        <f>AX813*AY813</f>
        <v>21554.566716024248</v>
      </c>
      <c r="BA813" s="12">
        <f>AZ813/12721596</f>
        <v>1.6943288181784934E-3</v>
      </c>
      <c r="BB813" s="11">
        <v>0</v>
      </c>
      <c r="BC813" s="6">
        <f>AD813*BB813*0.18*4</f>
        <v>0</v>
      </c>
      <c r="BD813" s="10">
        <f>BC813/11104067</f>
        <v>0</v>
      </c>
      <c r="BE813" s="6">
        <f>AD813*BB813*0.77*4</f>
        <v>0</v>
      </c>
      <c r="BF813" s="8">
        <f>BE813/47500730</f>
        <v>0</v>
      </c>
      <c r="BG813" s="27">
        <f>BC813+BE813</f>
        <v>0</v>
      </c>
      <c r="BH813" s="9">
        <v>1</v>
      </c>
      <c r="BI813" s="6">
        <f>AK813*0.85*0.75*12</f>
        <v>113891.96863259361</v>
      </c>
      <c r="BJ813" s="6">
        <f>AL813*0.85*0.75*2*12</f>
        <v>227783.93726518721</v>
      </c>
      <c r="BK813" s="6">
        <f>BI813+BJ813</f>
        <v>341675.90589778079</v>
      </c>
      <c r="BL813" s="8">
        <f>BK813/236999601</f>
        <v>1.4416729161403981E-3</v>
      </c>
      <c r="BM813" s="6">
        <f>AH813/303994*552409</f>
        <v>33817.181731206765</v>
      </c>
      <c r="BN813" s="8">
        <f>BM813/23157202</f>
        <v>1.4603310767512744E-3</v>
      </c>
      <c r="BT813" s="6">
        <f>'[1]Detailed Budget'!$AD$12</f>
        <v>194045122715</v>
      </c>
      <c r="BU813" s="6">
        <f>'[1]Detailed Budget'!$AD$24</f>
        <v>194045122715</v>
      </c>
      <c r="BV813" s="7">
        <f>AV813/34743979</f>
        <v>0</v>
      </c>
      <c r="BW813" s="4"/>
      <c r="BX813" s="5">
        <f>BT813*BV813</f>
        <v>0</v>
      </c>
      <c r="BY813" s="5">
        <f>BU813*BV813</f>
        <v>0</v>
      </c>
      <c r="CA813" s="6">
        <f>'[1]Detailed Budget'!$AD$96</f>
        <v>71050111380.677719</v>
      </c>
      <c r="CB813" s="5">
        <f>BA813*CA813</f>
        <v>120382251.24707401</v>
      </c>
      <c r="CE813" s="6">
        <f>'[1]Detailed Budget'!$AD$175</f>
        <v>4330586076.5988197</v>
      </c>
      <c r="CF813" s="5">
        <f>BB813*BD813*CE813</f>
        <v>0</v>
      </c>
      <c r="CG813" s="6">
        <f>'[1]Detailed Budget'!$AD$176</f>
        <v>20662817754.37001</v>
      </c>
      <c r="CH813" s="5">
        <f>BB813*BF813*CG813</f>
        <v>0</v>
      </c>
      <c r="CI813" s="5">
        <f>CF813+CH813</f>
        <v>0</v>
      </c>
      <c r="CJ813" s="5">
        <f>'[1]Detailed Budget'!$AD$178</f>
        <v>46025131033.061455</v>
      </c>
      <c r="CK813" s="5">
        <f>BB813*AG813*CJ813</f>
        <v>0</v>
      </c>
      <c r="CL813" s="5">
        <f>CI813+CK813</f>
        <v>0</v>
      </c>
      <c r="CM813" s="4">
        <f>'[1]Detailed Budget'!$AD$189</f>
        <v>77498869683.252869</v>
      </c>
      <c r="CN813" s="5">
        <f>BH813*BL813*CM813</f>
        <v>111728021.45383985</v>
      </c>
      <c r="CO813" s="3">
        <f>'[1]Detailed Budget'!$AD$191</f>
        <v>2684962805.4134097</v>
      </c>
      <c r="CP813" s="2">
        <f>BH813*AN813*CO813</f>
        <v>3870838.157408854</v>
      </c>
      <c r="CQ813" s="2">
        <f>CN813+CP813</f>
        <v>115598859.6112487</v>
      </c>
      <c r="CR813" s="6">
        <f>'[1]Detailed Budget'!$AD$195</f>
        <v>18734176418</v>
      </c>
      <c r="CS813" s="5">
        <f>BN813*CR813</f>
        <v>27358100.020546272</v>
      </c>
      <c r="CW813" s="4"/>
      <c r="DH813" s="3">
        <f>'[1]Detailed Budget'!$AD$163</f>
        <v>4928560000</v>
      </c>
      <c r="DI813" s="2">
        <f>AP813*DH813</f>
        <v>5600000</v>
      </c>
    </row>
    <row r="814" spans="1:118" ht="43.5" x14ac:dyDescent="0.35">
      <c r="A814" s="23" t="s">
        <v>168</v>
      </c>
      <c r="B814" s="22" t="s">
        <v>167</v>
      </c>
      <c r="C814" s="21" t="s">
        <v>1</v>
      </c>
      <c r="D814" s="21"/>
      <c r="E814" s="21"/>
      <c r="F814" s="21"/>
      <c r="G814" s="21" t="s">
        <v>1</v>
      </c>
      <c r="H814" s="21" t="s">
        <v>1</v>
      </c>
      <c r="I814" s="21" t="s">
        <v>1</v>
      </c>
      <c r="J814" s="21"/>
      <c r="K814" s="21"/>
      <c r="L814" s="21"/>
      <c r="M814" s="21"/>
      <c r="N814" s="21" t="s">
        <v>1</v>
      </c>
      <c r="O814" s="21"/>
      <c r="P814" s="21"/>
      <c r="Q814" s="21"/>
      <c r="R814" s="21" t="s">
        <v>1</v>
      </c>
      <c r="S814" s="21"/>
      <c r="T814" s="21"/>
      <c r="U814" s="20">
        <f>COUNTA(C814:T814)</f>
        <v>6</v>
      </c>
      <c r="V814" s="19" t="s">
        <v>9</v>
      </c>
      <c r="W814" s="18">
        <v>82443</v>
      </c>
      <c r="X814" s="17">
        <v>3.01</v>
      </c>
      <c r="Y814" s="16">
        <f>1+X814/100</f>
        <v>1.0301</v>
      </c>
      <c r="Z814" s="6">
        <v>19</v>
      </c>
      <c r="AA814" s="16">
        <f>POWER(Y814,Z814)</f>
        <v>1.7567435038184733</v>
      </c>
      <c r="AB814" s="6">
        <f>W814*AA814</f>
        <v>144831.20468530641</v>
      </c>
      <c r="AC814" s="1">
        <v>12.7</v>
      </c>
      <c r="AD814" s="6">
        <f>AB814*AC814/100</f>
        <v>18393.562995033913</v>
      </c>
      <c r="AE814" s="6">
        <f>AD814*0.95</f>
        <v>17473.884845282217</v>
      </c>
      <c r="AF814" s="6">
        <f>AE814*BB814</f>
        <v>0</v>
      </c>
      <c r="AG814" s="15">
        <f>AE814/21628351</f>
        <v>8.0791572345400794E-4</v>
      </c>
      <c r="AH814" s="6">
        <f>AB814*0.05</f>
        <v>7241.560234265321</v>
      </c>
      <c r="AI814" s="12">
        <f>AH814/12908475</f>
        <v>5.6099269931307312E-4</v>
      </c>
      <c r="AJ814" s="6">
        <f>AD814+AH814</f>
        <v>25635.123229299235</v>
      </c>
      <c r="AK814" s="6">
        <f>AB814*0.04</f>
        <v>5793.2481874122568</v>
      </c>
      <c r="AL814" s="6">
        <f>AB814*0.04</f>
        <v>5793.2481874122568</v>
      </c>
      <c r="AM814" s="6">
        <f>AK814+AL814</f>
        <v>11586.496374824514</v>
      </c>
      <c r="AN814" s="14">
        <f>AM814/20653560</f>
        <v>5.6099269931307312E-4</v>
      </c>
      <c r="AO814" s="6">
        <v>11</v>
      </c>
      <c r="AP814" s="13">
        <f>AO814/8801</f>
        <v>1.2498579706851495E-3</v>
      </c>
      <c r="AQ814" s="6">
        <v>11</v>
      </c>
      <c r="AR814" s="6"/>
      <c r="AS814" s="6"/>
      <c r="AT814" s="6"/>
      <c r="AU814" s="6">
        <v>0</v>
      </c>
      <c r="AV814" s="6"/>
      <c r="AW814" s="13">
        <f>AV814/34743979</f>
        <v>0</v>
      </c>
      <c r="AX814" s="6">
        <v>1</v>
      </c>
      <c r="AY814" s="6">
        <f>AJ814/1076138*352097</f>
        <v>8387.4465762444706</v>
      </c>
      <c r="AZ814" s="6">
        <f>AX814*AY814</f>
        <v>8387.4465762444706</v>
      </c>
      <c r="BA814" s="12">
        <f>AZ814/12721596</f>
        <v>6.5930772964685176E-4</v>
      </c>
      <c r="BB814" s="11">
        <v>0</v>
      </c>
      <c r="BC814" s="6">
        <f>AD814*BB814*0.18*4</f>
        <v>0</v>
      </c>
      <c r="BD814" s="10">
        <f>BC814/11104067</f>
        <v>0</v>
      </c>
      <c r="BE814" s="6">
        <f>AD814*BB814*0.77*4</f>
        <v>0</v>
      </c>
      <c r="BF814" s="8">
        <f>BE814/47500730</f>
        <v>0</v>
      </c>
      <c r="BG814" s="27">
        <f>BC814+BE814</f>
        <v>0</v>
      </c>
      <c r="BH814" s="9">
        <v>1</v>
      </c>
      <c r="BI814" s="6">
        <f>AK814*0.85*0.75*12</f>
        <v>44318.348633703761</v>
      </c>
      <c r="BJ814" s="6">
        <f>AL814*0.85*0.75*2*12</f>
        <v>88636.697267407522</v>
      </c>
      <c r="BK814" s="6">
        <f>BI814+BJ814</f>
        <v>132955.04590111127</v>
      </c>
      <c r="BL814" s="8">
        <f>BK814/236999601</f>
        <v>5.6099269931307301E-4</v>
      </c>
      <c r="BM814" s="6">
        <f>AH814/303994*552409</f>
        <v>13159.151323546754</v>
      </c>
      <c r="BN814" s="8">
        <f>BM814/23157202</f>
        <v>5.6825307839637761E-4</v>
      </c>
      <c r="BT814" s="6">
        <f>'[1]Detailed Budget'!$AD$12</f>
        <v>194045122715</v>
      </c>
      <c r="BU814" s="6">
        <f>'[1]Detailed Budget'!$AD$24</f>
        <v>194045122715</v>
      </c>
      <c r="BV814" s="7">
        <f>AV814/34743979</f>
        <v>0</v>
      </c>
      <c r="BW814" s="4"/>
      <c r="BX814" s="5">
        <f>BT814*BV814</f>
        <v>0</v>
      </c>
      <c r="BY814" s="5">
        <f>BU814*BV814</f>
        <v>0</v>
      </c>
      <c r="CA814" s="6">
        <f>'[1]Detailed Budget'!$AD$96</f>
        <v>71050111380.677719</v>
      </c>
      <c r="CB814" s="5">
        <f>BA814*CA814</f>
        <v>46843887.625550568</v>
      </c>
      <c r="CE814" s="6">
        <f>'[1]Detailed Budget'!$AD$175</f>
        <v>4330586076.5988197</v>
      </c>
      <c r="CF814" s="5">
        <f>BB814*BD814*CE814</f>
        <v>0</v>
      </c>
      <c r="CG814" s="6">
        <f>'[1]Detailed Budget'!$AD$176</f>
        <v>20662817754.37001</v>
      </c>
      <c r="CH814" s="5">
        <f>BB814*BF814*CG814</f>
        <v>0</v>
      </c>
      <c r="CI814" s="5">
        <f>CF814+CH814</f>
        <v>0</v>
      </c>
      <c r="CJ814" s="5">
        <f>'[1]Detailed Budget'!$AD$178</f>
        <v>46025131033.061455</v>
      </c>
      <c r="CK814" s="5">
        <f>BB814*AG814*CJ814</f>
        <v>0</v>
      </c>
      <c r="CL814" s="5">
        <f>CI814+CK814</f>
        <v>0</v>
      </c>
      <c r="CM814" s="4">
        <f>'[1]Detailed Budget'!$AD$189</f>
        <v>77498869683.252869</v>
      </c>
      <c r="CN814" s="5">
        <f>BH814*BL814*CM814</f>
        <v>43476300.09732011</v>
      </c>
      <c r="CO814" s="3">
        <f>'[1]Detailed Budget'!$AD$191</f>
        <v>2684962805.4134097</v>
      </c>
      <c r="CP814" s="2">
        <f>BH814*AN814*CO814</f>
        <v>1506244.5317640703</v>
      </c>
      <c r="CQ814" s="2">
        <f>CN814+CP814</f>
        <v>44982544.629084177</v>
      </c>
      <c r="CR814" s="6">
        <f>'[1]Detailed Budget'!$AD$195</f>
        <v>18734176418</v>
      </c>
      <c r="CS814" s="5">
        <f>BN814*CR814</f>
        <v>10645753.420749323</v>
      </c>
      <c r="CW814" s="4"/>
      <c r="DH814" s="3">
        <f>'[1]Detailed Budget'!$AD$163</f>
        <v>4928560000</v>
      </c>
      <c r="DI814" s="2">
        <f>AP814*DH814</f>
        <v>6160000</v>
      </c>
    </row>
    <row r="815" spans="1:118" ht="43.5" x14ac:dyDescent="0.35">
      <c r="A815" s="23" t="s">
        <v>166</v>
      </c>
      <c r="B815" s="22" t="s">
        <v>165</v>
      </c>
      <c r="C815" s="21" t="s">
        <v>1</v>
      </c>
      <c r="D815" s="21"/>
      <c r="E815" s="21"/>
      <c r="F815" s="21"/>
      <c r="G815" s="21" t="s">
        <v>1</v>
      </c>
      <c r="H815" s="21" t="s">
        <v>1</v>
      </c>
      <c r="I815" s="21" t="s">
        <v>1</v>
      </c>
      <c r="J815" s="21"/>
      <c r="K815" s="21"/>
      <c r="L815" s="21"/>
      <c r="M815" s="21"/>
      <c r="N815" s="21" t="s">
        <v>1</v>
      </c>
      <c r="O815" s="21"/>
      <c r="P815" s="21"/>
      <c r="Q815" s="21"/>
      <c r="R815" s="21" t="s">
        <v>1</v>
      </c>
      <c r="S815" s="21"/>
      <c r="T815" s="21"/>
      <c r="U815" s="20">
        <f>COUNTA(C815:T815)</f>
        <v>6</v>
      </c>
      <c r="V815" s="19" t="s">
        <v>9</v>
      </c>
      <c r="W815" s="18">
        <v>228383</v>
      </c>
      <c r="X815" s="17">
        <v>3.01</v>
      </c>
      <c r="Y815" s="16">
        <f>1+X815/100</f>
        <v>1.0301</v>
      </c>
      <c r="Z815" s="6">
        <v>19</v>
      </c>
      <c r="AA815" s="16">
        <f>POWER(Y815,Z815)</f>
        <v>1.7567435038184733</v>
      </c>
      <c r="AB815" s="6">
        <f>W815*AA815</f>
        <v>401210.3516325744</v>
      </c>
      <c r="AC815" s="1">
        <v>12.7</v>
      </c>
      <c r="AD815" s="6">
        <f>AB815*AC815/100</f>
        <v>50953.714657336946</v>
      </c>
      <c r="AE815" s="6">
        <f>AD815*0.95</f>
        <v>48406.028924470098</v>
      </c>
      <c r="AF815" s="6">
        <f>AE815*BB815</f>
        <v>0</v>
      </c>
      <c r="AG815" s="15">
        <f>AE815/21628351</f>
        <v>2.2380822710187246E-3</v>
      </c>
      <c r="AH815" s="6">
        <f>AB815*0.05</f>
        <v>20060.517581628723</v>
      </c>
      <c r="AI815" s="12">
        <f>AH815/12908475</f>
        <v>1.5540579023958076E-3</v>
      </c>
      <c r="AJ815" s="6">
        <f>AD815+AH815</f>
        <v>71014.232238965662</v>
      </c>
      <c r="AK815" s="6">
        <f>AB815*0.04</f>
        <v>16048.414065302977</v>
      </c>
      <c r="AL815" s="6">
        <f>AB815*0.04</f>
        <v>16048.414065302977</v>
      </c>
      <c r="AM815" s="6">
        <f>AK815+AL815</f>
        <v>32096.828130605954</v>
      </c>
      <c r="AN815" s="14">
        <f>AM815/20653560</f>
        <v>1.5540579023958076E-3</v>
      </c>
      <c r="AO815" s="6">
        <v>15</v>
      </c>
      <c r="AP815" s="13">
        <f>AO815/8801</f>
        <v>1.7043517782070218E-3</v>
      </c>
      <c r="AQ815" s="6">
        <v>15</v>
      </c>
      <c r="AR815" s="6"/>
      <c r="AS815" s="6"/>
      <c r="AT815" s="6"/>
      <c r="AU815" s="6">
        <v>0</v>
      </c>
      <c r="AV815" s="6"/>
      <c r="AW815" s="13">
        <f>AV815/34743979</f>
        <v>0</v>
      </c>
      <c r="AX815" s="6">
        <v>1</v>
      </c>
      <c r="AY815" s="6">
        <f>AJ815/1076138*352097</f>
        <v>23234.843606157476</v>
      </c>
      <c r="AZ815" s="6">
        <f>AX815*AY815</f>
        <v>23234.843606157476</v>
      </c>
      <c r="BA815" s="12">
        <f>AZ815/12721596</f>
        <v>1.8264094855832142E-3</v>
      </c>
      <c r="BB815" s="11">
        <v>0</v>
      </c>
      <c r="BC815" s="6">
        <f>AD815*BB815*0.18*4</f>
        <v>0</v>
      </c>
      <c r="BD815" s="10">
        <f>BC815/11104067</f>
        <v>0</v>
      </c>
      <c r="BE815" s="6">
        <f>AD815*BB815*0.77*4</f>
        <v>0</v>
      </c>
      <c r="BF815" s="8">
        <f>BE815/47500730</f>
        <v>0</v>
      </c>
      <c r="BG815" s="27">
        <f>BC815+BE815</f>
        <v>0</v>
      </c>
      <c r="BH815" s="9">
        <v>1</v>
      </c>
      <c r="BI815" s="6">
        <f>AK815*0.85*0.75*12</f>
        <v>122770.36759956778</v>
      </c>
      <c r="BJ815" s="6">
        <f>AL815*0.85*0.75*2*12</f>
        <v>245540.73519913555</v>
      </c>
      <c r="BK815" s="6">
        <f>BI815+BJ815</f>
        <v>368311.10279870336</v>
      </c>
      <c r="BL815" s="8">
        <f>BK815/236999601</f>
        <v>1.5540579023958076E-3</v>
      </c>
      <c r="BM815" s="6">
        <f>AH815/303994*552409</f>
        <v>36453.385450863963</v>
      </c>
      <c r="BN815" s="8">
        <f>BM815/23157202</f>
        <v>1.5741705518164052E-3</v>
      </c>
      <c r="BT815" s="6">
        <f>'[1]Detailed Budget'!$AD$12</f>
        <v>194045122715</v>
      </c>
      <c r="BU815" s="6">
        <f>'[1]Detailed Budget'!$AD$24</f>
        <v>194045122715</v>
      </c>
      <c r="BV815" s="7">
        <f>AV815/34743979</f>
        <v>0</v>
      </c>
      <c r="BW815" s="4"/>
      <c r="BX815" s="5">
        <f>BT815*BV815</f>
        <v>0</v>
      </c>
      <c r="BY815" s="5">
        <f>BU815*BV815</f>
        <v>0</v>
      </c>
      <c r="CA815" s="6">
        <f>'[1]Detailed Budget'!$AD$96</f>
        <v>71050111380.677719</v>
      </c>
      <c r="CB815" s="5">
        <f>BA815*CA815</f>
        <v>129766597.37741368</v>
      </c>
      <c r="CE815" s="6">
        <f>'[1]Detailed Budget'!$AD$175</f>
        <v>4330586076.5988197</v>
      </c>
      <c r="CF815" s="5">
        <f>BB815*BD815*CE815</f>
        <v>0</v>
      </c>
      <c r="CG815" s="6">
        <f>'[1]Detailed Budget'!$AD$176</f>
        <v>20662817754.37001</v>
      </c>
      <c r="CH815" s="5">
        <f>BB815*BF815*CG815</f>
        <v>0</v>
      </c>
      <c r="CI815" s="5">
        <f>CF815+CH815</f>
        <v>0</v>
      </c>
      <c r="CJ815" s="5">
        <f>'[1]Detailed Budget'!$AD$178</f>
        <v>46025131033.061455</v>
      </c>
      <c r="CK815" s="5">
        <f>BB815*AG815*CJ815</f>
        <v>0</v>
      </c>
      <c r="CL815" s="5">
        <f>CI815+CK815</f>
        <v>0</v>
      </c>
      <c r="CM815" s="4">
        <f>'[1]Detailed Budget'!$AD$189</f>
        <v>77498869683.252869</v>
      </c>
      <c r="CN815" s="5">
        <f>BH815*BL815*CM815</f>
        <v>120437730.85800199</v>
      </c>
      <c r="CO815" s="3">
        <f>'[1]Detailed Budget'!$AD$191</f>
        <v>2684962805.4134097</v>
      </c>
      <c r="CP815" s="2">
        <f>BH815*AN815*CO815</f>
        <v>4172587.6653915262</v>
      </c>
      <c r="CQ815" s="2">
        <f>CN815+CP815</f>
        <v>124610318.52339351</v>
      </c>
      <c r="CR815" s="6">
        <f>'[1]Detailed Budget'!$AD$195</f>
        <v>18734176418</v>
      </c>
      <c r="CS815" s="5">
        <f>BN815*CR815</f>
        <v>29490788.829748947</v>
      </c>
      <c r="CW815" s="4"/>
      <c r="DH815" s="3">
        <f>'[1]Detailed Budget'!$AD$163</f>
        <v>4928560000</v>
      </c>
      <c r="DI815" s="2">
        <f>AP815*DH815</f>
        <v>8400000</v>
      </c>
    </row>
    <row r="816" spans="1:118" ht="43.5" x14ac:dyDescent="0.35">
      <c r="A816" s="23" t="s">
        <v>164</v>
      </c>
      <c r="B816" s="22" t="s">
        <v>163</v>
      </c>
      <c r="C816" s="21" t="s">
        <v>1</v>
      </c>
      <c r="D816" s="21"/>
      <c r="E816" s="21"/>
      <c r="F816" s="21"/>
      <c r="G816" s="21" t="s">
        <v>1</v>
      </c>
      <c r="H816" s="21" t="s">
        <v>1</v>
      </c>
      <c r="I816" s="21" t="s">
        <v>1</v>
      </c>
      <c r="J816" s="21"/>
      <c r="K816" s="21"/>
      <c r="L816" s="21"/>
      <c r="M816" s="21"/>
      <c r="N816" s="21" t="s">
        <v>1</v>
      </c>
      <c r="O816" s="21"/>
      <c r="P816" s="21"/>
      <c r="Q816" s="21" t="s">
        <v>1</v>
      </c>
      <c r="R816" s="21"/>
      <c r="S816" s="21"/>
      <c r="T816" s="21"/>
      <c r="U816" s="20">
        <f>COUNTA(C816:T816)</f>
        <v>6</v>
      </c>
      <c r="V816" s="19" t="s">
        <v>9</v>
      </c>
      <c r="W816" s="18">
        <v>130765</v>
      </c>
      <c r="X816" s="17">
        <v>3.01</v>
      </c>
      <c r="Y816" s="16">
        <f>1+X816/100</f>
        <v>1.0301</v>
      </c>
      <c r="Z816" s="6">
        <v>19</v>
      </c>
      <c r="AA816" s="16">
        <f>POWER(Y816,Z816)</f>
        <v>1.7567435038184733</v>
      </c>
      <c r="AB816" s="6">
        <f>W816*AA816</f>
        <v>229720.56427682267</v>
      </c>
      <c r="AC816" s="1">
        <v>12.7</v>
      </c>
      <c r="AD816" s="6">
        <f>AB816*AC816/100</f>
        <v>29174.511663156478</v>
      </c>
      <c r="AE816" s="6">
        <f>AD816*0.95</f>
        <v>27715.786079998652</v>
      </c>
      <c r="AF816" s="6">
        <f>AE816*BB816</f>
        <v>0</v>
      </c>
      <c r="AG816" s="15">
        <f>AE816/21628351</f>
        <v>1.2814562737583949E-3</v>
      </c>
      <c r="AH816" s="6">
        <f>AB816*0.05</f>
        <v>11486.028213841135</v>
      </c>
      <c r="AI816" s="12">
        <f>AH816/12908475</f>
        <v>8.898052026936671E-4</v>
      </c>
      <c r="AJ816" s="6">
        <f>AD816+AH816</f>
        <v>40660.539876997616</v>
      </c>
      <c r="AK816" s="6">
        <f>AB816*0.04</f>
        <v>9188.8225710729075</v>
      </c>
      <c r="AL816" s="6">
        <f>AB816*0.04</f>
        <v>9188.8225710729075</v>
      </c>
      <c r="AM816" s="6">
        <f>AK816+AL816</f>
        <v>18377.645142145815</v>
      </c>
      <c r="AN816" s="14">
        <f>AM816/20653560</f>
        <v>8.898052026936671E-4</v>
      </c>
      <c r="AO816" s="6">
        <v>12</v>
      </c>
      <c r="AP816" s="13">
        <f>AO816/8801</f>
        <v>1.3634814225656176E-3</v>
      </c>
      <c r="AQ816" s="6">
        <v>12</v>
      </c>
      <c r="AR816" s="6"/>
      <c r="AS816" s="6"/>
      <c r="AT816" s="6"/>
      <c r="AU816" s="6">
        <v>0</v>
      </c>
      <c r="AV816" s="6"/>
      <c r="AW816" s="13">
        <f>AV816/34743979</f>
        <v>0</v>
      </c>
      <c r="AX816" s="6">
        <v>1</v>
      </c>
      <c r="AY816" s="6">
        <f>AJ816/1076138*352097</f>
        <v>13303.54853101668</v>
      </c>
      <c r="AZ816" s="6">
        <f>AX816*AY816</f>
        <v>13303.54853101668</v>
      </c>
      <c r="BA816" s="12">
        <f>AZ816/12721596</f>
        <v>1.0457452454091987E-3</v>
      </c>
      <c r="BB816" s="11">
        <v>0</v>
      </c>
      <c r="BC816" s="6">
        <f>AD816*BB816*0.18*4</f>
        <v>0</v>
      </c>
      <c r="BD816" s="10">
        <f>BC816/11104067</f>
        <v>0</v>
      </c>
      <c r="BE816" s="6">
        <f>AD816*BB816*0.77*4</f>
        <v>0</v>
      </c>
      <c r="BF816" s="8">
        <f>BE816/47500730</f>
        <v>0</v>
      </c>
      <c r="BG816" s="27">
        <f>BC816+BE816</f>
        <v>0</v>
      </c>
      <c r="BH816" s="9">
        <v>1</v>
      </c>
      <c r="BI816" s="6">
        <f>AK816*0.85*0.75*12</f>
        <v>70294.492668707739</v>
      </c>
      <c r="BJ816" s="6">
        <f>AL816*0.85*0.75*2*12</f>
        <v>140588.98533741548</v>
      </c>
      <c r="BK816" s="6">
        <f>BI816+BJ816</f>
        <v>210883.47800612322</v>
      </c>
      <c r="BL816" s="8">
        <f>BK816/236999601</f>
        <v>8.89805202693667E-4</v>
      </c>
      <c r="BM816" s="6">
        <f>AH816/303994*552409</f>
        <v>20872.074315873891</v>
      </c>
      <c r="BN816" s="8">
        <f>BM816/23157202</f>
        <v>9.0132107997649685E-4</v>
      </c>
      <c r="BT816" s="6">
        <f>'[1]Detailed Budget'!$AD$12</f>
        <v>194045122715</v>
      </c>
      <c r="BU816" s="6">
        <f>'[1]Detailed Budget'!$AD$24</f>
        <v>194045122715</v>
      </c>
      <c r="BV816" s="7">
        <f>AV816/34743979</f>
        <v>0</v>
      </c>
      <c r="BW816" s="4"/>
      <c r="BX816" s="5">
        <f>BT816*BV816</f>
        <v>0</v>
      </c>
      <c r="BY816" s="5">
        <f>BU816*BV816</f>
        <v>0</v>
      </c>
      <c r="CA816" s="6">
        <f>'[1]Detailed Budget'!$AD$96</f>
        <v>71050111380.677719</v>
      </c>
      <c r="CB816" s="5">
        <f>BA816*CA816</f>
        <v>74300316.162137717</v>
      </c>
      <c r="CE816" s="6">
        <f>'[1]Detailed Budget'!$AD$175</f>
        <v>4330586076.5988197</v>
      </c>
      <c r="CF816" s="5">
        <f>BB816*BD816*CE816</f>
        <v>0</v>
      </c>
      <c r="CG816" s="6">
        <f>'[1]Detailed Budget'!$AD$176</f>
        <v>20662817754.37001</v>
      </c>
      <c r="CH816" s="5">
        <f>BB816*BF816*CG816</f>
        <v>0</v>
      </c>
      <c r="CI816" s="5">
        <f>CF816+CH816</f>
        <v>0</v>
      </c>
      <c r="CJ816" s="5">
        <f>'[1]Detailed Budget'!$AD$178</f>
        <v>46025131033.061455</v>
      </c>
      <c r="CK816" s="5">
        <f>BB816*AG816*CJ816</f>
        <v>0</v>
      </c>
      <c r="CL816" s="5">
        <f>CI816+CK816</f>
        <v>0</v>
      </c>
      <c r="CM816" s="4">
        <f>'[1]Detailed Budget'!$AD$189</f>
        <v>77498869683.252869</v>
      </c>
      <c r="CN816" s="5">
        <f>BH816*BL816*CM816</f>
        <v>68958897.447036907</v>
      </c>
      <c r="CO816" s="3">
        <f>'[1]Detailed Budget'!$AD$191</f>
        <v>2684962805.4134097</v>
      </c>
      <c r="CP816" s="2">
        <f>BH816*AN816*CO816</f>
        <v>2389093.8732958362</v>
      </c>
      <c r="CQ816" s="2">
        <f>CN816+CP816</f>
        <v>71347991.320332736</v>
      </c>
      <c r="CR816" s="6">
        <f>'[1]Detailed Budget'!$AD$195</f>
        <v>18734176418</v>
      </c>
      <c r="CS816" s="5">
        <f>BN816*CR816</f>
        <v>16885508.121541981</v>
      </c>
      <c r="CW816" s="4"/>
      <c r="DH816" s="3">
        <f>'[1]Detailed Budget'!$AD$163</f>
        <v>4928560000</v>
      </c>
      <c r="DI816" s="2">
        <f>AP816*DH816</f>
        <v>6720000</v>
      </c>
    </row>
    <row r="817" spans="1:118" ht="43.5" x14ac:dyDescent="0.35">
      <c r="A817" s="23" t="s">
        <v>162</v>
      </c>
      <c r="B817" s="22" t="s">
        <v>161</v>
      </c>
      <c r="C817" s="21" t="s">
        <v>1</v>
      </c>
      <c r="D817" s="21"/>
      <c r="E817" s="21"/>
      <c r="F817" s="21"/>
      <c r="G817" s="21" t="s">
        <v>1</v>
      </c>
      <c r="H817" s="21" t="s">
        <v>1</v>
      </c>
      <c r="I817" s="21" t="s">
        <v>1</v>
      </c>
      <c r="J817" s="21"/>
      <c r="K817" s="21"/>
      <c r="L817" s="21"/>
      <c r="M817" s="21"/>
      <c r="N817" s="21"/>
      <c r="O817" s="21" t="s">
        <v>1</v>
      </c>
      <c r="P817" s="21"/>
      <c r="Q817" s="21" t="s">
        <v>1</v>
      </c>
      <c r="R817" s="21"/>
      <c r="S817" s="21"/>
      <c r="T817" s="21"/>
      <c r="U817" s="20">
        <f>COUNTA(C817:T817)</f>
        <v>6</v>
      </c>
      <c r="V817" s="19" t="s">
        <v>9</v>
      </c>
      <c r="W817" s="18">
        <v>360268</v>
      </c>
      <c r="X817" s="17">
        <v>3.01</v>
      </c>
      <c r="Y817" s="16">
        <f>1+X817/100</f>
        <v>1.0301</v>
      </c>
      <c r="Z817" s="6">
        <v>19</v>
      </c>
      <c r="AA817" s="16">
        <f>POWER(Y817,Z817)</f>
        <v>1.7567435038184733</v>
      </c>
      <c r="AB817" s="6">
        <f>W817*AA817</f>
        <v>632898.46863367374</v>
      </c>
      <c r="AC817" s="1">
        <v>12.7</v>
      </c>
      <c r="AD817" s="6">
        <f>AB817*AC817/100</f>
        <v>80378.105516476557</v>
      </c>
      <c r="AE817" s="6">
        <f>AD817*0.95</f>
        <v>76359.200240652732</v>
      </c>
      <c r="AF817" s="6">
        <f>AE817*BB817</f>
        <v>0</v>
      </c>
      <c r="AG817" s="15">
        <f>AE817/21628351</f>
        <v>3.5305141959575529E-3</v>
      </c>
      <c r="AH817" s="6">
        <f>AB817*0.05</f>
        <v>31644.923431683688</v>
      </c>
      <c r="AI817" s="12">
        <f>AH817/12908475</f>
        <v>2.451484271510282E-3</v>
      </c>
      <c r="AJ817" s="6">
        <f>AD817+AH817</f>
        <v>112023.02894816024</v>
      </c>
      <c r="AK817" s="6">
        <f>AB817*0.04</f>
        <v>25315.93874534695</v>
      </c>
      <c r="AL817" s="6">
        <f>AB817*0.04</f>
        <v>25315.93874534695</v>
      </c>
      <c r="AM817" s="6">
        <f>AK817+AL817</f>
        <v>50631.8774906939</v>
      </c>
      <c r="AN817" s="14">
        <f>AM817/20653560</f>
        <v>2.451484271510282E-3</v>
      </c>
      <c r="AO817" s="6">
        <v>11</v>
      </c>
      <c r="AP817" s="13">
        <f>AO817/8801</f>
        <v>1.2498579706851495E-3</v>
      </c>
      <c r="AQ817" s="6">
        <v>11</v>
      </c>
      <c r="AR817" s="6"/>
      <c r="AS817" s="6"/>
      <c r="AT817" s="6"/>
      <c r="AU817" s="6">
        <v>0</v>
      </c>
      <c r="AV817" s="6"/>
      <c r="AW817" s="13">
        <f>AV817/34743979</f>
        <v>0</v>
      </c>
      <c r="AX817" s="6">
        <v>1</v>
      </c>
      <c r="AY817" s="6">
        <f>AJ817/1076138*352097</f>
        <v>36652.336803979022</v>
      </c>
      <c r="AZ817" s="6">
        <f>AX817*AY817</f>
        <v>36652.336803979022</v>
      </c>
      <c r="BA817" s="12">
        <f>AZ817/12721596</f>
        <v>2.8811115212257188E-3</v>
      </c>
      <c r="BB817" s="11">
        <v>0</v>
      </c>
      <c r="BC817" s="6">
        <f>AD817*BB817*0.18*4</f>
        <v>0</v>
      </c>
      <c r="BD817" s="10">
        <f>BC817/11104067</f>
        <v>0</v>
      </c>
      <c r="BE817" s="6">
        <f>AD817*BB817*0.77*4</f>
        <v>0</v>
      </c>
      <c r="BF817" s="8">
        <f>BE817/47500730</f>
        <v>0</v>
      </c>
      <c r="BG817" s="27">
        <f>BC817+BE817</f>
        <v>0</v>
      </c>
      <c r="BH817" s="9">
        <v>1</v>
      </c>
      <c r="BI817" s="6">
        <f>AK817*0.85*0.75*12</f>
        <v>193666.93140190415</v>
      </c>
      <c r="BJ817" s="6">
        <f>AL817*0.85*0.75*2*12</f>
        <v>387333.8628038083</v>
      </c>
      <c r="BK817" s="6">
        <f>BI817+BJ817</f>
        <v>581000.79420571239</v>
      </c>
      <c r="BL817" s="8">
        <f>BK817/236999601</f>
        <v>2.4514842715102816E-3</v>
      </c>
      <c r="BM817" s="6">
        <f>AH817/303994*552409</f>
        <v>57504.228728109614</v>
      </c>
      <c r="BN817" s="8">
        <f>BM817/23157202</f>
        <v>2.4832114315066914E-3</v>
      </c>
      <c r="BT817" s="6">
        <f>'[1]Detailed Budget'!$AD$12</f>
        <v>194045122715</v>
      </c>
      <c r="BU817" s="6">
        <f>'[1]Detailed Budget'!$AD$24</f>
        <v>194045122715</v>
      </c>
      <c r="BV817" s="7">
        <f>AV817/34743979</f>
        <v>0</v>
      </c>
      <c r="BW817" s="4"/>
      <c r="BX817" s="5">
        <f>BT817*BV817</f>
        <v>0</v>
      </c>
      <c r="BY817" s="5">
        <f>BU817*BV817</f>
        <v>0</v>
      </c>
      <c r="CA817" s="6">
        <f>'[1]Detailed Budget'!$AD$96</f>
        <v>71050111380.677719</v>
      </c>
      <c r="CB817" s="5">
        <f>BA817*CA817</f>
        <v>204703294.48324114</v>
      </c>
      <c r="CE817" s="6">
        <f>'[1]Detailed Budget'!$AD$175</f>
        <v>4330586076.5988197</v>
      </c>
      <c r="CF817" s="5">
        <f>BB817*BD817*CE817</f>
        <v>0</v>
      </c>
      <c r="CG817" s="6">
        <f>'[1]Detailed Budget'!$AD$176</f>
        <v>20662817754.37001</v>
      </c>
      <c r="CH817" s="5">
        <f>BB817*BF817*CG817</f>
        <v>0</v>
      </c>
      <c r="CI817" s="5">
        <f>CF817+CH817</f>
        <v>0</v>
      </c>
      <c r="CJ817" s="5">
        <f>'[1]Detailed Budget'!$AD$178</f>
        <v>46025131033.061455</v>
      </c>
      <c r="CK817" s="5">
        <f>BB817*AG817*CJ817</f>
        <v>0</v>
      </c>
      <c r="CL817" s="5">
        <f>CI817+CK817</f>
        <v>0</v>
      </c>
      <c r="CM817" s="4">
        <f>'[1]Detailed Budget'!$AD$189</f>
        <v>77498869683.252869</v>
      </c>
      <c r="CN817" s="5">
        <f>BH817*BL817*CM817</f>
        <v>189987260.08831939</v>
      </c>
      <c r="CO817" s="3">
        <f>'[1]Detailed Budget'!$AD$191</f>
        <v>2684962805.4134097</v>
      </c>
      <c r="CP817" s="2">
        <f>BH817*AN817*CO817</f>
        <v>6582144.087061096</v>
      </c>
      <c r="CQ817" s="2">
        <f>CN817+CP817</f>
        <v>196569404.1753805</v>
      </c>
      <c r="CR817" s="6">
        <f>'[1]Detailed Budget'!$AD$195</f>
        <v>18734176418</v>
      </c>
      <c r="CS817" s="5">
        <f>BN817*CR817</f>
        <v>46520921.041040681</v>
      </c>
      <c r="CW817" s="4"/>
      <c r="DH817" s="3">
        <f>'[1]Detailed Budget'!$AD$163</f>
        <v>4928560000</v>
      </c>
      <c r="DI817" s="2">
        <f>AP817*DH817</f>
        <v>6160000</v>
      </c>
    </row>
    <row r="818" spans="1:118" ht="43.5" x14ac:dyDescent="0.35">
      <c r="A818" s="23" t="s">
        <v>160</v>
      </c>
      <c r="B818" s="22" t="s">
        <v>159</v>
      </c>
      <c r="C818" s="21" t="s">
        <v>1</v>
      </c>
      <c r="D818" s="21"/>
      <c r="E818" s="21"/>
      <c r="F818" s="21"/>
      <c r="G818" s="21" t="s">
        <v>1</v>
      </c>
      <c r="H818" s="21" t="s">
        <v>1</v>
      </c>
      <c r="I818" s="21" t="s">
        <v>1</v>
      </c>
      <c r="J818" s="21"/>
      <c r="K818" s="21"/>
      <c r="L818" s="21"/>
      <c r="M818" s="21" t="s">
        <v>1</v>
      </c>
      <c r="N818" s="21"/>
      <c r="O818" s="21"/>
      <c r="P818" s="21"/>
      <c r="Q818" s="21"/>
      <c r="R818" s="21" t="s">
        <v>1</v>
      </c>
      <c r="S818" s="21"/>
      <c r="T818" s="21"/>
      <c r="U818" s="20">
        <f>COUNTA(C818:T818)</f>
        <v>6</v>
      </c>
      <c r="V818" s="19" t="s">
        <v>9</v>
      </c>
      <c r="W818" s="18">
        <v>158256</v>
      </c>
      <c r="X818" s="17">
        <v>3.01</v>
      </c>
      <c r="Y818" s="16">
        <f>1+X818/100</f>
        <v>1.0301</v>
      </c>
      <c r="Z818" s="6">
        <v>19</v>
      </c>
      <c r="AA818" s="16">
        <f>POWER(Y818,Z818)</f>
        <v>1.7567435038184733</v>
      </c>
      <c r="AB818" s="6">
        <f>W818*AA818</f>
        <v>278015.1999402963</v>
      </c>
      <c r="AC818" s="1">
        <v>12.7</v>
      </c>
      <c r="AD818" s="6">
        <f>AB818*AC818/100</f>
        <v>35307.930392417627</v>
      </c>
      <c r="AE818" s="6">
        <f>AD818*0.95</f>
        <v>33542.533872796746</v>
      </c>
      <c r="AF818" s="6">
        <f>AE818*BB818</f>
        <v>0</v>
      </c>
      <c r="AG818" s="15">
        <f>AE818/21628351</f>
        <v>1.5508595117952704E-3</v>
      </c>
      <c r="AH818" s="6">
        <f>AB818*0.05</f>
        <v>13900.759997014815</v>
      </c>
      <c r="AI818" s="12">
        <f>AH818/12908475</f>
        <v>1.0768708152601152E-3</v>
      </c>
      <c r="AJ818" s="6">
        <f>AD818+AH818</f>
        <v>49208.690389432442</v>
      </c>
      <c r="AK818" s="6">
        <f>AB818*0.04</f>
        <v>11120.607997611853</v>
      </c>
      <c r="AL818" s="6">
        <f>AB818*0.04</f>
        <v>11120.607997611853</v>
      </c>
      <c r="AM818" s="6">
        <f>AK818+AL818</f>
        <v>22241.215995223705</v>
      </c>
      <c r="AN818" s="14">
        <f>AM818/20653560</f>
        <v>1.0768708152601152E-3</v>
      </c>
      <c r="AO818" s="6">
        <v>10</v>
      </c>
      <c r="AP818" s="13">
        <f>AO818/8801</f>
        <v>1.1362345188046814E-3</v>
      </c>
      <c r="AQ818" s="6">
        <v>10</v>
      </c>
      <c r="AR818" s="6"/>
      <c r="AS818" s="6"/>
      <c r="AT818" s="6"/>
      <c r="AU818" s="6">
        <v>0</v>
      </c>
      <c r="AV818" s="6"/>
      <c r="AW818" s="13">
        <f>AV818/34743979</f>
        <v>0</v>
      </c>
      <c r="AX818" s="6">
        <v>1</v>
      </c>
      <c r="AY818" s="6">
        <f>AJ818/1076138*352097</f>
        <v>16100.381419527976</v>
      </c>
      <c r="AZ818" s="6">
        <f>AX818*AY818</f>
        <v>16100.381419527976</v>
      </c>
      <c r="BA818" s="12">
        <f>AZ818/12721596</f>
        <v>1.2655944599661848E-3</v>
      </c>
      <c r="BB818" s="11">
        <v>0</v>
      </c>
      <c r="BC818" s="6">
        <f>AD818*BB818*0.18*4</f>
        <v>0</v>
      </c>
      <c r="BD818" s="10">
        <f>BC818/11104067</f>
        <v>0</v>
      </c>
      <c r="BE818" s="6">
        <f>AD818*BB818*0.77*4</f>
        <v>0</v>
      </c>
      <c r="BF818" s="8">
        <f>BE818/47500730</f>
        <v>0</v>
      </c>
      <c r="BG818" s="27">
        <f>BC818+BE818</f>
        <v>0</v>
      </c>
      <c r="BH818" s="9">
        <v>1</v>
      </c>
      <c r="BI818" s="6">
        <f>AK818*0.85*0.75*12</f>
        <v>85072.651181730675</v>
      </c>
      <c r="BJ818" s="6">
        <f>AL818*0.85*0.75*2*12</f>
        <v>170145.30236346135</v>
      </c>
      <c r="BK818" s="6">
        <f>BI818+BJ818</f>
        <v>255217.95354519202</v>
      </c>
      <c r="BL818" s="8">
        <f>BK818/236999601</f>
        <v>1.0768708152601152E-3</v>
      </c>
      <c r="BM818" s="6">
        <f>AH818/303994*552409</f>
        <v>25260.05424183029</v>
      </c>
      <c r="BN818" s="8">
        <f>BM818/23157202</f>
        <v>1.0908076995584479E-3</v>
      </c>
      <c r="BT818" s="6">
        <f>'[1]Detailed Budget'!$AD$12</f>
        <v>194045122715</v>
      </c>
      <c r="BU818" s="6">
        <f>'[1]Detailed Budget'!$AD$24</f>
        <v>194045122715</v>
      </c>
      <c r="BV818" s="7">
        <f>AV818/34743979</f>
        <v>0</v>
      </c>
      <c r="BW818" s="4"/>
      <c r="BX818" s="5">
        <f>BT818*BV818</f>
        <v>0</v>
      </c>
      <c r="BY818" s="5">
        <f>BU818*BV818</f>
        <v>0</v>
      </c>
      <c r="CA818" s="6">
        <f>'[1]Detailed Budget'!$AD$96</f>
        <v>71050111380.677719</v>
      </c>
      <c r="CB818" s="5">
        <f>BA818*CA818</f>
        <v>89920627.343366101</v>
      </c>
      <c r="CE818" s="6">
        <f>'[1]Detailed Budget'!$AD$175</f>
        <v>4330586076.5988197</v>
      </c>
      <c r="CF818" s="5">
        <f>BB818*BD818*CE818</f>
        <v>0</v>
      </c>
      <c r="CG818" s="6">
        <f>'[1]Detailed Budget'!$AD$176</f>
        <v>20662817754.37001</v>
      </c>
      <c r="CH818" s="5">
        <f>BB818*BF818*CG818</f>
        <v>0</v>
      </c>
      <c r="CI818" s="5">
        <f>CF818+CH818</f>
        <v>0</v>
      </c>
      <c r="CJ818" s="5">
        <f>'[1]Detailed Budget'!$AD$178</f>
        <v>46025131033.061455</v>
      </c>
      <c r="CK818" s="5">
        <f>BB818*AG818*CJ818</f>
        <v>0</v>
      </c>
      <c r="CL818" s="5">
        <f>CI818+CK818</f>
        <v>0</v>
      </c>
      <c r="CM818" s="4">
        <f>'[1]Detailed Budget'!$AD$189</f>
        <v>77498869683.252869</v>
      </c>
      <c r="CN818" s="5">
        <f>BH818*BL818*CM818</f>
        <v>83456270.977541938</v>
      </c>
      <c r="CO818" s="3">
        <f>'[1]Detailed Budget'!$AD$191</f>
        <v>2684962805.4134097</v>
      </c>
      <c r="CP818" s="2">
        <f>BH818*AN818*CO818</f>
        <v>2891358.0852086246</v>
      </c>
      <c r="CQ818" s="2">
        <f>CN818+CP818</f>
        <v>86347629.062750563</v>
      </c>
      <c r="CR818" s="6">
        <f>'[1]Detailed Budget'!$AD$195</f>
        <v>18734176418</v>
      </c>
      <c r="CS818" s="5">
        <f>BN818*CR818</f>
        <v>20435383.881640702</v>
      </c>
      <c r="CW818" s="4"/>
      <c r="DH818" s="3">
        <f>'[1]Detailed Budget'!$AD$163</f>
        <v>4928560000</v>
      </c>
      <c r="DI818" s="2">
        <f>AP818*DH818</f>
        <v>5600000</v>
      </c>
    </row>
    <row r="819" spans="1:118" ht="43.5" x14ac:dyDescent="0.35">
      <c r="A819" s="23" t="s">
        <v>158</v>
      </c>
      <c r="B819" s="22" t="s">
        <v>157</v>
      </c>
      <c r="C819" s="21" t="s">
        <v>1</v>
      </c>
      <c r="D819" s="21"/>
      <c r="E819" s="21"/>
      <c r="F819" s="21"/>
      <c r="G819" s="21" t="s">
        <v>1</v>
      </c>
      <c r="H819" s="21" t="s">
        <v>1</v>
      </c>
      <c r="I819" s="21" t="s">
        <v>1</v>
      </c>
      <c r="J819" s="21"/>
      <c r="K819" s="21"/>
      <c r="L819" s="21"/>
      <c r="M819" s="21"/>
      <c r="N819" s="21" t="s">
        <v>1</v>
      </c>
      <c r="O819" s="21"/>
      <c r="P819" s="21"/>
      <c r="Q819" s="21"/>
      <c r="R819" s="21" t="s">
        <v>1</v>
      </c>
      <c r="S819" s="21"/>
      <c r="T819" s="21"/>
      <c r="U819" s="20">
        <f>COUNTA(C819:T819)</f>
        <v>6</v>
      </c>
      <c r="V819" s="19" t="s">
        <v>9</v>
      </c>
      <c r="W819" s="18">
        <v>129795</v>
      </c>
      <c r="X819" s="17">
        <v>3.01</v>
      </c>
      <c r="Y819" s="16">
        <f>1+X819/100</f>
        <v>1.0301</v>
      </c>
      <c r="Z819" s="6">
        <v>19</v>
      </c>
      <c r="AA819" s="16">
        <f>POWER(Y819,Z819)</f>
        <v>1.7567435038184733</v>
      </c>
      <c r="AB819" s="6">
        <f>W819*AA819</f>
        <v>228016.52307811874</v>
      </c>
      <c r="AC819" s="1">
        <v>12.7</v>
      </c>
      <c r="AD819" s="6">
        <f>AB819*AC819/100</f>
        <v>28958.098430921076</v>
      </c>
      <c r="AE819" s="6">
        <f>AD819*0.95</f>
        <v>27510.193509375022</v>
      </c>
      <c r="AF819" s="6">
        <f>AE819*BB819</f>
        <v>0</v>
      </c>
      <c r="AG819" s="15">
        <f>AE819/21628351</f>
        <v>1.2719505758610548E-3</v>
      </c>
      <c r="AH819" s="6">
        <f>AB819*0.05</f>
        <v>11400.826153905939</v>
      </c>
      <c r="AI819" s="12">
        <f>AH819/12908475</f>
        <v>8.8320472820421769E-4</v>
      </c>
      <c r="AJ819" s="6">
        <f>AD819+AH819</f>
        <v>40358.924584827015</v>
      </c>
      <c r="AK819" s="6">
        <f>AB819*0.04</f>
        <v>9120.6609231247494</v>
      </c>
      <c r="AL819" s="6">
        <f>AB819*0.04</f>
        <v>9120.6609231247494</v>
      </c>
      <c r="AM819" s="6">
        <f>AK819+AL819</f>
        <v>18241.321846249499</v>
      </c>
      <c r="AN819" s="14">
        <f>AM819/20653560</f>
        <v>8.8320472820421748E-4</v>
      </c>
      <c r="AO819" s="6">
        <v>10</v>
      </c>
      <c r="AP819" s="13">
        <f>AO819/8801</f>
        <v>1.1362345188046814E-3</v>
      </c>
      <c r="AQ819" s="6">
        <v>10</v>
      </c>
      <c r="AR819" s="6"/>
      <c r="AS819" s="6"/>
      <c r="AT819" s="6"/>
      <c r="AU819" s="6">
        <v>0</v>
      </c>
      <c r="AV819" s="6"/>
      <c r="AW819" s="13">
        <f>AV819/34743979</f>
        <v>0</v>
      </c>
      <c r="AX819" s="6">
        <v>1</v>
      </c>
      <c r="AY819" s="6">
        <f>AJ819/1076138*352097</f>
        <v>13204.864310658892</v>
      </c>
      <c r="AZ819" s="6">
        <f>AX819*AY819</f>
        <v>13204.864310658892</v>
      </c>
      <c r="BA819" s="12">
        <f>AZ819/12721596</f>
        <v>1.0379880252964243E-3</v>
      </c>
      <c r="BB819" s="11">
        <v>0</v>
      </c>
      <c r="BC819" s="6">
        <f>AD819*BB819*0.18*4</f>
        <v>0</v>
      </c>
      <c r="BD819" s="10">
        <f>BC819/11104067</f>
        <v>0</v>
      </c>
      <c r="BE819" s="6">
        <f>AD819*BB819*0.77*4</f>
        <v>0</v>
      </c>
      <c r="BF819" s="8">
        <f>BE819/47500730</f>
        <v>0</v>
      </c>
      <c r="BG819" s="27">
        <f>BC819+BE819</f>
        <v>0</v>
      </c>
      <c r="BH819" s="9">
        <v>1</v>
      </c>
      <c r="BI819" s="6">
        <f>AK819*0.85*0.75*12</f>
        <v>69773.056061904324</v>
      </c>
      <c r="BJ819" s="6">
        <f>AL819*0.85*0.75*2*12</f>
        <v>139546.11212380865</v>
      </c>
      <c r="BK819" s="6">
        <f>BI819+BJ819</f>
        <v>209319.16818571297</v>
      </c>
      <c r="BL819" s="8">
        <f>BK819/236999601</f>
        <v>8.8320472820421737E-4</v>
      </c>
      <c r="BM819" s="6">
        <f>AH819/303994*552409</f>
        <v>20717.247626114415</v>
      </c>
      <c r="BN819" s="8">
        <f>BM819/23157202</f>
        <v>8.946351820100898E-4</v>
      </c>
      <c r="BT819" s="6">
        <f>'[1]Detailed Budget'!$AD$12</f>
        <v>194045122715</v>
      </c>
      <c r="BU819" s="6">
        <f>'[1]Detailed Budget'!$AD$24</f>
        <v>194045122715</v>
      </c>
      <c r="BV819" s="7">
        <f>AV819/34743979</f>
        <v>0</v>
      </c>
      <c r="BW819" s="4"/>
      <c r="BX819" s="5">
        <f>BT819*BV819</f>
        <v>0</v>
      </c>
      <c r="BY819" s="5">
        <f>BU819*BV819</f>
        <v>0</v>
      </c>
      <c r="CA819" s="6">
        <f>'[1]Detailed Budget'!$AD$96</f>
        <v>71050111380.677719</v>
      </c>
      <c r="CB819" s="5">
        <f>BA819*CA819</f>
        <v>73749164.80912067</v>
      </c>
      <c r="CE819" s="6">
        <f>'[1]Detailed Budget'!$AD$175</f>
        <v>4330586076.5988197</v>
      </c>
      <c r="CF819" s="5">
        <f>BB819*BD819*CE819</f>
        <v>0</v>
      </c>
      <c r="CG819" s="6">
        <f>'[1]Detailed Budget'!$AD$176</f>
        <v>20662817754.37001</v>
      </c>
      <c r="CH819" s="5">
        <f>BB819*BF819*CG819</f>
        <v>0</v>
      </c>
      <c r="CI819" s="5">
        <f>CF819+CH819</f>
        <v>0</v>
      </c>
      <c r="CJ819" s="5">
        <f>'[1]Detailed Budget'!$AD$178</f>
        <v>46025131033.061455</v>
      </c>
      <c r="CK819" s="5">
        <f>BB819*AG819*CJ819</f>
        <v>0</v>
      </c>
      <c r="CL819" s="5">
        <f>CI819+CK819</f>
        <v>0</v>
      </c>
      <c r="CM819" s="4">
        <f>'[1]Detailed Budget'!$AD$189</f>
        <v>77498869683.252869</v>
      </c>
      <c r="CN819" s="5">
        <f>BH819*BL819*CM819</f>
        <v>68447368.134731412</v>
      </c>
      <c r="CO819" s="3">
        <f>'[1]Detailed Budget'!$AD$191</f>
        <v>2684962805.4134097</v>
      </c>
      <c r="CP819" s="2">
        <f>BH819*AN819*CO819</f>
        <v>2371371.8447935837</v>
      </c>
      <c r="CQ819" s="2">
        <f>CN819+CP819</f>
        <v>70818739.979525</v>
      </c>
      <c r="CR819" s="6">
        <f>'[1]Detailed Budget'!$AD$195</f>
        <v>18734176418</v>
      </c>
      <c r="CS819" s="5">
        <f>BN819*CR819</f>
        <v>16760253.329526562</v>
      </c>
      <c r="CW819" s="4"/>
      <c r="DH819" s="3">
        <f>'[1]Detailed Budget'!$AD$163</f>
        <v>4928560000</v>
      </c>
      <c r="DI819" s="2">
        <f>AP819*DH819</f>
        <v>5600000</v>
      </c>
    </row>
    <row r="820" spans="1:118" ht="43.5" x14ac:dyDescent="0.35">
      <c r="A820" s="23" t="s">
        <v>156</v>
      </c>
      <c r="B820" s="22" t="s">
        <v>155</v>
      </c>
      <c r="C820" s="21" t="s">
        <v>1</v>
      </c>
      <c r="D820" s="21"/>
      <c r="E820" s="21"/>
      <c r="F820" s="21"/>
      <c r="G820" s="21" t="s">
        <v>1</v>
      </c>
      <c r="H820" s="21" t="s">
        <v>1</v>
      </c>
      <c r="I820" s="21" t="s">
        <v>1</v>
      </c>
      <c r="J820" s="21"/>
      <c r="K820" s="21"/>
      <c r="L820" s="21"/>
      <c r="M820" s="21"/>
      <c r="N820" s="21" t="s">
        <v>1</v>
      </c>
      <c r="O820" s="21"/>
      <c r="P820" s="21"/>
      <c r="Q820" s="21"/>
      <c r="R820" s="21" t="s">
        <v>1</v>
      </c>
      <c r="S820" s="21"/>
      <c r="T820" s="21"/>
      <c r="U820" s="20">
        <f>COUNTA(C820:T820)</f>
        <v>6</v>
      </c>
      <c r="V820" s="19" t="s">
        <v>9</v>
      </c>
      <c r="W820" s="18">
        <v>176372</v>
      </c>
      <c r="X820" s="17">
        <v>3.01</v>
      </c>
      <c r="Y820" s="16">
        <f>1+X820/100</f>
        <v>1.0301</v>
      </c>
      <c r="Z820" s="6">
        <v>19</v>
      </c>
      <c r="AA820" s="16">
        <f>POWER(Y820,Z820)</f>
        <v>1.7567435038184733</v>
      </c>
      <c r="AB820" s="6">
        <f>W820*AA820</f>
        <v>309840.36525547178</v>
      </c>
      <c r="AC820" s="1">
        <v>12.7</v>
      </c>
      <c r="AD820" s="6">
        <f>AB820*AC820/100</f>
        <v>39349.726387444913</v>
      </c>
      <c r="AE820" s="6">
        <f>AD820*0.95</f>
        <v>37382.240068072664</v>
      </c>
      <c r="AF820" s="6">
        <f>AE820*BB820</f>
        <v>0</v>
      </c>
      <c r="AG820" s="15">
        <f>AE820/21628351</f>
        <v>1.7283906696387841E-3</v>
      </c>
      <c r="AH820" s="6">
        <f>AB820*0.05</f>
        <v>15492.01826277359</v>
      </c>
      <c r="AI820" s="12">
        <f>AH820/12908475</f>
        <v>1.2001431821166784E-3</v>
      </c>
      <c r="AJ820" s="6">
        <f>AD820+AH820</f>
        <v>54841.744650218505</v>
      </c>
      <c r="AK820" s="6">
        <f>AB820*0.04</f>
        <v>12393.614610218872</v>
      </c>
      <c r="AL820" s="6">
        <f>AB820*0.04</f>
        <v>12393.614610218872</v>
      </c>
      <c r="AM820" s="6">
        <f>AK820+AL820</f>
        <v>24787.229220437745</v>
      </c>
      <c r="AN820" s="14">
        <f>AM820/20653560</f>
        <v>1.2001431821166784E-3</v>
      </c>
      <c r="AO820" s="6">
        <v>10</v>
      </c>
      <c r="AP820" s="13">
        <f>AO820/8801</f>
        <v>1.1362345188046814E-3</v>
      </c>
      <c r="AQ820" s="6">
        <v>10</v>
      </c>
      <c r="AR820" s="6"/>
      <c r="AS820" s="6"/>
      <c r="AT820" s="6"/>
      <c r="AU820" s="6">
        <v>0</v>
      </c>
      <c r="AV820" s="6"/>
      <c r="AW820" s="13">
        <f>AV820/34743979</f>
        <v>0</v>
      </c>
      <c r="AX820" s="6">
        <v>1</v>
      </c>
      <c r="AY820" s="6">
        <f>AJ820/1076138*352097</f>
        <v>17943.436405096731</v>
      </c>
      <c r="AZ820" s="6">
        <f>AX820*AY820</f>
        <v>17943.436405096731</v>
      </c>
      <c r="BA820" s="12">
        <f>AZ820/12721596</f>
        <v>1.4104705419899146E-3</v>
      </c>
      <c r="BB820" s="11">
        <v>0</v>
      </c>
      <c r="BC820" s="6">
        <f>AD820*BB820*0.18*4</f>
        <v>0</v>
      </c>
      <c r="BD820" s="10">
        <f>BC820/11104067</f>
        <v>0</v>
      </c>
      <c r="BE820" s="6">
        <f>AD820*BB820*0.77*4</f>
        <v>0</v>
      </c>
      <c r="BF820" s="8">
        <f>BE820/47500730</f>
        <v>0</v>
      </c>
      <c r="BG820" s="27">
        <f>BC820+BE820</f>
        <v>0</v>
      </c>
      <c r="BH820" s="9">
        <v>1</v>
      </c>
      <c r="BI820" s="6">
        <f>AK820*0.85*0.75*12</f>
        <v>94811.151768174372</v>
      </c>
      <c r="BJ820" s="6">
        <f>AL820*0.85*0.75*2*12</f>
        <v>189622.30353634874</v>
      </c>
      <c r="BK820" s="6">
        <f>BI820+BJ820</f>
        <v>284433.45530452312</v>
      </c>
      <c r="BL820" s="8">
        <f>BK820/236999601</f>
        <v>1.2001431821166784E-3</v>
      </c>
      <c r="BM820" s="6">
        <f>AH820/303994*552409</f>
        <v>28151.642192018582</v>
      </c>
      <c r="BN820" s="8">
        <f>BM820/23157202</f>
        <v>1.2156754599289923E-3</v>
      </c>
      <c r="BT820" s="6">
        <f>'[1]Detailed Budget'!$AD$12</f>
        <v>194045122715</v>
      </c>
      <c r="BU820" s="6">
        <f>'[1]Detailed Budget'!$AD$24</f>
        <v>194045122715</v>
      </c>
      <c r="BV820" s="7">
        <f>AV820/34743979</f>
        <v>0</v>
      </c>
      <c r="BW820" s="4"/>
      <c r="BX820" s="5">
        <f>BT820*BV820</f>
        <v>0</v>
      </c>
      <c r="BY820" s="5">
        <f>BU820*BV820</f>
        <v>0</v>
      </c>
      <c r="CA820" s="6">
        <f>'[1]Detailed Budget'!$AD$96</f>
        <v>71050111380.677719</v>
      </c>
      <c r="CB820" s="5">
        <f>BA820*CA820</f>
        <v>100214089.1075483</v>
      </c>
      <c r="CE820" s="6">
        <f>'[1]Detailed Budget'!$AD$175</f>
        <v>4330586076.5988197</v>
      </c>
      <c r="CF820" s="5">
        <f>BB820*BD820*CE820</f>
        <v>0</v>
      </c>
      <c r="CG820" s="6">
        <f>'[1]Detailed Budget'!$AD$176</f>
        <v>20662817754.37001</v>
      </c>
      <c r="CH820" s="5">
        <f>BB820*BF820*CG820</f>
        <v>0</v>
      </c>
      <c r="CI820" s="5">
        <f>CF820+CH820</f>
        <v>0</v>
      </c>
      <c r="CJ820" s="5">
        <f>'[1]Detailed Budget'!$AD$178</f>
        <v>46025131033.061455</v>
      </c>
      <c r="CK820" s="5">
        <f>BB820*AG820*CJ820</f>
        <v>0</v>
      </c>
      <c r="CL820" s="5">
        <f>CI820+CK820</f>
        <v>0</v>
      </c>
      <c r="CM820" s="4">
        <f>'[1]Detailed Budget'!$AD$189</f>
        <v>77498869683.252869</v>
      </c>
      <c r="CN820" s="5">
        <f>BH820*BL820*CM820</f>
        <v>93009740.072104871</v>
      </c>
      <c r="CO820" s="3">
        <f>'[1]Detailed Budget'!$AD$191</f>
        <v>2684962805.4134097</v>
      </c>
      <c r="CP820" s="2">
        <f>BH820*AN820*CO820</f>
        <v>3222339.8051537736</v>
      </c>
      <c r="CQ820" s="2">
        <f>CN820+CP820</f>
        <v>96232079.877258644</v>
      </c>
      <c r="CR820" s="6">
        <f>'[1]Detailed Budget'!$AD$195</f>
        <v>18734176418</v>
      </c>
      <c r="CS820" s="5">
        <f>BN820*CR820</f>
        <v>22774678.533343032</v>
      </c>
      <c r="CW820" s="4"/>
      <c r="DH820" s="3">
        <f>'[1]Detailed Budget'!$AD$163</f>
        <v>4928560000</v>
      </c>
      <c r="DI820" s="2">
        <f>AP820*DH820</f>
        <v>5600000</v>
      </c>
    </row>
    <row r="821" spans="1:118" ht="43.5" x14ac:dyDescent="0.35">
      <c r="A821" s="23" t="s">
        <v>154</v>
      </c>
      <c r="B821" s="22" t="s">
        <v>153</v>
      </c>
      <c r="C821" s="21" t="s">
        <v>1</v>
      </c>
      <c r="D821" s="21"/>
      <c r="E821" s="21"/>
      <c r="F821" s="21"/>
      <c r="G821" s="21" t="s">
        <v>1</v>
      </c>
      <c r="H821" s="21" t="s">
        <v>1</v>
      </c>
      <c r="I821" s="21" t="s">
        <v>1</v>
      </c>
      <c r="J821" s="21"/>
      <c r="K821" s="21" t="s">
        <v>1</v>
      </c>
      <c r="L821" s="21"/>
      <c r="M821" s="21"/>
      <c r="N821" s="21"/>
      <c r="O821" s="21"/>
      <c r="P821" s="21"/>
      <c r="Q821" s="21"/>
      <c r="R821" s="21" t="s">
        <v>1</v>
      </c>
      <c r="S821" s="21"/>
      <c r="T821" s="21"/>
      <c r="U821" s="20">
        <f>COUNTA(C821:T821)</f>
        <v>6</v>
      </c>
      <c r="V821" s="19" t="s">
        <v>9</v>
      </c>
      <c r="W821" s="18">
        <v>289838</v>
      </c>
      <c r="X821" s="17">
        <v>3.01</v>
      </c>
      <c r="Y821" s="16">
        <f>1+X821/100</f>
        <v>1.0301</v>
      </c>
      <c r="Z821" s="6">
        <v>19</v>
      </c>
      <c r="AA821" s="16">
        <f>POWER(Y821,Z821)</f>
        <v>1.7567435038184733</v>
      </c>
      <c r="AB821" s="6">
        <f>W821*AA821</f>
        <v>509171.02365973865</v>
      </c>
      <c r="AC821" s="1">
        <v>12.7</v>
      </c>
      <c r="AD821" s="6">
        <f>AB821*AC821/100</f>
        <v>64664.720004786803</v>
      </c>
      <c r="AE821" s="6">
        <f>AD821*0.95</f>
        <v>61431.484004547463</v>
      </c>
      <c r="AF821" s="6">
        <f>AE821*BB821</f>
        <v>0</v>
      </c>
      <c r="AG821" s="15">
        <f>AE821/21628351</f>
        <v>2.840322131102249E-3</v>
      </c>
      <c r="AH821" s="6">
        <f>AB821*0.05</f>
        <v>25458.551182986936</v>
      </c>
      <c r="AI821" s="12">
        <f>AH821/12908475</f>
        <v>1.9722353866732465E-3</v>
      </c>
      <c r="AJ821" s="6">
        <f>AD821+AH821</f>
        <v>90123.271187773731</v>
      </c>
      <c r="AK821" s="6">
        <f>AB821*0.04</f>
        <v>20366.840946389548</v>
      </c>
      <c r="AL821" s="6">
        <f>AB821*0.04</f>
        <v>20366.840946389548</v>
      </c>
      <c r="AM821" s="6">
        <f>AK821+AL821</f>
        <v>40733.681892779096</v>
      </c>
      <c r="AN821" s="14">
        <f>AM821/20653560</f>
        <v>1.9722353866732465E-3</v>
      </c>
      <c r="AO821" s="6">
        <v>12</v>
      </c>
      <c r="AP821" s="13">
        <f>AO821/8801</f>
        <v>1.3634814225656176E-3</v>
      </c>
      <c r="AQ821" s="6">
        <v>12</v>
      </c>
      <c r="AR821" s="6"/>
      <c r="AS821" s="6"/>
      <c r="AT821" s="6"/>
      <c r="AU821" s="6">
        <v>0</v>
      </c>
      <c r="AV821" s="6"/>
      <c r="AW821" s="13">
        <f>AV821/34743979</f>
        <v>0</v>
      </c>
      <c r="AX821" s="6">
        <v>1</v>
      </c>
      <c r="AY821" s="6">
        <f>AJ821/1076138*352097</f>
        <v>29487.048515526418</v>
      </c>
      <c r="AZ821" s="6">
        <f>AX821*AY821</f>
        <v>29487.048515526418</v>
      </c>
      <c r="BA821" s="12">
        <f>AZ821/12721596</f>
        <v>2.3178733639652145E-3</v>
      </c>
      <c r="BB821" s="11">
        <v>0</v>
      </c>
      <c r="BC821" s="6">
        <f>AD821*BB821*0.18*4</f>
        <v>0</v>
      </c>
      <c r="BD821" s="10">
        <f>BC821/11104067</f>
        <v>0</v>
      </c>
      <c r="BE821" s="6">
        <f>AD821*BB821*0.77*4</f>
        <v>0</v>
      </c>
      <c r="BF821" s="8">
        <f>BE821/47500730</f>
        <v>0</v>
      </c>
      <c r="BG821" s="27">
        <f>BC821+BE821</f>
        <v>0</v>
      </c>
      <c r="BH821" s="9">
        <v>1</v>
      </c>
      <c r="BI821" s="6">
        <f>AK821*0.85*0.75*12</f>
        <v>155806.33323988004</v>
      </c>
      <c r="BJ821" s="6">
        <f>AL821*0.85*0.75*2*12</f>
        <v>311612.66647976008</v>
      </c>
      <c r="BK821" s="6">
        <f>BI821+BJ821</f>
        <v>467418.99971964012</v>
      </c>
      <c r="BL821" s="8">
        <f>BK821/236999601</f>
        <v>1.9722353866732465E-3</v>
      </c>
      <c r="BM821" s="6">
        <f>AH821/303994*552409</f>
        <v>46262.534130419117</v>
      </c>
      <c r="BN821" s="8">
        <f>BM821/23157202</f>
        <v>1.9977600977190216E-3</v>
      </c>
      <c r="BT821" s="6">
        <f>'[1]Detailed Budget'!$AD$12</f>
        <v>194045122715</v>
      </c>
      <c r="BU821" s="6">
        <f>'[1]Detailed Budget'!$AD$24</f>
        <v>194045122715</v>
      </c>
      <c r="BV821" s="7">
        <f>AV821/34743979</f>
        <v>0</v>
      </c>
      <c r="BW821" s="4"/>
      <c r="BX821" s="5">
        <f>BT821*BV821</f>
        <v>0</v>
      </c>
      <c r="BY821" s="5">
        <f>BU821*BV821</f>
        <v>0</v>
      </c>
      <c r="CA821" s="6">
        <f>'[1]Detailed Budget'!$AD$96</f>
        <v>71050111380.677719</v>
      </c>
      <c r="CB821" s="5">
        <f>BA821*CA821</f>
        <v>164685160.67603463</v>
      </c>
      <c r="CE821" s="6">
        <f>'[1]Detailed Budget'!$AD$175</f>
        <v>4330586076.5988197</v>
      </c>
      <c r="CF821" s="5">
        <f>BB821*BD821*CE821</f>
        <v>0</v>
      </c>
      <c r="CG821" s="6">
        <f>'[1]Detailed Budget'!$AD$176</f>
        <v>20662817754.37001</v>
      </c>
      <c r="CH821" s="5">
        <f>BB821*BF821*CG821</f>
        <v>0</v>
      </c>
      <c r="CI821" s="5">
        <f>CF821+CH821</f>
        <v>0</v>
      </c>
      <c r="CJ821" s="5">
        <f>'[1]Detailed Budget'!$AD$178</f>
        <v>46025131033.061455</v>
      </c>
      <c r="CK821" s="5">
        <f>BB821*AG821*CJ821</f>
        <v>0</v>
      </c>
      <c r="CL821" s="5">
        <f>CI821+CK821</f>
        <v>0</v>
      </c>
      <c r="CM821" s="4">
        <f>'[1]Detailed Budget'!$AD$189</f>
        <v>77498869683.252869</v>
      </c>
      <c r="CN821" s="5">
        <f>BH821*BL821*CM821</f>
        <v>152846013.21648976</v>
      </c>
      <c r="CO821" s="3">
        <f>'[1]Detailed Budget'!$AD$191</f>
        <v>2684962805.4134097</v>
      </c>
      <c r="CP821" s="2">
        <f>BH821*AN821*CO821</f>
        <v>5295378.6567378007</v>
      </c>
      <c r="CQ821" s="2">
        <f>CN821+CP821</f>
        <v>158141391.87322757</v>
      </c>
      <c r="CR821" s="6">
        <f>'[1]Detailed Budget'!$AD$195</f>
        <v>18734176418</v>
      </c>
      <c r="CS821" s="5">
        <f>BN821*CR821</f>
        <v>37426390.11150907</v>
      </c>
      <c r="CW821" s="4"/>
      <c r="DH821" s="3">
        <f>'[1]Detailed Budget'!$AD$163</f>
        <v>4928560000</v>
      </c>
      <c r="DI821" s="2">
        <f>AP821*DH821</f>
        <v>6720000</v>
      </c>
    </row>
    <row r="822" spans="1:118" ht="43.5" x14ac:dyDescent="0.35">
      <c r="A822" s="23" t="s">
        <v>152</v>
      </c>
      <c r="B822" s="22" t="s">
        <v>151</v>
      </c>
      <c r="C822" s="21" t="s">
        <v>1</v>
      </c>
      <c r="D822" s="21"/>
      <c r="E822" s="21"/>
      <c r="F822" s="21"/>
      <c r="G822" s="21" t="s">
        <v>1</v>
      </c>
      <c r="H822" s="21" t="s">
        <v>1</v>
      </c>
      <c r="I822" s="21" t="s">
        <v>1</v>
      </c>
      <c r="J822" s="21"/>
      <c r="K822" s="21"/>
      <c r="L822" s="21"/>
      <c r="M822" s="21"/>
      <c r="N822" s="21" t="s">
        <v>1</v>
      </c>
      <c r="O822" s="21"/>
      <c r="P822" s="21"/>
      <c r="Q822" s="21"/>
      <c r="R822" s="21" t="s">
        <v>1</v>
      </c>
      <c r="S822" s="21"/>
      <c r="T822" s="21"/>
      <c r="U822" s="20">
        <f>COUNTA(C822:T822)</f>
        <v>6</v>
      </c>
      <c r="V822" s="19" t="s">
        <v>9</v>
      </c>
      <c r="W822" s="18">
        <v>171876</v>
      </c>
      <c r="X822" s="17">
        <v>3.01</v>
      </c>
      <c r="Y822" s="16">
        <f>1+X822/100</f>
        <v>1.0301</v>
      </c>
      <c r="Z822" s="6">
        <v>19</v>
      </c>
      <c r="AA822" s="16">
        <f>POWER(Y822,Z822)</f>
        <v>1.7567435038184733</v>
      </c>
      <c r="AB822" s="6">
        <f>W822*AA822</f>
        <v>301942.0464623039</v>
      </c>
      <c r="AC822" s="1">
        <v>12.7</v>
      </c>
      <c r="AD822" s="6">
        <f>AB822*AC822/100</f>
        <v>38346.639900712595</v>
      </c>
      <c r="AE822" s="6">
        <f>AD822*0.95</f>
        <v>36429.307905676964</v>
      </c>
      <c r="AF822" s="6">
        <f>AE822*BB822</f>
        <v>0</v>
      </c>
      <c r="AG822" s="15">
        <f>AE822/21628351</f>
        <v>1.6843312699001863E-3</v>
      </c>
      <c r="AH822" s="6">
        <f>AB822*0.05</f>
        <v>15097.102323115196</v>
      </c>
      <c r="AI822" s="12">
        <f>AH822/12908475</f>
        <v>1.1695496426274363E-3</v>
      </c>
      <c r="AJ822" s="6">
        <f>AD822+AH822</f>
        <v>53443.742223827794</v>
      </c>
      <c r="AK822" s="6">
        <f>AB822*0.04</f>
        <v>12077.681858492157</v>
      </c>
      <c r="AL822" s="6">
        <f>AB822*0.04</f>
        <v>12077.681858492157</v>
      </c>
      <c r="AM822" s="6">
        <f>AK822+AL822</f>
        <v>24155.363716984313</v>
      </c>
      <c r="AN822" s="14">
        <f>AM822/20653560</f>
        <v>1.1695496426274363E-3</v>
      </c>
      <c r="AO822" s="6">
        <v>10</v>
      </c>
      <c r="AP822" s="13">
        <f>AO822/8801</f>
        <v>1.1362345188046814E-3</v>
      </c>
      <c r="AQ822" s="6">
        <v>10</v>
      </c>
      <c r="AR822" s="6"/>
      <c r="AS822" s="6"/>
      <c r="AT822" s="6"/>
      <c r="AU822" s="6">
        <v>0</v>
      </c>
      <c r="AV822" s="6"/>
      <c r="AW822" s="13">
        <f>AV822/34743979</f>
        <v>0</v>
      </c>
      <c r="AX822" s="6">
        <v>1</v>
      </c>
      <c r="AY822" s="6">
        <f>AJ822/1076138*352097</f>
        <v>17486.029956922899</v>
      </c>
      <c r="AZ822" s="6">
        <f>AX822*AY822</f>
        <v>17486.029956922899</v>
      </c>
      <c r="BA822" s="12">
        <f>AZ822/12721596</f>
        <v>1.3745154269104991E-3</v>
      </c>
      <c r="BB822" s="11">
        <v>0</v>
      </c>
      <c r="BC822" s="6">
        <f>AD822*BB822*0.18*4</f>
        <v>0</v>
      </c>
      <c r="BD822" s="10">
        <f>BC822/11104067</f>
        <v>0</v>
      </c>
      <c r="BE822" s="6">
        <f>AD822*BB822*0.77*4</f>
        <v>0</v>
      </c>
      <c r="BF822" s="8">
        <f>BE822/47500730</f>
        <v>0</v>
      </c>
      <c r="BG822" s="27">
        <f>BC822+BE822</f>
        <v>0</v>
      </c>
      <c r="BH822" s="9">
        <v>1</v>
      </c>
      <c r="BI822" s="6">
        <f>AK822*0.85*0.75*12</f>
        <v>92394.266217464989</v>
      </c>
      <c r="BJ822" s="6">
        <f>AL822*0.85*0.75*2*12</f>
        <v>184788.53243492998</v>
      </c>
      <c r="BK822" s="6">
        <f>BI822+BJ822</f>
        <v>277182.79865239497</v>
      </c>
      <c r="BL822" s="8">
        <f>BK822/236999601</f>
        <v>1.1695496426274363E-3</v>
      </c>
      <c r="BM822" s="6">
        <f>AH822/303994*552409</f>
        <v>27434.012504226208</v>
      </c>
      <c r="BN822" s="8">
        <f>BM822/23157202</f>
        <v>1.1846859782207802E-3</v>
      </c>
      <c r="BT822" s="6">
        <f>'[1]Detailed Budget'!$AD$12</f>
        <v>194045122715</v>
      </c>
      <c r="BU822" s="6">
        <f>'[1]Detailed Budget'!$AD$24</f>
        <v>194045122715</v>
      </c>
      <c r="BV822" s="7">
        <f>AV822/34743979</f>
        <v>0</v>
      </c>
      <c r="BW822" s="4"/>
      <c r="BX822" s="5">
        <f>BT822*BV822</f>
        <v>0</v>
      </c>
      <c r="BY822" s="5">
        <f>BU822*BV822</f>
        <v>0</v>
      </c>
      <c r="CA822" s="6">
        <f>'[1]Detailed Budget'!$AD$96</f>
        <v>71050111380.677719</v>
      </c>
      <c r="CB822" s="5">
        <f>BA822*CA822</f>
        <v>97659474.176450744</v>
      </c>
      <c r="CE822" s="6">
        <f>'[1]Detailed Budget'!$AD$175</f>
        <v>4330586076.5988197</v>
      </c>
      <c r="CF822" s="5">
        <f>BB822*BD822*CE822</f>
        <v>0</v>
      </c>
      <c r="CG822" s="6">
        <f>'[1]Detailed Budget'!$AD$176</f>
        <v>20662817754.37001</v>
      </c>
      <c r="CH822" s="5">
        <f>BB822*BF822*CG822</f>
        <v>0</v>
      </c>
      <c r="CI822" s="5">
        <f>CF822+CH822</f>
        <v>0</v>
      </c>
      <c r="CJ822" s="5">
        <f>'[1]Detailed Budget'!$AD$178</f>
        <v>46025131033.061455</v>
      </c>
      <c r="CK822" s="5">
        <f>BB822*AG822*CJ822</f>
        <v>0</v>
      </c>
      <c r="CL822" s="5">
        <f>CI822+CK822</f>
        <v>0</v>
      </c>
      <c r="CM822" s="4">
        <f>'[1]Detailed Budget'!$AD$189</f>
        <v>77498869683.252869</v>
      </c>
      <c r="CN822" s="5">
        <f>BH822*BL822*CM822</f>
        <v>90638775.342078641</v>
      </c>
      <c r="CO822" s="3">
        <f>'[1]Detailed Budget'!$AD$191</f>
        <v>2684962805.4134097</v>
      </c>
      <c r="CP822" s="2">
        <f>BH822*AN822*CO822</f>
        <v>3140197.2895392119</v>
      </c>
      <c r="CQ822" s="2">
        <f>CN822+CP822</f>
        <v>93778972.631617859</v>
      </c>
      <c r="CR822" s="6">
        <f>'[1]Detailed Budget'!$AD$195</f>
        <v>18734176418</v>
      </c>
      <c r="CS822" s="5">
        <f>BN822*CR822</f>
        <v>22194116.115919001</v>
      </c>
      <c r="CW822" s="4"/>
      <c r="DH822" s="3">
        <f>'[1]Detailed Budget'!$AD$163</f>
        <v>4928560000</v>
      </c>
      <c r="DI822" s="2">
        <f>AP822*DH822</f>
        <v>5600000</v>
      </c>
    </row>
    <row r="823" spans="1:118" ht="43.5" x14ac:dyDescent="0.35">
      <c r="A823" s="23" t="s">
        <v>150</v>
      </c>
      <c r="B823" s="22" t="s">
        <v>149</v>
      </c>
      <c r="C823" s="21" t="s">
        <v>1</v>
      </c>
      <c r="D823" s="21"/>
      <c r="E823" s="21"/>
      <c r="F823" s="21"/>
      <c r="G823" s="21" t="s">
        <v>1</v>
      </c>
      <c r="H823" s="21" t="s">
        <v>1</v>
      </c>
      <c r="I823" s="21" t="s">
        <v>1</v>
      </c>
      <c r="J823" s="21"/>
      <c r="K823" s="21"/>
      <c r="L823" s="21"/>
      <c r="M823" s="21" t="s">
        <v>1</v>
      </c>
      <c r="N823" s="21"/>
      <c r="O823" s="21"/>
      <c r="P823" s="21"/>
      <c r="Q823" s="21"/>
      <c r="R823" s="21" t="s">
        <v>1</v>
      </c>
      <c r="S823" s="21"/>
      <c r="T823" s="21"/>
      <c r="U823" s="20">
        <f>COUNTA(C823:T823)</f>
        <v>6</v>
      </c>
      <c r="V823" s="19" t="s">
        <v>9</v>
      </c>
      <c r="W823" s="18">
        <v>144136</v>
      </c>
      <c r="X823" s="17">
        <v>3.01</v>
      </c>
      <c r="Y823" s="16">
        <f>1+X823/100</f>
        <v>1.0301</v>
      </c>
      <c r="Z823" s="6">
        <v>19</v>
      </c>
      <c r="AA823" s="16">
        <f>POWER(Y823,Z823)</f>
        <v>1.7567435038184733</v>
      </c>
      <c r="AB823" s="6">
        <f>W823*AA823</f>
        <v>253209.98166637946</v>
      </c>
      <c r="AC823" s="1">
        <v>12.7</v>
      </c>
      <c r="AD823" s="6">
        <f>AB823*AC823/100</f>
        <v>32157.667671630192</v>
      </c>
      <c r="AE823" s="6">
        <f>AD823*0.95</f>
        <v>30549.784288048682</v>
      </c>
      <c r="AF823" s="6">
        <f>AE823*BB823</f>
        <v>0</v>
      </c>
      <c r="AG823" s="15">
        <f>AE823/21628351</f>
        <v>1.4124879094133751E-3</v>
      </c>
      <c r="AH823" s="6">
        <f>AB823*0.05</f>
        <v>12660.499083318973</v>
      </c>
      <c r="AI823" s="12">
        <f>AH823/12908475</f>
        <v>9.8078968145493364E-4</v>
      </c>
      <c r="AJ823" s="6">
        <f>AD823+AH823</f>
        <v>44818.166754949169</v>
      </c>
      <c r="AK823" s="6">
        <f>AB823*0.04</f>
        <v>10128.399266655179</v>
      </c>
      <c r="AL823" s="6">
        <f>AB823*0.04</f>
        <v>10128.399266655179</v>
      </c>
      <c r="AM823" s="6">
        <f>AK823+AL823</f>
        <v>20256.798533310357</v>
      </c>
      <c r="AN823" s="14">
        <f>AM823/20653560</f>
        <v>9.8078968145493364E-4</v>
      </c>
      <c r="AO823" s="6">
        <v>10</v>
      </c>
      <c r="AP823" s="13">
        <f>AO823/8801</f>
        <v>1.1362345188046814E-3</v>
      </c>
      <c r="AQ823" s="6">
        <v>10</v>
      </c>
      <c r="AR823" s="6"/>
      <c r="AS823" s="6"/>
      <c r="AT823" s="6"/>
      <c r="AU823" s="6">
        <v>0</v>
      </c>
      <c r="AV823" s="6"/>
      <c r="AW823" s="13">
        <f>AV823/34743979</f>
        <v>0</v>
      </c>
      <c r="AX823" s="6">
        <v>1</v>
      </c>
      <c r="AY823" s="6">
        <f>AJ823/1076138*352097</f>
        <v>14663.86472730945</v>
      </c>
      <c r="AZ823" s="6">
        <f>AX823*AY823</f>
        <v>14663.86472730945</v>
      </c>
      <c r="BA823" s="12">
        <f>AZ823/12721596</f>
        <v>1.1526749259534298E-3</v>
      </c>
      <c r="BB823" s="11">
        <v>0</v>
      </c>
      <c r="BC823" s="6">
        <f>AD823*BB823*0.18*4</f>
        <v>0</v>
      </c>
      <c r="BD823" s="10">
        <f>BC823/11104067</f>
        <v>0</v>
      </c>
      <c r="BE823" s="6">
        <f>AD823*BB823*0.77*4</f>
        <v>0</v>
      </c>
      <c r="BF823" s="8">
        <f>BE823/47500730</f>
        <v>0</v>
      </c>
      <c r="BG823" s="27">
        <f>BC823+BE823</f>
        <v>0</v>
      </c>
      <c r="BH823" s="9">
        <v>1</v>
      </c>
      <c r="BI823" s="6">
        <f>AK823*0.85*0.75*12</f>
        <v>77482.254389912123</v>
      </c>
      <c r="BJ823" s="6">
        <f>AL823*0.85*0.75*2*12</f>
        <v>154964.50877982425</v>
      </c>
      <c r="BK823" s="6">
        <f>BI823+BJ823</f>
        <v>232446.76316973637</v>
      </c>
      <c r="BL823" s="8">
        <f>BK823/236999601</f>
        <v>9.8078968145493364E-4</v>
      </c>
      <c r="BM823" s="6">
        <f>AH823/303994*552409</f>
        <v>23006.288407393404</v>
      </c>
      <c r="BN823" s="8">
        <f>BM823/23157202</f>
        <v>9.9348308173817382E-4</v>
      </c>
      <c r="BT823" s="6">
        <f>'[1]Detailed Budget'!$AD$12</f>
        <v>194045122715</v>
      </c>
      <c r="BU823" s="6">
        <f>'[1]Detailed Budget'!$AD$24</f>
        <v>194045122715</v>
      </c>
      <c r="BV823" s="7">
        <f>AV823/34743979</f>
        <v>0</v>
      </c>
      <c r="BW823" s="4"/>
      <c r="BX823" s="5">
        <f>BT823*BV823</f>
        <v>0</v>
      </c>
      <c r="BY823" s="5">
        <f>BU823*BV823</f>
        <v>0</v>
      </c>
      <c r="CA823" s="6">
        <f>'[1]Detailed Budget'!$AD$96</f>
        <v>71050111380.677719</v>
      </c>
      <c r="CB823" s="5">
        <f>BA823*CA823</f>
        <v>81897681.874705628</v>
      </c>
      <c r="CE823" s="6">
        <f>'[1]Detailed Budget'!$AD$175</f>
        <v>4330586076.5988197</v>
      </c>
      <c r="CF823" s="5">
        <f>BB823*BD823*CE823</f>
        <v>0</v>
      </c>
      <c r="CG823" s="6">
        <f>'[1]Detailed Budget'!$AD$176</f>
        <v>20662817754.37001</v>
      </c>
      <c r="CH823" s="5">
        <f>BB823*BF823*CG823</f>
        <v>0</v>
      </c>
      <c r="CI823" s="5">
        <f>CF823+CH823</f>
        <v>0</v>
      </c>
      <c r="CJ823" s="5">
        <f>'[1]Detailed Budget'!$AD$178</f>
        <v>46025131033.061455</v>
      </c>
      <c r="CK823" s="5">
        <f>BB823*AG823*CJ823</f>
        <v>0</v>
      </c>
      <c r="CL823" s="5">
        <f>CI823+CK823</f>
        <v>0</v>
      </c>
      <c r="CM823" s="4">
        <f>'[1]Detailed Budget'!$AD$189</f>
        <v>77498869683.252869</v>
      </c>
      <c r="CN823" s="5">
        <f>BH823*BL823*CM823</f>
        <v>76010091.709754989</v>
      </c>
      <c r="CO823" s="3">
        <f>'[1]Detailed Budget'!$AD$191</f>
        <v>2684962805.4134097</v>
      </c>
      <c r="CP823" s="2">
        <f>BH823*AN823*CO823</f>
        <v>2633383.814639763</v>
      </c>
      <c r="CQ823" s="2">
        <f>CN823+CP823</f>
        <v>78643475.524394751</v>
      </c>
      <c r="CR823" s="6">
        <f>'[1]Detailed Budget'!$AD$195</f>
        <v>18734176418</v>
      </c>
      <c r="CS823" s="5">
        <f>BN823*CR823</f>
        <v>18612087.321581263</v>
      </c>
      <c r="CW823" s="4"/>
      <c r="DH823" s="3">
        <f>'[1]Detailed Budget'!$AD$163</f>
        <v>4928560000</v>
      </c>
      <c r="DI823" s="2">
        <f>AP823*DH823</f>
        <v>5600000</v>
      </c>
    </row>
    <row r="824" spans="1:118" ht="43.5" x14ac:dyDescent="0.35">
      <c r="A824" s="23" t="s">
        <v>148</v>
      </c>
      <c r="B824" s="22" t="s">
        <v>147</v>
      </c>
      <c r="C824" s="21" t="s">
        <v>1</v>
      </c>
      <c r="D824" s="21"/>
      <c r="E824" s="21"/>
      <c r="F824" s="21"/>
      <c r="G824" s="21" t="s">
        <v>1</v>
      </c>
      <c r="H824" s="21" t="s">
        <v>1</v>
      </c>
      <c r="I824" s="21" t="s">
        <v>1</v>
      </c>
      <c r="J824" s="21"/>
      <c r="K824" s="21"/>
      <c r="L824" s="21"/>
      <c r="M824" s="21" t="s">
        <v>1</v>
      </c>
      <c r="N824" s="21"/>
      <c r="O824" s="21"/>
      <c r="P824" s="21"/>
      <c r="Q824" s="21"/>
      <c r="R824" s="21" t="s">
        <v>1</v>
      </c>
      <c r="S824" s="21"/>
      <c r="T824" s="21"/>
      <c r="U824" s="20">
        <f>COUNTA(C824:T824)</f>
        <v>6</v>
      </c>
      <c r="V824" s="19" t="s">
        <v>9</v>
      </c>
      <c r="W824" s="18">
        <v>232287</v>
      </c>
      <c r="X824" s="17">
        <v>3.01</v>
      </c>
      <c r="Y824" s="16">
        <f>1+X824/100</f>
        <v>1.0301</v>
      </c>
      <c r="Z824" s="6">
        <v>19</v>
      </c>
      <c r="AA824" s="16">
        <f>POWER(Y824,Z824)</f>
        <v>1.7567435038184733</v>
      </c>
      <c r="AB824" s="6">
        <f>W824*AA824</f>
        <v>408068.67827148171</v>
      </c>
      <c r="AC824" s="1">
        <v>12.7</v>
      </c>
      <c r="AD824" s="6">
        <f>AB824*AC824/100</f>
        <v>51824.722140478174</v>
      </c>
      <c r="AE824" s="6">
        <f>AD824*0.95</f>
        <v>49233.486033454261</v>
      </c>
      <c r="AF824" s="6">
        <f>AE824*BB824</f>
        <v>0</v>
      </c>
      <c r="AG824" s="15">
        <f>AE824/21628351</f>
        <v>2.2763402551333784E-3</v>
      </c>
      <c r="AH824" s="6">
        <f>AB824*0.05</f>
        <v>20403.433913574088</v>
      </c>
      <c r="AI824" s="12">
        <f>AH824/12908475</f>
        <v>1.5806231110626226E-3</v>
      </c>
      <c r="AJ824" s="6">
        <f>AD824+AH824</f>
        <v>72228.156054052262</v>
      </c>
      <c r="AK824" s="6">
        <f>AB824*0.04</f>
        <v>16322.747130859269</v>
      </c>
      <c r="AL824" s="6">
        <f>AB824*0.04</f>
        <v>16322.747130859269</v>
      </c>
      <c r="AM824" s="6">
        <f>AK824+AL824</f>
        <v>32645.494261718537</v>
      </c>
      <c r="AN824" s="14">
        <f>AM824/20653560</f>
        <v>1.5806231110626224E-3</v>
      </c>
      <c r="AO824" s="6">
        <v>11</v>
      </c>
      <c r="AP824" s="13">
        <f>AO824/8801</f>
        <v>1.2498579706851495E-3</v>
      </c>
      <c r="AQ824" s="6">
        <v>11</v>
      </c>
      <c r="AR824" s="6"/>
      <c r="AS824" s="6"/>
      <c r="AT824" s="6"/>
      <c r="AU824" s="6">
        <v>0</v>
      </c>
      <c r="AV824" s="6"/>
      <c r="AW824" s="13">
        <f>AV824/34743979</f>
        <v>0</v>
      </c>
      <c r="AX824" s="6">
        <v>1</v>
      </c>
      <c r="AY824" s="6">
        <f>AJ824/1076138*352097</f>
        <v>23632.022159020162</v>
      </c>
      <c r="AZ824" s="6">
        <f>AX824*AY824</f>
        <v>23632.022159020162</v>
      </c>
      <c r="BA824" s="12">
        <f>AZ824/12721596</f>
        <v>1.8576302972535964E-3</v>
      </c>
      <c r="BB824" s="11">
        <v>0</v>
      </c>
      <c r="BC824" s="6">
        <f>AD824*BB824*0.18*4</f>
        <v>0</v>
      </c>
      <c r="BD824" s="10">
        <f>BC824/11104067</f>
        <v>0</v>
      </c>
      <c r="BE824" s="6">
        <f>AD824*BB824*0.77*4</f>
        <v>0</v>
      </c>
      <c r="BF824" s="8">
        <f>BE824/47500730</f>
        <v>0</v>
      </c>
      <c r="BG824" s="27">
        <f>BC824+BE824</f>
        <v>0</v>
      </c>
      <c r="BH824" s="9">
        <v>1</v>
      </c>
      <c r="BI824" s="6">
        <f>AK824*0.85*0.75*12</f>
        <v>124869.01555107342</v>
      </c>
      <c r="BJ824" s="6">
        <f>AL824*0.85*0.75*2*12</f>
        <v>249738.03110214684</v>
      </c>
      <c r="BK824" s="6">
        <f>BI824+BJ824</f>
        <v>374607.04665322026</v>
      </c>
      <c r="BL824" s="8">
        <f>BK824/236999601</f>
        <v>1.5806231110626226E-3</v>
      </c>
      <c r="BM824" s="6">
        <f>AH824/303994*552409</f>
        <v>37076.522973359832</v>
      </c>
      <c r="BN824" s="8">
        <f>BM824/23157202</f>
        <v>1.6010795679616144E-3</v>
      </c>
      <c r="BT824" s="6">
        <f>'[1]Detailed Budget'!$AD$12</f>
        <v>194045122715</v>
      </c>
      <c r="BU824" s="6">
        <f>'[1]Detailed Budget'!$AD$24</f>
        <v>194045122715</v>
      </c>
      <c r="BV824" s="7">
        <f>AV824/34743979</f>
        <v>0</v>
      </c>
      <c r="BW824" s="4"/>
      <c r="BX824" s="5">
        <f>BT824*BV824</f>
        <v>0</v>
      </c>
      <c r="BY824" s="5">
        <f>BU824*BV824</f>
        <v>0</v>
      </c>
      <c r="CA824" s="6">
        <f>'[1]Detailed Budget'!$AD$96</f>
        <v>71050111380.677719</v>
      </c>
      <c r="CB824" s="5">
        <f>BA824*CA824</f>
        <v>131984839.52398948</v>
      </c>
      <c r="CE824" s="6">
        <f>'[1]Detailed Budget'!$AD$175</f>
        <v>4330586076.5988197</v>
      </c>
      <c r="CF824" s="5">
        <f>BB824*BD824*CE824</f>
        <v>0</v>
      </c>
      <c r="CG824" s="6">
        <f>'[1]Detailed Budget'!$AD$176</f>
        <v>20662817754.37001</v>
      </c>
      <c r="CH824" s="5">
        <f>BB824*BF824*CG824</f>
        <v>0</v>
      </c>
      <c r="CI824" s="5">
        <f>CF824+CH824</f>
        <v>0</v>
      </c>
      <c r="CJ824" s="5">
        <f>'[1]Detailed Budget'!$AD$178</f>
        <v>46025131033.061455</v>
      </c>
      <c r="CK824" s="5">
        <f>BB824*AG824*CJ824</f>
        <v>0</v>
      </c>
      <c r="CL824" s="5">
        <f>CI824+CK824</f>
        <v>0</v>
      </c>
      <c r="CM824" s="4">
        <f>'[1]Detailed Budget'!$AD$189</f>
        <v>77498869683.252869</v>
      </c>
      <c r="CN824" s="5">
        <f>BH824*BL824*CM824</f>
        <v>122496504.50257991</v>
      </c>
      <c r="CO824" s="3">
        <f>'[1]Detailed Budget'!$AD$191</f>
        <v>2684962805.4134097</v>
      </c>
      <c r="CP824" s="2">
        <f>BH824*AN824*CO824</f>
        <v>4243914.2625799701</v>
      </c>
      <c r="CQ824" s="2">
        <f>CN824+CP824</f>
        <v>126740418.76515988</v>
      </c>
      <c r="CR824" s="6">
        <f>'[1]Detailed Budget'!$AD$195</f>
        <v>18734176418</v>
      </c>
      <c r="CS824" s="5">
        <f>BN824*CR824</f>
        <v>29994907.085448105</v>
      </c>
      <c r="CW824" s="4"/>
      <c r="DH824" s="3">
        <f>'[1]Detailed Budget'!$AD$163</f>
        <v>4928560000</v>
      </c>
      <c r="DI824" s="2">
        <f>AP824*DH824</f>
        <v>6160000</v>
      </c>
    </row>
    <row r="825" spans="1:118" ht="43.5" x14ac:dyDescent="0.35">
      <c r="A825" s="23" t="s">
        <v>146</v>
      </c>
      <c r="B825" s="22" t="s">
        <v>145</v>
      </c>
      <c r="C825" s="21" t="s">
        <v>1</v>
      </c>
      <c r="D825" s="21"/>
      <c r="E825" s="21"/>
      <c r="F825" s="21"/>
      <c r="G825" s="21" t="s">
        <v>1</v>
      </c>
      <c r="H825" s="21" t="s">
        <v>1</v>
      </c>
      <c r="I825" s="21" t="s">
        <v>1</v>
      </c>
      <c r="J825" s="21"/>
      <c r="K825" s="21"/>
      <c r="L825" s="21"/>
      <c r="M825" s="21" t="s">
        <v>1</v>
      </c>
      <c r="N825" s="21"/>
      <c r="O825" s="21"/>
      <c r="P825" s="21"/>
      <c r="Q825" s="21"/>
      <c r="R825" s="21" t="s">
        <v>1</v>
      </c>
      <c r="S825" s="21"/>
      <c r="T825" s="21"/>
      <c r="U825" s="20">
        <f>COUNTA(C825:T825)</f>
        <v>6</v>
      </c>
      <c r="V825" s="19" t="s">
        <v>9</v>
      </c>
      <c r="W825" s="18">
        <v>234138</v>
      </c>
      <c r="X825" s="17">
        <v>3.01</v>
      </c>
      <c r="Y825" s="16">
        <f>1+X825/100</f>
        <v>1.0301</v>
      </c>
      <c r="Z825" s="6">
        <v>19</v>
      </c>
      <c r="AA825" s="16">
        <f>POWER(Y825,Z825)</f>
        <v>1.7567435038184733</v>
      </c>
      <c r="AB825" s="6">
        <f>W825*AA825</f>
        <v>411320.41049704968</v>
      </c>
      <c r="AC825" s="1">
        <v>12.7</v>
      </c>
      <c r="AD825" s="6">
        <f>AB825*AC825/100</f>
        <v>52237.692133125311</v>
      </c>
      <c r="AE825" s="6">
        <f>AD825*0.95</f>
        <v>49625.807526469041</v>
      </c>
      <c r="AF825" s="6">
        <f>AE825*BB825</f>
        <v>0</v>
      </c>
      <c r="AG825" s="15">
        <f>AE825/21628351</f>
        <v>2.2944794786467558E-3</v>
      </c>
      <c r="AH825" s="6">
        <f>AB825*0.05</f>
        <v>20566.020524852487</v>
      </c>
      <c r="AI825" s="12">
        <f>AH825/12908475</f>
        <v>1.5932184494955822E-3</v>
      </c>
      <c r="AJ825" s="6">
        <f>AD825+AH825</f>
        <v>72803.712657977798</v>
      </c>
      <c r="AK825" s="6">
        <f>AB825*0.04</f>
        <v>16452.816419881987</v>
      </c>
      <c r="AL825" s="6">
        <f>AB825*0.04</f>
        <v>16452.816419881987</v>
      </c>
      <c r="AM825" s="6">
        <f>AK825+AL825</f>
        <v>32905.632839763974</v>
      </c>
      <c r="AN825" s="14">
        <f>AM825/20653560</f>
        <v>1.593218449495582E-3</v>
      </c>
      <c r="AO825" s="6">
        <v>13</v>
      </c>
      <c r="AP825" s="13">
        <f>AO825/8801</f>
        <v>1.4771048744460858E-3</v>
      </c>
      <c r="AQ825" s="6">
        <v>13</v>
      </c>
      <c r="AR825" s="6"/>
      <c r="AS825" s="6"/>
      <c r="AT825" s="6"/>
      <c r="AU825" s="6">
        <v>0</v>
      </c>
      <c r="AV825" s="6"/>
      <c r="AW825" s="13">
        <f>AV825/34743979</f>
        <v>0</v>
      </c>
      <c r="AX825" s="6">
        <v>1</v>
      </c>
      <c r="AY825" s="6">
        <f>AJ825/1076138*352097</f>
        <v>23820.336068177137</v>
      </c>
      <c r="AZ825" s="6">
        <f>AX825*AY825</f>
        <v>23820.336068177137</v>
      </c>
      <c r="BA825" s="12">
        <f>AZ825/12721596</f>
        <v>1.8724329925409624E-3</v>
      </c>
      <c r="BB825" s="11">
        <v>0</v>
      </c>
      <c r="BC825" s="6">
        <f>AD825*BB825*0.18*4</f>
        <v>0</v>
      </c>
      <c r="BD825" s="10">
        <f>BC825/11104067</f>
        <v>0</v>
      </c>
      <c r="BE825" s="6">
        <f>AD825*BB825*0.77*4</f>
        <v>0</v>
      </c>
      <c r="BF825" s="8">
        <f>BE825/47500730</f>
        <v>0</v>
      </c>
      <c r="BG825" s="27">
        <f>BC825+BE825</f>
        <v>0</v>
      </c>
      <c r="BH825" s="9">
        <v>1</v>
      </c>
      <c r="BI825" s="6">
        <f>AK825*0.85*0.75*12</f>
        <v>125864.04561209719</v>
      </c>
      <c r="BJ825" s="6">
        <f>AL825*0.85*0.75*2*12</f>
        <v>251728.09122419439</v>
      </c>
      <c r="BK825" s="6">
        <f>BI825+BJ825</f>
        <v>377592.13683629158</v>
      </c>
      <c r="BL825" s="8">
        <f>BK825/236999601</f>
        <v>1.593218449495582E-3</v>
      </c>
      <c r="BM825" s="6">
        <f>AH825/303994*552409</f>
        <v>37371.970605055481</v>
      </c>
      <c r="BN825" s="8">
        <f>BM825/23157202</f>
        <v>1.6138379155243143E-3</v>
      </c>
      <c r="BT825" s="6">
        <f>'[1]Detailed Budget'!$AD$12</f>
        <v>194045122715</v>
      </c>
      <c r="BU825" s="6">
        <f>'[1]Detailed Budget'!$AD$24</f>
        <v>194045122715</v>
      </c>
      <c r="BV825" s="7">
        <f>AV825/34743979</f>
        <v>0</v>
      </c>
      <c r="BW825" s="4"/>
      <c r="BX825" s="5">
        <f>BT825*BV825</f>
        <v>0</v>
      </c>
      <c r="BY825" s="5">
        <f>BU825*BV825</f>
        <v>0</v>
      </c>
      <c r="CA825" s="6">
        <f>'[1]Detailed Budget'!$AD$96</f>
        <v>71050111380.677719</v>
      </c>
      <c r="CB825" s="5">
        <f>BA825*CA825</f>
        <v>133036572.67289108</v>
      </c>
      <c r="CE825" s="6">
        <f>'[1]Detailed Budget'!$AD$175</f>
        <v>4330586076.5988197</v>
      </c>
      <c r="CF825" s="5">
        <f>BB825*BD825*CE825</f>
        <v>0</v>
      </c>
      <c r="CG825" s="6">
        <f>'[1]Detailed Budget'!$AD$176</f>
        <v>20662817754.37001</v>
      </c>
      <c r="CH825" s="5">
        <f>BB825*BF825*CG825</f>
        <v>0</v>
      </c>
      <c r="CI825" s="5">
        <f>CF825+CH825</f>
        <v>0</v>
      </c>
      <c r="CJ825" s="5">
        <f>'[1]Detailed Budget'!$AD$178</f>
        <v>46025131033.061455</v>
      </c>
      <c r="CK825" s="5">
        <f>BB825*AG825*CJ825</f>
        <v>0</v>
      </c>
      <c r="CL825" s="5">
        <f>CI825+CK825</f>
        <v>0</v>
      </c>
      <c r="CM825" s="4">
        <f>'[1]Detailed Budget'!$AD$189</f>
        <v>77498869683.252869</v>
      </c>
      <c r="CN825" s="5">
        <f>BH825*BL825*CM825</f>
        <v>123472628.9944123</v>
      </c>
      <c r="CO825" s="3">
        <f>'[1]Detailed Budget'!$AD$191</f>
        <v>2684962805.4134097</v>
      </c>
      <c r="CP825" s="2">
        <f>BH825*AN825*CO825</f>
        <v>4277732.2777940603</v>
      </c>
      <c r="CQ825" s="2">
        <f>CN825+CP825</f>
        <v>127750361.27220637</v>
      </c>
      <c r="CR825" s="6">
        <f>'[1]Detailed Budget'!$AD$195</f>
        <v>18734176418</v>
      </c>
      <c r="CS825" s="5">
        <f>BN825*CR825</f>
        <v>30233924.219489884</v>
      </c>
      <c r="CW825" s="4"/>
      <c r="DH825" s="3">
        <f>'[1]Detailed Budget'!$AD$163</f>
        <v>4928560000</v>
      </c>
      <c r="DI825" s="2">
        <f>AP825*DH825</f>
        <v>7280000.0000000009</v>
      </c>
    </row>
    <row r="826" spans="1:118" ht="43.5" x14ac:dyDescent="0.35">
      <c r="A826" s="23" t="s">
        <v>144</v>
      </c>
      <c r="B826" s="22" t="s">
        <v>143</v>
      </c>
      <c r="C826" s="21" t="s">
        <v>1</v>
      </c>
      <c r="D826" s="21"/>
      <c r="E826" s="21"/>
      <c r="F826" s="21"/>
      <c r="G826" s="21" t="s">
        <v>1</v>
      </c>
      <c r="H826" s="21" t="s">
        <v>1</v>
      </c>
      <c r="I826" s="21" t="s">
        <v>1</v>
      </c>
      <c r="J826" s="21"/>
      <c r="K826" s="21"/>
      <c r="L826" s="21"/>
      <c r="M826" s="21"/>
      <c r="N826" s="21" t="s">
        <v>1</v>
      </c>
      <c r="O826" s="21"/>
      <c r="P826" s="21"/>
      <c r="Q826" s="21"/>
      <c r="R826" s="21" t="s">
        <v>1</v>
      </c>
      <c r="S826" s="21"/>
      <c r="T826" s="21"/>
      <c r="U826" s="20">
        <f>COUNTA(C826:T826)</f>
        <v>6</v>
      </c>
      <c r="V826" s="19" t="s">
        <v>9</v>
      </c>
      <c r="W826" s="18">
        <v>76092</v>
      </c>
      <c r="X826" s="17">
        <v>3.01</v>
      </c>
      <c r="Y826" s="16">
        <f>1+X826/100</f>
        <v>1.0301</v>
      </c>
      <c r="Z826" s="6">
        <v>19</v>
      </c>
      <c r="AA826" s="16">
        <f>POWER(Y826,Z826)</f>
        <v>1.7567435038184733</v>
      </c>
      <c r="AB826" s="6">
        <f>W826*AA826</f>
        <v>133674.12669255526</v>
      </c>
      <c r="AC826" s="1">
        <v>12.7</v>
      </c>
      <c r="AD826" s="6">
        <f>AB826*AC826/100</f>
        <v>16976.614089954517</v>
      </c>
      <c r="AE826" s="6">
        <f>AD826*0.95</f>
        <v>16127.783385456791</v>
      </c>
      <c r="AF826" s="6">
        <f>AE826*BB826</f>
        <v>0</v>
      </c>
      <c r="AG826" s="15">
        <f>AE826/21628351</f>
        <v>7.4567790144781682E-4</v>
      </c>
      <c r="AH826" s="6">
        <f>AB826*0.05</f>
        <v>6683.7063346277637</v>
      </c>
      <c r="AI826" s="12">
        <f>AH826/12908475</f>
        <v>5.1777660293936842E-4</v>
      </c>
      <c r="AJ826" s="6">
        <f>AD826+AH826</f>
        <v>23660.320424582282</v>
      </c>
      <c r="AK826" s="6">
        <f>AB826*0.04</f>
        <v>5346.9650677022109</v>
      </c>
      <c r="AL826" s="6">
        <f>AB826*0.04</f>
        <v>5346.9650677022109</v>
      </c>
      <c r="AM826" s="6">
        <f>AK826+AL826</f>
        <v>10693.930135404422</v>
      </c>
      <c r="AN826" s="14">
        <f>AM826/20653560</f>
        <v>5.1777660293936842E-4</v>
      </c>
      <c r="AO826" s="6">
        <v>10</v>
      </c>
      <c r="AP826" s="13">
        <f>AO826/8801</f>
        <v>1.1362345188046814E-3</v>
      </c>
      <c r="AQ826" s="6">
        <v>10</v>
      </c>
      <c r="AR826" s="6"/>
      <c r="AS826" s="6"/>
      <c r="AT826" s="6"/>
      <c r="AU826" s="6">
        <v>0</v>
      </c>
      <c r="AV826" s="6"/>
      <c r="AW826" s="13">
        <f>AV826/34743979</f>
        <v>0</v>
      </c>
      <c r="AX826" s="6">
        <v>1</v>
      </c>
      <c r="AY826" s="6">
        <f>AJ826/1076138*352097</f>
        <v>7741.3192736750743</v>
      </c>
      <c r="AZ826" s="6">
        <f>AX826*AY826</f>
        <v>7741.3192736750743</v>
      </c>
      <c r="BA826" s="12">
        <f>AZ826/12721596</f>
        <v>6.0851793074352266E-4</v>
      </c>
      <c r="BB826" s="11">
        <v>0</v>
      </c>
      <c r="BC826" s="6">
        <f>AD826*BB826*0.18*4</f>
        <v>0</v>
      </c>
      <c r="BD826" s="10">
        <f>BC826/11104067</f>
        <v>0</v>
      </c>
      <c r="BE826" s="6">
        <f>AD826*BB826*0.77*4</f>
        <v>0</v>
      </c>
      <c r="BF826" s="8">
        <f>BE826/47500730</f>
        <v>0</v>
      </c>
      <c r="BG826" s="27">
        <f>BC826+BE826</f>
        <v>0</v>
      </c>
      <c r="BH826" s="9">
        <v>1</v>
      </c>
      <c r="BI826" s="6">
        <f>AK826*0.85*0.75*12</f>
        <v>40904.282767921919</v>
      </c>
      <c r="BJ826" s="6">
        <f>AL826*0.85*0.75*2*12</f>
        <v>81808.565535843838</v>
      </c>
      <c r="BK826" s="6">
        <f>BI826+BJ826</f>
        <v>122712.84830376576</v>
      </c>
      <c r="BL826" s="8">
        <f>BK826/236999601</f>
        <v>5.1777660293936853E-4</v>
      </c>
      <c r="BM826" s="6">
        <f>AH826/303994*552409</f>
        <v>12145.435543482399</v>
      </c>
      <c r="BN826" s="8">
        <f>BM826/23157202</f>
        <v>5.2447767841220193E-4</v>
      </c>
      <c r="BT826" s="6">
        <f>'[1]Detailed Budget'!$AD$12</f>
        <v>194045122715</v>
      </c>
      <c r="BU826" s="6">
        <f>'[1]Detailed Budget'!$AD$24</f>
        <v>194045122715</v>
      </c>
      <c r="BV826" s="7">
        <f>AV826/34743979</f>
        <v>0</v>
      </c>
      <c r="BW826" s="4"/>
      <c r="BX826" s="5">
        <f>BT826*BV826</f>
        <v>0</v>
      </c>
      <c r="BY826" s="5">
        <f>BU826*BV826</f>
        <v>0</v>
      </c>
      <c r="CA826" s="6">
        <f>'[1]Detailed Budget'!$AD$96</f>
        <v>71050111380.677719</v>
      </c>
      <c r="CB826" s="5">
        <f>BA826*CA826</f>
        <v>43235266.756466813</v>
      </c>
      <c r="CE826" s="6">
        <f>'[1]Detailed Budget'!$AD$175</f>
        <v>4330586076.5988197</v>
      </c>
      <c r="CF826" s="5">
        <f>BB826*BD826*CE826</f>
        <v>0</v>
      </c>
      <c r="CG826" s="6">
        <f>'[1]Detailed Budget'!$AD$176</f>
        <v>20662817754.37001</v>
      </c>
      <c r="CH826" s="5">
        <f>BB826*BF826*CG826</f>
        <v>0</v>
      </c>
      <c r="CI826" s="5">
        <f>CF826+CH826</f>
        <v>0</v>
      </c>
      <c r="CJ826" s="5">
        <f>'[1]Detailed Budget'!$AD$178</f>
        <v>46025131033.061455</v>
      </c>
      <c r="CK826" s="5">
        <f>BB826*AG826*CJ826</f>
        <v>0</v>
      </c>
      <c r="CL826" s="5">
        <f>CI826+CK826</f>
        <v>0</v>
      </c>
      <c r="CM826" s="4">
        <f>'[1]Detailed Budget'!$AD$189</f>
        <v>77498869683.252869</v>
      </c>
      <c r="CN826" s="5">
        <f>BH826*BL826*CM826</f>
        <v>40127101.476235487</v>
      </c>
      <c r="CO826" s="3">
        <f>'[1]Detailed Budget'!$AD$191</f>
        <v>2684962805.4134097</v>
      </c>
      <c r="CP826" s="2">
        <f>BH826*AN826*CO826</f>
        <v>1390210.9204055117</v>
      </c>
      <c r="CQ826" s="2">
        <f>CN826+CP826</f>
        <v>41517312.396641001</v>
      </c>
      <c r="CR826" s="6">
        <f>'[1]Detailed Budget'!$AD$195</f>
        <v>18734176418</v>
      </c>
      <c r="CS826" s="5">
        <f>BN826*CR826</f>
        <v>9825657.3546772618</v>
      </c>
      <c r="CW826" s="4"/>
      <c r="DH826" s="3">
        <f>'[1]Detailed Budget'!$AD$163</f>
        <v>4928560000</v>
      </c>
      <c r="DI826" s="2">
        <f>AP826*DH826</f>
        <v>5600000</v>
      </c>
    </row>
    <row r="827" spans="1:118" ht="43.5" x14ac:dyDescent="0.35">
      <c r="A827" s="23" t="s">
        <v>142</v>
      </c>
      <c r="B827" s="22" t="s">
        <v>141</v>
      </c>
      <c r="C827" s="21" t="s">
        <v>1</v>
      </c>
      <c r="D827" s="21"/>
      <c r="E827" s="21"/>
      <c r="F827" s="21"/>
      <c r="G827" s="21" t="s">
        <v>1</v>
      </c>
      <c r="H827" s="21" t="s">
        <v>1</v>
      </c>
      <c r="I827" s="21" t="s">
        <v>1</v>
      </c>
      <c r="J827" s="21"/>
      <c r="K827" s="21"/>
      <c r="L827" s="21"/>
      <c r="M827" s="21"/>
      <c r="N827" s="21" t="s">
        <v>1</v>
      </c>
      <c r="O827" s="21"/>
      <c r="P827" s="21"/>
      <c r="Q827" s="21"/>
      <c r="R827" s="21" t="s">
        <v>1</v>
      </c>
      <c r="S827" s="21"/>
      <c r="T827" s="21"/>
      <c r="U827" s="20">
        <f>COUNTA(C827:T827)</f>
        <v>6</v>
      </c>
      <c r="V827" s="19" t="s">
        <v>9</v>
      </c>
      <c r="W827" s="18">
        <v>288868</v>
      </c>
      <c r="X827" s="17">
        <v>3.01</v>
      </c>
      <c r="Y827" s="16">
        <f>1+X827/100</f>
        <v>1.0301</v>
      </c>
      <c r="Z827" s="6">
        <v>19</v>
      </c>
      <c r="AA827" s="16">
        <f>POWER(Y827,Z827)</f>
        <v>1.7567435038184733</v>
      </c>
      <c r="AB827" s="6">
        <f>W827*AA827</f>
        <v>507466.98246103473</v>
      </c>
      <c r="AC827" s="1">
        <v>12.7</v>
      </c>
      <c r="AD827" s="6">
        <f>AB827*AC827/100</f>
        <v>64448.306772551405</v>
      </c>
      <c r="AE827" s="6">
        <f>AD827*0.95</f>
        <v>61225.891433923833</v>
      </c>
      <c r="AF827" s="6">
        <f>AE827*BB827</f>
        <v>0</v>
      </c>
      <c r="AG827" s="15">
        <f>AE827/21628351</f>
        <v>2.8308164332049093E-3</v>
      </c>
      <c r="AH827" s="6">
        <f>AB827*0.05</f>
        <v>25373.349123051739</v>
      </c>
      <c r="AI827" s="12">
        <f>AH827/12908475</f>
        <v>1.9656349121837972E-3</v>
      </c>
      <c r="AJ827" s="6">
        <f>AD827+AH827</f>
        <v>89821.655895603151</v>
      </c>
      <c r="AK827" s="6">
        <f>AB827*0.04</f>
        <v>20298.679298441388</v>
      </c>
      <c r="AL827" s="6">
        <f>AB827*0.04</f>
        <v>20298.679298441388</v>
      </c>
      <c r="AM827" s="6">
        <f>AK827+AL827</f>
        <v>40597.358596882776</v>
      </c>
      <c r="AN827" s="14">
        <f>AM827/20653560</f>
        <v>1.9656349121837968E-3</v>
      </c>
      <c r="AO827" s="6">
        <v>12</v>
      </c>
      <c r="AP827" s="13">
        <f>AO827/8801</f>
        <v>1.3634814225656176E-3</v>
      </c>
      <c r="AQ827" s="6">
        <v>12</v>
      </c>
      <c r="AR827" s="6"/>
      <c r="AS827" s="6"/>
      <c r="AT827" s="6"/>
      <c r="AU827" s="6">
        <v>0</v>
      </c>
      <c r="AV827" s="6"/>
      <c r="AW827" s="13">
        <f>AV827/34743979</f>
        <v>0</v>
      </c>
      <c r="AX827" s="6">
        <v>1</v>
      </c>
      <c r="AY827" s="6">
        <f>AJ827/1076138*352097</f>
        <v>29388.364295168634</v>
      </c>
      <c r="AZ827" s="6">
        <f>AX827*AY827</f>
        <v>29388.364295168634</v>
      </c>
      <c r="BA827" s="12">
        <f>AZ827/12721596</f>
        <v>2.3101161438524409E-3</v>
      </c>
      <c r="BB827" s="11">
        <v>0</v>
      </c>
      <c r="BC827" s="6">
        <f>AD827*BB827*0.18*4</f>
        <v>0</v>
      </c>
      <c r="BD827" s="10">
        <f>BC827/11104067</f>
        <v>0</v>
      </c>
      <c r="BE827" s="6">
        <f>AD827*BB827*0.77*4</f>
        <v>0</v>
      </c>
      <c r="BF827" s="8">
        <f>BE827/47500730</f>
        <v>0</v>
      </c>
      <c r="BG827" s="27">
        <f>BC827+BE827</f>
        <v>0</v>
      </c>
      <c r="BH827" s="9">
        <v>1</v>
      </c>
      <c r="BI827" s="6">
        <f>AK827*0.85*0.75*12</f>
        <v>155284.8966330766</v>
      </c>
      <c r="BJ827" s="6">
        <f>AL827*0.85*0.75*2*12</f>
        <v>310569.7932661532</v>
      </c>
      <c r="BK827" s="6">
        <f>BI827+BJ827</f>
        <v>465854.68989922979</v>
      </c>
      <c r="BL827" s="8">
        <f>BK827/236999601</f>
        <v>1.9656349121837963E-3</v>
      </c>
      <c r="BM827" s="6">
        <f>AH827/303994*552409</f>
        <v>46107.707440659644</v>
      </c>
      <c r="BN827" s="8">
        <f>BM827/23157202</f>
        <v>1.9910741997526144E-3</v>
      </c>
      <c r="BT827" s="6">
        <f>'[1]Detailed Budget'!$AD$12</f>
        <v>194045122715</v>
      </c>
      <c r="BU827" s="6">
        <f>'[1]Detailed Budget'!$AD$24</f>
        <v>194045122715</v>
      </c>
      <c r="BV827" s="7">
        <f>AV827/34743979</f>
        <v>0</v>
      </c>
      <c r="BW827" s="4"/>
      <c r="BX827" s="5">
        <f>BT827*BV827</f>
        <v>0</v>
      </c>
      <c r="BY827" s="5">
        <f>BU827*BV827</f>
        <v>0</v>
      </c>
      <c r="CA827" s="6">
        <f>'[1]Detailed Budget'!$AD$96</f>
        <v>71050111380.677719</v>
      </c>
      <c r="CB827" s="5">
        <f>BA827*CA827</f>
        <v>164134009.32301763</v>
      </c>
      <c r="CE827" s="6">
        <f>'[1]Detailed Budget'!$AD$175</f>
        <v>4330586076.5988197</v>
      </c>
      <c r="CF827" s="5">
        <f>BB827*BD827*CE827</f>
        <v>0</v>
      </c>
      <c r="CG827" s="6">
        <f>'[1]Detailed Budget'!$AD$176</f>
        <v>20662817754.37001</v>
      </c>
      <c r="CH827" s="5">
        <f>BB827*BF827*CG827</f>
        <v>0</v>
      </c>
      <c r="CI827" s="5">
        <f>CF827+CH827</f>
        <v>0</v>
      </c>
      <c r="CJ827" s="5">
        <f>'[1]Detailed Budget'!$AD$178</f>
        <v>46025131033.061455</v>
      </c>
      <c r="CK827" s="5">
        <f>BB827*AG827*CJ827</f>
        <v>0</v>
      </c>
      <c r="CL827" s="5">
        <f>CI827+CK827</f>
        <v>0</v>
      </c>
      <c r="CM827" s="4">
        <f>'[1]Detailed Budget'!$AD$189</f>
        <v>77498869683.252869</v>
      </c>
      <c r="CN827" s="5">
        <f>BH827*BL827*CM827</f>
        <v>152334483.90418422</v>
      </c>
      <c r="CO827" s="3">
        <f>'[1]Detailed Budget'!$AD$191</f>
        <v>2684962805.4134097</v>
      </c>
      <c r="CP827" s="2">
        <f>BH827*AN827*CO827</f>
        <v>5277656.6282355478</v>
      </c>
      <c r="CQ827" s="2">
        <f>CN827+CP827</f>
        <v>157612140.53241977</v>
      </c>
      <c r="CR827" s="6">
        <f>'[1]Detailed Budget'!$AD$195</f>
        <v>18734176418</v>
      </c>
      <c r="CS827" s="5">
        <f>BN827*CR827</f>
        <v>37301135.319493651</v>
      </c>
      <c r="CW827" s="4"/>
      <c r="DH827" s="3">
        <f>'[1]Detailed Budget'!$AD$163</f>
        <v>4928560000</v>
      </c>
      <c r="DI827" s="2">
        <f>AP827*DH827</f>
        <v>6720000</v>
      </c>
    </row>
    <row r="828" spans="1:118" ht="43.5" x14ac:dyDescent="0.35">
      <c r="A828" s="23" t="s">
        <v>140</v>
      </c>
      <c r="B828" s="22" t="s">
        <v>139</v>
      </c>
      <c r="C828" s="21" t="s">
        <v>1</v>
      </c>
      <c r="D828" s="21"/>
      <c r="E828" s="21"/>
      <c r="F828" s="21"/>
      <c r="G828" s="21" t="s">
        <v>1</v>
      </c>
      <c r="H828" s="21" t="s">
        <v>1</v>
      </c>
      <c r="I828" s="21" t="s">
        <v>1</v>
      </c>
      <c r="J828" s="21"/>
      <c r="K828" s="21"/>
      <c r="L828" s="21"/>
      <c r="M828" s="21"/>
      <c r="N828" s="21" t="s">
        <v>1</v>
      </c>
      <c r="O828" s="21"/>
      <c r="P828" s="21"/>
      <c r="Q828" s="21"/>
      <c r="R828" s="21" t="s">
        <v>1</v>
      </c>
      <c r="S828" s="21"/>
      <c r="T828" s="21"/>
      <c r="U828" s="20">
        <f>COUNTA(C828:T828)</f>
        <v>6</v>
      </c>
      <c r="V828" s="19" t="s">
        <v>9</v>
      </c>
      <c r="W828" s="18">
        <v>144139</v>
      </c>
      <c r="X828" s="17">
        <v>3.01</v>
      </c>
      <c r="Y828" s="16">
        <f>1+X828/100</f>
        <v>1.0301</v>
      </c>
      <c r="Z828" s="6">
        <v>19</v>
      </c>
      <c r="AA828" s="16">
        <f>POWER(Y828,Z828)</f>
        <v>1.7567435038184733</v>
      </c>
      <c r="AB828" s="6">
        <f>W828*AA828</f>
        <v>253215.25189689093</v>
      </c>
      <c r="AC828" s="1">
        <v>12.7</v>
      </c>
      <c r="AD828" s="6">
        <f>AB828*AC828/100</f>
        <v>32158.336990905147</v>
      </c>
      <c r="AE828" s="6">
        <f>AD828*0.95</f>
        <v>30550.420141359889</v>
      </c>
      <c r="AF828" s="6">
        <f>AE828*BB828</f>
        <v>0</v>
      </c>
      <c r="AG828" s="15">
        <f>AE828/21628351</f>
        <v>1.4125173084790371E-3</v>
      </c>
      <c r="AH828" s="6">
        <f>AB828*0.05</f>
        <v>12660.762594844547</v>
      </c>
      <c r="AI828" s="12">
        <f>AH828/12908475</f>
        <v>9.8081009529356073E-4</v>
      </c>
      <c r="AJ828" s="6">
        <f>AD828+AH828</f>
        <v>44819.099585749696</v>
      </c>
      <c r="AK828" s="6">
        <f>AB828*0.04</f>
        <v>10128.610075875637</v>
      </c>
      <c r="AL828" s="6">
        <f>AB828*0.04</f>
        <v>10128.610075875637</v>
      </c>
      <c r="AM828" s="6">
        <f>AK828+AL828</f>
        <v>20257.220151751273</v>
      </c>
      <c r="AN828" s="14">
        <f>AM828/20653560</f>
        <v>9.8081009529356073E-4</v>
      </c>
      <c r="AO828" s="6">
        <v>12</v>
      </c>
      <c r="AP828" s="13">
        <f>AO828/8801</f>
        <v>1.3634814225656176E-3</v>
      </c>
      <c r="AQ828" s="6">
        <v>12</v>
      </c>
      <c r="AR828" s="6"/>
      <c r="AS828" s="6"/>
      <c r="AT828" s="6"/>
      <c r="AU828" s="6">
        <v>0</v>
      </c>
      <c r="AV828" s="6"/>
      <c r="AW828" s="13">
        <f>AV828/34743979</f>
        <v>0</v>
      </c>
      <c r="AX828" s="6">
        <v>1</v>
      </c>
      <c r="AY828" s="6">
        <f>AJ828/1076138*352097</f>
        <v>14664.169936238392</v>
      </c>
      <c r="AZ828" s="6">
        <f>AX828*AY828</f>
        <v>14664.169936238392</v>
      </c>
      <c r="BA828" s="12">
        <f>AZ828/12721596</f>
        <v>1.1526989173558406E-3</v>
      </c>
      <c r="BB828" s="11">
        <v>0</v>
      </c>
      <c r="BC828" s="6">
        <f>AD828*BB828*0.18*4</f>
        <v>0</v>
      </c>
      <c r="BD828" s="10">
        <f>BC828/11104067</f>
        <v>0</v>
      </c>
      <c r="BE828" s="6">
        <f>AD828*BB828*0.77*4</f>
        <v>0</v>
      </c>
      <c r="BF828" s="8">
        <f>BE828/47500730</f>
        <v>0</v>
      </c>
      <c r="BG828" s="27">
        <f>BC828+BE828</f>
        <v>0</v>
      </c>
      <c r="BH828" s="9">
        <v>1</v>
      </c>
      <c r="BI828" s="6">
        <f>AK828*0.85*0.75*12</f>
        <v>77483.867080448617</v>
      </c>
      <c r="BJ828" s="6">
        <f>AL828*0.85*0.75*2*12</f>
        <v>154967.73416089723</v>
      </c>
      <c r="BK828" s="6">
        <f>BI828+BJ828</f>
        <v>232451.60124134587</v>
      </c>
      <c r="BL828" s="8">
        <f>BK828/236999601</f>
        <v>9.8081009529356073E-4</v>
      </c>
      <c r="BM828" s="6">
        <f>AH828/303994*552409</f>
        <v>23006.767252825652</v>
      </c>
      <c r="BN828" s="8">
        <f>BM828/23157202</f>
        <v>9.9350375977312155E-4</v>
      </c>
      <c r="BT828" s="6">
        <f>'[1]Detailed Budget'!$AD$12</f>
        <v>194045122715</v>
      </c>
      <c r="BU828" s="6">
        <f>'[1]Detailed Budget'!$AD$24</f>
        <v>194045122715</v>
      </c>
      <c r="BV828" s="7">
        <f>AV828/34743979</f>
        <v>0</v>
      </c>
      <c r="BW828" s="4"/>
      <c r="BX828" s="5">
        <f>BT828*BV828</f>
        <v>0</v>
      </c>
      <c r="BY828" s="5">
        <f>BU828*BV828</f>
        <v>0</v>
      </c>
      <c r="CA828" s="6">
        <f>'[1]Detailed Budget'!$AD$96</f>
        <v>71050111380.677719</v>
      </c>
      <c r="CB828" s="5">
        <f>BA828*CA828</f>
        <v>81899386.466519088</v>
      </c>
      <c r="CE828" s="6">
        <f>'[1]Detailed Budget'!$AD$175</f>
        <v>4330586076.5988197</v>
      </c>
      <c r="CF828" s="5">
        <f>BB828*BD828*CE828</f>
        <v>0</v>
      </c>
      <c r="CG828" s="6">
        <f>'[1]Detailed Budget'!$AD$176</f>
        <v>20662817754.37001</v>
      </c>
      <c r="CH828" s="5">
        <f>BB828*BF828*CG828</f>
        <v>0</v>
      </c>
      <c r="CI828" s="5">
        <f>CF828+CH828</f>
        <v>0</v>
      </c>
      <c r="CJ828" s="5">
        <f>'[1]Detailed Budget'!$AD$178</f>
        <v>46025131033.061455</v>
      </c>
      <c r="CK828" s="5">
        <f>BB828*AG828*CJ828</f>
        <v>0</v>
      </c>
      <c r="CL828" s="5">
        <f>CI828+CK828</f>
        <v>0</v>
      </c>
      <c r="CM828" s="4">
        <f>'[1]Detailed Budget'!$AD$189</f>
        <v>77498869683.252869</v>
      </c>
      <c r="CN828" s="5">
        <f>BH828*BL828*CM828</f>
        <v>76011673.759174496</v>
      </c>
      <c r="CO828" s="3">
        <f>'[1]Detailed Budget'!$AD$191</f>
        <v>2684962805.4134097</v>
      </c>
      <c r="CP828" s="2">
        <f>BH828*AN828*CO828</f>
        <v>2633438.6250371924</v>
      </c>
      <c r="CQ828" s="2">
        <f>CN828+CP828</f>
        <v>78645112.384211689</v>
      </c>
      <c r="CR828" s="6">
        <f>'[1]Detailed Budget'!$AD$195</f>
        <v>18734176418</v>
      </c>
      <c r="CS828" s="5">
        <f>BN828*CR828</f>
        <v>18612474.707535952</v>
      </c>
      <c r="CW828" s="4"/>
      <c r="DH828" s="3">
        <f>'[1]Detailed Budget'!$AD$163</f>
        <v>4928560000</v>
      </c>
      <c r="DI828" s="2">
        <f>AP828*DH828</f>
        <v>6720000</v>
      </c>
    </row>
    <row r="829" spans="1:118" ht="43.5" x14ac:dyDescent="0.35">
      <c r="A829" s="23" t="s">
        <v>138</v>
      </c>
      <c r="B829" s="22" t="s">
        <v>137</v>
      </c>
      <c r="C829" s="21" t="s">
        <v>1</v>
      </c>
      <c r="D829" s="21"/>
      <c r="E829" s="21"/>
      <c r="F829" s="21"/>
      <c r="G829" s="21" t="s">
        <v>1</v>
      </c>
      <c r="H829" s="21" t="s">
        <v>1</v>
      </c>
      <c r="I829" s="21" t="s">
        <v>1</v>
      </c>
      <c r="J829" s="21"/>
      <c r="K829" s="21"/>
      <c r="L829" s="21"/>
      <c r="M829" s="21"/>
      <c r="N829" s="21" t="s">
        <v>1</v>
      </c>
      <c r="O829" s="21"/>
      <c r="P829" s="21"/>
      <c r="Q829" s="21"/>
      <c r="R829" s="21" t="s">
        <v>1</v>
      </c>
      <c r="S829" s="21"/>
      <c r="T829" s="21"/>
      <c r="U829" s="20">
        <f>COUNTA(C829:T829)</f>
        <v>6</v>
      </c>
      <c r="V829" s="19" t="s">
        <v>9</v>
      </c>
      <c r="W829" s="18">
        <v>222262</v>
      </c>
      <c r="X829" s="17">
        <v>3.01</v>
      </c>
      <c r="Y829" s="16">
        <f>1+X829/100</f>
        <v>1.0301</v>
      </c>
      <c r="Z829" s="6">
        <v>19</v>
      </c>
      <c r="AA829" s="16">
        <f>POWER(Y829,Z829)</f>
        <v>1.7567435038184733</v>
      </c>
      <c r="AB829" s="6">
        <f>W829*AA829</f>
        <v>390457.3246457015</v>
      </c>
      <c r="AC829" s="1">
        <v>12.7</v>
      </c>
      <c r="AD829" s="6">
        <f>AB829*AC829/100</f>
        <v>49588.080230004089</v>
      </c>
      <c r="AE829" s="6">
        <f>AD829*0.95</f>
        <v>47108.676218503882</v>
      </c>
      <c r="AF829" s="6">
        <f>AE829*BB829</f>
        <v>0</v>
      </c>
      <c r="AG829" s="15">
        <f>AE829/21628351</f>
        <v>2.1780983773799435E-3</v>
      </c>
      <c r="AH829" s="6">
        <f>AB829*0.05</f>
        <v>19522.866232285076</v>
      </c>
      <c r="AI829" s="12">
        <f>AH829/12908475</f>
        <v>1.5124068669835186E-3</v>
      </c>
      <c r="AJ829" s="6">
        <f>AD829+AH829</f>
        <v>69110.946462289168</v>
      </c>
      <c r="AK829" s="6">
        <f>AB829*0.04</f>
        <v>15618.29298582806</v>
      </c>
      <c r="AL829" s="6">
        <f>AB829*0.04</f>
        <v>15618.29298582806</v>
      </c>
      <c r="AM829" s="6">
        <f>AK829+AL829</f>
        <v>31236.585971656121</v>
      </c>
      <c r="AN829" s="14">
        <f>AM829/20653560</f>
        <v>1.5124068669835186E-3</v>
      </c>
      <c r="AO829" s="6">
        <v>11</v>
      </c>
      <c r="AP829" s="13">
        <f>AO829/8801</f>
        <v>1.2498579706851495E-3</v>
      </c>
      <c r="AQ829" s="6">
        <v>11</v>
      </c>
      <c r="AR829" s="6"/>
      <c r="AS829" s="6"/>
      <c r="AT829" s="6"/>
      <c r="AU829" s="6">
        <v>0</v>
      </c>
      <c r="AV829" s="6"/>
      <c r="AW829" s="13">
        <f>AV829/34743979</f>
        <v>0</v>
      </c>
      <c r="AX829" s="6">
        <v>1</v>
      </c>
      <c r="AY829" s="6">
        <f>AJ829/1076138*352097</f>
        <v>22612.115654806941</v>
      </c>
      <c r="AZ829" s="6">
        <f>AX829*AY829</f>
        <v>22612.115654806941</v>
      </c>
      <c r="BA829" s="12">
        <f>AZ829/12721596</f>
        <v>1.7774590275313679E-3</v>
      </c>
      <c r="BB829" s="11">
        <v>0</v>
      </c>
      <c r="BC829" s="6">
        <f>AD829*BB829*0.18*4</f>
        <v>0</v>
      </c>
      <c r="BD829" s="10">
        <f>BC829/11104067</f>
        <v>0</v>
      </c>
      <c r="BE829" s="6">
        <f>AD829*BB829*0.77*4</f>
        <v>0</v>
      </c>
      <c r="BF829" s="8">
        <f>BE829/47500730</f>
        <v>0</v>
      </c>
      <c r="BG829" s="27">
        <f>BC829+BE829</f>
        <v>0</v>
      </c>
      <c r="BH829" s="9">
        <v>1</v>
      </c>
      <c r="BI829" s="6">
        <f>AK829*0.85*0.75*12</f>
        <v>119479.94134158466</v>
      </c>
      <c r="BJ829" s="6">
        <f>AL829*0.85*0.75*2*12</f>
        <v>238959.88268316933</v>
      </c>
      <c r="BK829" s="6">
        <f>BI829+BJ829</f>
        <v>358439.82402475399</v>
      </c>
      <c r="BL829" s="8">
        <f>BK829/236999601</f>
        <v>1.5124068669835186E-3</v>
      </c>
      <c r="BM829" s="6">
        <f>AH829/303994*552409</f>
        <v>35476.381153938455</v>
      </c>
      <c r="BN829" s="8">
        <f>BM829/23157202</f>
        <v>1.5319804678448827E-3</v>
      </c>
      <c r="BT829" s="6">
        <f>'[1]Detailed Budget'!$AD$12</f>
        <v>194045122715</v>
      </c>
      <c r="BU829" s="6">
        <f>'[1]Detailed Budget'!$AD$24</f>
        <v>194045122715</v>
      </c>
      <c r="BV829" s="7">
        <f>AV829/34743979</f>
        <v>0</v>
      </c>
      <c r="BW829" s="4"/>
      <c r="BX829" s="5">
        <f>BT829*BV829</f>
        <v>0</v>
      </c>
      <c r="BY829" s="5">
        <f>BU829*BV829</f>
        <v>0</v>
      </c>
      <c r="CA829" s="6">
        <f>'[1]Detailed Budget'!$AD$96</f>
        <v>71050111380.677719</v>
      </c>
      <c r="CB829" s="5">
        <f>BA829*CA829</f>
        <v>126288661.88069479</v>
      </c>
      <c r="CE829" s="6">
        <f>'[1]Detailed Budget'!$AD$175</f>
        <v>4330586076.5988197</v>
      </c>
      <c r="CF829" s="5">
        <f>BB829*BD829*CE829</f>
        <v>0</v>
      </c>
      <c r="CG829" s="6">
        <f>'[1]Detailed Budget'!$AD$176</f>
        <v>20662817754.37001</v>
      </c>
      <c r="CH829" s="5">
        <f>BB829*BF829*CG829</f>
        <v>0</v>
      </c>
      <c r="CI829" s="5">
        <f>CF829+CH829</f>
        <v>0</v>
      </c>
      <c r="CJ829" s="5">
        <f>'[1]Detailed Budget'!$AD$178</f>
        <v>46025131033.061455</v>
      </c>
      <c r="CK829" s="5">
        <f>BB829*AG829*CJ829</f>
        <v>0</v>
      </c>
      <c r="CL829" s="5">
        <f>CI829+CK829</f>
        <v>0</v>
      </c>
      <c r="CM829" s="4">
        <f>'[1]Detailed Budget'!$AD$189</f>
        <v>77498869683.252869</v>
      </c>
      <c r="CN829" s="5">
        <f>BH829*BL829*CM829</f>
        <v>117209822.69241247</v>
      </c>
      <c r="CO829" s="3">
        <f>'[1]Detailed Budget'!$AD$191</f>
        <v>2684962805.4134097</v>
      </c>
      <c r="CP829" s="2">
        <f>BH829*AN829*CO829</f>
        <v>4060756.1845025737</v>
      </c>
      <c r="CQ829" s="2">
        <f>CN829+CP829</f>
        <v>121270578.87691504</v>
      </c>
      <c r="CR829" s="6">
        <f>'[1]Detailed Budget'!$AD$195</f>
        <v>18734176418</v>
      </c>
      <c r="CS829" s="5">
        <f>BN829*CR829</f>
        <v>28700392.353536207</v>
      </c>
      <c r="CW829" s="4"/>
      <c r="DH829" s="3">
        <f>'[1]Detailed Budget'!$AD$163</f>
        <v>4928560000</v>
      </c>
      <c r="DI829" s="2">
        <f>AP829*DH829</f>
        <v>6160000</v>
      </c>
    </row>
    <row r="830" spans="1:118" x14ac:dyDescent="0.35">
      <c r="A830" s="23"/>
      <c r="B830" s="22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0"/>
      <c r="V830" s="19"/>
      <c r="W830" s="18"/>
      <c r="X830" s="17"/>
      <c r="Y830" s="16"/>
      <c r="Z830" s="6"/>
      <c r="AA830" s="16"/>
      <c r="AB830" s="6"/>
      <c r="AD830" s="6"/>
      <c r="AE830" s="6"/>
      <c r="AF830" s="6">
        <f>AE830*BB830</f>
        <v>0</v>
      </c>
      <c r="AG830" s="15">
        <f>AE830/21628351</f>
        <v>0</v>
      </c>
      <c r="AH830" s="6"/>
      <c r="AI830" s="12"/>
      <c r="AJ830" s="6"/>
      <c r="AK830" s="6">
        <f>AB830*0.04</f>
        <v>0</v>
      </c>
      <c r="AL830" s="6">
        <f>AB830*0.04</f>
        <v>0</v>
      </c>
      <c r="AM830" s="6">
        <f>AK830+AL830</f>
        <v>0</v>
      </c>
      <c r="AN830" s="14">
        <f>AM830/20653560</f>
        <v>0</v>
      </c>
      <c r="AO830" s="6"/>
      <c r="AP830" s="13">
        <f>AO830/8801</f>
        <v>0</v>
      </c>
      <c r="AQ830" s="6"/>
      <c r="AR830" s="6"/>
      <c r="AS830" s="6"/>
      <c r="AT830" s="6"/>
      <c r="AU830" s="6"/>
      <c r="AV830" s="6"/>
      <c r="AW830" s="13">
        <f>AV830/34743979</f>
        <v>0</v>
      </c>
      <c r="AX830" s="6"/>
      <c r="AY830" s="6"/>
      <c r="AZ830" s="6"/>
      <c r="BA830" s="12">
        <f>AZ830/12721596</f>
        <v>0</v>
      </c>
      <c r="BB830" s="11"/>
      <c r="BC830" s="6"/>
      <c r="BD830" s="10"/>
      <c r="BE830" s="6"/>
      <c r="BF830" s="8"/>
      <c r="BG830" s="27"/>
      <c r="BH830" s="9"/>
      <c r="BI830" s="6">
        <f>AK830*0.85*0.75*12</f>
        <v>0</v>
      </c>
      <c r="BJ830" s="6">
        <f>AL830*0.85*0.75*2*12</f>
        <v>0</v>
      </c>
      <c r="BK830" s="6">
        <f>BI830+BJ830</f>
        <v>0</v>
      </c>
      <c r="BL830" s="8">
        <f>BK830/236999601</f>
        <v>0</v>
      </c>
      <c r="BM830" s="6"/>
      <c r="BN830" s="8">
        <f>BM830/23157202</f>
        <v>0</v>
      </c>
      <c r="BT830" s="6"/>
      <c r="BU830" s="6"/>
      <c r="BV830" s="7"/>
      <c r="BW830" s="4"/>
      <c r="BX830" s="5"/>
      <c r="BY830" s="5"/>
      <c r="CA830" s="6">
        <f>'[1]Detailed Budget'!$AD$96</f>
        <v>71050111380.677719</v>
      </c>
      <c r="CB830" s="5">
        <f>BA830*CA830</f>
        <v>0</v>
      </c>
      <c r="CE830" s="6"/>
      <c r="CF830" s="5"/>
      <c r="CG830" s="6"/>
      <c r="CH830" s="5"/>
      <c r="CI830" s="5"/>
      <c r="CJ830" s="5"/>
      <c r="CK830" s="5"/>
      <c r="CL830" s="5"/>
      <c r="CM830" s="4">
        <f>'[1]Detailed Budget'!$AD$189</f>
        <v>77498869683.252869</v>
      </c>
      <c r="CN830" s="5">
        <f>BH830*BL830*CM830</f>
        <v>0</v>
      </c>
      <c r="CO830" s="3">
        <f>'[1]Detailed Budget'!$AD$191</f>
        <v>2684962805.4134097</v>
      </c>
      <c r="CP830" s="2">
        <f>BH830*AN830*CO830</f>
        <v>0</v>
      </c>
      <c r="CQ830" s="2">
        <f>CN830+CP830</f>
        <v>0</v>
      </c>
      <c r="CR830" s="6"/>
      <c r="CS830" s="5"/>
      <c r="CW830" s="4"/>
      <c r="DH830" s="3">
        <f>'[1]Detailed Budget'!$AD$163</f>
        <v>4928560000</v>
      </c>
      <c r="DI830" s="2">
        <f>AP830*DH830</f>
        <v>0</v>
      </c>
    </row>
    <row r="831" spans="1:118" x14ac:dyDescent="0.35">
      <c r="A831" s="38">
        <v>6.5</v>
      </c>
      <c r="B831" s="37" t="s">
        <v>136</v>
      </c>
      <c r="C831" s="34">
        <f>COUNTA(C833:C862)</f>
        <v>30</v>
      </c>
      <c r="D831" s="34">
        <f>COUNTA(D833:D862)</f>
        <v>0</v>
      </c>
      <c r="E831" s="34">
        <f>COUNTA(E833:E862)</f>
        <v>0</v>
      </c>
      <c r="F831" s="34">
        <f>COUNTA(F833:F862)</f>
        <v>0</v>
      </c>
      <c r="G831" s="34">
        <f>COUNTA(G833:G862)</f>
        <v>30</v>
      </c>
      <c r="H831" s="34">
        <f>COUNTA(H833:H862)</f>
        <v>30</v>
      </c>
      <c r="I831" s="34">
        <f>COUNTA(I833:I862)</f>
        <v>30</v>
      </c>
      <c r="J831" s="34">
        <f>COUNTA(J833:J862)</f>
        <v>0</v>
      </c>
      <c r="K831" s="34">
        <f>COUNTA(K833:K862)</f>
        <v>0</v>
      </c>
      <c r="L831" s="34">
        <f>COUNTA(L833:L862)</f>
        <v>0</v>
      </c>
      <c r="M831" s="34">
        <f>COUNTA(M833:M862)</f>
        <v>0</v>
      </c>
      <c r="N831" s="34">
        <f>COUNTA(N833:N862)</f>
        <v>9</v>
      </c>
      <c r="O831" s="34">
        <f>COUNTA(O833:O862)</f>
        <v>12</v>
      </c>
      <c r="P831" s="34">
        <f>COUNTA(P833:P862)</f>
        <v>9</v>
      </c>
      <c r="Q831" s="34">
        <f>COUNTA(Q833:Q862)</f>
        <v>9</v>
      </c>
      <c r="R831" s="34">
        <f>COUNTA(R833:R862)</f>
        <v>21</v>
      </c>
      <c r="S831" s="34">
        <f>COUNTA(S833:S862)</f>
        <v>0</v>
      </c>
      <c r="T831" s="34">
        <f>COUNTA(T833:T862)</f>
        <v>0</v>
      </c>
      <c r="U831" s="33">
        <f>SUM(C831:T831)</f>
        <v>180</v>
      </c>
      <c r="V831" s="32"/>
      <c r="W831" s="25">
        <f>SUM(W833:W862)</f>
        <v>3416959</v>
      </c>
      <c r="X831" s="31">
        <v>3.21</v>
      </c>
      <c r="Y831" s="30">
        <f>1+X831/100</f>
        <v>1.0321</v>
      </c>
      <c r="Z831" s="25">
        <v>19</v>
      </c>
      <c r="AA831" s="30">
        <f>POWER(Y831,Z831)</f>
        <v>1.8226940798007465</v>
      </c>
      <c r="AB831" s="25">
        <f>W831*AA831</f>
        <v>6228070.9402218787</v>
      </c>
      <c r="AC831" s="24">
        <v>11.9</v>
      </c>
      <c r="AD831" s="25">
        <f>AB831*AC831/100</f>
        <v>741140.4418864036</v>
      </c>
      <c r="AE831" s="25">
        <f>AD831*0.95</f>
        <v>704083.41979208344</v>
      </c>
      <c r="AF831" s="25">
        <f>SUM(AF833:AF862)</f>
        <v>0</v>
      </c>
      <c r="AG831" s="15">
        <f>AE831/21628351</f>
        <v>3.2553726347056389E-2</v>
      </c>
      <c r="AH831" s="25">
        <f>SUM(AH833:AH862)</f>
        <v>311403.54701109393</v>
      </c>
      <c r="AI831" s="12">
        <f>AH831/12908475</f>
        <v>2.4123960964489915E-2</v>
      </c>
      <c r="AJ831" s="25">
        <f>SUM(AJ833:AJ862)</f>
        <v>1052543.9888974978</v>
      </c>
      <c r="AK831" s="6">
        <f>AB831*0.04</f>
        <v>249122.83760887515</v>
      </c>
      <c r="AL831" s="6">
        <f>AB831*0.04</f>
        <v>249122.83760887515</v>
      </c>
      <c r="AM831" s="6">
        <f>AK831+AL831</f>
        <v>498245.67521775031</v>
      </c>
      <c r="AN831" s="14">
        <f>AM831/20653560</f>
        <v>2.4123960964489915E-2</v>
      </c>
      <c r="AO831" s="25">
        <f>SUM(AO833:AO862)</f>
        <v>332</v>
      </c>
      <c r="AP831" s="13">
        <f>AO831/8801</f>
        <v>3.7722986024315418E-2</v>
      </c>
      <c r="AQ831" s="25">
        <f>SUM(AQ833:AQ862)</f>
        <v>332</v>
      </c>
      <c r="AR831" s="25"/>
      <c r="AS831" s="25"/>
      <c r="AT831" s="25"/>
      <c r="AU831" s="6"/>
      <c r="AV831" s="6"/>
      <c r="AW831" s="13">
        <f>AV831/34743979</f>
        <v>0</v>
      </c>
      <c r="AX831" s="6"/>
      <c r="AY831" s="25">
        <v>334059</v>
      </c>
      <c r="AZ831" s="25">
        <f>SUM(AZ833:AZ862)</f>
        <v>334058.99647626048</v>
      </c>
      <c r="BA831" s="12">
        <f>AZ831/12721596</f>
        <v>2.6259204935942037E-2</v>
      </c>
      <c r="BB831" s="11"/>
      <c r="BC831" s="25"/>
      <c r="BD831" s="10">
        <f>BC831/11104067</f>
        <v>0</v>
      </c>
      <c r="BE831" s="25"/>
      <c r="BF831" s="8">
        <f>BE831/47500730</f>
        <v>0</v>
      </c>
      <c r="BG831" s="24"/>
      <c r="BI831" s="6">
        <f>AK831*0.85*0.75*12</f>
        <v>1905789.707707895</v>
      </c>
      <c r="BJ831" s="6">
        <f>AL831*0.85*0.75*2*12</f>
        <v>3811579.4154157899</v>
      </c>
      <c r="BK831" s="6">
        <f>BI831+BJ831</f>
        <v>5717369.1231236849</v>
      </c>
      <c r="BL831" s="8">
        <f>BK831/236999601</f>
        <v>2.4123960964489915E-2</v>
      </c>
      <c r="BM831" s="25">
        <v>549448</v>
      </c>
      <c r="BN831" s="8">
        <f>BM831/23157202</f>
        <v>2.3726873393426374E-2</v>
      </c>
      <c r="BO831" s="24"/>
      <c r="BP831" s="24"/>
      <c r="BQ831" s="24"/>
      <c r="BR831" s="24"/>
      <c r="BS831" s="24"/>
      <c r="BT831" s="25">
        <f>'[1]Detailed Budget'!$AD$12</f>
        <v>194045122715</v>
      </c>
      <c r="BU831" s="25">
        <f>'[1]Detailed Budget'!$AD$24</f>
        <v>194045122715</v>
      </c>
      <c r="BV831" s="7">
        <f>AV831/34743979</f>
        <v>0</v>
      </c>
      <c r="BW831" s="4"/>
      <c r="BX831" s="35">
        <f>BT831*BV831</f>
        <v>0</v>
      </c>
      <c r="BY831" s="35">
        <f>BU831*BV831</f>
        <v>0</v>
      </c>
      <c r="BZ831" s="24"/>
      <c r="CA831" s="25">
        <f>'[1]Detailed Budget'!$AD$96</f>
        <v>71050111380.677719</v>
      </c>
      <c r="CB831" s="35">
        <f>BA831*CA831</f>
        <v>1865719435.4667239</v>
      </c>
      <c r="CC831" s="24"/>
      <c r="CD831" s="24"/>
      <c r="CE831" s="25">
        <f>'[1]Detailed Budget'!$AD$175</f>
        <v>4330586076.5988197</v>
      </c>
      <c r="CF831" s="35">
        <f>SUM(CF833:CF862)</f>
        <v>0</v>
      </c>
      <c r="CG831" s="36">
        <f>'[1]Detailed Budget'!$AD$176</f>
        <v>20662817754.37001</v>
      </c>
      <c r="CH831" s="35">
        <f>SUM(CH833:CH862)</f>
        <v>0</v>
      </c>
      <c r="CI831" s="35">
        <f>SUM(CI833:CI862)</f>
        <v>0</v>
      </c>
      <c r="CJ831" s="5">
        <f>'[1]Detailed Budget'!$AD$178</f>
        <v>46025131033.061455</v>
      </c>
      <c r="CK831" s="35">
        <f>SUM(CK833:CK862)</f>
        <v>0</v>
      </c>
      <c r="CL831" s="35">
        <f>SUM(CL833:CL862)</f>
        <v>0</v>
      </c>
      <c r="CM831" s="4">
        <f>'[1]Detailed Budget'!$AD$189</f>
        <v>77498869683.252869</v>
      </c>
      <c r="CN831" s="5">
        <f>BH831*BL831*CM831</f>
        <v>0</v>
      </c>
      <c r="CO831" s="3">
        <f>'[1]Detailed Budget'!$AD$191</f>
        <v>2684962805.4134097</v>
      </c>
      <c r="CP831" s="2">
        <f>BH831*AN831*CO831</f>
        <v>0</v>
      </c>
      <c r="CQ831" s="2">
        <f>CN831+CP831</f>
        <v>0</v>
      </c>
      <c r="CR831" s="25">
        <f>'[1]Detailed Budget'!$AD$195</f>
        <v>18734176418</v>
      </c>
      <c r="CS831" s="5">
        <f>BN831*CR831</f>
        <v>444503432</v>
      </c>
      <c r="CT831" s="24"/>
      <c r="CU831" s="24"/>
      <c r="CV831" s="24"/>
      <c r="CW831" s="4"/>
      <c r="CX831" s="24"/>
      <c r="CY831" s="24"/>
      <c r="CZ831" s="24"/>
      <c r="DA831" s="24"/>
      <c r="DB831" s="24"/>
      <c r="DC831" s="24"/>
      <c r="DD831" s="24"/>
      <c r="DE831" s="24"/>
      <c r="DF831" s="24"/>
      <c r="DG831" s="24"/>
      <c r="DH831" s="3">
        <f>'[1]Detailed Budget'!$AD$163</f>
        <v>4928560000</v>
      </c>
      <c r="DI831" s="2">
        <f>AP831*DH831</f>
        <v>185920000</v>
      </c>
      <c r="DJ831" s="24"/>
      <c r="DK831" s="24"/>
      <c r="DL831" s="24"/>
      <c r="DM831" s="24"/>
      <c r="DN831" s="24"/>
    </row>
    <row r="832" spans="1:118" x14ac:dyDescent="0.35">
      <c r="A832" s="23" t="s">
        <v>135</v>
      </c>
      <c r="B832" s="22" t="s">
        <v>72</v>
      </c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3"/>
      <c r="V832" s="32"/>
      <c r="W832" s="25"/>
      <c r="X832" s="31"/>
      <c r="Y832" s="30"/>
      <c r="Z832" s="25"/>
      <c r="AA832" s="30"/>
      <c r="AB832" s="25"/>
      <c r="AC832" s="24"/>
      <c r="AD832" s="25"/>
      <c r="AE832" s="25"/>
      <c r="AF832" s="6"/>
      <c r="AG832" s="15">
        <f>AE832/21628351</f>
        <v>0</v>
      </c>
      <c r="AH832" s="25"/>
      <c r="AI832" s="12"/>
      <c r="AJ832" s="6"/>
      <c r="AK832" s="6">
        <f>AB832*0.04</f>
        <v>0</v>
      </c>
      <c r="AL832" s="6">
        <f>AB832*0.04</f>
        <v>0</v>
      </c>
      <c r="AM832" s="6">
        <f>AK832+AL832</f>
        <v>0</v>
      </c>
      <c r="AN832" s="14">
        <f>AM832/20653560</f>
        <v>0</v>
      </c>
      <c r="AO832" s="25"/>
      <c r="AP832" s="13"/>
      <c r="AQ832" s="25"/>
      <c r="AR832" s="25"/>
      <c r="AS832" s="25"/>
      <c r="AT832" s="25"/>
      <c r="AU832" s="6"/>
      <c r="AV832" s="6"/>
      <c r="AW832" s="13">
        <f>AV832/34743979</f>
        <v>0</v>
      </c>
      <c r="AX832" s="6"/>
      <c r="AY832" s="25"/>
      <c r="AZ832" s="6"/>
      <c r="BA832" s="12">
        <f>AZ832/12721596</f>
        <v>0</v>
      </c>
      <c r="BB832" s="11"/>
      <c r="BC832" s="25"/>
      <c r="BD832" s="10">
        <f>BC832/11104067</f>
        <v>0</v>
      </c>
      <c r="BE832" s="25"/>
      <c r="BF832" s="8">
        <f>BE832/47500730</f>
        <v>0</v>
      </c>
      <c r="BG832" s="24"/>
      <c r="BI832" s="6">
        <f>AK832*0.85*0.75*12</f>
        <v>0</v>
      </c>
      <c r="BJ832" s="6">
        <f>AL832*0.85*0.75*2*12</f>
        <v>0</v>
      </c>
      <c r="BK832" s="6">
        <f>BI832+BJ832</f>
        <v>0</v>
      </c>
      <c r="BL832" s="8">
        <f>BK832/236999601</f>
        <v>0</v>
      </c>
      <c r="BM832" s="25"/>
      <c r="BN832" s="8">
        <f>BM832/23157202</f>
        <v>0</v>
      </c>
      <c r="BO832" s="24"/>
      <c r="BP832" s="24"/>
      <c r="BQ832" s="24"/>
      <c r="BR832" s="24"/>
      <c r="BS832" s="24"/>
      <c r="BT832" s="25"/>
      <c r="BU832" s="25"/>
      <c r="BV832" s="7"/>
      <c r="BW832" s="4"/>
      <c r="BX832" s="5"/>
      <c r="BY832" s="5"/>
      <c r="BZ832" s="24"/>
      <c r="CA832" s="25">
        <f>'[1]Detailed Budget'!$AD$96</f>
        <v>71050111380.677719</v>
      </c>
      <c r="CB832" s="5"/>
      <c r="CC832" s="24"/>
      <c r="CD832" s="24"/>
      <c r="CE832" s="25"/>
      <c r="CF832" s="5"/>
      <c r="CG832" s="26"/>
      <c r="CH832" s="5"/>
      <c r="CI832" s="5"/>
      <c r="CJ832" s="5"/>
      <c r="CK832" s="5">
        <f>BB832*AG832*CJ832</f>
        <v>0</v>
      </c>
      <c r="CL832" s="5">
        <f>CI832+CK832</f>
        <v>0</v>
      </c>
      <c r="CM832" s="4">
        <f>'[1]Detailed Budget'!$AD$189</f>
        <v>77498869683.252869</v>
      </c>
      <c r="CN832" s="5">
        <f>BH832*BL832*CM832</f>
        <v>0</v>
      </c>
      <c r="CO832" s="3">
        <f>'[1]Detailed Budget'!$AD$191</f>
        <v>2684962805.4134097</v>
      </c>
      <c r="CP832" s="2">
        <f>BH832*AN832*CO832</f>
        <v>0</v>
      </c>
      <c r="CQ832" s="2">
        <f>CN832+CP832</f>
        <v>0</v>
      </c>
      <c r="CR832" s="25"/>
      <c r="CS832" s="5"/>
      <c r="CT832" s="24"/>
      <c r="CU832" s="24"/>
      <c r="CV832" s="24"/>
      <c r="CW832" s="4"/>
      <c r="CX832" s="24"/>
      <c r="CY832" s="24"/>
      <c r="CZ832" s="24"/>
      <c r="DA832" s="24"/>
      <c r="DB832" s="24"/>
      <c r="DC832" s="24"/>
      <c r="DD832" s="24"/>
      <c r="DE832" s="24"/>
      <c r="DF832" s="24"/>
      <c r="DG832" s="24"/>
      <c r="DH832" s="3"/>
      <c r="DI832" s="2"/>
      <c r="DJ832" s="24"/>
      <c r="DK832" s="24"/>
      <c r="DL832" s="24"/>
      <c r="DM832" s="24"/>
      <c r="DN832" s="24"/>
    </row>
    <row r="833" spans="1:113" ht="43.5" x14ac:dyDescent="0.35">
      <c r="A833" s="23" t="s">
        <v>134</v>
      </c>
      <c r="B833" s="22" t="s">
        <v>133</v>
      </c>
      <c r="C833" s="21" t="s">
        <v>1</v>
      </c>
      <c r="D833" s="21"/>
      <c r="E833" s="21"/>
      <c r="F833" s="21"/>
      <c r="G833" s="21" t="s">
        <v>1</v>
      </c>
      <c r="H833" s="21" t="s">
        <v>1</v>
      </c>
      <c r="I833" s="21" t="s">
        <v>1</v>
      </c>
      <c r="J833" s="21"/>
      <c r="K833" s="21"/>
      <c r="L833" s="21"/>
      <c r="M833" s="21"/>
      <c r="N833" s="21" t="s">
        <v>1</v>
      </c>
      <c r="O833" s="21"/>
      <c r="P833" s="21"/>
      <c r="Q833" s="21"/>
      <c r="R833" s="21" t="s">
        <v>1</v>
      </c>
      <c r="S833" s="21"/>
      <c r="T833" s="21"/>
      <c r="U833" s="20">
        <f>COUNTA(C833:T833)</f>
        <v>6</v>
      </c>
      <c r="V833" s="19" t="s">
        <v>9</v>
      </c>
      <c r="W833" s="18">
        <v>149569</v>
      </c>
      <c r="X833" s="17">
        <v>3.21</v>
      </c>
      <c r="Y833" s="16">
        <f>1+X833/100</f>
        <v>1.0321</v>
      </c>
      <c r="Z833" s="6">
        <v>19</v>
      </c>
      <c r="AA833" s="16">
        <f>POWER(Y833,Z833)</f>
        <v>1.8226940798007465</v>
      </c>
      <c r="AB833" s="6">
        <f>W833*AA833</f>
        <v>272618.53082171787</v>
      </c>
      <c r="AC833" s="1">
        <v>11.9</v>
      </c>
      <c r="AD833" s="6">
        <f>AB833*AC833/100</f>
        <v>32441.605167784426</v>
      </c>
      <c r="AE833" s="6">
        <f>AD833*0.95</f>
        <v>30819.524909395204</v>
      </c>
      <c r="AF833" s="6">
        <f>AE833*BB833</f>
        <v>0</v>
      </c>
      <c r="AG833" s="15">
        <f>AE833/21628351</f>
        <v>1.4249595315609222E-3</v>
      </c>
      <c r="AH833" s="6">
        <f>AB833*0.05</f>
        <v>13630.926541085893</v>
      </c>
      <c r="AI833" s="12">
        <f>AH833/12908475</f>
        <v>1.0559672262669211E-3</v>
      </c>
      <c r="AJ833" s="6">
        <f>AD833+AH833</f>
        <v>46072.531708870316</v>
      </c>
      <c r="AK833" s="6">
        <f>AB833*0.04</f>
        <v>10904.741232868715</v>
      </c>
      <c r="AL833" s="6">
        <f>AB833*0.04</f>
        <v>10904.741232868715</v>
      </c>
      <c r="AM833" s="6">
        <f>AK833+AL833</f>
        <v>21809.48246573743</v>
      </c>
      <c r="AN833" s="14">
        <f>AM833/20653560</f>
        <v>1.0559672262669211E-3</v>
      </c>
      <c r="AO833" s="6">
        <v>11</v>
      </c>
      <c r="AP833" s="13">
        <f>AO833/8801</f>
        <v>1.2498579706851495E-3</v>
      </c>
      <c r="AQ833" s="6">
        <v>11</v>
      </c>
      <c r="AR833" s="6"/>
      <c r="AS833" s="6"/>
      <c r="AT833" s="6"/>
      <c r="AU833" s="6">
        <v>0</v>
      </c>
      <c r="AV833" s="6"/>
      <c r="AW833" s="13">
        <f>AV833/34743979</f>
        <v>0</v>
      </c>
      <c r="AX833" s="6">
        <v>1</v>
      </c>
      <c r="AY833" s="6">
        <f>AJ833/1052544*334059</f>
        <v>14622.613278051567</v>
      </c>
      <c r="AZ833" s="6">
        <f>AX833*AY833</f>
        <v>14622.613278051567</v>
      </c>
      <c r="BA833" s="12">
        <f>AZ833/12721596</f>
        <v>1.1494322943482538E-3</v>
      </c>
      <c r="BB833" s="11">
        <v>0</v>
      </c>
      <c r="BC833" s="6">
        <f>AD833*BB833*0.18*4</f>
        <v>0</v>
      </c>
      <c r="BD833" s="10">
        <f>BC833/11104067</f>
        <v>0</v>
      </c>
      <c r="BE833" s="6">
        <f>AD833*BB833*0.77*4</f>
        <v>0</v>
      </c>
      <c r="BF833" s="8">
        <f>BE833/47500730</f>
        <v>0</v>
      </c>
      <c r="BG833" s="27">
        <f>BC833+BE833</f>
        <v>0</v>
      </c>
      <c r="BH833" s="9">
        <v>1</v>
      </c>
      <c r="BI833" s="6">
        <f>AK833*0.85*0.75*12</f>
        <v>83421.270431445664</v>
      </c>
      <c r="BJ833" s="6">
        <f>AL833*0.85*0.75*2*12</f>
        <v>166842.54086289133</v>
      </c>
      <c r="BK833" s="6">
        <f>BI833+BJ833</f>
        <v>250263.81129433698</v>
      </c>
      <c r="BL833" s="8">
        <f>BK833/236999601</f>
        <v>1.0559672262669209E-3</v>
      </c>
      <c r="BM833" s="6">
        <f>AH833/311404*549448</f>
        <v>24050.703671585987</v>
      </c>
      <c r="BN833" s="8">
        <f>BM833/23157202</f>
        <v>1.0385841809207341E-3</v>
      </c>
      <c r="BT833" s="6">
        <f>'[1]Detailed Budget'!$AD$12</f>
        <v>194045122715</v>
      </c>
      <c r="BU833" s="6">
        <f>'[1]Detailed Budget'!$AD$24</f>
        <v>194045122715</v>
      </c>
      <c r="BV833" s="7">
        <f>AV833/34743979</f>
        <v>0</v>
      </c>
      <c r="BW833" s="4"/>
      <c r="BX833" s="5">
        <f>BT833*BV833</f>
        <v>0</v>
      </c>
      <c r="BY833" s="5">
        <f>BU833*BV833</f>
        <v>0</v>
      </c>
      <c r="CA833" s="6">
        <f>'[1]Detailed Budget'!$AD$96</f>
        <v>71050111380.677719</v>
      </c>
      <c r="CB833" s="5">
        <f>BA833*CA833</f>
        <v>81667292.537991375</v>
      </c>
      <c r="CE833" s="6">
        <f>'[1]Detailed Budget'!$AD$175</f>
        <v>4330586076.5988197</v>
      </c>
      <c r="CF833" s="5">
        <f>BB833*BD833*CE833</f>
        <v>0</v>
      </c>
      <c r="CG833" s="6">
        <f>'[1]Detailed Budget'!$AD$176</f>
        <v>20662817754.37001</v>
      </c>
      <c r="CH833" s="5">
        <f>BB833*BF833*CG833</f>
        <v>0</v>
      </c>
      <c r="CI833" s="5">
        <f>CF833+CH833</f>
        <v>0</v>
      </c>
      <c r="CJ833" s="5">
        <f>'[1]Detailed Budget'!$AD$178</f>
        <v>46025131033.061455</v>
      </c>
      <c r="CK833" s="5">
        <f>BB833*AG833*CJ833</f>
        <v>0</v>
      </c>
      <c r="CL833" s="5">
        <f>CI833+CK833</f>
        <v>0</v>
      </c>
      <c r="CM833" s="4">
        <f>'[1]Detailed Budget'!$AD$189</f>
        <v>77498869683.252869</v>
      </c>
      <c r="CN833" s="5">
        <f>BH833*BL833*CM833</f>
        <v>81836266.458246097</v>
      </c>
      <c r="CO833" s="3">
        <f>'[1]Detailed Budget'!$AD$191</f>
        <v>2684962805.4134097</v>
      </c>
      <c r="CP833" s="2">
        <f>BH833*AN833*CO833</f>
        <v>2835232.7262622491</v>
      </c>
      <c r="CQ833" s="2">
        <f>CN833+CP833</f>
        <v>84671499.184508353</v>
      </c>
      <c r="CR833" s="6">
        <f>'[1]Detailed Budget'!$AD$195</f>
        <v>18734176418</v>
      </c>
      <c r="CS833" s="5">
        <f>BN833*CR833</f>
        <v>19457019.270313062</v>
      </c>
      <c r="CW833" s="4"/>
      <c r="DH833" s="3">
        <f>'[1]Detailed Budget'!$AD$163</f>
        <v>4928560000</v>
      </c>
      <c r="DI833" s="2">
        <f>AP833*DH833</f>
        <v>6160000</v>
      </c>
    </row>
    <row r="834" spans="1:113" ht="43.5" x14ac:dyDescent="0.35">
      <c r="A834" s="23" t="s">
        <v>132</v>
      </c>
      <c r="B834" s="22" t="s">
        <v>131</v>
      </c>
      <c r="C834" s="21" t="s">
        <v>1</v>
      </c>
      <c r="D834" s="21"/>
      <c r="E834" s="21"/>
      <c r="F834" s="21"/>
      <c r="G834" s="21" t="s">
        <v>1</v>
      </c>
      <c r="H834" s="21" t="s">
        <v>1</v>
      </c>
      <c r="I834" s="21" t="s">
        <v>1</v>
      </c>
      <c r="J834" s="21"/>
      <c r="K834" s="21"/>
      <c r="L834" s="21"/>
      <c r="M834" s="21"/>
      <c r="N834" s="21" t="s">
        <v>1</v>
      </c>
      <c r="O834" s="21"/>
      <c r="P834" s="21"/>
      <c r="Q834" s="21"/>
      <c r="R834" s="21" t="s">
        <v>1</v>
      </c>
      <c r="S834" s="21"/>
      <c r="T834" s="21"/>
      <c r="U834" s="20">
        <f>COUNTA(C834:T834)</f>
        <v>6</v>
      </c>
      <c r="V834" s="19" t="s">
        <v>9</v>
      </c>
      <c r="W834" s="18">
        <v>76309</v>
      </c>
      <c r="X834" s="17">
        <v>3.21</v>
      </c>
      <c r="Y834" s="16">
        <f>1+X834/100</f>
        <v>1.0321</v>
      </c>
      <c r="Z834" s="6">
        <v>19</v>
      </c>
      <c r="AA834" s="16">
        <f>POWER(Y834,Z834)</f>
        <v>1.8226940798007465</v>
      </c>
      <c r="AB834" s="6">
        <f>W834*AA834</f>
        <v>139087.96253551517</v>
      </c>
      <c r="AC834" s="1">
        <v>11.9</v>
      </c>
      <c r="AD834" s="6">
        <f>AB834*AC834/100</f>
        <v>16551.467541726306</v>
      </c>
      <c r="AE834" s="6">
        <f>AD834*0.95</f>
        <v>15723.894164639991</v>
      </c>
      <c r="AF834" s="6">
        <f>AE834*BB834</f>
        <v>0</v>
      </c>
      <c r="AG834" s="15">
        <f>AE834/21628351</f>
        <v>7.2700383698415065E-4</v>
      </c>
      <c r="AH834" s="6">
        <f>AB834*0.05</f>
        <v>6954.398126775759</v>
      </c>
      <c r="AI834" s="12">
        <f>AH834/12908475</f>
        <v>5.3874668593894778E-4</v>
      </c>
      <c r="AJ834" s="6">
        <f>AD834+AH834</f>
        <v>23505.865668502065</v>
      </c>
      <c r="AK834" s="6">
        <f>AB834*0.04</f>
        <v>5563.5185014206063</v>
      </c>
      <c r="AL834" s="6">
        <f>AB834*0.04</f>
        <v>5563.5185014206063</v>
      </c>
      <c r="AM834" s="6">
        <f>AK834+AL834</f>
        <v>11127.037002841213</v>
      </c>
      <c r="AN834" s="14">
        <f>AM834/20653560</f>
        <v>5.3874668593894767E-4</v>
      </c>
      <c r="AO834" s="6">
        <v>10</v>
      </c>
      <c r="AP834" s="13">
        <f>AO834/8801</f>
        <v>1.1362345188046814E-3</v>
      </c>
      <c r="AQ834" s="6">
        <v>10</v>
      </c>
      <c r="AR834" s="6"/>
      <c r="AS834" s="6"/>
      <c r="AT834" s="6"/>
      <c r="AU834" s="6">
        <v>0</v>
      </c>
      <c r="AV834" s="6"/>
      <c r="AW834" s="13">
        <f>AV834/34743979</f>
        <v>0</v>
      </c>
      <c r="AX834" s="6">
        <v>1</v>
      </c>
      <c r="AY834" s="6">
        <f>AJ834/1052544*334059</f>
        <v>7460.349381454962</v>
      </c>
      <c r="AZ834" s="6">
        <f>AX834*AY834</f>
        <v>7460.349381454962</v>
      </c>
      <c r="BA834" s="12">
        <f>AZ834/12721596</f>
        <v>5.8643187391385187E-4</v>
      </c>
      <c r="BB834" s="11">
        <v>0</v>
      </c>
      <c r="BC834" s="6">
        <f>AD834*BB834*0.18*4</f>
        <v>0</v>
      </c>
      <c r="BD834" s="10">
        <f>BC834/11104067</f>
        <v>0</v>
      </c>
      <c r="BE834" s="6">
        <f>AD834*BB834*0.77*4</f>
        <v>0</v>
      </c>
      <c r="BF834" s="8">
        <f>BE834/47500730</f>
        <v>0</v>
      </c>
      <c r="BG834" s="27">
        <f>BC834+BE834</f>
        <v>0</v>
      </c>
      <c r="BH834" s="9">
        <v>1</v>
      </c>
      <c r="BI834" s="6">
        <f>AK834*0.85*0.75*12</f>
        <v>42560.91653586764</v>
      </c>
      <c r="BJ834" s="6">
        <f>AL834*0.85*0.75*2*12</f>
        <v>85121.83307173528</v>
      </c>
      <c r="BK834" s="6">
        <f>BI834+BJ834</f>
        <v>127682.74960760292</v>
      </c>
      <c r="BL834" s="8">
        <f>BK834/236999601</f>
        <v>5.3874668593894767E-4</v>
      </c>
      <c r="BM834" s="6">
        <f>AH834/311404*549448</f>
        <v>12270.49152214065</v>
      </c>
      <c r="BN834" s="8">
        <f>BM834/23157202</f>
        <v>5.2987798448796402E-4</v>
      </c>
      <c r="BT834" s="6">
        <f>'[1]Detailed Budget'!$AD$12</f>
        <v>194045122715</v>
      </c>
      <c r="BU834" s="6">
        <f>'[1]Detailed Budget'!$AD$24</f>
        <v>194045122715</v>
      </c>
      <c r="BV834" s="7">
        <f>AV834/34743979</f>
        <v>0</v>
      </c>
      <c r="BW834" s="4"/>
      <c r="BX834" s="5">
        <f>BT834*BV834</f>
        <v>0</v>
      </c>
      <c r="BY834" s="5">
        <f>BU834*BV834</f>
        <v>0</v>
      </c>
      <c r="CA834" s="6">
        <f>'[1]Detailed Budget'!$AD$96</f>
        <v>71050111380.677719</v>
      </c>
      <c r="CB834" s="5">
        <f>BA834*CA834</f>
        <v>41666049.958758727</v>
      </c>
      <c r="CE834" s="6">
        <f>'[1]Detailed Budget'!$AD$175</f>
        <v>4330586076.5988197</v>
      </c>
      <c r="CF834" s="5">
        <f>BB834*BD834*CE834</f>
        <v>0</v>
      </c>
      <c r="CG834" s="6">
        <f>'[1]Detailed Budget'!$AD$176</f>
        <v>20662817754.37001</v>
      </c>
      <c r="CH834" s="5">
        <f>BB834*BF834*CG834</f>
        <v>0</v>
      </c>
      <c r="CI834" s="5">
        <f>CF834+CH834</f>
        <v>0</v>
      </c>
      <c r="CJ834" s="5">
        <f>'[1]Detailed Budget'!$AD$178</f>
        <v>46025131033.061455</v>
      </c>
      <c r="CK834" s="5">
        <f>BB834*AG834*CJ834</f>
        <v>0</v>
      </c>
      <c r="CL834" s="5">
        <f>CI834+CK834</f>
        <v>0</v>
      </c>
      <c r="CM834" s="4">
        <f>'[1]Detailed Budget'!$AD$189</f>
        <v>77498869683.252869</v>
      </c>
      <c r="CN834" s="5">
        <f>BH834*BL834*CM834</f>
        <v>41752259.205866866</v>
      </c>
      <c r="CO834" s="3">
        <f>'[1]Detailed Budget'!$AD$191</f>
        <v>2684962805.4134097</v>
      </c>
      <c r="CP834" s="2">
        <f>BH834*AN834*CO834</f>
        <v>1446514.8132858141</v>
      </c>
      <c r="CQ834" s="2">
        <f>CN834+CP834</f>
        <v>43198774.019152679</v>
      </c>
      <c r="CR834" s="6">
        <f>'[1]Detailed Budget'!$AD$195</f>
        <v>18734176418</v>
      </c>
      <c r="CS834" s="5">
        <f>BN834*CR834</f>
        <v>9926827.641411785</v>
      </c>
      <c r="CW834" s="4"/>
      <c r="DH834" s="3">
        <f>'[1]Detailed Budget'!$AD$163</f>
        <v>4928560000</v>
      </c>
      <c r="DI834" s="2">
        <f>AP834*DH834</f>
        <v>5600000</v>
      </c>
    </row>
    <row r="835" spans="1:113" ht="43.5" x14ac:dyDescent="0.35">
      <c r="A835" s="23" t="s">
        <v>130</v>
      </c>
      <c r="B835" s="22" t="s">
        <v>129</v>
      </c>
      <c r="C835" s="21" t="s">
        <v>1</v>
      </c>
      <c r="D835" s="21"/>
      <c r="E835" s="21"/>
      <c r="F835" s="21"/>
      <c r="G835" s="21" t="s">
        <v>1</v>
      </c>
      <c r="H835" s="21" t="s">
        <v>1</v>
      </c>
      <c r="I835" s="21" t="s">
        <v>1</v>
      </c>
      <c r="J835" s="21"/>
      <c r="K835" s="21"/>
      <c r="L835" s="21"/>
      <c r="M835" s="21"/>
      <c r="N835" s="21" t="s">
        <v>1</v>
      </c>
      <c r="O835" s="21"/>
      <c r="P835" s="21"/>
      <c r="Q835" s="21"/>
      <c r="R835" s="21" t="s">
        <v>1</v>
      </c>
      <c r="S835" s="21"/>
      <c r="T835" s="21"/>
      <c r="U835" s="20">
        <f>COUNTA(C835:T835)</f>
        <v>6</v>
      </c>
      <c r="V835" s="19" t="s">
        <v>9</v>
      </c>
      <c r="W835" s="18">
        <v>76105</v>
      </c>
      <c r="X835" s="17">
        <v>3.21</v>
      </c>
      <c r="Y835" s="16">
        <f>1+X835/100</f>
        <v>1.0321</v>
      </c>
      <c r="Z835" s="6">
        <v>19</v>
      </c>
      <c r="AA835" s="16">
        <f>POWER(Y835,Z835)</f>
        <v>1.8226940798007465</v>
      </c>
      <c r="AB835" s="6">
        <f>W835*AA835</f>
        <v>138716.1329432358</v>
      </c>
      <c r="AC835" s="1">
        <v>11.9</v>
      </c>
      <c r="AD835" s="6">
        <f>AB835*AC835/100</f>
        <v>16507.219820245064</v>
      </c>
      <c r="AE835" s="6">
        <f>AD835*0.95</f>
        <v>15681.85882923281</v>
      </c>
      <c r="AF835" s="6">
        <f>AE835*BB835</f>
        <v>0</v>
      </c>
      <c r="AG835" s="15">
        <f>AE835/21628351</f>
        <v>7.2506030761350273E-4</v>
      </c>
      <c r="AH835" s="6">
        <f>AB835*0.05</f>
        <v>6935.8066471617904</v>
      </c>
      <c r="AI835" s="12">
        <f>AH835/12908475</f>
        <v>5.3730643218209662E-4</v>
      </c>
      <c r="AJ835" s="6">
        <f>AD835+AH835</f>
        <v>23443.026467406853</v>
      </c>
      <c r="AK835" s="6">
        <f>AB835*0.04</f>
        <v>5548.6453177294325</v>
      </c>
      <c r="AL835" s="6">
        <f>AB835*0.04</f>
        <v>5548.6453177294325</v>
      </c>
      <c r="AM835" s="6">
        <f>AK835+AL835</f>
        <v>11097.290635458865</v>
      </c>
      <c r="AN835" s="14">
        <f>AM835/20653560</f>
        <v>5.3730643218209673E-4</v>
      </c>
      <c r="AO835" s="6">
        <v>10</v>
      </c>
      <c r="AP835" s="13">
        <f>AO835/8801</f>
        <v>1.1362345188046814E-3</v>
      </c>
      <c r="AQ835" s="6">
        <v>10</v>
      </c>
      <c r="AR835" s="6"/>
      <c r="AS835" s="6"/>
      <c r="AT835" s="6"/>
      <c r="AU835" s="6">
        <v>0</v>
      </c>
      <c r="AV835" s="6"/>
      <c r="AW835" s="13">
        <f>AV835/34743979</f>
        <v>0</v>
      </c>
      <c r="AX835" s="6">
        <v>1</v>
      </c>
      <c r="AY835" s="6">
        <f>AJ835/1052544*334059</f>
        <v>7440.4053214644382</v>
      </c>
      <c r="AZ835" s="6">
        <f>AX835*AY835</f>
        <v>7440.4053214644382</v>
      </c>
      <c r="BA835" s="12">
        <f>AZ835/12721596</f>
        <v>5.8486414137537759E-4</v>
      </c>
      <c r="BB835" s="11">
        <v>0</v>
      </c>
      <c r="BC835" s="6">
        <f>AD835*BB835*0.18*4</f>
        <v>0</v>
      </c>
      <c r="BD835" s="10">
        <f>BC835/11104067</f>
        <v>0</v>
      </c>
      <c r="BE835" s="6">
        <f>AD835*BB835*0.77*4</f>
        <v>0</v>
      </c>
      <c r="BF835" s="8">
        <f>BE835/47500730</f>
        <v>0</v>
      </c>
      <c r="BG835" s="27">
        <f>BC835+BE835</f>
        <v>0</v>
      </c>
      <c r="BH835" s="9">
        <v>1</v>
      </c>
      <c r="BI835" s="6">
        <f>AK835*0.85*0.75*12</f>
        <v>42447.136680630159</v>
      </c>
      <c r="BJ835" s="6">
        <f>AL835*0.85*0.75*2*12</f>
        <v>84894.273361260319</v>
      </c>
      <c r="BK835" s="6">
        <f>BI835+BJ835</f>
        <v>127341.41004189049</v>
      </c>
      <c r="BL835" s="8">
        <f>BK835/236999601</f>
        <v>5.3730643218209673E-4</v>
      </c>
      <c r="BM835" s="6">
        <f>AH835/311404*549448</f>
        <v>12237.688310586092</v>
      </c>
      <c r="BN835" s="8">
        <f>BM835/23157202</f>
        <v>5.2846143979683267E-4</v>
      </c>
      <c r="BT835" s="6">
        <f>'[1]Detailed Budget'!$AD$12</f>
        <v>194045122715</v>
      </c>
      <c r="BU835" s="6">
        <f>'[1]Detailed Budget'!$AD$24</f>
        <v>194045122715</v>
      </c>
      <c r="BV835" s="7">
        <f>AV835/34743979</f>
        <v>0</v>
      </c>
      <c r="BW835" s="4"/>
      <c r="BX835" s="5">
        <f>BT835*BV835</f>
        <v>0</v>
      </c>
      <c r="BY835" s="5">
        <f>BU835*BV835</f>
        <v>0</v>
      </c>
      <c r="CA835" s="6">
        <f>'[1]Detailed Budget'!$AD$96</f>
        <v>71050111380.677719</v>
      </c>
      <c r="CB835" s="5">
        <f>BA835*CA835</f>
        <v>41554662.387285016</v>
      </c>
      <c r="CE835" s="6">
        <f>'[1]Detailed Budget'!$AD$175</f>
        <v>4330586076.5988197</v>
      </c>
      <c r="CF835" s="5">
        <f>BB835*BD835*CE835</f>
        <v>0</v>
      </c>
      <c r="CG835" s="6">
        <f>'[1]Detailed Budget'!$AD$176</f>
        <v>20662817754.37001</v>
      </c>
      <c r="CH835" s="5">
        <f>BB835*BF835*CG835</f>
        <v>0</v>
      </c>
      <c r="CI835" s="5">
        <f>CF835+CH835</f>
        <v>0</v>
      </c>
      <c r="CJ835" s="5">
        <f>'[1]Detailed Budget'!$AD$178</f>
        <v>46025131033.061455</v>
      </c>
      <c r="CK835" s="5">
        <f>BB835*AG835*CJ835</f>
        <v>0</v>
      </c>
      <c r="CL835" s="5">
        <f>CI835+CK835</f>
        <v>0</v>
      </c>
      <c r="CM835" s="4">
        <f>'[1]Detailed Budget'!$AD$189</f>
        <v>77498869683.252869</v>
      </c>
      <c r="CN835" s="5">
        <f>BH835*BL835*CM835</f>
        <v>41640641.167653859</v>
      </c>
      <c r="CO835" s="3">
        <f>'[1]Detailed Budget'!$AD$191</f>
        <v>2684962805.4134097</v>
      </c>
      <c r="CP835" s="2">
        <f>BH835*AN835*CO835</f>
        <v>1442647.7855183124</v>
      </c>
      <c r="CQ835" s="2">
        <f>CN835+CP835</f>
        <v>43083288.95317217</v>
      </c>
      <c r="CR835" s="6">
        <f>'[1]Detailed Budget'!$AD$195</f>
        <v>18734176418</v>
      </c>
      <c r="CS835" s="5">
        <f>BN835*CR835</f>
        <v>9900289.8432641495</v>
      </c>
      <c r="CW835" s="4"/>
      <c r="DH835" s="3">
        <f>'[1]Detailed Budget'!$AD$163</f>
        <v>4928560000</v>
      </c>
      <c r="DI835" s="2">
        <f>AP835*DH835</f>
        <v>5600000</v>
      </c>
    </row>
    <row r="836" spans="1:113" ht="43.5" x14ac:dyDescent="0.35">
      <c r="A836" s="23" t="s">
        <v>128</v>
      </c>
      <c r="B836" s="22" t="s">
        <v>127</v>
      </c>
      <c r="C836" s="21" t="s">
        <v>1</v>
      </c>
      <c r="D836" s="21"/>
      <c r="E836" s="21"/>
      <c r="F836" s="21"/>
      <c r="G836" s="21" t="s">
        <v>1</v>
      </c>
      <c r="H836" s="21" t="s">
        <v>1</v>
      </c>
      <c r="I836" s="21" t="s">
        <v>1</v>
      </c>
      <c r="J836" s="21"/>
      <c r="K836" s="21"/>
      <c r="L836" s="21"/>
      <c r="M836" s="21"/>
      <c r="N836" s="21" t="s">
        <v>1</v>
      </c>
      <c r="O836" s="21"/>
      <c r="P836" s="21"/>
      <c r="Q836" s="21"/>
      <c r="R836" s="21" t="s">
        <v>1</v>
      </c>
      <c r="S836" s="21"/>
      <c r="T836" s="21"/>
      <c r="U836" s="20">
        <f>COUNTA(C836:T836)</f>
        <v>6</v>
      </c>
      <c r="V836" s="19" t="s">
        <v>9</v>
      </c>
      <c r="W836" s="18">
        <v>68350</v>
      </c>
      <c r="X836" s="17">
        <v>3.21</v>
      </c>
      <c r="Y836" s="16">
        <f>1+X836/100</f>
        <v>1.0321</v>
      </c>
      <c r="Z836" s="6">
        <v>19</v>
      </c>
      <c r="AA836" s="16">
        <f>POWER(Y836,Z836)</f>
        <v>1.8226940798007465</v>
      </c>
      <c r="AB836" s="6">
        <f>W836*AA836</f>
        <v>124581.14035438102</v>
      </c>
      <c r="AC836" s="1">
        <v>11.9</v>
      </c>
      <c r="AD836" s="6">
        <f>AB836*AC836/100</f>
        <v>14825.155702171342</v>
      </c>
      <c r="AE836" s="6">
        <f>AD836*0.95</f>
        <v>14083.897917062774</v>
      </c>
      <c r="AF836" s="6">
        <f>AE836*BB836</f>
        <v>0</v>
      </c>
      <c r="AG836" s="15">
        <f>AE836/21628351</f>
        <v>6.5117761021461014E-4</v>
      </c>
      <c r="AH836" s="6">
        <f>AB836*0.05</f>
        <v>6229.0570177190511</v>
      </c>
      <c r="AI836" s="12">
        <f>AH836/12908475</f>
        <v>4.8255560921945089E-4</v>
      </c>
      <c r="AJ836" s="6">
        <f>AD836+AH836</f>
        <v>21054.212719890391</v>
      </c>
      <c r="AK836" s="6">
        <f>AB836*0.04</f>
        <v>4983.2456141752409</v>
      </c>
      <c r="AL836" s="6">
        <f>AB836*0.04</f>
        <v>4983.2456141752409</v>
      </c>
      <c r="AM836" s="6">
        <f>AK836+AL836</f>
        <v>9966.4912283504818</v>
      </c>
      <c r="AN836" s="14">
        <f>AM836/20653560</f>
        <v>4.8255560921945089E-4</v>
      </c>
      <c r="AO836" s="6">
        <v>11</v>
      </c>
      <c r="AP836" s="13">
        <f>AO836/8801</f>
        <v>1.2498579706851495E-3</v>
      </c>
      <c r="AQ836" s="6">
        <v>11</v>
      </c>
      <c r="AR836" s="6"/>
      <c r="AS836" s="6"/>
      <c r="AT836" s="6"/>
      <c r="AU836" s="6">
        <v>0</v>
      </c>
      <c r="AV836" s="6"/>
      <c r="AW836" s="13">
        <f>AV836/34743979</f>
        <v>0</v>
      </c>
      <c r="AX836" s="6">
        <v>1</v>
      </c>
      <c r="AY836" s="6">
        <f>AJ836/1052544*334059</f>
        <v>6682.2377468247059</v>
      </c>
      <c r="AZ836" s="6">
        <f>AX836*AY836</f>
        <v>6682.2377468247059</v>
      </c>
      <c r="BA836" s="12">
        <f>AZ836/12721596</f>
        <v>5.2526725002308725E-4</v>
      </c>
      <c r="BB836" s="11">
        <v>0</v>
      </c>
      <c r="BC836" s="6">
        <f>AD836*BB836*0.18*4</f>
        <v>0</v>
      </c>
      <c r="BD836" s="10">
        <f>BC836/11104067</f>
        <v>0</v>
      </c>
      <c r="BE836" s="6">
        <f>AD836*BB836*0.77*4</f>
        <v>0</v>
      </c>
      <c r="BF836" s="8">
        <f>BE836/47500730</f>
        <v>0</v>
      </c>
      <c r="BG836" s="27">
        <f>BC836+BE836</f>
        <v>0</v>
      </c>
      <c r="BH836" s="9">
        <v>1</v>
      </c>
      <c r="BI836" s="6">
        <f>AK836*0.85*0.75*12</f>
        <v>38121.828948440598</v>
      </c>
      <c r="BJ836" s="6">
        <f>AL836*0.85*0.75*2*12</f>
        <v>76243.657896881195</v>
      </c>
      <c r="BK836" s="6">
        <f>BI836+BJ836</f>
        <v>114365.48684532179</v>
      </c>
      <c r="BL836" s="8">
        <f>BK836/236999601</f>
        <v>4.8255560921945095E-4</v>
      </c>
      <c r="BM836" s="6">
        <f>AH836/311404*549448</f>
        <v>10990.683871343004</v>
      </c>
      <c r="BN836" s="8">
        <f>BM836/23157202</f>
        <v>4.7461190999426462E-4</v>
      </c>
      <c r="BT836" s="6">
        <f>'[1]Detailed Budget'!$AD$12</f>
        <v>194045122715</v>
      </c>
      <c r="BU836" s="6">
        <f>'[1]Detailed Budget'!$AD$24</f>
        <v>194045122715</v>
      </c>
      <c r="BV836" s="7">
        <f>AV836/34743979</f>
        <v>0</v>
      </c>
      <c r="BW836" s="4"/>
      <c r="BX836" s="5">
        <f>BT836*BV836</f>
        <v>0</v>
      </c>
      <c r="BY836" s="5">
        <f>BU836*BV836</f>
        <v>0</v>
      </c>
      <c r="CA836" s="6">
        <f>'[1]Detailed Budget'!$AD$96</f>
        <v>71050111380.677719</v>
      </c>
      <c r="CB836" s="5">
        <f>BA836*CA836</f>
        <v>37320296.618762642</v>
      </c>
      <c r="CE836" s="6">
        <f>'[1]Detailed Budget'!$AD$175</f>
        <v>4330586076.5988197</v>
      </c>
      <c r="CF836" s="5">
        <f>BB836*BD836*CE836</f>
        <v>0</v>
      </c>
      <c r="CG836" s="6">
        <f>'[1]Detailed Budget'!$AD$176</f>
        <v>20662817754.37001</v>
      </c>
      <c r="CH836" s="5">
        <f>BB836*BF836*CG836</f>
        <v>0</v>
      </c>
      <c r="CI836" s="5">
        <f>CF836+CH836</f>
        <v>0</v>
      </c>
      <c r="CJ836" s="5">
        <f>'[1]Detailed Budget'!$AD$178</f>
        <v>46025131033.061455</v>
      </c>
      <c r="CK836" s="5">
        <f>BB836*AG836*CJ836</f>
        <v>0</v>
      </c>
      <c r="CL836" s="5">
        <f>CI836+CK836</f>
        <v>0</v>
      </c>
      <c r="CM836" s="4">
        <f>'[1]Detailed Budget'!$AD$189</f>
        <v>77498869683.252869</v>
      </c>
      <c r="CN836" s="5">
        <f>BH836*BL836*CM836</f>
        <v>37397514.273820922</v>
      </c>
      <c r="CO836" s="3">
        <f>'[1]Detailed Budget'!$AD$191</f>
        <v>2684962805.4134097</v>
      </c>
      <c r="CP836" s="2">
        <f>BH836*AN836*CO836</f>
        <v>1295643.8622978339</v>
      </c>
      <c r="CQ836" s="2">
        <f>CN836+CP836</f>
        <v>38693158.136118755</v>
      </c>
      <c r="CR836" s="6">
        <f>'[1]Detailed Budget'!$AD$195</f>
        <v>18734176418</v>
      </c>
      <c r="CS836" s="5">
        <f>BN836*CR836</f>
        <v>8891463.2519164905</v>
      </c>
      <c r="CW836" s="4"/>
      <c r="DH836" s="3">
        <f>'[1]Detailed Budget'!$AD$163</f>
        <v>4928560000</v>
      </c>
      <c r="DI836" s="2">
        <f>AP836*DH836</f>
        <v>6160000</v>
      </c>
    </row>
    <row r="837" spans="1:113" ht="43.5" x14ac:dyDescent="0.35">
      <c r="A837" s="23" t="s">
        <v>126</v>
      </c>
      <c r="B837" s="22" t="s">
        <v>125</v>
      </c>
      <c r="C837" s="21" t="s">
        <v>1</v>
      </c>
      <c r="D837" s="21"/>
      <c r="E837" s="21"/>
      <c r="F837" s="21"/>
      <c r="G837" s="21" t="s">
        <v>1</v>
      </c>
      <c r="H837" s="21" t="s">
        <v>1</v>
      </c>
      <c r="I837" s="21" t="s">
        <v>1</v>
      </c>
      <c r="J837" s="21"/>
      <c r="K837" s="21"/>
      <c r="L837" s="21"/>
      <c r="M837" s="21"/>
      <c r="N837" s="21"/>
      <c r="O837" s="21" t="s">
        <v>1</v>
      </c>
      <c r="P837" s="21"/>
      <c r="Q837" s="21"/>
      <c r="R837" s="21" t="s">
        <v>1</v>
      </c>
      <c r="S837" s="21"/>
      <c r="T837" s="21"/>
      <c r="U837" s="20">
        <f>COUNTA(C837:T837)</f>
        <v>6</v>
      </c>
      <c r="V837" s="19" t="s">
        <v>9</v>
      </c>
      <c r="W837" s="18">
        <v>70954</v>
      </c>
      <c r="X837" s="17">
        <v>3.21</v>
      </c>
      <c r="Y837" s="16">
        <f>1+X837/100</f>
        <v>1.0321</v>
      </c>
      <c r="Z837" s="6">
        <v>19</v>
      </c>
      <c r="AA837" s="16">
        <f>POWER(Y837,Z837)</f>
        <v>1.8226940798007465</v>
      </c>
      <c r="AB837" s="6">
        <f>W837*AA837</f>
        <v>129327.43573818216</v>
      </c>
      <c r="AC837" s="1">
        <v>11.9</v>
      </c>
      <c r="AD837" s="6">
        <f>AB837*AC837/100</f>
        <v>15389.964852843677</v>
      </c>
      <c r="AE837" s="6">
        <f>AD837*0.95</f>
        <v>14620.466610201493</v>
      </c>
      <c r="AF837" s="6">
        <f>AE837*BB837</f>
        <v>0</v>
      </c>
      <c r="AG837" s="15">
        <f>AE837/21628351</f>
        <v>6.7598619100464445E-4</v>
      </c>
      <c r="AH837" s="6">
        <f>AB837*0.05</f>
        <v>6466.3717869091088</v>
      </c>
      <c r="AI837" s="12">
        <f>AH837/12908475</f>
        <v>5.0094002482160816E-4</v>
      </c>
      <c r="AJ837" s="6">
        <f>AD837+AH837</f>
        <v>21856.336639752786</v>
      </c>
      <c r="AK837" s="6">
        <f>AB837*0.04</f>
        <v>5173.0974295272863</v>
      </c>
      <c r="AL837" s="6">
        <f>AB837*0.04</f>
        <v>5173.0974295272863</v>
      </c>
      <c r="AM837" s="6">
        <f>AK837+AL837</f>
        <v>10346.194859054573</v>
      </c>
      <c r="AN837" s="14">
        <f>AM837/20653560</f>
        <v>5.0094002482160816E-4</v>
      </c>
      <c r="AO837" s="6">
        <v>10</v>
      </c>
      <c r="AP837" s="13">
        <f>AO837/8801</f>
        <v>1.1362345188046814E-3</v>
      </c>
      <c r="AQ837" s="6">
        <v>10</v>
      </c>
      <c r="AR837" s="6"/>
      <c r="AS837" s="6"/>
      <c r="AT837" s="6"/>
      <c r="AU837" s="6">
        <v>0</v>
      </c>
      <c r="AV837" s="6"/>
      <c r="AW837" s="13">
        <f>AV837/34743979</f>
        <v>0</v>
      </c>
      <c r="AX837" s="6">
        <v>1</v>
      </c>
      <c r="AY837" s="6">
        <f>AJ837/1052544*334059</f>
        <v>6936.8178067037343</v>
      </c>
      <c r="AZ837" s="6">
        <f>AX837*AY837</f>
        <v>6936.8178067037343</v>
      </c>
      <c r="BA837" s="12">
        <f>AZ837/12721596</f>
        <v>5.4527889477890468E-4</v>
      </c>
      <c r="BB837" s="11">
        <v>0</v>
      </c>
      <c r="BC837" s="6">
        <f>AD837*BB837*0.18*4</f>
        <v>0</v>
      </c>
      <c r="BD837" s="10">
        <f>BC837/11104067</f>
        <v>0</v>
      </c>
      <c r="BE837" s="6">
        <f>AD837*BB837*0.77*4</f>
        <v>0</v>
      </c>
      <c r="BF837" s="8">
        <f>BE837/47500730</f>
        <v>0</v>
      </c>
      <c r="BG837" s="27">
        <f>BC837+BE837</f>
        <v>0</v>
      </c>
      <c r="BH837" s="9">
        <v>1</v>
      </c>
      <c r="BI837" s="6">
        <f>AK837*0.85*0.75*12</f>
        <v>39574.195335883742</v>
      </c>
      <c r="BJ837" s="6">
        <f>AL837*0.85*0.75*2*12</f>
        <v>79148.390671767484</v>
      </c>
      <c r="BK837" s="6">
        <f>BI837+BJ837</f>
        <v>118722.58600765123</v>
      </c>
      <c r="BL837" s="8">
        <f>BK837/236999601</f>
        <v>5.0094002482160816E-4</v>
      </c>
      <c r="BM837" s="6">
        <f>AH837/311404*549448</f>
        <v>11409.407218833529</v>
      </c>
      <c r="BN837" s="8">
        <f>BM837/23157202</f>
        <v>4.9269368634576526E-4</v>
      </c>
      <c r="BT837" s="6">
        <f>'[1]Detailed Budget'!$AD$12</f>
        <v>194045122715</v>
      </c>
      <c r="BU837" s="6">
        <f>'[1]Detailed Budget'!$AD$24</f>
        <v>194045122715</v>
      </c>
      <c r="BV837" s="7">
        <f>AV837/34743979</f>
        <v>0</v>
      </c>
      <c r="BW837" s="4"/>
      <c r="BX837" s="5">
        <f>BT837*BV837</f>
        <v>0</v>
      </c>
      <c r="BY837" s="5">
        <f>BU837*BV837</f>
        <v>0</v>
      </c>
      <c r="CA837" s="6">
        <f>'[1]Detailed Budget'!$AD$96</f>
        <v>71050111380.677719</v>
      </c>
      <c r="CB837" s="5">
        <f>BA837*CA837</f>
        <v>38742126.207574025</v>
      </c>
      <c r="CE837" s="6">
        <f>'[1]Detailed Budget'!$AD$175</f>
        <v>4330586076.5988197</v>
      </c>
      <c r="CF837" s="5">
        <f>BB837*BD837*CE837</f>
        <v>0</v>
      </c>
      <c r="CG837" s="6">
        <f>'[1]Detailed Budget'!$AD$176</f>
        <v>20662817754.37001</v>
      </c>
      <c r="CH837" s="5">
        <f>BB837*BF837*CG837</f>
        <v>0</v>
      </c>
      <c r="CI837" s="5">
        <f>CF837+CH837</f>
        <v>0</v>
      </c>
      <c r="CJ837" s="5">
        <f>'[1]Detailed Budget'!$AD$178</f>
        <v>46025131033.061455</v>
      </c>
      <c r="CK837" s="5">
        <f>BB837*AG837*CJ837</f>
        <v>0</v>
      </c>
      <c r="CL837" s="5">
        <f>CI837+CK837</f>
        <v>0</v>
      </c>
      <c r="CM837" s="4">
        <f>'[1]Detailed Budget'!$AD$189</f>
        <v>77498869683.252869</v>
      </c>
      <c r="CN837" s="5">
        <f>BH837*BL837*CM837</f>
        <v>38822285.70277527</v>
      </c>
      <c r="CO837" s="3">
        <f>'[1]Detailed Budget'!$AD$191</f>
        <v>2684962805.4134097</v>
      </c>
      <c r="CP837" s="2">
        <f>BH837*AN837*CO837</f>
        <v>1345005.3343888882</v>
      </c>
      <c r="CQ837" s="2">
        <f>CN837+CP837</f>
        <v>40167291.037164159</v>
      </c>
      <c r="CR837" s="6">
        <f>'[1]Detailed Budget'!$AD$195</f>
        <v>18734176418</v>
      </c>
      <c r="CS837" s="5">
        <f>BN837*CR837</f>
        <v>9230210.4400363248</v>
      </c>
      <c r="CW837" s="4"/>
      <c r="DH837" s="3">
        <f>'[1]Detailed Budget'!$AD$163</f>
        <v>4928560000</v>
      </c>
      <c r="DI837" s="2">
        <f>AP837*DH837</f>
        <v>5600000</v>
      </c>
    </row>
    <row r="838" spans="1:113" ht="43.5" x14ac:dyDescent="0.35">
      <c r="A838" s="23" t="s">
        <v>124</v>
      </c>
      <c r="B838" s="22" t="s">
        <v>123</v>
      </c>
      <c r="C838" s="21" t="s">
        <v>1</v>
      </c>
      <c r="D838" s="21"/>
      <c r="E838" s="21"/>
      <c r="F838" s="21"/>
      <c r="G838" s="21" t="s">
        <v>1</v>
      </c>
      <c r="H838" s="21" t="s">
        <v>1</v>
      </c>
      <c r="I838" s="21" t="s">
        <v>1</v>
      </c>
      <c r="J838" s="21"/>
      <c r="K838" s="21"/>
      <c r="L838" s="21"/>
      <c r="M838" s="21"/>
      <c r="N838" s="21"/>
      <c r="O838" s="21" t="s">
        <v>1</v>
      </c>
      <c r="P838" s="21"/>
      <c r="Q838" s="21"/>
      <c r="R838" s="21" t="s">
        <v>1</v>
      </c>
      <c r="S838" s="21"/>
      <c r="T838" s="21"/>
      <c r="U838" s="20">
        <f>COUNTA(C838:T838)</f>
        <v>6</v>
      </c>
      <c r="V838" s="19" t="s">
        <v>9</v>
      </c>
      <c r="W838" s="18">
        <v>138742</v>
      </c>
      <c r="X838" s="17">
        <v>3.21</v>
      </c>
      <c r="Y838" s="16">
        <f>1+X838/100</f>
        <v>1.0321</v>
      </c>
      <c r="Z838" s="6">
        <v>19</v>
      </c>
      <c r="AA838" s="16">
        <f>POWER(Y838,Z838)</f>
        <v>1.8226940798007465</v>
      </c>
      <c r="AB838" s="6">
        <f>W838*AA838</f>
        <v>252884.22201971518</v>
      </c>
      <c r="AC838" s="1">
        <v>11.9</v>
      </c>
      <c r="AD838" s="6">
        <f>AB838*AC838/100</f>
        <v>30093.222420346108</v>
      </c>
      <c r="AE838" s="6">
        <f>AD838*0.95</f>
        <v>28588.561299328801</v>
      </c>
      <c r="AF838" s="6">
        <f>AE838*BB838</f>
        <v>0</v>
      </c>
      <c r="AG838" s="15">
        <f>AE838/21628351</f>
        <v>1.321809568345215E-3</v>
      </c>
      <c r="AH838" s="6">
        <f>AB838*0.05</f>
        <v>12644.21110098576</v>
      </c>
      <c r="AI838" s="12">
        <f>AH838/12908475</f>
        <v>9.7952787614228329E-4</v>
      </c>
      <c r="AJ838" s="6">
        <f>AD838+AH838</f>
        <v>42737.43352133187</v>
      </c>
      <c r="AK838" s="6">
        <f>AB838*0.04</f>
        <v>10115.368880788606</v>
      </c>
      <c r="AL838" s="6">
        <f>AB838*0.04</f>
        <v>10115.368880788606</v>
      </c>
      <c r="AM838" s="6">
        <f>AK838+AL838</f>
        <v>20230.737761577213</v>
      </c>
      <c r="AN838" s="14">
        <f>AM838/20653560</f>
        <v>9.7952787614228307E-4</v>
      </c>
      <c r="AO838" s="6">
        <v>11</v>
      </c>
      <c r="AP838" s="13">
        <f>AO838/8801</f>
        <v>1.2498579706851495E-3</v>
      </c>
      <c r="AQ838" s="6">
        <v>11</v>
      </c>
      <c r="AR838" s="6"/>
      <c r="AS838" s="6"/>
      <c r="AT838" s="6"/>
      <c r="AU838" s="6">
        <v>0</v>
      </c>
      <c r="AV838" s="6"/>
      <c r="AW838" s="13">
        <f>AV838/34743979</f>
        <v>0</v>
      </c>
      <c r="AX838" s="6">
        <v>1</v>
      </c>
      <c r="AY838" s="6">
        <f>AJ838/1052544*334059</f>
        <v>13564.111623554552</v>
      </c>
      <c r="AZ838" s="6">
        <f>AX838*AY838</f>
        <v>13564.111623554552</v>
      </c>
      <c r="BA838" s="12">
        <f>AZ838/12721596</f>
        <v>1.0662271953577644E-3</v>
      </c>
      <c r="BB838" s="11">
        <v>0</v>
      </c>
      <c r="BC838" s="6">
        <f>AD838*BB838*0.18*4</f>
        <v>0</v>
      </c>
      <c r="BD838" s="10">
        <f>BC838/11104067</f>
        <v>0</v>
      </c>
      <c r="BE838" s="6">
        <f>AD838*BB838*0.77*4</f>
        <v>0</v>
      </c>
      <c r="BF838" s="8">
        <f>BE838/47500730</f>
        <v>0</v>
      </c>
      <c r="BG838" s="27">
        <f>BC838+BE838</f>
        <v>0</v>
      </c>
      <c r="BH838" s="9">
        <v>1</v>
      </c>
      <c r="BI838" s="6">
        <f>AK838*0.85*0.75*12</f>
        <v>77382.571938032837</v>
      </c>
      <c r="BJ838" s="6">
        <f>AL838*0.85*0.75*2*12</f>
        <v>154765.14387606567</v>
      </c>
      <c r="BK838" s="6">
        <f>BI838+BJ838</f>
        <v>232147.71581409851</v>
      </c>
      <c r="BL838" s="8">
        <f>BK838/236999601</f>
        <v>9.7952787614228307E-4</v>
      </c>
      <c r="BM838" s="6">
        <f>AH838/311404*549448</f>
        <v>22309.721458344862</v>
      </c>
      <c r="BN838" s="8">
        <f>BM838/23157202</f>
        <v>9.6340315459289344E-4</v>
      </c>
      <c r="BT838" s="6">
        <f>'[1]Detailed Budget'!$AD$12</f>
        <v>194045122715</v>
      </c>
      <c r="BU838" s="6">
        <f>'[1]Detailed Budget'!$AD$24</f>
        <v>194045122715</v>
      </c>
      <c r="BV838" s="7">
        <f>AV838/34743979</f>
        <v>0</v>
      </c>
      <c r="BW838" s="4"/>
      <c r="BX838" s="5">
        <f>BT838*BV838</f>
        <v>0</v>
      </c>
      <c r="BY838" s="5">
        <f>BU838*BV838</f>
        <v>0</v>
      </c>
      <c r="CA838" s="6">
        <f>'[1]Detailed Budget'!$AD$96</f>
        <v>71050111380.677719</v>
      </c>
      <c r="CB838" s="5">
        <f>BA838*CA838</f>
        <v>75755560.987276778</v>
      </c>
      <c r="CE838" s="6">
        <f>'[1]Detailed Budget'!$AD$175</f>
        <v>4330586076.5988197</v>
      </c>
      <c r="CF838" s="5">
        <f>BB838*BD838*CE838</f>
        <v>0</v>
      </c>
      <c r="CG838" s="6">
        <f>'[1]Detailed Budget'!$AD$176</f>
        <v>20662817754.37001</v>
      </c>
      <c r="CH838" s="5">
        <f>BB838*BF838*CG838</f>
        <v>0</v>
      </c>
      <c r="CI838" s="5">
        <f>CF838+CH838</f>
        <v>0</v>
      </c>
      <c r="CJ838" s="5">
        <f>'[1]Detailed Budget'!$AD$178</f>
        <v>46025131033.061455</v>
      </c>
      <c r="CK838" s="5">
        <f>BB838*AG838*CJ838</f>
        <v>0</v>
      </c>
      <c r="CL838" s="5">
        <f>CI838+CK838</f>
        <v>0</v>
      </c>
      <c r="CM838" s="4">
        <f>'[1]Detailed Budget'!$AD$189</f>
        <v>77498869683.252869</v>
      </c>
      <c r="CN838" s="5">
        <f>BH838*BL838*CM838</f>
        <v>75912303.224264249</v>
      </c>
      <c r="CO838" s="3">
        <f>'[1]Detailed Budget'!$AD$191</f>
        <v>2684962805.4134097</v>
      </c>
      <c r="CP838" s="2">
        <f>BH838*AN838*CO838</f>
        <v>2629995.9143076232</v>
      </c>
      <c r="CQ838" s="2">
        <f>CN838+CP838</f>
        <v>78542299.138571873</v>
      </c>
      <c r="CR838" s="6">
        <f>'[1]Detailed Budget'!$AD$195</f>
        <v>18734176418</v>
      </c>
      <c r="CS838" s="5">
        <f>BN838*CR838</f>
        <v>18048564.659800991</v>
      </c>
      <c r="CW838" s="4"/>
      <c r="DH838" s="3">
        <f>'[1]Detailed Budget'!$AD$163</f>
        <v>4928560000</v>
      </c>
      <c r="DI838" s="2">
        <f>AP838*DH838</f>
        <v>6160000</v>
      </c>
    </row>
    <row r="839" spans="1:113" ht="58" x14ac:dyDescent="0.35">
      <c r="A839" s="23" t="s">
        <v>122</v>
      </c>
      <c r="B839" s="22" t="s">
        <v>121</v>
      </c>
      <c r="C839" s="21" t="s">
        <v>1</v>
      </c>
      <c r="D839" s="21"/>
      <c r="E839" s="21"/>
      <c r="F839" s="21"/>
      <c r="G839" s="21" t="s">
        <v>1</v>
      </c>
      <c r="H839" s="21" t="s">
        <v>1</v>
      </c>
      <c r="I839" s="21" t="s">
        <v>1</v>
      </c>
      <c r="J839" s="21"/>
      <c r="K839" s="21"/>
      <c r="L839" s="21"/>
      <c r="M839" s="21"/>
      <c r="N839" s="21"/>
      <c r="O839" s="21"/>
      <c r="P839" s="21" t="s">
        <v>1</v>
      </c>
      <c r="Q839" s="21" t="s">
        <v>1</v>
      </c>
      <c r="R839" s="21"/>
      <c r="S839" s="21"/>
      <c r="T839" s="21"/>
      <c r="U839" s="20">
        <f>COUNTA(C839:T839)</f>
        <v>6</v>
      </c>
      <c r="V839" s="19" t="s">
        <v>26</v>
      </c>
      <c r="W839" s="18">
        <v>83818</v>
      </c>
      <c r="X839" s="17">
        <v>3.21</v>
      </c>
      <c r="Y839" s="16">
        <f>1+X839/100</f>
        <v>1.0321</v>
      </c>
      <c r="Z839" s="6">
        <v>19</v>
      </c>
      <c r="AA839" s="16">
        <f>POWER(Y839,Z839)</f>
        <v>1.8226940798007465</v>
      </c>
      <c r="AB839" s="6">
        <f>W839*AA839</f>
        <v>152774.57238073897</v>
      </c>
      <c r="AC839" s="1">
        <v>11.9</v>
      </c>
      <c r="AD839" s="6">
        <f>AB839*AC839/100</f>
        <v>18180.174113307938</v>
      </c>
      <c r="AE839" s="6">
        <f>AD839*0.95</f>
        <v>17271.16540764254</v>
      </c>
      <c r="AF839" s="6">
        <f>AE839*BB839</f>
        <v>0</v>
      </c>
      <c r="AG839" s="15">
        <f>AE839/21628351</f>
        <v>7.9854286661255587E-4</v>
      </c>
      <c r="AH839" s="6">
        <f>AB839*0.05</f>
        <v>7638.7286190369487</v>
      </c>
      <c r="AI839" s="12">
        <f>AH839/12908475</f>
        <v>5.9176073231244971E-4</v>
      </c>
      <c r="AJ839" s="6">
        <f>AD839+AH839</f>
        <v>25818.902732344886</v>
      </c>
      <c r="AK839" s="6">
        <f>AB839*0.04</f>
        <v>6110.9828952295593</v>
      </c>
      <c r="AL839" s="6">
        <f>AB839*0.04</f>
        <v>6110.9828952295593</v>
      </c>
      <c r="AM839" s="6">
        <f>AK839+AL839</f>
        <v>12221.965790459119</v>
      </c>
      <c r="AN839" s="14">
        <f>AM839/20653560</f>
        <v>5.9176073231244971E-4</v>
      </c>
      <c r="AO839" s="6">
        <v>11</v>
      </c>
      <c r="AP839" s="13">
        <f>AO839/8801</f>
        <v>1.2498579706851495E-3</v>
      </c>
      <c r="AQ839" s="6">
        <v>11</v>
      </c>
      <c r="AR839" s="6"/>
      <c r="AS839" s="6"/>
      <c r="AT839" s="6"/>
      <c r="AU839" s="6">
        <v>0</v>
      </c>
      <c r="AV839" s="6"/>
      <c r="AW839" s="13">
        <f>AV839/34743979</f>
        <v>0</v>
      </c>
      <c r="AX839" s="6">
        <v>1</v>
      </c>
      <c r="AY839" s="6">
        <f>AJ839/1052544*334059</f>
        <v>8194.4667661061194</v>
      </c>
      <c r="AZ839" s="6">
        <f>AX839*AY839</f>
        <v>8194.4667661061194</v>
      </c>
      <c r="BA839" s="12">
        <f>AZ839/12721596</f>
        <v>6.4413826426386431E-4</v>
      </c>
      <c r="BB839" s="11">
        <v>0</v>
      </c>
      <c r="BC839" s="6">
        <f>AD839*BB839*0.18*4</f>
        <v>0</v>
      </c>
      <c r="BD839" s="10">
        <f>BC839/11104067</f>
        <v>0</v>
      </c>
      <c r="BE839" s="6">
        <f>AD839*BB839*0.77*4</f>
        <v>0</v>
      </c>
      <c r="BF839" s="8">
        <f>BE839/47500730</f>
        <v>0</v>
      </c>
      <c r="BG839" s="27">
        <f>BC839+BE839</f>
        <v>0</v>
      </c>
      <c r="BH839" s="9">
        <v>1</v>
      </c>
      <c r="BI839" s="6">
        <f>AK839*0.85*0.75*12</f>
        <v>46749.01914850613</v>
      </c>
      <c r="BJ839" s="6">
        <f>AL839*0.85*0.75*2*12</f>
        <v>93498.038297012259</v>
      </c>
      <c r="BK839" s="6">
        <f>BI839+BJ839</f>
        <v>140247.05744551838</v>
      </c>
      <c r="BL839" s="8">
        <f>BK839/236999601</f>
        <v>5.9176073231244971E-4</v>
      </c>
      <c r="BM839" s="6">
        <f>AH839/311404*549448</f>
        <v>13477.939147450301</v>
      </c>
      <c r="BN839" s="8">
        <f>BM839/23157202</f>
        <v>5.8201932804534417E-4</v>
      </c>
      <c r="BT839" s="6">
        <f>'[1]Detailed Budget'!$AD$12</f>
        <v>194045122715</v>
      </c>
      <c r="BU839" s="6">
        <f>'[1]Detailed Budget'!$AD$24</f>
        <v>194045122715</v>
      </c>
      <c r="BV839" s="7">
        <f>AV839/34743979</f>
        <v>0</v>
      </c>
      <c r="BW839" s="4"/>
      <c r="BX839" s="5">
        <f>BT839*BV839</f>
        <v>0</v>
      </c>
      <c r="BY839" s="5">
        <f>BU839*BV839</f>
        <v>0</v>
      </c>
      <c r="CA839" s="6">
        <f>'[1]Detailed Budget'!$AD$96</f>
        <v>71050111380.677719</v>
      </c>
      <c r="CB839" s="5">
        <f>BA839*CA839</f>
        <v>45766095.420503981</v>
      </c>
      <c r="CE839" s="6">
        <f>'[1]Detailed Budget'!$AD$175</f>
        <v>4330586076.5988197</v>
      </c>
      <c r="CF839" s="5">
        <f>BB839*BD839*CE839</f>
        <v>0</v>
      </c>
      <c r="CG839" s="6">
        <f>'[1]Detailed Budget'!$AD$176</f>
        <v>20662817754.37001</v>
      </c>
      <c r="CH839" s="5">
        <f>BB839*BF839*CG839</f>
        <v>0</v>
      </c>
      <c r="CI839" s="5">
        <f>CF839+CH839</f>
        <v>0</v>
      </c>
      <c r="CJ839" s="5">
        <f>'[1]Detailed Budget'!$AD$178</f>
        <v>46025131033.061455</v>
      </c>
      <c r="CK839" s="5">
        <f>BB839*AG839*CJ839</f>
        <v>0</v>
      </c>
      <c r="CL839" s="5">
        <f>CI839+CK839</f>
        <v>0</v>
      </c>
      <c r="CM839" s="4">
        <f>'[1]Detailed Budget'!$AD$189</f>
        <v>77498869683.252869</v>
      </c>
      <c r="CN839" s="5">
        <f>BH839*BL839*CM839</f>
        <v>45860787.877148822</v>
      </c>
      <c r="CO839" s="3">
        <f>'[1]Detailed Budget'!$AD$191</f>
        <v>2684962805.4134097</v>
      </c>
      <c r="CP839" s="2">
        <f>BH839*AN839*CO839</f>
        <v>1588855.5559631288</v>
      </c>
      <c r="CQ839" s="2">
        <f>CN839+CP839</f>
        <v>47449643.433111951</v>
      </c>
      <c r="CR839" s="6">
        <f>'[1]Detailed Budget'!$AD$195</f>
        <v>18734176418</v>
      </c>
      <c r="CS839" s="5">
        <f>BN839*CR839</f>
        <v>10903652.770287292</v>
      </c>
      <c r="CW839" s="4"/>
      <c r="DH839" s="3">
        <f>'[1]Detailed Budget'!$AD$163</f>
        <v>4928560000</v>
      </c>
      <c r="DI839" s="2">
        <f>AP839*DH839</f>
        <v>6160000</v>
      </c>
    </row>
    <row r="840" spans="1:113" ht="58" x14ac:dyDescent="0.35">
      <c r="A840" s="23" t="s">
        <v>120</v>
      </c>
      <c r="B840" s="22" t="s">
        <v>119</v>
      </c>
      <c r="C840" s="21" t="s">
        <v>1</v>
      </c>
      <c r="D840" s="21"/>
      <c r="E840" s="21"/>
      <c r="F840" s="21"/>
      <c r="G840" s="21" t="s">
        <v>1</v>
      </c>
      <c r="H840" s="21" t="s">
        <v>1</v>
      </c>
      <c r="I840" s="21" t="s">
        <v>1</v>
      </c>
      <c r="J840" s="21"/>
      <c r="K840" s="21"/>
      <c r="L840" s="21"/>
      <c r="M840" s="21"/>
      <c r="N840" s="21"/>
      <c r="O840" s="21" t="s">
        <v>1</v>
      </c>
      <c r="P840" s="21"/>
      <c r="Q840" s="21" t="s">
        <v>1</v>
      </c>
      <c r="R840" s="21"/>
      <c r="S840" s="21"/>
      <c r="T840" s="21"/>
      <c r="U840" s="20">
        <f>COUNTA(C840:T840)</f>
        <v>6</v>
      </c>
      <c r="V840" s="19" t="s">
        <v>26</v>
      </c>
      <c r="W840" s="18">
        <v>75489</v>
      </c>
      <c r="X840" s="17">
        <v>3.21</v>
      </c>
      <c r="Y840" s="16">
        <f>1+X840/100</f>
        <v>1.0321</v>
      </c>
      <c r="Z840" s="6">
        <v>19</v>
      </c>
      <c r="AA840" s="16">
        <f>POWER(Y840,Z840)</f>
        <v>1.8226940798007465</v>
      </c>
      <c r="AB840" s="6">
        <f>W840*AA840</f>
        <v>137593.35339007856</v>
      </c>
      <c r="AC840" s="1">
        <v>11.9</v>
      </c>
      <c r="AD840" s="6">
        <f>AB840*AC840/100</f>
        <v>16373.609053419348</v>
      </c>
      <c r="AE840" s="6">
        <f>AD840*0.95</f>
        <v>15554.928600748381</v>
      </c>
      <c r="AF840" s="6">
        <f>AE840*BB840</f>
        <v>0</v>
      </c>
      <c r="AG840" s="15">
        <f>AE840/21628351</f>
        <v>7.191916110825268E-4</v>
      </c>
      <c r="AH840" s="6">
        <f>AB840*0.05</f>
        <v>6879.6676695039278</v>
      </c>
      <c r="AI840" s="12">
        <f>AH840/12908475</f>
        <v>5.3295743064180143E-4</v>
      </c>
      <c r="AJ840" s="6">
        <f>AD840+AH840</f>
        <v>23253.276722923278</v>
      </c>
      <c r="AK840" s="6">
        <f>AB840*0.04</f>
        <v>5503.734135603142</v>
      </c>
      <c r="AL840" s="6">
        <f>AB840*0.04</f>
        <v>5503.734135603142</v>
      </c>
      <c r="AM840" s="6">
        <f>AK840+AL840</f>
        <v>11007.468271206284</v>
      </c>
      <c r="AN840" s="14">
        <f>AM840/20653560</f>
        <v>5.3295743064180143E-4</v>
      </c>
      <c r="AO840" s="6">
        <v>10</v>
      </c>
      <c r="AP840" s="13">
        <f>AO840/8801</f>
        <v>1.1362345188046814E-3</v>
      </c>
      <c r="AQ840" s="6">
        <v>10</v>
      </c>
      <c r="AR840" s="6"/>
      <c r="AS840" s="6"/>
      <c r="AT840" s="6"/>
      <c r="AU840" s="6">
        <v>0</v>
      </c>
      <c r="AV840" s="6"/>
      <c r="AW840" s="13">
        <f>AV840/34743979</f>
        <v>0</v>
      </c>
      <c r="AX840" s="6">
        <v>1</v>
      </c>
      <c r="AY840" s="6">
        <f>AJ840/1052544*334059</f>
        <v>7380.1820814930561</v>
      </c>
      <c r="AZ840" s="6">
        <f>AX840*AY840</f>
        <v>7380.1820814930561</v>
      </c>
      <c r="BA840" s="12">
        <f>AZ840/12721596</f>
        <v>5.801302039062596E-4</v>
      </c>
      <c r="BB840" s="11">
        <v>0</v>
      </c>
      <c r="BC840" s="6">
        <f>AD840*BB840*0.18*4</f>
        <v>0</v>
      </c>
      <c r="BD840" s="10">
        <f>BC840/11104067</f>
        <v>0</v>
      </c>
      <c r="BE840" s="6">
        <f>AD840*BB840*0.77*4</f>
        <v>0</v>
      </c>
      <c r="BF840" s="8">
        <f>BE840/47500730</f>
        <v>0</v>
      </c>
      <c r="BG840" s="27">
        <f>BC840+BE840</f>
        <v>0</v>
      </c>
      <c r="BH840" s="9">
        <v>1</v>
      </c>
      <c r="BI840" s="6">
        <f>AK840*0.85*0.75*12</f>
        <v>42103.56613736404</v>
      </c>
      <c r="BJ840" s="6">
        <f>AL840*0.85*0.75*2*12</f>
        <v>84207.132274728079</v>
      </c>
      <c r="BK840" s="6">
        <f>BI840+BJ840</f>
        <v>126310.69841209211</v>
      </c>
      <c r="BL840" s="8">
        <f>BK840/236999601</f>
        <v>5.3295743064180143E-4</v>
      </c>
      <c r="BM840" s="6">
        <f>AH840/311404*549448</f>
        <v>12138.635475695861</v>
      </c>
      <c r="BN840" s="8">
        <f>BM840/23157202</f>
        <v>5.2418403033733781E-4</v>
      </c>
      <c r="BT840" s="6">
        <f>'[1]Detailed Budget'!$AD$12</f>
        <v>194045122715</v>
      </c>
      <c r="BU840" s="6">
        <f>'[1]Detailed Budget'!$AD$24</f>
        <v>194045122715</v>
      </c>
      <c r="BV840" s="7">
        <f>AV840/34743979</f>
        <v>0</v>
      </c>
      <c r="BW840" s="4"/>
      <c r="BX840" s="5">
        <f>BT840*BV840</f>
        <v>0</v>
      </c>
      <c r="BY840" s="5">
        <f>BU840*BV840</f>
        <v>0</v>
      </c>
      <c r="CA840" s="6">
        <f>'[1]Detailed Budget'!$AD$96</f>
        <v>71050111380.677719</v>
      </c>
      <c r="CB840" s="5">
        <f>BA840*CA840</f>
        <v>41218315.602835022</v>
      </c>
      <c r="CE840" s="6">
        <f>'[1]Detailed Budget'!$AD$175</f>
        <v>4330586076.5988197</v>
      </c>
      <c r="CF840" s="5">
        <f>BB840*BD840*CE840</f>
        <v>0</v>
      </c>
      <c r="CG840" s="6">
        <f>'[1]Detailed Budget'!$AD$176</f>
        <v>20662817754.37001</v>
      </c>
      <c r="CH840" s="5">
        <f>BB840*BF840*CG840</f>
        <v>0</v>
      </c>
      <c r="CI840" s="5">
        <f>CF840+CH840</f>
        <v>0</v>
      </c>
      <c r="CJ840" s="5">
        <f>'[1]Detailed Budget'!$AD$178</f>
        <v>46025131033.061455</v>
      </c>
      <c r="CK840" s="5">
        <f>BB840*AG840*CJ840</f>
        <v>0</v>
      </c>
      <c r="CL840" s="5">
        <f>CI840+CK840</f>
        <v>0</v>
      </c>
      <c r="CM840" s="4">
        <f>'[1]Detailed Budget'!$AD$189</f>
        <v>77498869683.252869</v>
      </c>
      <c r="CN840" s="5">
        <f>BH840*BL840*CM840</f>
        <v>41303598.464030251</v>
      </c>
      <c r="CO840" s="3">
        <f>'[1]Detailed Budget'!$AD$191</f>
        <v>2684962805.4134097</v>
      </c>
      <c r="CP840" s="2">
        <f>BH840*AN840*CO840</f>
        <v>1430970.8781419338</v>
      </c>
      <c r="CQ840" s="2">
        <f>CN840+CP840</f>
        <v>42734569.342172183</v>
      </c>
      <c r="CR840" s="6">
        <f>'[1]Detailed Budget'!$AD$195</f>
        <v>18734176418</v>
      </c>
      <c r="CS840" s="5">
        <f>BN840*CR840</f>
        <v>9820156.0998379514</v>
      </c>
      <c r="CW840" s="4"/>
      <c r="DH840" s="3">
        <f>'[1]Detailed Budget'!$AD$163</f>
        <v>4928560000</v>
      </c>
      <c r="DI840" s="2">
        <f>AP840*DH840</f>
        <v>5600000</v>
      </c>
    </row>
    <row r="841" spans="1:113" ht="58" x14ac:dyDescent="0.35">
      <c r="A841" s="23" t="s">
        <v>118</v>
      </c>
      <c r="B841" s="22" t="s">
        <v>117</v>
      </c>
      <c r="C841" s="21" t="s">
        <v>1</v>
      </c>
      <c r="D841" s="21"/>
      <c r="E841" s="21"/>
      <c r="F841" s="21"/>
      <c r="G841" s="21" t="s">
        <v>1</v>
      </c>
      <c r="H841" s="21" t="s">
        <v>1</v>
      </c>
      <c r="I841" s="21" t="s">
        <v>1</v>
      </c>
      <c r="J841" s="21"/>
      <c r="K841" s="21"/>
      <c r="L841" s="21"/>
      <c r="M841" s="21"/>
      <c r="N841" s="21"/>
      <c r="O841" s="21" t="s">
        <v>1</v>
      </c>
      <c r="P841" s="21"/>
      <c r="Q841" s="21" t="s">
        <v>1</v>
      </c>
      <c r="R841" s="21"/>
      <c r="S841" s="21"/>
      <c r="T841" s="21"/>
      <c r="U841" s="20">
        <f>COUNTA(C841:T841)</f>
        <v>6</v>
      </c>
      <c r="V841" s="19" t="s">
        <v>26</v>
      </c>
      <c r="W841" s="18">
        <v>73969</v>
      </c>
      <c r="X841" s="17">
        <v>3.21</v>
      </c>
      <c r="Y841" s="16">
        <f>1+X841/100</f>
        <v>1.0321</v>
      </c>
      <c r="Z841" s="6">
        <v>19</v>
      </c>
      <c r="AA841" s="16">
        <f>POWER(Y841,Z841)</f>
        <v>1.8226940798007465</v>
      </c>
      <c r="AB841" s="6">
        <f>W841*AA841</f>
        <v>134822.85838878143</v>
      </c>
      <c r="AC841" s="1">
        <v>11.9</v>
      </c>
      <c r="AD841" s="6">
        <f>AB841*AC841/100</f>
        <v>16043.920148264991</v>
      </c>
      <c r="AE841" s="6">
        <f>AD841*0.95</f>
        <v>15241.724140851742</v>
      </c>
      <c r="AF841" s="6">
        <f>AE841*BB841</f>
        <v>0</v>
      </c>
      <c r="AG841" s="15">
        <f>AE841/21628351</f>
        <v>7.0471041185024889E-4</v>
      </c>
      <c r="AH841" s="6">
        <f>AB841*0.05</f>
        <v>6741.1429194390721</v>
      </c>
      <c r="AI841" s="12">
        <f>AH841/12908475</f>
        <v>5.2222612813977427E-4</v>
      </c>
      <c r="AJ841" s="6">
        <f>AD841+AH841</f>
        <v>22785.063067704064</v>
      </c>
      <c r="AK841" s="6">
        <f>AB841*0.04</f>
        <v>5392.914335551257</v>
      </c>
      <c r="AL841" s="6">
        <f>AB841*0.04</f>
        <v>5392.914335551257</v>
      </c>
      <c r="AM841" s="6">
        <f>AK841+AL841</f>
        <v>10785.828671102514</v>
      </c>
      <c r="AN841" s="14">
        <f>AM841/20653560</f>
        <v>5.2222612813977417E-4</v>
      </c>
      <c r="AO841" s="6">
        <v>10</v>
      </c>
      <c r="AP841" s="13">
        <f>AO841/8801</f>
        <v>1.1362345188046814E-3</v>
      </c>
      <c r="AQ841" s="6">
        <v>10</v>
      </c>
      <c r="AR841" s="6"/>
      <c r="AS841" s="6"/>
      <c r="AT841" s="6"/>
      <c r="AU841" s="6">
        <v>0</v>
      </c>
      <c r="AV841" s="6"/>
      <c r="AW841" s="13">
        <f>AV841/34743979</f>
        <v>0</v>
      </c>
      <c r="AX841" s="6">
        <v>1</v>
      </c>
      <c r="AY841" s="6">
        <f>AJ841/1052544*334059</f>
        <v>7231.5792815636714</v>
      </c>
      <c r="AZ841" s="6">
        <f>AX841*AY841</f>
        <v>7231.5792815636714</v>
      </c>
      <c r="BA841" s="12">
        <f>AZ841/12721596</f>
        <v>5.6844905950194228E-4</v>
      </c>
      <c r="BB841" s="11">
        <v>0</v>
      </c>
      <c r="BC841" s="6">
        <f>AD841*BB841*0.18*4</f>
        <v>0</v>
      </c>
      <c r="BD841" s="10">
        <f>BC841/11104067</f>
        <v>0</v>
      </c>
      <c r="BE841" s="6">
        <f>AD841*BB841*0.77*4</f>
        <v>0</v>
      </c>
      <c r="BF841" s="8">
        <f>BE841/47500730</f>
        <v>0</v>
      </c>
      <c r="BG841" s="27">
        <f>BC841+BE841</f>
        <v>0</v>
      </c>
      <c r="BH841" s="9">
        <v>1</v>
      </c>
      <c r="BI841" s="6">
        <f>AK841*0.85*0.75*12</f>
        <v>41255.794666967115</v>
      </c>
      <c r="BJ841" s="6">
        <f>AL841*0.85*0.75*2*12</f>
        <v>82511.589333934229</v>
      </c>
      <c r="BK841" s="6">
        <f>BI841+BJ841</f>
        <v>123767.38400090134</v>
      </c>
      <c r="BL841" s="8">
        <f>BK841/236999601</f>
        <v>5.2222612813977406E-4</v>
      </c>
      <c r="BM841" s="6">
        <f>AH841/311404*549448</f>
        <v>11894.219389603086</v>
      </c>
      <c r="BN841" s="8">
        <f>BM841/23157202</f>
        <v>5.1362938361910419E-4</v>
      </c>
      <c r="BT841" s="6">
        <f>'[1]Detailed Budget'!$AD$12</f>
        <v>194045122715</v>
      </c>
      <c r="BU841" s="6">
        <f>'[1]Detailed Budget'!$AD$24</f>
        <v>194045122715</v>
      </c>
      <c r="BV841" s="7">
        <f>AV841/34743979</f>
        <v>0</v>
      </c>
      <c r="BW841" s="4"/>
      <c r="BX841" s="5">
        <f>BT841*BV841</f>
        <v>0</v>
      </c>
      <c r="BY841" s="5">
        <f>BU841*BV841</f>
        <v>0</v>
      </c>
      <c r="CA841" s="6">
        <f>'[1]Detailed Budget'!$AD$96</f>
        <v>71050111380.677719</v>
      </c>
      <c r="CB841" s="5">
        <f>BA841*CA841</f>
        <v>40388368.991854496</v>
      </c>
      <c r="CE841" s="6">
        <f>'[1]Detailed Budget'!$AD$175</f>
        <v>4330586076.5988197</v>
      </c>
      <c r="CF841" s="5">
        <f>BB841*BD841*CE841</f>
        <v>0</v>
      </c>
      <c r="CG841" s="6">
        <f>'[1]Detailed Budget'!$AD$176</f>
        <v>20662817754.37001</v>
      </c>
      <c r="CH841" s="5">
        <f>BB841*BF841*CG841</f>
        <v>0</v>
      </c>
      <c r="CI841" s="5">
        <f>CF841+CH841</f>
        <v>0</v>
      </c>
      <c r="CJ841" s="5">
        <f>'[1]Detailed Budget'!$AD$178</f>
        <v>46025131033.061455</v>
      </c>
      <c r="CK841" s="5">
        <f>BB841*AG841*CJ841</f>
        <v>0</v>
      </c>
      <c r="CL841" s="5">
        <f>CI841+CK841</f>
        <v>0</v>
      </c>
      <c r="CM841" s="4">
        <f>'[1]Detailed Budget'!$AD$189</f>
        <v>77498869683.252869</v>
      </c>
      <c r="CN841" s="5">
        <f>BH841*BL841*CM841</f>
        <v>40471934.649894066</v>
      </c>
      <c r="CO841" s="3">
        <f>'[1]Detailed Budget'!$AD$191</f>
        <v>2684962805.4134097</v>
      </c>
      <c r="CP841" s="2">
        <f>BH841*AN841*CO841</f>
        <v>1402157.7300703509</v>
      </c>
      <c r="CQ841" s="2">
        <f>CN841+CP841</f>
        <v>41874092.379964419</v>
      </c>
      <c r="CR841" s="6">
        <f>'[1]Detailed Budget'!$AD$195</f>
        <v>18734176418</v>
      </c>
      <c r="CS841" s="5">
        <f>BN841*CR841</f>
        <v>9622423.4861888979</v>
      </c>
      <c r="CW841" s="4"/>
      <c r="DH841" s="3">
        <f>'[1]Detailed Budget'!$AD$163</f>
        <v>4928560000</v>
      </c>
      <c r="DI841" s="2">
        <f>AP841*DH841</f>
        <v>5600000</v>
      </c>
    </row>
    <row r="842" spans="1:113" ht="43.5" x14ac:dyDescent="0.35">
      <c r="A842" s="23" t="s">
        <v>116</v>
      </c>
      <c r="B842" s="22" t="s">
        <v>115</v>
      </c>
      <c r="C842" s="21" t="s">
        <v>1</v>
      </c>
      <c r="D842" s="21"/>
      <c r="E842" s="21"/>
      <c r="F842" s="21"/>
      <c r="G842" s="21" t="s">
        <v>1</v>
      </c>
      <c r="H842" s="21" t="s">
        <v>1</v>
      </c>
      <c r="I842" s="21" t="s">
        <v>1</v>
      </c>
      <c r="J842" s="21"/>
      <c r="K842" s="21"/>
      <c r="L842" s="21"/>
      <c r="M842" s="21"/>
      <c r="N842" s="21" t="s">
        <v>1</v>
      </c>
      <c r="O842" s="21"/>
      <c r="P842" s="21"/>
      <c r="Q842" s="21"/>
      <c r="R842" s="21" t="s">
        <v>1</v>
      </c>
      <c r="S842" s="21"/>
      <c r="T842" s="21"/>
      <c r="U842" s="20">
        <f>COUNTA(C842:T842)</f>
        <v>6</v>
      </c>
      <c r="V842" s="19" t="s">
        <v>9</v>
      </c>
      <c r="W842" s="18">
        <v>132515</v>
      </c>
      <c r="X842" s="17">
        <v>3.21</v>
      </c>
      <c r="Y842" s="16">
        <f>1+X842/100</f>
        <v>1.0321</v>
      </c>
      <c r="Z842" s="6">
        <v>19</v>
      </c>
      <c r="AA842" s="16">
        <f>POWER(Y842,Z842)</f>
        <v>1.8226940798007465</v>
      </c>
      <c r="AB842" s="6">
        <f>W842*AA842</f>
        <v>241534.30598479591</v>
      </c>
      <c r="AC842" s="1">
        <v>11.9</v>
      </c>
      <c r="AD842" s="6">
        <f>AB842*AC842/100</f>
        <v>28742.582412190714</v>
      </c>
      <c r="AE842" s="6">
        <f>AD842*0.95</f>
        <v>27305.453291581176</v>
      </c>
      <c r="AF842" s="6">
        <f>AE842*BB842</f>
        <v>0</v>
      </c>
      <c r="AG842" s="15">
        <f>AE842/21628351</f>
        <v>1.2624842870166651E-3</v>
      </c>
      <c r="AH842" s="6">
        <f>AB842*0.05</f>
        <v>12076.715299239797</v>
      </c>
      <c r="AI842" s="12">
        <f>AH842/12908475</f>
        <v>9.3556483622114902E-4</v>
      </c>
      <c r="AJ842" s="6">
        <f>AD842+AH842</f>
        <v>40819.29771143051</v>
      </c>
      <c r="AK842" s="6">
        <f>AB842*0.04</f>
        <v>9661.372239391836</v>
      </c>
      <c r="AL842" s="6">
        <f>AB842*0.04</f>
        <v>9661.372239391836</v>
      </c>
      <c r="AM842" s="6">
        <f>AK842+AL842</f>
        <v>19322.744478783672</v>
      </c>
      <c r="AN842" s="14">
        <f>AM842/20653560</f>
        <v>9.3556483622114891E-4</v>
      </c>
      <c r="AO842" s="6">
        <v>11</v>
      </c>
      <c r="AP842" s="13">
        <f>AO842/8801</f>
        <v>1.2498579706851495E-3</v>
      </c>
      <c r="AQ842" s="6">
        <v>11</v>
      </c>
      <c r="AR842" s="6"/>
      <c r="AS842" s="6"/>
      <c r="AT842" s="6"/>
      <c r="AU842" s="6">
        <v>0</v>
      </c>
      <c r="AV842" s="6"/>
      <c r="AW842" s="13">
        <f>AV842/34743979</f>
        <v>0</v>
      </c>
      <c r="AX842" s="6">
        <v>1</v>
      </c>
      <c r="AY842" s="6">
        <f>AJ842/1052544*334059</f>
        <v>12955.328968843834</v>
      </c>
      <c r="AZ842" s="6">
        <f>AX842*AY842</f>
        <v>12955.328968843834</v>
      </c>
      <c r="BA842" s="12">
        <f>AZ842/12721596</f>
        <v>1.0183729281171823E-3</v>
      </c>
      <c r="BB842" s="11">
        <v>0</v>
      </c>
      <c r="BC842" s="6">
        <f>AD842*BB842*0.18*4</f>
        <v>0</v>
      </c>
      <c r="BD842" s="10">
        <f>BC842/11104067</f>
        <v>0</v>
      </c>
      <c r="BE842" s="6">
        <f>AD842*BB842*0.77*4</f>
        <v>0</v>
      </c>
      <c r="BF842" s="8">
        <f>BE842/47500730</f>
        <v>0</v>
      </c>
      <c r="BG842" s="27">
        <f>BC842+BE842</f>
        <v>0</v>
      </c>
      <c r="BH842" s="9">
        <v>1</v>
      </c>
      <c r="BI842" s="6">
        <f>AK842*0.85*0.75*12</f>
        <v>73909.497631347549</v>
      </c>
      <c r="BJ842" s="6">
        <f>AL842*0.85*0.75*2*12</f>
        <v>147818.9952626951</v>
      </c>
      <c r="BK842" s="6">
        <f>BI842+BJ842</f>
        <v>221728.49289404263</v>
      </c>
      <c r="BL842" s="8">
        <f>BK842/236999601</f>
        <v>9.3556483622114891E-4</v>
      </c>
      <c r="BM842" s="6">
        <f>AH842/311404*549448</f>
        <v>21308.419505647675</v>
      </c>
      <c r="BN842" s="8">
        <f>BM842/23157202</f>
        <v>9.2016382228076062E-4</v>
      </c>
      <c r="BT842" s="6">
        <f>'[1]Detailed Budget'!$AD$12</f>
        <v>194045122715</v>
      </c>
      <c r="BU842" s="6">
        <f>'[1]Detailed Budget'!$AD$24</f>
        <v>194045122715</v>
      </c>
      <c r="BV842" s="7">
        <f>AV842/34743979</f>
        <v>0</v>
      </c>
      <c r="BW842" s="4"/>
      <c r="BX842" s="5">
        <f>BT842*BV842</f>
        <v>0</v>
      </c>
      <c r="BY842" s="5">
        <f>BU842*BV842</f>
        <v>0</v>
      </c>
      <c r="CA842" s="6">
        <f>'[1]Detailed Budget'!$AD$96</f>
        <v>71050111380.677719</v>
      </c>
      <c r="CB842" s="5">
        <f>BA842*CA842</f>
        <v>72355509.969792709</v>
      </c>
      <c r="CE842" s="6">
        <f>'[1]Detailed Budget'!$AD$175</f>
        <v>4330586076.5988197</v>
      </c>
      <c r="CF842" s="5">
        <f>BB842*BD842*CE842</f>
        <v>0</v>
      </c>
      <c r="CG842" s="6">
        <f>'[1]Detailed Budget'!$AD$176</f>
        <v>20662817754.37001</v>
      </c>
      <c r="CH842" s="5">
        <f>BB842*BF842*CG842</f>
        <v>0</v>
      </c>
      <c r="CI842" s="5">
        <f>CF842+CH842</f>
        <v>0</v>
      </c>
      <c r="CJ842" s="5">
        <f>'[1]Detailed Budget'!$AD$178</f>
        <v>46025131033.061455</v>
      </c>
      <c r="CK842" s="5">
        <f>BB842*AG842*CJ842</f>
        <v>0</v>
      </c>
      <c r="CL842" s="5">
        <f>CI842+CK842</f>
        <v>0</v>
      </c>
      <c r="CM842" s="4">
        <f>'[1]Detailed Budget'!$AD$189</f>
        <v>77498869683.252869</v>
      </c>
      <c r="CN842" s="5">
        <f>BH842*BL842*CM842</f>
        <v>72505217.322536632</v>
      </c>
      <c r="CO842" s="3">
        <f>'[1]Detailed Budget'!$AD$191</f>
        <v>2684962805.4134097</v>
      </c>
      <c r="CP842" s="2">
        <f>BH842*AN842*CO842</f>
        <v>2511956.7873064731</v>
      </c>
      <c r="CQ842" s="2">
        <f>CN842+CP842</f>
        <v>75017174.109843105</v>
      </c>
      <c r="CR842" s="6">
        <f>'[1]Detailed Budget'!$AD$195</f>
        <v>18734176418</v>
      </c>
      <c r="CS842" s="5">
        <f>BN842*CR842</f>
        <v>17238511.380068969</v>
      </c>
      <c r="CW842" s="4"/>
      <c r="DH842" s="3">
        <f>'[1]Detailed Budget'!$AD$163</f>
        <v>4928560000</v>
      </c>
      <c r="DI842" s="2">
        <f>AP842*DH842</f>
        <v>6160000</v>
      </c>
    </row>
    <row r="843" spans="1:113" ht="43.5" x14ac:dyDescent="0.35">
      <c r="A843" s="23" t="s">
        <v>114</v>
      </c>
      <c r="B843" s="22" t="s">
        <v>113</v>
      </c>
      <c r="C843" s="21" t="s">
        <v>1</v>
      </c>
      <c r="D843" s="21"/>
      <c r="E843" s="21"/>
      <c r="F843" s="21"/>
      <c r="G843" s="21" t="s">
        <v>1</v>
      </c>
      <c r="H843" s="21" t="s">
        <v>1</v>
      </c>
      <c r="I843" s="21" t="s">
        <v>1</v>
      </c>
      <c r="J843" s="21"/>
      <c r="K843" s="21"/>
      <c r="L843" s="21"/>
      <c r="M843" s="21"/>
      <c r="N843" s="21"/>
      <c r="O843" s="21"/>
      <c r="P843" s="21" t="s">
        <v>1</v>
      </c>
      <c r="Q843" s="21"/>
      <c r="R843" s="21" t="s">
        <v>1</v>
      </c>
      <c r="S843" s="21"/>
      <c r="T843" s="21"/>
      <c r="U843" s="20">
        <f>COUNTA(C843:T843)</f>
        <v>6</v>
      </c>
      <c r="V843" s="19" t="s">
        <v>9</v>
      </c>
      <c r="W843" s="18">
        <v>167204</v>
      </c>
      <c r="X843" s="17">
        <v>3.21</v>
      </c>
      <c r="Y843" s="16">
        <f>1+X843/100</f>
        <v>1.0321</v>
      </c>
      <c r="Z843" s="6">
        <v>19</v>
      </c>
      <c r="AA843" s="16">
        <f>POWER(Y843,Z843)</f>
        <v>1.8226940798007465</v>
      </c>
      <c r="AB843" s="6">
        <f>W843*AA843</f>
        <v>304761.74091900402</v>
      </c>
      <c r="AC843" s="1">
        <v>11.9</v>
      </c>
      <c r="AD843" s="6">
        <f>AB843*AC843/100</f>
        <v>36266.64716936148</v>
      </c>
      <c r="AE843" s="6">
        <f>AD843*0.95</f>
        <v>34453.314810893404</v>
      </c>
      <c r="AF843" s="6">
        <f>AE843*BB843</f>
        <v>0</v>
      </c>
      <c r="AG843" s="15">
        <f>AE843/21628351</f>
        <v>1.5929700239696223E-3</v>
      </c>
      <c r="AH843" s="6">
        <f>AB843*0.05</f>
        <v>15238.087045950202</v>
      </c>
      <c r="AI843" s="12">
        <f>AH843/12908475</f>
        <v>1.1804715154927442E-3</v>
      </c>
      <c r="AJ843" s="6">
        <f>AD843+AH843</f>
        <v>51504.734215311684</v>
      </c>
      <c r="AK843" s="6">
        <f>AB843*0.04</f>
        <v>12190.469636760161</v>
      </c>
      <c r="AL843" s="6">
        <f>AB843*0.04</f>
        <v>12190.469636760161</v>
      </c>
      <c r="AM843" s="6">
        <f>AK843+AL843</f>
        <v>24380.939273520322</v>
      </c>
      <c r="AN843" s="14">
        <f>AM843/20653560</f>
        <v>1.1804715154927442E-3</v>
      </c>
      <c r="AO843" s="6">
        <v>11</v>
      </c>
      <c r="AP843" s="13">
        <f>AO843/8801</f>
        <v>1.2498579706851495E-3</v>
      </c>
      <c r="AQ843" s="6">
        <v>11</v>
      </c>
      <c r="AR843" s="6"/>
      <c r="AS843" s="6"/>
      <c r="AT843" s="6"/>
      <c r="AU843" s="6">
        <v>0</v>
      </c>
      <c r="AV843" s="6"/>
      <c r="AW843" s="13">
        <f>AV843/34743979</f>
        <v>0</v>
      </c>
      <c r="AX843" s="6">
        <v>1</v>
      </c>
      <c r="AY843" s="6">
        <f>AJ843/1052544*334059</f>
        <v>16346.69905223231</v>
      </c>
      <c r="AZ843" s="6">
        <f>AX843*AY843</f>
        <v>16346.69905223231</v>
      </c>
      <c r="BA843" s="12">
        <f>AZ843/12721596</f>
        <v>1.2849566243286071E-3</v>
      </c>
      <c r="BB843" s="11">
        <v>0</v>
      </c>
      <c r="BC843" s="6">
        <f>AD843*BB843*0.18*4</f>
        <v>0</v>
      </c>
      <c r="BD843" s="10">
        <f>BC843/11104067</f>
        <v>0</v>
      </c>
      <c r="BE843" s="6">
        <f>AD843*BB843*0.77*4</f>
        <v>0</v>
      </c>
      <c r="BF843" s="8">
        <f>BE843/47500730</f>
        <v>0</v>
      </c>
      <c r="BG843" s="27">
        <f>BC843+BE843</f>
        <v>0</v>
      </c>
      <c r="BH843" s="9">
        <v>1</v>
      </c>
      <c r="BI843" s="6">
        <f>AK843*0.85*0.75*12</f>
        <v>93257.092721215246</v>
      </c>
      <c r="BJ843" s="6">
        <f>AL843*0.85*0.75*2*12</f>
        <v>186514.18544243049</v>
      </c>
      <c r="BK843" s="6">
        <f>BI843+BJ843</f>
        <v>279771.27816364577</v>
      </c>
      <c r="BL843" s="8">
        <f>BK843/236999601</f>
        <v>1.1804715154927444E-3</v>
      </c>
      <c r="BM843" s="6">
        <f>AH843/311404*549448</f>
        <v>26886.412670432128</v>
      </c>
      <c r="BN843" s="8">
        <f>BM843/23157202</f>
        <v>1.1610389143918219E-3</v>
      </c>
      <c r="BT843" s="6">
        <f>'[1]Detailed Budget'!$AD$12</f>
        <v>194045122715</v>
      </c>
      <c r="BU843" s="6">
        <f>'[1]Detailed Budget'!$AD$24</f>
        <v>194045122715</v>
      </c>
      <c r="BV843" s="7">
        <f>AV843/34743979</f>
        <v>0</v>
      </c>
      <c r="BW843" s="4"/>
      <c r="BX843" s="5">
        <f>BT843*BV843</f>
        <v>0</v>
      </c>
      <c r="BY843" s="5">
        <f>BU843*BV843</f>
        <v>0</v>
      </c>
      <c r="CA843" s="6">
        <f>'[1]Detailed Budget'!$AD$96</f>
        <v>71050111380.677719</v>
      </c>
      <c r="CB843" s="5">
        <f>BA843*CA843</f>
        <v>91296311.277887195</v>
      </c>
      <c r="CE843" s="6">
        <f>'[1]Detailed Budget'!$AD$175</f>
        <v>4330586076.5988197</v>
      </c>
      <c r="CF843" s="5">
        <f>BB843*BD843*CE843</f>
        <v>0</v>
      </c>
      <c r="CG843" s="6">
        <f>'[1]Detailed Budget'!$AD$176</f>
        <v>20662817754.37001</v>
      </c>
      <c r="CH843" s="5">
        <f>BB843*BF843*CG843</f>
        <v>0</v>
      </c>
      <c r="CI843" s="5">
        <f>CF843+CH843</f>
        <v>0</v>
      </c>
      <c r="CJ843" s="5">
        <f>'[1]Detailed Budget'!$AD$178</f>
        <v>46025131033.061455</v>
      </c>
      <c r="CK843" s="5">
        <f>BB843*AG843*CJ843</f>
        <v>0</v>
      </c>
      <c r="CL843" s="5">
        <f>CI843+CK843</f>
        <v>0</v>
      </c>
      <c r="CM843" s="4">
        <f>'[1]Detailed Budget'!$AD$189</f>
        <v>77498869683.252869</v>
      </c>
      <c r="CN843" s="5">
        <f>BH843*BL843*CM843</f>
        <v>91485208.143964216</v>
      </c>
      <c r="CO843" s="3">
        <f>'[1]Detailed Budget'!$AD$191</f>
        <v>2684962805.4134097</v>
      </c>
      <c r="CP843" s="2">
        <f>BH843*AN843*CO843</f>
        <v>3169522.111948018</v>
      </c>
      <c r="CQ843" s="2">
        <f>CN843+CP843</f>
        <v>94654730.255912229</v>
      </c>
      <c r="CR843" s="6">
        <f>'[1]Detailed Budget'!$AD$195</f>
        <v>18734176418</v>
      </c>
      <c r="CS843" s="5">
        <f>BN843*CR843</f>
        <v>21751107.85037959</v>
      </c>
      <c r="CW843" s="4"/>
      <c r="DH843" s="3">
        <f>'[1]Detailed Budget'!$AD$163</f>
        <v>4928560000</v>
      </c>
      <c r="DI843" s="2">
        <f>AP843*DH843</f>
        <v>6160000</v>
      </c>
    </row>
    <row r="844" spans="1:113" ht="43.5" x14ac:dyDescent="0.35">
      <c r="A844" s="23" t="s">
        <v>112</v>
      </c>
      <c r="B844" s="22" t="s">
        <v>111</v>
      </c>
      <c r="C844" s="21" t="s">
        <v>1</v>
      </c>
      <c r="D844" s="21"/>
      <c r="E844" s="21"/>
      <c r="F844" s="21"/>
      <c r="G844" s="21" t="s">
        <v>1</v>
      </c>
      <c r="H844" s="21" t="s">
        <v>1</v>
      </c>
      <c r="I844" s="21" t="s">
        <v>1</v>
      </c>
      <c r="J844" s="21"/>
      <c r="K844" s="21"/>
      <c r="L844" s="21"/>
      <c r="M844" s="21"/>
      <c r="N844" s="21"/>
      <c r="O844" s="21" t="s">
        <v>1</v>
      </c>
      <c r="P844" s="21"/>
      <c r="Q844" s="21"/>
      <c r="R844" s="21" t="s">
        <v>1</v>
      </c>
      <c r="S844" s="21"/>
      <c r="T844" s="21"/>
      <c r="U844" s="20">
        <f>COUNTA(C844:T844)</f>
        <v>6</v>
      </c>
      <c r="V844" s="19" t="s">
        <v>9</v>
      </c>
      <c r="W844" s="18">
        <v>188614</v>
      </c>
      <c r="X844" s="17">
        <v>3.21</v>
      </c>
      <c r="Y844" s="16">
        <f>1+X844/100</f>
        <v>1.0321</v>
      </c>
      <c r="Z844" s="6">
        <v>19</v>
      </c>
      <c r="AA844" s="16">
        <f>POWER(Y844,Z844)</f>
        <v>1.8226940798007465</v>
      </c>
      <c r="AB844" s="6">
        <f>W844*AA844</f>
        <v>343785.62116753799</v>
      </c>
      <c r="AC844" s="1">
        <v>11.9</v>
      </c>
      <c r="AD844" s="6">
        <f>AB844*AC844/100</f>
        <v>40910.488918937022</v>
      </c>
      <c r="AE844" s="6">
        <f>AD844*0.95</f>
        <v>38864.96447299017</v>
      </c>
      <c r="AF844" s="6">
        <f>AE844*BB844</f>
        <v>0</v>
      </c>
      <c r="AG844" s="15">
        <f>AE844/21628351</f>
        <v>1.7969453368400657E-3</v>
      </c>
      <c r="AH844" s="6">
        <f>AB844*0.05</f>
        <v>17189.281058376899</v>
      </c>
      <c r="AI844" s="12">
        <f>AH844/12908475</f>
        <v>1.3316275592877469E-3</v>
      </c>
      <c r="AJ844" s="6">
        <f>AD844+AH844</f>
        <v>58099.769977313917</v>
      </c>
      <c r="AK844" s="6">
        <f>AB844*0.04</f>
        <v>13751.42484670152</v>
      </c>
      <c r="AL844" s="6">
        <f>AB844*0.04</f>
        <v>13751.42484670152</v>
      </c>
      <c r="AM844" s="6">
        <f>AK844+AL844</f>
        <v>27502.849693403041</v>
      </c>
      <c r="AN844" s="14">
        <f>AM844/20653560</f>
        <v>1.3316275592877471E-3</v>
      </c>
      <c r="AO844" s="6">
        <v>10</v>
      </c>
      <c r="AP844" s="13">
        <f>AO844/8801</f>
        <v>1.1362345188046814E-3</v>
      </c>
      <c r="AQ844" s="6">
        <v>10</v>
      </c>
      <c r="AR844" s="6"/>
      <c r="AS844" s="6"/>
      <c r="AT844" s="6"/>
      <c r="AU844" s="6">
        <v>0</v>
      </c>
      <c r="AV844" s="6"/>
      <c r="AW844" s="13">
        <f>AV844/34743979</f>
        <v>0</v>
      </c>
      <c r="AX844" s="6">
        <v>1</v>
      </c>
      <c r="AY844" s="6">
        <f>AJ844/1052544*334059</f>
        <v>18439.847701237679</v>
      </c>
      <c r="AZ844" s="6">
        <f>AX844*AY844</f>
        <v>18439.847701237679</v>
      </c>
      <c r="BA844" s="12">
        <f>AZ844/12721596</f>
        <v>1.4494916912341563E-3</v>
      </c>
      <c r="BB844" s="11">
        <v>0</v>
      </c>
      <c r="BC844" s="6">
        <f>AD844*BB844*0.18*4</f>
        <v>0</v>
      </c>
      <c r="BD844" s="10">
        <f>BC844/11104067</f>
        <v>0</v>
      </c>
      <c r="BE844" s="6">
        <f>AD844*BB844*0.77*4</f>
        <v>0</v>
      </c>
      <c r="BF844" s="8">
        <f>BE844/47500730</f>
        <v>0</v>
      </c>
      <c r="BG844" s="27">
        <f>BC844+BE844</f>
        <v>0</v>
      </c>
      <c r="BH844" s="9">
        <v>1</v>
      </c>
      <c r="BI844" s="6">
        <f>AK844*0.85*0.75*12</f>
        <v>105198.40007726662</v>
      </c>
      <c r="BJ844" s="6">
        <f>AL844*0.85*0.75*2*12</f>
        <v>210396.80015453324</v>
      </c>
      <c r="BK844" s="6">
        <f>BI844+BJ844</f>
        <v>315595.20023179986</v>
      </c>
      <c r="BL844" s="8">
        <f>BK844/236999601</f>
        <v>1.3316275592877469E-3</v>
      </c>
      <c r="BM844" s="6">
        <f>AH844/311404*549448</f>
        <v>30329.141883094213</v>
      </c>
      <c r="BN844" s="8">
        <f>BM844/23157202</f>
        <v>1.3097066684953655E-3</v>
      </c>
      <c r="BT844" s="6">
        <f>'[1]Detailed Budget'!$AD$12</f>
        <v>194045122715</v>
      </c>
      <c r="BU844" s="6">
        <f>'[1]Detailed Budget'!$AD$24</f>
        <v>194045122715</v>
      </c>
      <c r="BV844" s="7">
        <f>AV844/34743979</f>
        <v>0</v>
      </c>
      <c r="BW844" s="4"/>
      <c r="BX844" s="5">
        <f>BT844*BV844</f>
        <v>0</v>
      </c>
      <c r="BY844" s="5">
        <f>BU844*BV844</f>
        <v>0</v>
      </c>
      <c r="CA844" s="6">
        <f>'[1]Detailed Budget'!$AD$96</f>
        <v>71050111380.677719</v>
      </c>
      <c r="CB844" s="5">
        <f>BA844*CA844</f>
        <v>102986546.10755372</v>
      </c>
      <c r="CE844" s="6">
        <f>'[1]Detailed Budget'!$AD$175</f>
        <v>4330586076.5988197</v>
      </c>
      <c r="CF844" s="5">
        <f>BB844*BD844*CE844</f>
        <v>0</v>
      </c>
      <c r="CG844" s="6">
        <f>'[1]Detailed Budget'!$AD$176</f>
        <v>20662817754.37001</v>
      </c>
      <c r="CH844" s="5">
        <f>BB844*BF844*CG844</f>
        <v>0</v>
      </c>
      <c r="CI844" s="5">
        <f>CF844+CH844</f>
        <v>0</v>
      </c>
      <c r="CJ844" s="5">
        <f>'[1]Detailed Budget'!$AD$178</f>
        <v>46025131033.061455</v>
      </c>
      <c r="CK844" s="5">
        <f>BB844*AG844*CJ844</f>
        <v>0</v>
      </c>
      <c r="CL844" s="5">
        <f>CI844+CK844</f>
        <v>0</v>
      </c>
      <c r="CM844" s="4">
        <f>'[1]Detailed Budget'!$AD$189</f>
        <v>77498869683.252869</v>
      </c>
      <c r="CN844" s="5">
        <f>BH844*BL844*CM844</f>
        <v>103199630.68386918</v>
      </c>
      <c r="CO844" s="3">
        <f>'[1]Detailed Budget'!$AD$191</f>
        <v>2684962805.4134097</v>
      </c>
      <c r="CP844" s="2">
        <f>BH844*AN844*CO844</f>
        <v>3575370.4673510413</v>
      </c>
      <c r="CQ844" s="2">
        <f>CN844+CP844</f>
        <v>106775001.15122022</v>
      </c>
      <c r="CR844" s="6">
        <f>'[1]Detailed Budget'!$AD$195</f>
        <v>18734176418</v>
      </c>
      <c r="CS844" s="5">
        <f>BN844*CR844</f>
        <v>24536275.783423219</v>
      </c>
      <c r="CW844" s="4"/>
      <c r="DH844" s="3">
        <f>'[1]Detailed Budget'!$AD$163</f>
        <v>4928560000</v>
      </c>
      <c r="DI844" s="2">
        <f>AP844*DH844</f>
        <v>5600000</v>
      </c>
    </row>
    <row r="845" spans="1:113" ht="58" x14ac:dyDescent="0.35">
      <c r="A845" s="23" t="s">
        <v>110</v>
      </c>
      <c r="B845" s="22" t="s">
        <v>109</v>
      </c>
      <c r="C845" s="21" t="s">
        <v>1</v>
      </c>
      <c r="D845" s="21"/>
      <c r="E845" s="21"/>
      <c r="F845" s="21"/>
      <c r="G845" s="21" t="s">
        <v>1</v>
      </c>
      <c r="H845" s="21" t="s">
        <v>1</v>
      </c>
      <c r="I845" s="21" t="s">
        <v>1</v>
      </c>
      <c r="J845" s="21"/>
      <c r="K845" s="21"/>
      <c r="L845" s="21"/>
      <c r="M845" s="21"/>
      <c r="N845" s="21" t="s">
        <v>1</v>
      </c>
      <c r="O845" s="21"/>
      <c r="P845" s="21"/>
      <c r="Q845" s="21" t="s">
        <v>1</v>
      </c>
      <c r="R845" s="21"/>
      <c r="S845" s="21"/>
      <c r="T845" s="21"/>
      <c r="U845" s="20">
        <f>COUNTA(C845:T845)</f>
        <v>6</v>
      </c>
      <c r="V845" s="19" t="s">
        <v>26</v>
      </c>
      <c r="W845" s="18">
        <v>153274</v>
      </c>
      <c r="X845" s="17">
        <v>3.21</v>
      </c>
      <c r="Y845" s="16">
        <f>1+X845/100</f>
        <v>1.0321</v>
      </c>
      <c r="Z845" s="6">
        <v>19</v>
      </c>
      <c r="AA845" s="16">
        <f>POWER(Y845,Z845)</f>
        <v>1.8226940798007465</v>
      </c>
      <c r="AB845" s="6">
        <f>W845*AA845</f>
        <v>279371.61238737963</v>
      </c>
      <c r="AC845" s="1">
        <v>11.9</v>
      </c>
      <c r="AD845" s="6">
        <f>AB845*AC845/100</f>
        <v>33245.221874098177</v>
      </c>
      <c r="AE845" s="6">
        <f>AD845*0.95</f>
        <v>31582.960780393267</v>
      </c>
      <c r="AF845" s="6">
        <f>AE845*BB845</f>
        <v>0</v>
      </c>
      <c r="AG845" s="15">
        <f>AE845/21628351</f>
        <v>1.4602574546896002E-3</v>
      </c>
      <c r="AH845" s="6">
        <f>AB845*0.05</f>
        <v>13968.580619368982</v>
      </c>
      <c r="AI845" s="12">
        <f>AH845/12908475</f>
        <v>1.0821247761156126E-3</v>
      </c>
      <c r="AJ845" s="6">
        <f>AD845+AH845</f>
        <v>47213.802493467156</v>
      </c>
      <c r="AK845" s="6">
        <f>AB845*0.04</f>
        <v>11174.864495495185</v>
      </c>
      <c r="AL845" s="6">
        <f>AB845*0.04</f>
        <v>11174.864495495185</v>
      </c>
      <c r="AM845" s="6">
        <f>AK845+AL845</f>
        <v>22349.72899099037</v>
      </c>
      <c r="AN845" s="14">
        <f>AM845/20653560</f>
        <v>1.0821247761156126E-3</v>
      </c>
      <c r="AO845" s="6">
        <v>10</v>
      </c>
      <c r="AP845" s="13">
        <f>AO845/8801</f>
        <v>1.1362345188046814E-3</v>
      </c>
      <c r="AQ845" s="6">
        <v>10</v>
      </c>
      <c r="AR845" s="6"/>
      <c r="AS845" s="6"/>
      <c r="AT845" s="6"/>
      <c r="AU845" s="6">
        <v>0</v>
      </c>
      <c r="AV845" s="6"/>
      <c r="AW845" s="13">
        <f>AV845/34743979</f>
        <v>0</v>
      </c>
      <c r="AX845" s="6">
        <v>1</v>
      </c>
      <c r="AY845" s="6">
        <f>AJ845/1052544*334059</f>
        <v>14984.832602879447</v>
      </c>
      <c r="AZ845" s="6">
        <f>AX845*AY845</f>
        <v>14984.832602879447</v>
      </c>
      <c r="BA845" s="12">
        <f>AZ845/12721596</f>
        <v>1.1779050838337773E-3</v>
      </c>
      <c r="BB845" s="11">
        <v>0</v>
      </c>
      <c r="BC845" s="6">
        <f>AD845*BB845*0.18*4</f>
        <v>0</v>
      </c>
      <c r="BD845" s="10">
        <f>BC845/11104067</f>
        <v>0</v>
      </c>
      <c r="BE845" s="6">
        <f>AD845*BB845*0.77*4</f>
        <v>0</v>
      </c>
      <c r="BF845" s="8">
        <f>BE845/47500730</f>
        <v>0</v>
      </c>
      <c r="BG845" s="27">
        <f>BC845+BE845</f>
        <v>0</v>
      </c>
      <c r="BH845" s="9">
        <v>1</v>
      </c>
      <c r="BI845" s="6">
        <f>AK845*0.85*0.75*12</f>
        <v>85487.713390538163</v>
      </c>
      <c r="BJ845" s="6">
        <f>AL845*0.85*0.75*2*12</f>
        <v>170975.42678107633</v>
      </c>
      <c r="BK845" s="6">
        <f>BI845+BJ845</f>
        <v>256463.14017161448</v>
      </c>
      <c r="BL845" s="8">
        <f>BK845/236999601</f>
        <v>1.0821247761156124E-3</v>
      </c>
      <c r="BM845" s="6">
        <f>AH845/311404*549448</f>
        <v>24646.467881437133</v>
      </c>
      <c r="BN845" s="8">
        <f>BM845/23157202</f>
        <v>1.0643111322964291E-3</v>
      </c>
      <c r="BT845" s="6">
        <f>'[1]Detailed Budget'!$AD$12</f>
        <v>194045122715</v>
      </c>
      <c r="BU845" s="6">
        <f>'[1]Detailed Budget'!$AD$24</f>
        <v>194045122715</v>
      </c>
      <c r="BV845" s="7">
        <f>AV845/34743979</f>
        <v>0</v>
      </c>
      <c r="BW845" s="4"/>
      <c r="BX845" s="5">
        <f>BT845*BV845</f>
        <v>0</v>
      </c>
      <c r="BY845" s="5">
        <f>BU845*BV845</f>
        <v>0</v>
      </c>
      <c r="CA845" s="6">
        <f>'[1]Detailed Budget'!$AD$96</f>
        <v>71050111380.677719</v>
      </c>
      <c r="CB845" s="5">
        <f>BA845*CA845</f>
        <v>83690287.402256399</v>
      </c>
      <c r="CE845" s="6">
        <f>'[1]Detailed Budget'!$AD$175</f>
        <v>4330586076.5988197</v>
      </c>
      <c r="CF845" s="5">
        <f>BB845*BD845*CE845</f>
        <v>0</v>
      </c>
      <c r="CG845" s="6">
        <f>'[1]Detailed Budget'!$AD$176</f>
        <v>20662817754.37001</v>
      </c>
      <c r="CH845" s="5">
        <f>BB845*BF845*CG845</f>
        <v>0</v>
      </c>
      <c r="CI845" s="5">
        <f>CF845+CH845</f>
        <v>0</v>
      </c>
      <c r="CJ845" s="5">
        <f>'[1]Detailed Budget'!$AD$178</f>
        <v>46025131033.061455</v>
      </c>
      <c r="CK845" s="5">
        <f>BB845*AG845*CJ845</f>
        <v>0</v>
      </c>
      <c r="CL845" s="5">
        <f>CI845+CK845</f>
        <v>0</v>
      </c>
      <c r="CM845" s="4">
        <f>'[1]Detailed Budget'!$AD$189</f>
        <v>77498869683.252869</v>
      </c>
      <c r="CN845" s="5">
        <f>BH845*BL845*CM845</f>
        <v>83863447.005203024</v>
      </c>
      <c r="CO845" s="3">
        <f>'[1]Detailed Budget'!$AD$191</f>
        <v>2684962805.4134097</v>
      </c>
      <c r="CP845" s="2">
        <f>BH845*AN845*CO845</f>
        <v>2905464.7746867333</v>
      </c>
      <c r="CQ845" s="2">
        <f>CN845+CP845</f>
        <v>86768911.779889762</v>
      </c>
      <c r="CR845" s="6">
        <f>'[1]Detailed Budget'!$AD$195</f>
        <v>18734176418</v>
      </c>
      <c r="CS845" s="5">
        <f>BN845*CR845</f>
        <v>19938992.516082641</v>
      </c>
      <c r="CW845" s="4"/>
      <c r="DH845" s="3">
        <f>'[1]Detailed Budget'!$AD$163</f>
        <v>4928560000</v>
      </c>
      <c r="DI845" s="2">
        <f>AP845*DH845</f>
        <v>5600000</v>
      </c>
    </row>
    <row r="846" spans="1:113" ht="43.5" x14ac:dyDescent="0.35">
      <c r="A846" s="23" t="s">
        <v>108</v>
      </c>
      <c r="B846" s="22" t="s">
        <v>107</v>
      </c>
      <c r="C846" s="21" t="s">
        <v>1</v>
      </c>
      <c r="D846" s="21"/>
      <c r="E846" s="21"/>
      <c r="F846" s="21"/>
      <c r="G846" s="21" t="s">
        <v>1</v>
      </c>
      <c r="H846" s="21" t="s">
        <v>1</v>
      </c>
      <c r="I846" s="21" t="s">
        <v>1</v>
      </c>
      <c r="J846" s="21"/>
      <c r="K846" s="21"/>
      <c r="L846" s="21"/>
      <c r="M846" s="21"/>
      <c r="N846" s="21" t="s">
        <v>1</v>
      </c>
      <c r="O846" s="21"/>
      <c r="P846" s="21"/>
      <c r="Q846" s="21"/>
      <c r="R846" s="21" t="s">
        <v>1</v>
      </c>
      <c r="S846" s="21"/>
      <c r="T846" s="21"/>
      <c r="U846" s="20">
        <f>COUNTA(C846:T846)</f>
        <v>6</v>
      </c>
      <c r="V846" s="19" t="s">
        <v>9</v>
      </c>
      <c r="W846" s="18">
        <v>134490</v>
      </c>
      <c r="X846" s="17">
        <v>3.21</v>
      </c>
      <c r="Y846" s="16">
        <f>1+X846/100</f>
        <v>1.0321</v>
      </c>
      <c r="Z846" s="6">
        <v>19</v>
      </c>
      <c r="AA846" s="16">
        <f>POWER(Y846,Z846)</f>
        <v>1.8226940798007465</v>
      </c>
      <c r="AB846" s="6">
        <f>W846*AA846</f>
        <v>245134.12679240239</v>
      </c>
      <c r="AC846" s="1">
        <v>11.9</v>
      </c>
      <c r="AD846" s="6">
        <f>AB846*AC846/100</f>
        <v>29170.961088295888</v>
      </c>
      <c r="AE846" s="6">
        <f>AD846*0.95</f>
        <v>27712.413033881094</v>
      </c>
      <c r="AF846" s="6">
        <f>AE846*BB846</f>
        <v>0</v>
      </c>
      <c r="AG846" s="15">
        <f>AE846/21628351</f>
        <v>1.2813003189138688E-3</v>
      </c>
      <c r="AH846" s="6">
        <f>AB846*0.05</f>
        <v>12256.706339620119</v>
      </c>
      <c r="AI846" s="12">
        <f>AH846/12908475</f>
        <v>9.4950846940634892E-4</v>
      </c>
      <c r="AJ846" s="6">
        <f>AD846+AH846</f>
        <v>41427.667427916007</v>
      </c>
      <c r="AK846" s="6">
        <f>AB846*0.04</f>
        <v>9805.3650716960965</v>
      </c>
      <c r="AL846" s="6">
        <f>AB846*0.04</f>
        <v>9805.3650716960965</v>
      </c>
      <c r="AM846" s="6">
        <f>AK846+AL846</f>
        <v>19610.730143392193</v>
      </c>
      <c r="AN846" s="14">
        <f>AM846/20653560</f>
        <v>9.4950846940634903E-4</v>
      </c>
      <c r="AO846" s="6">
        <v>11</v>
      </c>
      <c r="AP846" s="13">
        <f>AO846/8801</f>
        <v>1.2498579706851495E-3</v>
      </c>
      <c r="AQ846" s="6">
        <v>11</v>
      </c>
      <c r="AR846" s="6"/>
      <c r="AS846" s="6"/>
      <c r="AT846" s="6"/>
      <c r="AU846" s="6">
        <v>0</v>
      </c>
      <c r="AV846" s="6"/>
      <c r="AW846" s="13">
        <f>AV846/34743979</f>
        <v>0</v>
      </c>
      <c r="AX846" s="6">
        <v>1</v>
      </c>
      <c r="AY846" s="6">
        <f>AJ846/1052544*334059</f>
        <v>13148.414843752083</v>
      </c>
      <c r="AZ846" s="6">
        <f>AX846*AY846</f>
        <v>13148.414843752083</v>
      </c>
      <c r="BA846" s="12">
        <f>AZ846/12721596</f>
        <v>1.033550730879371E-3</v>
      </c>
      <c r="BB846" s="11">
        <v>0</v>
      </c>
      <c r="BC846" s="6">
        <f>AD846*BB846*0.18*4</f>
        <v>0</v>
      </c>
      <c r="BD846" s="10">
        <f>BC846/11104067</f>
        <v>0</v>
      </c>
      <c r="BE846" s="6">
        <f>AD846*BB846*0.77*4</f>
        <v>0</v>
      </c>
      <c r="BF846" s="8">
        <f>BE846/47500730</f>
        <v>0</v>
      </c>
      <c r="BG846" s="27">
        <f>BC846+BE846</f>
        <v>0</v>
      </c>
      <c r="BH846" s="9">
        <v>1</v>
      </c>
      <c r="BI846" s="6">
        <f>AK846*0.85*0.75*12</f>
        <v>75011.04279847513</v>
      </c>
      <c r="BJ846" s="6">
        <f>AL846*0.85*0.75*2*12</f>
        <v>150022.08559695026</v>
      </c>
      <c r="BK846" s="6">
        <f>BI846+BJ846</f>
        <v>225033.12839542539</v>
      </c>
      <c r="BL846" s="8">
        <f>BK846/236999601</f>
        <v>9.4950846940634892E-4</v>
      </c>
      <c r="BM846" s="6">
        <f>AH846/311404*549448</f>
        <v>21625.999617511643</v>
      </c>
      <c r="BN846" s="8">
        <f>BM846/23157202</f>
        <v>9.338779191679393E-4</v>
      </c>
      <c r="BT846" s="6">
        <f>'[1]Detailed Budget'!$AD$12</f>
        <v>194045122715</v>
      </c>
      <c r="BU846" s="6">
        <f>'[1]Detailed Budget'!$AD$24</f>
        <v>194045122715</v>
      </c>
      <c r="BV846" s="7">
        <f>AV846/34743979</f>
        <v>0</v>
      </c>
      <c r="BW846" s="4"/>
      <c r="BX846" s="5">
        <f>BT846*BV846</f>
        <v>0</v>
      </c>
      <c r="BY846" s="5">
        <f>BU846*BV846</f>
        <v>0</v>
      </c>
      <c r="CA846" s="6">
        <f>'[1]Detailed Budget'!$AD$96</f>
        <v>71050111380.677719</v>
      </c>
      <c r="CB846" s="5">
        <f>BA846*CA846</f>
        <v>73433894.546560168</v>
      </c>
      <c r="CE846" s="6">
        <f>'[1]Detailed Budget'!$AD$175</f>
        <v>4330586076.5988197</v>
      </c>
      <c r="CF846" s="5">
        <f>BB846*BD846*CE846</f>
        <v>0</v>
      </c>
      <c r="CG846" s="6">
        <f>'[1]Detailed Budget'!$AD$176</f>
        <v>20662817754.37001</v>
      </c>
      <c r="CH846" s="5">
        <f>BB846*BF846*CG846</f>
        <v>0</v>
      </c>
      <c r="CI846" s="5">
        <f>CF846+CH846</f>
        <v>0</v>
      </c>
      <c r="CJ846" s="5">
        <f>'[1]Detailed Budget'!$AD$178</f>
        <v>46025131033.061455</v>
      </c>
      <c r="CK846" s="5">
        <f>BB846*AG846*CJ846</f>
        <v>0</v>
      </c>
      <c r="CL846" s="5">
        <f>CI846+CK846</f>
        <v>0</v>
      </c>
      <c r="CM846" s="4">
        <f>'[1]Detailed Budget'!$AD$189</f>
        <v>77498869683.252869</v>
      </c>
      <c r="CN846" s="5">
        <f>BH846*BL846*CM846</f>
        <v>73585833.133667529</v>
      </c>
      <c r="CO846" s="3">
        <f>'[1]Detailed Budget'!$AD$191</f>
        <v>2684962805.4134097</v>
      </c>
      <c r="CP846" s="2">
        <f>BH846*AN846*CO846</f>
        <v>2549394.9237810634</v>
      </c>
      <c r="CQ846" s="2">
        <f>CN846+CP846</f>
        <v>76135228.057448596</v>
      </c>
      <c r="CR846" s="6">
        <f>'[1]Detailed Budget'!$AD$195</f>
        <v>18734176418</v>
      </c>
      <c r="CS846" s="5">
        <f>BN846*CR846</f>
        <v>17495433.69056692</v>
      </c>
      <c r="CW846" s="4"/>
      <c r="DH846" s="3">
        <f>'[1]Detailed Budget'!$AD$163</f>
        <v>4928560000</v>
      </c>
      <c r="DI846" s="2">
        <f>AP846*DH846</f>
        <v>6160000</v>
      </c>
    </row>
    <row r="847" spans="1:113" ht="43.5" x14ac:dyDescent="0.35">
      <c r="A847" s="23" t="s">
        <v>106</v>
      </c>
      <c r="B847" s="22" t="s">
        <v>105</v>
      </c>
      <c r="C847" s="21" t="s">
        <v>1</v>
      </c>
      <c r="D847" s="21"/>
      <c r="E847" s="21"/>
      <c r="F847" s="21"/>
      <c r="G847" s="21" t="s">
        <v>1</v>
      </c>
      <c r="H847" s="21" t="s">
        <v>1</v>
      </c>
      <c r="I847" s="21" t="s">
        <v>1</v>
      </c>
      <c r="J847" s="21"/>
      <c r="K847" s="21"/>
      <c r="L847" s="21"/>
      <c r="M847" s="21"/>
      <c r="N847" s="21"/>
      <c r="O847" s="21" t="s">
        <v>1</v>
      </c>
      <c r="P847" s="21"/>
      <c r="Q847" s="21"/>
      <c r="R847" s="21" t="s">
        <v>1</v>
      </c>
      <c r="S847" s="21"/>
      <c r="T847" s="21"/>
      <c r="U847" s="20">
        <f>COUNTA(C847:T847)</f>
        <v>6</v>
      </c>
      <c r="V847" s="19" t="s">
        <v>9</v>
      </c>
      <c r="W847" s="18">
        <v>37508</v>
      </c>
      <c r="X847" s="17">
        <v>3.21</v>
      </c>
      <c r="Y847" s="16">
        <f>1+X847/100</f>
        <v>1.0321</v>
      </c>
      <c r="Z847" s="6">
        <v>19</v>
      </c>
      <c r="AA847" s="16">
        <f>POWER(Y847,Z847)</f>
        <v>1.8226940798007465</v>
      </c>
      <c r="AB847" s="6">
        <f>W847*AA847</f>
        <v>68365.6095451664</v>
      </c>
      <c r="AC847" s="1">
        <v>11.9</v>
      </c>
      <c r="AD847" s="6">
        <f>AB847*AC847/100</f>
        <v>8135.5075358748018</v>
      </c>
      <c r="AE847" s="6">
        <f>AD847*0.95</f>
        <v>7728.7321590810616</v>
      </c>
      <c r="AF847" s="6">
        <f>AE847*BB847</f>
        <v>0</v>
      </c>
      <c r="AG847" s="15">
        <f>AE847/21628351</f>
        <v>3.5734264526597804E-4</v>
      </c>
      <c r="AH847" s="6">
        <f>AB847*0.05</f>
        <v>3418.2804772583204</v>
      </c>
      <c r="AI847" s="12">
        <f>AH847/12908475</f>
        <v>2.6480900937239454E-4</v>
      </c>
      <c r="AJ847" s="6">
        <f>AD847+AH847</f>
        <v>11553.788013133122</v>
      </c>
      <c r="AK847" s="6">
        <f>AB847*0.04</f>
        <v>2734.6243818066559</v>
      </c>
      <c r="AL847" s="6">
        <f>AB847*0.04</f>
        <v>2734.6243818066559</v>
      </c>
      <c r="AM847" s="6">
        <f>AK847+AL847</f>
        <v>5469.2487636133119</v>
      </c>
      <c r="AN847" s="14">
        <f>AM847/20653560</f>
        <v>2.6480900937239448E-4</v>
      </c>
      <c r="AO847" s="6">
        <v>10</v>
      </c>
      <c r="AP847" s="13">
        <f>AO847/8801</f>
        <v>1.1362345188046814E-3</v>
      </c>
      <c r="AQ847" s="6">
        <v>10</v>
      </c>
      <c r="AR847" s="6"/>
      <c r="AS847" s="6"/>
      <c r="AT847" s="6"/>
      <c r="AU847" s="6">
        <v>0</v>
      </c>
      <c r="AV847" s="6"/>
      <c r="AW847" s="13">
        <f>AV847/34743979</f>
        <v>0</v>
      </c>
      <c r="AX847" s="6">
        <v>1</v>
      </c>
      <c r="AY847" s="6">
        <f>AJ847/1052544*334059</f>
        <v>3666.9696182575149</v>
      </c>
      <c r="AZ847" s="6">
        <f>AX847*AY847</f>
        <v>3666.9696182575149</v>
      </c>
      <c r="BA847" s="12">
        <f>AZ847/12721596</f>
        <v>2.8824760810337906E-4</v>
      </c>
      <c r="BB847" s="11">
        <v>0</v>
      </c>
      <c r="BC847" s="6">
        <f>AD847*BB847*0.18*4</f>
        <v>0</v>
      </c>
      <c r="BD847" s="10">
        <f>BC847/11104067</f>
        <v>0</v>
      </c>
      <c r="BE847" s="6">
        <f>AD847*BB847*0.77*4</f>
        <v>0</v>
      </c>
      <c r="BF847" s="8">
        <f>BE847/47500730</f>
        <v>0</v>
      </c>
      <c r="BG847" s="27">
        <f>BC847+BE847</f>
        <v>0</v>
      </c>
      <c r="BH847" s="9">
        <v>1</v>
      </c>
      <c r="BI847" s="6">
        <f>AK847*0.85*0.75*12</f>
        <v>20919.876520820919</v>
      </c>
      <c r="BJ847" s="6">
        <f>AL847*0.85*0.75*2*12</f>
        <v>41839.753041641838</v>
      </c>
      <c r="BK847" s="6">
        <f>BI847+BJ847</f>
        <v>62759.629562462753</v>
      </c>
      <c r="BL847" s="8">
        <f>BK847/236999601</f>
        <v>2.6480900937239448E-4</v>
      </c>
      <c r="BM847" s="6">
        <f>AH847/311404*549448</f>
        <v>6031.2885244525751</v>
      </c>
      <c r="BN847" s="8">
        <f>BM847/23157202</f>
        <v>2.6044979546547008E-4</v>
      </c>
      <c r="BT847" s="6">
        <f>'[1]Detailed Budget'!$AD$12</f>
        <v>194045122715</v>
      </c>
      <c r="BU847" s="6">
        <f>'[1]Detailed Budget'!$AD$24</f>
        <v>194045122715</v>
      </c>
      <c r="BV847" s="7">
        <f>AV847/34743979</f>
        <v>0</v>
      </c>
      <c r="BW847" s="4"/>
      <c r="BX847" s="5">
        <f>BT847*BV847</f>
        <v>0</v>
      </c>
      <c r="BY847" s="5">
        <f>BU847*BV847</f>
        <v>0</v>
      </c>
      <c r="CA847" s="6">
        <f>'[1]Detailed Budget'!$AD$96</f>
        <v>71050111380.677719</v>
      </c>
      <c r="CB847" s="5">
        <f>BA847*CA847</f>
        <v>20480024.660959024</v>
      </c>
      <c r="CE847" s="6">
        <f>'[1]Detailed Budget'!$AD$175</f>
        <v>4330586076.5988197</v>
      </c>
      <c r="CF847" s="5">
        <f>BB847*BD847*CE847</f>
        <v>0</v>
      </c>
      <c r="CG847" s="6">
        <f>'[1]Detailed Budget'!$AD$176</f>
        <v>20662817754.37001</v>
      </c>
      <c r="CH847" s="5">
        <f>BB847*BF847*CG847</f>
        <v>0</v>
      </c>
      <c r="CI847" s="5">
        <f>CF847+CH847</f>
        <v>0</v>
      </c>
      <c r="CJ847" s="5">
        <f>'[1]Detailed Budget'!$AD$178</f>
        <v>46025131033.061455</v>
      </c>
      <c r="CK847" s="5">
        <f>BB847*AG847*CJ847</f>
        <v>0</v>
      </c>
      <c r="CL847" s="5">
        <f>CI847+CK847</f>
        <v>0</v>
      </c>
      <c r="CM847" s="4">
        <f>'[1]Detailed Budget'!$AD$189</f>
        <v>77498869683.252869</v>
      </c>
      <c r="CN847" s="5">
        <f>BH847*BL847*CM847</f>
        <v>20522398.908302486</v>
      </c>
      <c r="CO847" s="3">
        <f>'[1]Detailed Budget'!$AD$191</f>
        <v>2684962805.4134097</v>
      </c>
      <c r="CP847" s="2">
        <f>BH847*AN847*CO847</f>
        <v>711002.34070325014</v>
      </c>
      <c r="CQ847" s="2">
        <f>CN847+CP847</f>
        <v>21233401.249005735</v>
      </c>
      <c r="CR847" s="6">
        <f>'[1]Detailed Budget'!$AD$195</f>
        <v>18734176418</v>
      </c>
      <c r="CS847" s="5">
        <f>BN847*CR847</f>
        <v>4879312.4162821332</v>
      </c>
      <c r="CW847" s="4"/>
      <c r="DH847" s="3">
        <f>'[1]Detailed Budget'!$AD$163</f>
        <v>4928560000</v>
      </c>
      <c r="DI847" s="2">
        <f>AP847*DH847</f>
        <v>5600000</v>
      </c>
    </row>
    <row r="848" spans="1:113" ht="58" x14ac:dyDescent="0.35">
      <c r="A848" s="23" t="s">
        <v>104</v>
      </c>
      <c r="B848" s="22" t="s">
        <v>103</v>
      </c>
      <c r="C848" s="21" t="s">
        <v>1</v>
      </c>
      <c r="D848" s="21"/>
      <c r="E848" s="21"/>
      <c r="F848" s="21"/>
      <c r="G848" s="21" t="s">
        <v>1</v>
      </c>
      <c r="H848" s="21" t="s">
        <v>1</v>
      </c>
      <c r="I848" s="21" t="s">
        <v>1</v>
      </c>
      <c r="J848" s="21"/>
      <c r="K848" s="21"/>
      <c r="L848" s="21"/>
      <c r="M848" s="21"/>
      <c r="N848" s="21"/>
      <c r="O848" s="21"/>
      <c r="P848" s="21" t="s">
        <v>1</v>
      </c>
      <c r="Q848" s="21" t="s">
        <v>1</v>
      </c>
      <c r="R848" s="21"/>
      <c r="S848" s="21"/>
      <c r="T848" s="21"/>
      <c r="U848" s="20">
        <f>COUNTA(C848:T848)</f>
        <v>6</v>
      </c>
      <c r="V848" s="19" t="s">
        <v>26</v>
      </c>
      <c r="W848" s="18">
        <v>96444</v>
      </c>
      <c r="X848" s="17">
        <v>3.21</v>
      </c>
      <c r="Y848" s="16">
        <f>1+X848/100</f>
        <v>1.0321</v>
      </c>
      <c r="Z848" s="6">
        <v>19</v>
      </c>
      <c r="AA848" s="16">
        <f>POWER(Y848,Z848)</f>
        <v>1.8226940798007465</v>
      </c>
      <c r="AB848" s="6">
        <f>W848*AA848</f>
        <v>175787.9078323032</v>
      </c>
      <c r="AC848" s="1">
        <v>11.9</v>
      </c>
      <c r="AD848" s="6">
        <f>AB848*AC848/100</f>
        <v>20918.761032044084</v>
      </c>
      <c r="AE848" s="6">
        <f>AD848*0.95</f>
        <v>19872.822980441877</v>
      </c>
      <c r="AF848" s="6">
        <f>AE848*BB848</f>
        <v>0</v>
      </c>
      <c r="AG848" s="15">
        <f>AE848/21628351</f>
        <v>9.188320912880449E-4</v>
      </c>
      <c r="AH848" s="6">
        <f>AB848*0.05</f>
        <v>8789.3953916151604</v>
      </c>
      <c r="AI848" s="12">
        <f>AH848/12908475</f>
        <v>6.8090114375363164E-4</v>
      </c>
      <c r="AJ848" s="6">
        <f>AD848+AH848</f>
        <v>29708.156423659246</v>
      </c>
      <c r="AK848" s="6">
        <f>AB848*0.04</f>
        <v>7031.516313292128</v>
      </c>
      <c r="AL848" s="6">
        <f>AB848*0.04</f>
        <v>7031.516313292128</v>
      </c>
      <c r="AM848" s="6">
        <f>AK848+AL848</f>
        <v>14063.032626584256</v>
      </c>
      <c r="AN848" s="14">
        <f>AM848/20653560</f>
        <v>6.8090114375363164E-4</v>
      </c>
      <c r="AO848" s="6">
        <v>12</v>
      </c>
      <c r="AP848" s="13">
        <f>AO848/8801</f>
        <v>1.3634814225656176E-3</v>
      </c>
      <c r="AQ848" s="6">
        <v>12</v>
      </c>
      <c r="AR848" s="6"/>
      <c r="AS848" s="6"/>
      <c r="AT848" s="6"/>
      <c r="AU848" s="6">
        <v>0</v>
      </c>
      <c r="AV848" s="6"/>
      <c r="AW848" s="13">
        <f>AV848/34743979</f>
        <v>0</v>
      </c>
      <c r="AX848" s="6">
        <v>1</v>
      </c>
      <c r="AY848" s="6">
        <f>AJ848/1052544*334059</f>
        <v>9428.847655519563</v>
      </c>
      <c r="AZ848" s="6">
        <f>AX848*AY848</f>
        <v>9428.847655519563</v>
      </c>
      <c r="BA848" s="12">
        <f>AZ848/12721596</f>
        <v>7.4116861245393767E-4</v>
      </c>
      <c r="BB848" s="11">
        <v>0</v>
      </c>
      <c r="BC848" s="6">
        <f>AD848*BB848*0.18*4</f>
        <v>0</v>
      </c>
      <c r="BD848" s="10">
        <f>BC848/11104067</f>
        <v>0</v>
      </c>
      <c r="BE848" s="6">
        <f>AD848*BB848*0.77*4</f>
        <v>0</v>
      </c>
      <c r="BF848" s="8">
        <f>BE848/47500730</f>
        <v>0</v>
      </c>
      <c r="BG848" s="27">
        <f>BC848+BE848</f>
        <v>0</v>
      </c>
      <c r="BH848" s="9">
        <v>1</v>
      </c>
      <c r="BI848" s="6">
        <f>AK848*0.85*0.75*12</f>
        <v>53791.099796684779</v>
      </c>
      <c r="BJ848" s="6">
        <f>AL848*0.85*0.75*2*12</f>
        <v>107582.19959336956</v>
      </c>
      <c r="BK848" s="6">
        <f>BI848+BJ848</f>
        <v>161373.29939005434</v>
      </c>
      <c r="BL848" s="8">
        <f>BK848/236999601</f>
        <v>6.8090114375363164E-4</v>
      </c>
      <c r="BM848" s="6">
        <f>AH848/311404*549448</f>
        <v>15508.200662586756</v>
      </c>
      <c r="BN848" s="8">
        <f>BM848/23157202</f>
        <v>6.6969233427193646E-4</v>
      </c>
      <c r="BT848" s="6">
        <f>'[1]Detailed Budget'!$AD$12</f>
        <v>194045122715</v>
      </c>
      <c r="BU848" s="6">
        <f>'[1]Detailed Budget'!$AD$24</f>
        <v>194045122715</v>
      </c>
      <c r="BV848" s="7">
        <f>AV848/34743979</f>
        <v>0</v>
      </c>
      <c r="BW848" s="4"/>
      <c r="BX848" s="5">
        <f>BT848*BV848</f>
        <v>0</v>
      </c>
      <c r="BY848" s="5">
        <f>BU848*BV848</f>
        <v>0</v>
      </c>
      <c r="CA848" s="6">
        <f>'[1]Detailed Budget'!$AD$96</f>
        <v>71050111380.677719</v>
      </c>
      <c r="CB848" s="5">
        <f>BA848*CA848</f>
        <v>52660112.466714628</v>
      </c>
      <c r="CE848" s="6">
        <f>'[1]Detailed Budget'!$AD$175</f>
        <v>4330586076.5988197</v>
      </c>
      <c r="CF848" s="5">
        <f>BB848*BD848*CE848</f>
        <v>0</v>
      </c>
      <c r="CG848" s="6">
        <f>'[1]Detailed Budget'!$AD$176</f>
        <v>20662817754.37001</v>
      </c>
      <c r="CH848" s="5">
        <f>BB848*BF848*CG848</f>
        <v>0</v>
      </c>
      <c r="CI848" s="5">
        <f>CF848+CH848</f>
        <v>0</v>
      </c>
      <c r="CJ848" s="5">
        <f>'[1]Detailed Budget'!$AD$178</f>
        <v>46025131033.061455</v>
      </c>
      <c r="CK848" s="5">
        <f>BB848*AG848*CJ848</f>
        <v>0</v>
      </c>
      <c r="CL848" s="5">
        <f>CI848+CK848</f>
        <v>0</v>
      </c>
      <c r="CM848" s="4">
        <f>'[1]Detailed Budget'!$AD$189</f>
        <v>77498869683.252869</v>
      </c>
      <c r="CN848" s="5">
        <f>BH848*BL848*CM848</f>
        <v>52769069.006940529</v>
      </c>
      <c r="CO848" s="3">
        <f>'[1]Detailed Budget'!$AD$191</f>
        <v>2684962805.4134097</v>
      </c>
      <c r="CP848" s="2">
        <f>BH848*AN848*CO848</f>
        <v>1828194.2451419502</v>
      </c>
      <c r="CQ848" s="2">
        <f>CN848+CP848</f>
        <v>54597263.252082482</v>
      </c>
      <c r="CR848" s="6">
        <f>'[1]Detailed Budget'!$AD$195</f>
        <v>18734176418</v>
      </c>
      <c r="CS848" s="5">
        <f>BN848*CR848</f>
        <v>12546134.336032685</v>
      </c>
      <c r="CW848" s="4"/>
      <c r="DH848" s="3">
        <f>'[1]Detailed Budget'!$AD$163</f>
        <v>4928560000</v>
      </c>
      <c r="DI848" s="2">
        <f>AP848*DH848</f>
        <v>6720000</v>
      </c>
    </row>
    <row r="849" spans="1:118" ht="43.5" x14ac:dyDescent="0.35">
      <c r="A849" s="23" t="s">
        <v>102</v>
      </c>
      <c r="B849" s="22" t="s">
        <v>101</v>
      </c>
      <c r="C849" s="21" t="s">
        <v>1</v>
      </c>
      <c r="D849" s="21"/>
      <c r="E849" s="21"/>
      <c r="F849" s="21"/>
      <c r="G849" s="21" t="s">
        <v>1</v>
      </c>
      <c r="H849" s="21" t="s">
        <v>1</v>
      </c>
      <c r="I849" s="21" t="s">
        <v>1</v>
      </c>
      <c r="J849" s="21"/>
      <c r="K849" s="21"/>
      <c r="L849" s="21"/>
      <c r="M849" s="21"/>
      <c r="N849" s="21"/>
      <c r="O849" s="21" t="s">
        <v>1</v>
      </c>
      <c r="P849" s="21"/>
      <c r="Q849" s="21"/>
      <c r="R849" s="21" t="s">
        <v>1</v>
      </c>
      <c r="S849" s="21"/>
      <c r="T849" s="21"/>
      <c r="U849" s="20">
        <f>COUNTA(C849:T849)</f>
        <v>6</v>
      </c>
      <c r="V849" s="19" t="s">
        <v>9</v>
      </c>
      <c r="W849" s="18">
        <v>62054</v>
      </c>
      <c r="X849" s="17">
        <v>3.21</v>
      </c>
      <c r="Y849" s="16">
        <f>1+X849/100</f>
        <v>1.0321</v>
      </c>
      <c r="Z849" s="6">
        <v>19</v>
      </c>
      <c r="AA849" s="16">
        <f>POWER(Y849,Z849)</f>
        <v>1.8226940798007465</v>
      </c>
      <c r="AB849" s="6">
        <f>W849*AA849</f>
        <v>113105.45842795553</v>
      </c>
      <c r="AC849" s="1">
        <v>11.9</v>
      </c>
      <c r="AD849" s="6">
        <f>AB849*AC849/100</f>
        <v>13459.549552926708</v>
      </c>
      <c r="AE849" s="6">
        <f>AD849*0.95</f>
        <v>12786.572075280372</v>
      </c>
      <c r="AF849" s="6">
        <f>AE849*BB849</f>
        <v>0</v>
      </c>
      <c r="AG849" s="15">
        <f>AE849/21628351</f>
        <v>5.9119495865775308E-4</v>
      </c>
      <c r="AH849" s="6">
        <f>AB849*0.05</f>
        <v>5655.2729213977764</v>
      </c>
      <c r="AI849" s="12">
        <f>AH849/12908475</f>
        <v>4.3810542464526415E-4</v>
      </c>
      <c r="AJ849" s="6">
        <f>AD849+AH849</f>
        <v>19114.822474324486</v>
      </c>
      <c r="AK849" s="6">
        <f>AB849*0.04</f>
        <v>4524.2183371182209</v>
      </c>
      <c r="AL849" s="6">
        <f>AB849*0.04</f>
        <v>4524.2183371182209</v>
      </c>
      <c r="AM849" s="6">
        <f>AK849+AL849</f>
        <v>9048.4366742364418</v>
      </c>
      <c r="AN849" s="14">
        <f>AM849/20653560</f>
        <v>4.3810542464526415E-4</v>
      </c>
      <c r="AO849" s="6">
        <v>11</v>
      </c>
      <c r="AP849" s="13">
        <f>AO849/8801</f>
        <v>1.2498579706851495E-3</v>
      </c>
      <c r="AQ849" s="6">
        <v>11</v>
      </c>
      <c r="AR849" s="6"/>
      <c r="AS849" s="6"/>
      <c r="AT849" s="6"/>
      <c r="AU849" s="6">
        <v>0</v>
      </c>
      <c r="AV849" s="6"/>
      <c r="AW849" s="13">
        <f>AV849/34743979</f>
        <v>0</v>
      </c>
      <c r="AX849" s="6">
        <v>1</v>
      </c>
      <c r="AY849" s="6">
        <f>AJ849/1052544*334059</f>
        <v>6066.7093071171976</v>
      </c>
      <c r="AZ849" s="6">
        <f>AX849*AY849</f>
        <v>6066.7093071171976</v>
      </c>
      <c r="BA849" s="12">
        <f>AZ849/12721596</f>
        <v>4.76882720306257E-4</v>
      </c>
      <c r="BB849" s="11">
        <v>0</v>
      </c>
      <c r="BC849" s="6">
        <f>AD849*BB849*0.18*4</f>
        <v>0</v>
      </c>
      <c r="BD849" s="10">
        <f>BC849/11104067</f>
        <v>0</v>
      </c>
      <c r="BE849" s="6">
        <f>AD849*BB849*0.77*4</f>
        <v>0</v>
      </c>
      <c r="BF849" s="8">
        <f>BE849/47500730</f>
        <v>0</v>
      </c>
      <c r="BG849" s="27">
        <f>BC849+BE849</f>
        <v>0</v>
      </c>
      <c r="BH849" s="9">
        <v>1</v>
      </c>
      <c r="BI849" s="6">
        <f>AK849*0.85*0.75*12</f>
        <v>34610.270278954391</v>
      </c>
      <c r="BJ849" s="6">
        <f>AL849*0.85*0.75*2*12</f>
        <v>69220.540557908782</v>
      </c>
      <c r="BK849" s="6">
        <f>BI849+BJ849</f>
        <v>103830.81083686318</v>
      </c>
      <c r="BL849" s="8">
        <f>BK849/236999601</f>
        <v>4.381054246452642E-4</v>
      </c>
      <c r="BM849" s="6">
        <f>AH849/311404*549448</f>
        <v>9978.2867147376564</v>
      </c>
      <c r="BN849" s="8">
        <f>BM849/23157202</f>
        <v>4.308934522718961E-4</v>
      </c>
      <c r="BT849" s="6">
        <f>'[1]Detailed Budget'!$AD$12</f>
        <v>194045122715</v>
      </c>
      <c r="BU849" s="6">
        <f>'[1]Detailed Budget'!$AD$24</f>
        <v>194045122715</v>
      </c>
      <c r="BV849" s="7">
        <f>AV849/34743979</f>
        <v>0</v>
      </c>
      <c r="BW849" s="4"/>
      <c r="BX849" s="5">
        <f>BT849*BV849</f>
        <v>0</v>
      </c>
      <c r="BY849" s="5">
        <f>BU849*BV849</f>
        <v>0</v>
      </c>
      <c r="CA849" s="6">
        <f>'[1]Detailed Budget'!$AD$96</f>
        <v>71050111380.677719</v>
      </c>
      <c r="CB849" s="5">
        <f>BA849*CA849</f>
        <v>33882570.393280141</v>
      </c>
      <c r="CE849" s="6">
        <f>'[1]Detailed Budget'!$AD$175</f>
        <v>4330586076.5988197</v>
      </c>
      <c r="CF849" s="5">
        <f>BB849*BD849*CE849</f>
        <v>0</v>
      </c>
      <c r="CG849" s="6">
        <f>'[1]Detailed Budget'!$AD$176</f>
        <v>20662817754.37001</v>
      </c>
      <c r="CH849" s="5">
        <f>BB849*BF849*CG849</f>
        <v>0</v>
      </c>
      <c r="CI849" s="5">
        <f>CF849+CH849</f>
        <v>0</v>
      </c>
      <c r="CJ849" s="5">
        <f>'[1]Detailed Budget'!$AD$178</f>
        <v>46025131033.061455</v>
      </c>
      <c r="CK849" s="5">
        <f>BB849*AG849*CJ849</f>
        <v>0</v>
      </c>
      <c r="CL849" s="5">
        <f>CI849+CK849</f>
        <v>0</v>
      </c>
      <c r="CM849" s="4">
        <f>'[1]Detailed Budget'!$AD$189</f>
        <v>77498869683.252869</v>
      </c>
      <c r="CN849" s="5">
        <f>BH849*BL849*CM849</f>
        <v>33952675.212109491</v>
      </c>
      <c r="CO849" s="3">
        <f>'[1]Detailed Budget'!$AD$191</f>
        <v>2684962805.4134097</v>
      </c>
      <c r="CP849" s="2">
        <f>BH849*AN849*CO849</f>
        <v>1176296.7700223816</v>
      </c>
      <c r="CQ849" s="2">
        <f>CN849+CP849</f>
        <v>35128971.982131876</v>
      </c>
      <c r="CR849" s="6">
        <f>'[1]Detailed Budget'!$AD$195</f>
        <v>18734176418</v>
      </c>
      <c r="CS849" s="5">
        <f>BN849*CR849</f>
        <v>8072433.9522227645</v>
      </c>
      <c r="CW849" s="4"/>
      <c r="DH849" s="3">
        <f>'[1]Detailed Budget'!$AD$163</f>
        <v>4928560000</v>
      </c>
      <c r="DI849" s="2">
        <f>AP849*DH849</f>
        <v>6160000</v>
      </c>
    </row>
    <row r="850" spans="1:118" ht="43.5" x14ac:dyDescent="0.35">
      <c r="A850" s="23" t="s">
        <v>100</v>
      </c>
      <c r="B850" s="22" t="s">
        <v>99</v>
      </c>
      <c r="C850" s="21" t="s">
        <v>1</v>
      </c>
      <c r="D850" s="21"/>
      <c r="E850" s="21"/>
      <c r="F850" s="21"/>
      <c r="G850" s="21" t="s">
        <v>1</v>
      </c>
      <c r="H850" s="21" t="s">
        <v>1</v>
      </c>
      <c r="I850" s="21" t="s">
        <v>1</v>
      </c>
      <c r="J850" s="21"/>
      <c r="K850" s="21"/>
      <c r="L850" s="21"/>
      <c r="M850" s="21"/>
      <c r="N850" s="21"/>
      <c r="O850" s="21"/>
      <c r="P850" s="21" t="s">
        <v>1</v>
      </c>
      <c r="Q850" s="21"/>
      <c r="R850" s="21" t="s">
        <v>1</v>
      </c>
      <c r="S850" s="21"/>
      <c r="T850" s="21"/>
      <c r="U850" s="20">
        <f>COUNTA(C850:T850)</f>
        <v>6</v>
      </c>
      <c r="V850" s="19" t="s">
        <v>9</v>
      </c>
      <c r="W850" s="18">
        <v>105416</v>
      </c>
      <c r="X850" s="17">
        <v>3.21</v>
      </c>
      <c r="Y850" s="16">
        <f>1+X850/100</f>
        <v>1.0321</v>
      </c>
      <c r="Z850" s="6">
        <v>19</v>
      </c>
      <c r="AA850" s="16">
        <f>POWER(Y850,Z850)</f>
        <v>1.8226940798007465</v>
      </c>
      <c r="AB850" s="6">
        <f>W850*AA850</f>
        <v>192141.11911627548</v>
      </c>
      <c r="AC850" s="1">
        <v>11.9</v>
      </c>
      <c r="AD850" s="6">
        <f>AB850*AC850/100</f>
        <v>22864.793174836785</v>
      </c>
      <c r="AE850" s="6">
        <f>AD850*0.95</f>
        <v>21721.553516094944</v>
      </c>
      <c r="AF850" s="6">
        <f>AE850*BB850</f>
        <v>0</v>
      </c>
      <c r="AG850" s="15">
        <f>AE850/21628351</f>
        <v>1.0043092751775178E-3</v>
      </c>
      <c r="AH850" s="6">
        <f>AB850*0.05</f>
        <v>9607.0559558137738</v>
      </c>
      <c r="AI850" s="12">
        <f>AH850/12908475</f>
        <v>7.4424406878533477E-4</v>
      </c>
      <c r="AJ850" s="6">
        <f>AD850+AH850</f>
        <v>32471.84913065056</v>
      </c>
      <c r="AK850" s="6">
        <f>AB850*0.04</f>
        <v>7685.6447646510196</v>
      </c>
      <c r="AL850" s="6">
        <f>AB850*0.04</f>
        <v>7685.6447646510196</v>
      </c>
      <c r="AM850" s="6">
        <f>AK850+AL850</f>
        <v>15371.289529302039</v>
      </c>
      <c r="AN850" s="14">
        <f>AM850/20653560</f>
        <v>7.4424406878533477E-4</v>
      </c>
      <c r="AO850" s="6">
        <v>11</v>
      </c>
      <c r="AP850" s="13">
        <f>AO850/8801</f>
        <v>1.2498579706851495E-3</v>
      </c>
      <c r="AQ850" s="6">
        <v>11</v>
      </c>
      <c r="AR850" s="6"/>
      <c r="AS850" s="6"/>
      <c r="AT850" s="6"/>
      <c r="AU850" s="6">
        <v>0</v>
      </c>
      <c r="AV850" s="6"/>
      <c r="AW850" s="13">
        <f>AV850/34743979</f>
        <v>0</v>
      </c>
      <c r="AX850" s="6">
        <v>1</v>
      </c>
      <c r="AY850" s="6">
        <f>AJ850/1052544*334059</f>
        <v>10305.995235102757</v>
      </c>
      <c r="AZ850" s="6">
        <f>AX850*AY850</f>
        <v>10305.995235102757</v>
      </c>
      <c r="BA850" s="12">
        <f>AZ850/12721596</f>
        <v>8.101181042931057E-4</v>
      </c>
      <c r="BB850" s="11">
        <v>0</v>
      </c>
      <c r="BC850" s="6">
        <f>AD850*BB850*0.18*4</f>
        <v>0</v>
      </c>
      <c r="BD850" s="10">
        <f>BC850/11104067</f>
        <v>0</v>
      </c>
      <c r="BE850" s="6">
        <f>AD850*BB850*0.77*4</f>
        <v>0</v>
      </c>
      <c r="BF850" s="8">
        <f>BE850/47500730</f>
        <v>0</v>
      </c>
      <c r="BG850" s="27">
        <f>BC850+BE850</f>
        <v>0</v>
      </c>
      <c r="BH850" s="9">
        <v>1</v>
      </c>
      <c r="BI850" s="6">
        <f>AK850*0.85*0.75*12</f>
        <v>58795.182449580301</v>
      </c>
      <c r="BJ850" s="6">
        <f>AL850*0.85*0.75*2*12</f>
        <v>117590.3648991606</v>
      </c>
      <c r="BK850" s="6">
        <f>BI850+BJ850</f>
        <v>176385.54734874092</v>
      </c>
      <c r="BL850" s="8">
        <f>BK850/236999601</f>
        <v>7.4424406878533488E-4</v>
      </c>
      <c r="BM850" s="6">
        <f>AH850/311404*549448</f>
        <v>16950.898770760705</v>
      </c>
      <c r="BN850" s="8">
        <f>BM850/23157202</f>
        <v>7.3199252529561668E-4</v>
      </c>
      <c r="BT850" s="6">
        <f>'[1]Detailed Budget'!$AD$12</f>
        <v>194045122715</v>
      </c>
      <c r="BU850" s="6">
        <f>'[1]Detailed Budget'!$AD$24</f>
        <v>194045122715</v>
      </c>
      <c r="BV850" s="7">
        <f>AV850/34743979</f>
        <v>0</v>
      </c>
      <c r="BW850" s="4"/>
      <c r="BX850" s="5">
        <f>BT850*BV850</f>
        <v>0</v>
      </c>
      <c r="BY850" s="5">
        <f>BU850*BV850</f>
        <v>0</v>
      </c>
      <c r="CA850" s="6">
        <f>'[1]Detailed Budget'!$AD$96</f>
        <v>71050111380.677719</v>
      </c>
      <c r="CB850" s="5">
        <f>BA850*CA850</f>
        <v>57558981.54152865</v>
      </c>
      <c r="CE850" s="6">
        <f>'[1]Detailed Budget'!$AD$175</f>
        <v>4330586076.5988197</v>
      </c>
      <c r="CF850" s="5">
        <f>BB850*BD850*CE850</f>
        <v>0</v>
      </c>
      <c r="CG850" s="6">
        <f>'[1]Detailed Budget'!$AD$176</f>
        <v>20662817754.37001</v>
      </c>
      <c r="CH850" s="5">
        <f>BB850*BF850*CG850</f>
        <v>0</v>
      </c>
      <c r="CI850" s="5">
        <f>CF850+CH850</f>
        <v>0</v>
      </c>
      <c r="CJ850" s="5">
        <f>'[1]Detailed Budget'!$AD$178</f>
        <v>46025131033.061455</v>
      </c>
      <c r="CK850" s="5">
        <f>BB850*AG850*CJ850</f>
        <v>0</v>
      </c>
      <c r="CL850" s="5">
        <f>CI850+CK850</f>
        <v>0</v>
      </c>
      <c r="CM850" s="4">
        <f>'[1]Detailed Budget'!$AD$189</f>
        <v>77498869683.252869</v>
      </c>
      <c r="CN850" s="5">
        <f>BH850*BL850*CM850</f>
        <v>57678074.099328555</v>
      </c>
      <c r="CO850" s="3">
        <f>'[1]Detailed Budget'!$AD$191</f>
        <v>2684962805.4134097</v>
      </c>
      <c r="CP850" s="2">
        <f>BH850*AN850*CO850</f>
        <v>1998267.6428381631</v>
      </c>
      <c r="CQ850" s="2">
        <f>CN850+CP850</f>
        <v>59676341.74216672</v>
      </c>
      <c r="CR850" s="6">
        <f>'[1]Detailed Budget'!$AD$195</f>
        <v>18734176418</v>
      </c>
      <c r="CS850" s="5">
        <f>BN850*CR850</f>
        <v>13713277.105545411</v>
      </c>
      <c r="CW850" s="4"/>
      <c r="DH850" s="3">
        <f>'[1]Detailed Budget'!$AD$163</f>
        <v>4928560000</v>
      </c>
      <c r="DI850" s="2">
        <f>AP850*DH850</f>
        <v>6160000</v>
      </c>
    </row>
    <row r="851" spans="1:118" ht="43.5" x14ac:dyDescent="0.35">
      <c r="A851" s="23" t="s">
        <v>98</v>
      </c>
      <c r="B851" s="22" t="s">
        <v>97</v>
      </c>
      <c r="C851" s="21" t="s">
        <v>1</v>
      </c>
      <c r="D851" s="21"/>
      <c r="E851" s="21"/>
      <c r="F851" s="21"/>
      <c r="G851" s="21" t="s">
        <v>1</v>
      </c>
      <c r="H851" s="21" t="s">
        <v>1</v>
      </c>
      <c r="I851" s="21" t="s">
        <v>1</v>
      </c>
      <c r="J851" s="21"/>
      <c r="K851" s="21"/>
      <c r="L851" s="21"/>
      <c r="M851" s="21"/>
      <c r="N851" s="21"/>
      <c r="O851" s="21"/>
      <c r="P851" s="21" t="s">
        <v>1</v>
      </c>
      <c r="Q851" s="21"/>
      <c r="R851" s="21" t="s">
        <v>1</v>
      </c>
      <c r="S851" s="21"/>
      <c r="T851" s="21"/>
      <c r="U851" s="20">
        <f>COUNTA(C851:T851)</f>
        <v>6</v>
      </c>
      <c r="V851" s="19" t="s">
        <v>9</v>
      </c>
      <c r="W851" s="18">
        <v>106809</v>
      </c>
      <c r="X851" s="17">
        <v>3.21</v>
      </c>
      <c r="Y851" s="16">
        <f>1+X851/100</f>
        <v>1.0321</v>
      </c>
      <c r="Z851" s="6">
        <v>19</v>
      </c>
      <c r="AA851" s="16">
        <f>POWER(Y851,Z851)</f>
        <v>1.8226940798007465</v>
      </c>
      <c r="AB851" s="6">
        <f>W851*AA851</f>
        <v>194680.13196943793</v>
      </c>
      <c r="AC851" s="1">
        <v>11.9</v>
      </c>
      <c r="AD851" s="6">
        <f>AB851*AC851/100</f>
        <v>23166.935704363113</v>
      </c>
      <c r="AE851" s="6">
        <f>AD851*0.95</f>
        <v>22008.588919144957</v>
      </c>
      <c r="AF851" s="6">
        <f>AE851*BB851</f>
        <v>0</v>
      </c>
      <c r="AG851" s="15">
        <f>AE851/21628351</f>
        <v>1.0175805321055202E-3</v>
      </c>
      <c r="AH851" s="6">
        <f>AB851*0.05</f>
        <v>9734.0065984718967</v>
      </c>
      <c r="AI851" s="12">
        <f>AH851/12908475</f>
        <v>7.5407874272304793E-4</v>
      </c>
      <c r="AJ851" s="6">
        <f>AD851+AH851</f>
        <v>32900.942302835014</v>
      </c>
      <c r="AK851" s="6">
        <f>AB851*0.04</f>
        <v>7787.2052787775174</v>
      </c>
      <c r="AL851" s="6">
        <f>AB851*0.04</f>
        <v>7787.2052787775174</v>
      </c>
      <c r="AM851" s="6">
        <f>AK851+AL851</f>
        <v>15574.410557555035</v>
      </c>
      <c r="AN851" s="14">
        <f>AM851/20653560</f>
        <v>7.5407874272304793E-4</v>
      </c>
      <c r="AO851" s="6">
        <v>10</v>
      </c>
      <c r="AP851" s="13">
        <f>AO851/8801</f>
        <v>1.1362345188046814E-3</v>
      </c>
      <c r="AQ851" s="6">
        <v>10</v>
      </c>
      <c r="AR851" s="6"/>
      <c r="AS851" s="6"/>
      <c r="AT851" s="6"/>
      <c r="AU851" s="6">
        <v>0</v>
      </c>
      <c r="AV851" s="6"/>
      <c r="AW851" s="13">
        <f>AV851/34743979</f>
        <v>0</v>
      </c>
      <c r="AX851" s="6">
        <v>1</v>
      </c>
      <c r="AY851" s="6">
        <f>AJ851/1052544*334059</f>
        <v>10442.181880038042</v>
      </c>
      <c r="AZ851" s="6">
        <f>AX851*AY851</f>
        <v>10442.181880038042</v>
      </c>
      <c r="BA851" s="12">
        <f>AZ851/12721596</f>
        <v>8.2082325834258868E-4</v>
      </c>
      <c r="BB851" s="11">
        <v>0</v>
      </c>
      <c r="BC851" s="6">
        <f>AD851*BB851*0.18*4</f>
        <v>0</v>
      </c>
      <c r="BD851" s="10">
        <f>BC851/11104067</f>
        <v>0</v>
      </c>
      <c r="BE851" s="6">
        <f>AD851*BB851*0.77*4</f>
        <v>0</v>
      </c>
      <c r="BF851" s="8">
        <f>BE851/47500730</f>
        <v>0</v>
      </c>
      <c r="BG851" s="27">
        <f>BC851+BE851</f>
        <v>0</v>
      </c>
      <c r="BH851" s="9">
        <v>1</v>
      </c>
      <c r="BI851" s="6">
        <f>AK851*0.85*0.75*12</f>
        <v>59572.120382648012</v>
      </c>
      <c r="BJ851" s="6">
        <f>AL851*0.85*0.75*2*12</f>
        <v>119144.24076529602</v>
      </c>
      <c r="BK851" s="6">
        <f>BI851+BJ851</f>
        <v>178716.36114794403</v>
      </c>
      <c r="BL851" s="8">
        <f>BK851/236999601</f>
        <v>7.5407874272304803E-4</v>
      </c>
      <c r="BM851" s="6">
        <f>AH851/311404*549448</f>
        <v>17174.893249660206</v>
      </c>
      <c r="BN851" s="8">
        <f>BM851/23157202</f>
        <v>7.4166530350515609E-4</v>
      </c>
      <c r="BT851" s="6">
        <f>'[1]Detailed Budget'!$AD$12</f>
        <v>194045122715</v>
      </c>
      <c r="BU851" s="6">
        <f>'[1]Detailed Budget'!$AD$24</f>
        <v>194045122715</v>
      </c>
      <c r="BV851" s="7">
        <f>AV851/34743979</f>
        <v>0</v>
      </c>
      <c r="BW851" s="4"/>
      <c r="BX851" s="5">
        <f>BT851*BV851</f>
        <v>0</v>
      </c>
      <c r="BY851" s="5">
        <f>BU851*BV851</f>
        <v>0</v>
      </c>
      <c r="CA851" s="6">
        <f>'[1]Detailed Budget'!$AD$96</f>
        <v>71050111380.677719</v>
      </c>
      <c r="CB851" s="5">
        <f>BA851*CA851</f>
        <v>58319583.929091729</v>
      </c>
      <c r="CE851" s="6">
        <f>'[1]Detailed Budget'!$AD$175</f>
        <v>4330586076.5988197</v>
      </c>
      <c r="CF851" s="5">
        <f>BB851*BD851*CE851</f>
        <v>0</v>
      </c>
      <c r="CG851" s="6">
        <f>'[1]Detailed Budget'!$AD$176</f>
        <v>20662817754.37001</v>
      </c>
      <c r="CH851" s="5">
        <f>BB851*BF851*CG851</f>
        <v>0</v>
      </c>
      <c r="CI851" s="5">
        <f>CF851+CH851</f>
        <v>0</v>
      </c>
      <c r="CJ851" s="5">
        <f>'[1]Detailed Budget'!$AD$178</f>
        <v>46025131033.061455</v>
      </c>
      <c r="CK851" s="5">
        <f>BB851*AG851*CJ851</f>
        <v>0</v>
      </c>
      <c r="CL851" s="5">
        <f>CI851+CK851</f>
        <v>0</v>
      </c>
      <c r="CM851" s="4">
        <f>'[1]Detailed Budget'!$AD$189</f>
        <v>77498869683.252869</v>
      </c>
      <c r="CN851" s="5">
        <f>BH851*BL851*CM851</f>
        <v>58440250.213204667</v>
      </c>
      <c r="CO851" s="3">
        <f>'[1]Detailed Budget'!$AD$191</f>
        <v>2684962805.4134097</v>
      </c>
      <c r="CP851" s="2">
        <f>BH851*AN851*CO851</f>
        <v>2024673.3765642915</v>
      </c>
      <c r="CQ851" s="2">
        <f>CN851+CP851</f>
        <v>60464923.589768961</v>
      </c>
      <c r="CR851" s="6">
        <f>'[1]Detailed Budget'!$AD$195</f>
        <v>18734176418</v>
      </c>
      <c r="CS851" s="5">
        <f>BN851*CR851</f>
        <v>13894488.638975108</v>
      </c>
      <c r="CW851" s="4"/>
      <c r="DH851" s="3">
        <f>'[1]Detailed Budget'!$AD$163</f>
        <v>4928560000</v>
      </c>
      <c r="DI851" s="2">
        <f>AP851*DH851</f>
        <v>5600000</v>
      </c>
    </row>
    <row r="852" spans="1:118" ht="58" x14ac:dyDescent="0.35">
      <c r="A852" s="23" t="s">
        <v>96</v>
      </c>
      <c r="B852" s="22" t="s">
        <v>95</v>
      </c>
      <c r="C852" s="21" t="s">
        <v>1</v>
      </c>
      <c r="D852" s="21"/>
      <c r="E852" s="21"/>
      <c r="F852" s="21"/>
      <c r="G852" s="21" t="s">
        <v>1</v>
      </c>
      <c r="H852" s="21" t="s">
        <v>1</v>
      </c>
      <c r="I852" s="21" t="s">
        <v>1</v>
      </c>
      <c r="J852" s="21"/>
      <c r="K852" s="21"/>
      <c r="L852" s="21"/>
      <c r="M852" s="21"/>
      <c r="N852" s="21"/>
      <c r="O852" s="21"/>
      <c r="P852" s="21" t="s">
        <v>1</v>
      </c>
      <c r="Q852" s="21" t="s">
        <v>1</v>
      </c>
      <c r="R852" s="21"/>
      <c r="S852" s="21"/>
      <c r="T852" s="21"/>
      <c r="U852" s="20">
        <f>COUNTA(C852:T852)</f>
        <v>6</v>
      </c>
      <c r="V852" s="19" t="s">
        <v>26</v>
      </c>
      <c r="W852" s="18">
        <v>119590</v>
      </c>
      <c r="X852" s="17">
        <v>3.21</v>
      </c>
      <c r="Y852" s="16">
        <f>1+X852/100</f>
        <v>1.0321</v>
      </c>
      <c r="Z852" s="6">
        <v>19</v>
      </c>
      <c r="AA852" s="16">
        <f>POWER(Y852,Z852)</f>
        <v>1.8226940798007465</v>
      </c>
      <c r="AB852" s="6">
        <f>W852*AA852</f>
        <v>217975.98500337129</v>
      </c>
      <c r="AC852" s="1">
        <v>11.9</v>
      </c>
      <c r="AD852" s="6">
        <f>AB852*AC852/100</f>
        <v>25939.142215401185</v>
      </c>
      <c r="AE852" s="6">
        <f>AD852*0.95</f>
        <v>24642.185104631124</v>
      </c>
      <c r="AF852" s="6">
        <f>AE852*BB852</f>
        <v>0</v>
      </c>
      <c r="AG852" s="15">
        <f>AE852/21628351</f>
        <v>1.1393464580185112E-3</v>
      </c>
      <c r="AH852" s="6">
        <f>AB852*0.05</f>
        <v>10898.799250168566</v>
      </c>
      <c r="AI852" s="12">
        <f>AH852/12908475</f>
        <v>8.4431346461673947E-4</v>
      </c>
      <c r="AJ852" s="6">
        <f>AD852+AH852</f>
        <v>36837.941465569747</v>
      </c>
      <c r="AK852" s="6">
        <f>AB852*0.04</f>
        <v>8719.0394001348523</v>
      </c>
      <c r="AL852" s="6">
        <f>AB852*0.04</f>
        <v>8719.0394001348523</v>
      </c>
      <c r="AM852" s="6">
        <f>AK852+AL852</f>
        <v>17438.078800269705</v>
      </c>
      <c r="AN852" s="14">
        <f>AM852/20653560</f>
        <v>8.4431346461673947E-4</v>
      </c>
      <c r="AO852" s="6">
        <v>11</v>
      </c>
      <c r="AP852" s="13">
        <f>AO852/8801</f>
        <v>1.2498579706851495E-3</v>
      </c>
      <c r="AQ852" s="6">
        <v>11</v>
      </c>
      <c r="AR852" s="6"/>
      <c r="AS852" s="6"/>
      <c r="AT852" s="6"/>
      <c r="AU852" s="6">
        <v>0</v>
      </c>
      <c r="AV852" s="6"/>
      <c r="AW852" s="13">
        <f>AV852/34743979</f>
        <v>0</v>
      </c>
      <c r="AX852" s="6">
        <v>1</v>
      </c>
      <c r="AY852" s="6">
        <f>AJ852/1052544*334059</f>
        <v>11691.716344444283</v>
      </c>
      <c r="AZ852" s="6">
        <f>AX852*AY852</f>
        <v>11691.716344444283</v>
      </c>
      <c r="BA852" s="12">
        <f>AZ852/12721596</f>
        <v>9.1904477586336514E-4</v>
      </c>
      <c r="BB852" s="11">
        <v>0</v>
      </c>
      <c r="BC852" s="6">
        <f>AD852*BB852*0.18*4</f>
        <v>0</v>
      </c>
      <c r="BD852" s="10">
        <f>BC852/11104067</f>
        <v>0</v>
      </c>
      <c r="BE852" s="6">
        <f>AD852*BB852*0.77*4</f>
        <v>0</v>
      </c>
      <c r="BF852" s="8">
        <f>BE852/47500730</f>
        <v>0</v>
      </c>
      <c r="BG852" s="27">
        <f>BC852+BE852</f>
        <v>0</v>
      </c>
      <c r="BH852" s="9">
        <v>1</v>
      </c>
      <c r="BI852" s="6">
        <f>AK852*0.85*0.75*12</f>
        <v>66700.651411031606</v>
      </c>
      <c r="BJ852" s="6">
        <f>AL852*0.85*0.75*2*12</f>
        <v>133401.30282206321</v>
      </c>
      <c r="BK852" s="6">
        <f>BI852+BJ852</f>
        <v>200101.95423309482</v>
      </c>
      <c r="BL852" s="8">
        <f>BK852/236999601</f>
        <v>8.4431346461673925E-4</v>
      </c>
      <c r="BM852" s="6">
        <f>AH852/311404*549448</f>
        <v>19230.078773575864</v>
      </c>
      <c r="BN852" s="8">
        <f>BM852/23157202</f>
        <v>8.3041460594314735E-4</v>
      </c>
      <c r="BT852" s="6">
        <f>'[1]Detailed Budget'!$AD$12</f>
        <v>194045122715</v>
      </c>
      <c r="BU852" s="6">
        <f>'[1]Detailed Budget'!$AD$24</f>
        <v>194045122715</v>
      </c>
      <c r="BV852" s="7">
        <f>AV852/34743979</f>
        <v>0</v>
      </c>
      <c r="BW852" s="4"/>
      <c r="BX852" s="5">
        <f>BT852*BV852</f>
        <v>0</v>
      </c>
      <c r="BY852" s="5">
        <f>BU852*BV852</f>
        <v>0</v>
      </c>
      <c r="CA852" s="6">
        <f>'[1]Detailed Budget'!$AD$96</f>
        <v>71050111380.677719</v>
      </c>
      <c r="CB852" s="5">
        <f>BA852*CA852</f>
        <v>65298233.688922085</v>
      </c>
      <c r="CE852" s="6">
        <f>'[1]Detailed Budget'!$AD$175</f>
        <v>4330586076.5988197</v>
      </c>
      <c r="CF852" s="5">
        <f>BB852*BD852*CE852</f>
        <v>0</v>
      </c>
      <c r="CG852" s="6">
        <f>'[1]Detailed Budget'!$AD$176</f>
        <v>20662817754.37001</v>
      </c>
      <c r="CH852" s="5">
        <f>BB852*BF852*CG852</f>
        <v>0</v>
      </c>
      <c r="CI852" s="5">
        <f>CF852+CH852</f>
        <v>0</v>
      </c>
      <c r="CJ852" s="5">
        <f>'[1]Detailed Budget'!$AD$178</f>
        <v>46025131033.061455</v>
      </c>
      <c r="CK852" s="5">
        <f>BB852*AG852*CJ852</f>
        <v>0</v>
      </c>
      <c r="CL852" s="5">
        <f>CI852+CK852</f>
        <v>0</v>
      </c>
      <c r="CM852" s="4">
        <f>'[1]Detailed Budget'!$AD$189</f>
        <v>77498869683.252869</v>
      </c>
      <c r="CN852" s="5">
        <f>BH852*BL852*CM852</f>
        <v>65433339.166148409</v>
      </c>
      <c r="CO852" s="3">
        <f>'[1]Detailed Budget'!$AD$191</f>
        <v>2684962805.4134097</v>
      </c>
      <c r="CP852" s="2">
        <f>BH852*AN852*CO852</f>
        <v>2266950.2486056765</v>
      </c>
      <c r="CQ852" s="2">
        <f>CN852+CP852</f>
        <v>67700289.414754093</v>
      </c>
      <c r="CR852" s="6">
        <f>'[1]Detailed Budget'!$AD$195</f>
        <v>18734176418</v>
      </c>
      <c r="CS852" s="5">
        <f>BN852*CR852</f>
        <v>15557133.727822874</v>
      </c>
      <c r="CW852" s="4"/>
      <c r="DH852" s="3">
        <f>'[1]Detailed Budget'!$AD$163</f>
        <v>4928560000</v>
      </c>
      <c r="DI852" s="2">
        <f>AP852*DH852</f>
        <v>6160000</v>
      </c>
    </row>
    <row r="853" spans="1:118" ht="43.5" x14ac:dyDescent="0.35">
      <c r="A853" s="23" t="s">
        <v>94</v>
      </c>
      <c r="B853" s="22" t="s">
        <v>93</v>
      </c>
      <c r="C853" s="21" t="s">
        <v>1</v>
      </c>
      <c r="D853" s="21"/>
      <c r="E853" s="21"/>
      <c r="F853" s="21"/>
      <c r="G853" s="21" t="s">
        <v>1</v>
      </c>
      <c r="H853" s="21" t="s">
        <v>1</v>
      </c>
      <c r="I853" s="21" t="s">
        <v>1</v>
      </c>
      <c r="J853" s="21"/>
      <c r="K853" s="21"/>
      <c r="L853" s="21"/>
      <c r="M853" s="21"/>
      <c r="N853" s="21"/>
      <c r="O853" s="21" t="s">
        <v>1</v>
      </c>
      <c r="P853" s="21"/>
      <c r="Q853" s="21"/>
      <c r="R853" s="21" t="s">
        <v>1</v>
      </c>
      <c r="S853" s="21"/>
      <c r="T853" s="21"/>
      <c r="U853" s="20">
        <f>COUNTA(C853:T853)</f>
        <v>6</v>
      </c>
      <c r="V853" s="19" t="s">
        <v>9</v>
      </c>
      <c r="W853" s="18">
        <v>142806</v>
      </c>
      <c r="X853" s="17">
        <v>3.21</v>
      </c>
      <c r="Y853" s="16">
        <f>1+X853/100</f>
        <v>1.0321</v>
      </c>
      <c r="Z853" s="6">
        <v>19</v>
      </c>
      <c r="AA853" s="16">
        <f>POWER(Y853,Z853)</f>
        <v>1.8226940798007465</v>
      </c>
      <c r="AB853" s="6">
        <f>W853*AA853</f>
        <v>260291.6507600254</v>
      </c>
      <c r="AC853" s="1">
        <v>11.9</v>
      </c>
      <c r="AD853" s="6">
        <f>AB853*AC853/100</f>
        <v>30974.706440443024</v>
      </c>
      <c r="AE853" s="6">
        <f>AD853*0.95</f>
        <v>29425.971118420872</v>
      </c>
      <c r="AF853" s="6">
        <f>AE853*BB853</f>
        <v>0</v>
      </c>
      <c r="AG853" s="15">
        <f>AE853/21628351</f>
        <v>1.3605277220820429E-3</v>
      </c>
      <c r="AH853" s="6">
        <f>AB853*0.05</f>
        <v>13014.58253800127</v>
      </c>
      <c r="AI853" s="12">
        <f>AH853/12908475</f>
        <v>1.008219990200335E-3</v>
      </c>
      <c r="AJ853" s="6">
        <f>AD853+AH853</f>
        <v>43989.288978444296</v>
      </c>
      <c r="AK853" s="6">
        <f>AB853*0.04</f>
        <v>10411.666030401017</v>
      </c>
      <c r="AL853" s="6">
        <f>AB853*0.04</f>
        <v>10411.666030401017</v>
      </c>
      <c r="AM853" s="6">
        <f>AK853+AL853</f>
        <v>20823.332060802033</v>
      </c>
      <c r="AN853" s="14">
        <f>AM853/20653560</f>
        <v>1.008219990200335E-3</v>
      </c>
      <c r="AO853" s="6">
        <v>11</v>
      </c>
      <c r="AP853" s="13">
        <f>AO853/8801</f>
        <v>1.2498579706851495E-3</v>
      </c>
      <c r="AQ853" s="6">
        <v>11</v>
      </c>
      <c r="AR853" s="6"/>
      <c r="AS853" s="6"/>
      <c r="AT853" s="6"/>
      <c r="AU853" s="6">
        <v>0</v>
      </c>
      <c r="AV853" s="6"/>
      <c r="AW853" s="13">
        <f>AV853/34743979</f>
        <v>0</v>
      </c>
      <c r="AX853" s="6">
        <v>1</v>
      </c>
      <c r="AY853" s="6">
        <f>AJ853/1052544*334059</f>
        <v>13961.428583365752</v>
      </c>
      <c r="AZ853" s="6">
        <f>AX853*AY853</f>
        <v>13961.428583365752</v>
      </c>
      <c r="BA853" s="12">
        <f>AZ853/12721596</f>
        <v>1.0974588867124653E-3</v>
      </c>
      <c r="BB853" s="11">
        <v>0</v>
      </c>
      <c r="BC853" s="6">
        <f>AD853*BB853*0.18*4</f>
        <v>0</v>
      </c>
      <c r="BD853" s="10">
        <f>BC853/11104067</f>
        <v>0</v>
      </c>
      <c r="BE853" s="6">
        <f>AD853*BB853*0.77*4</f>
        <v>0</v>
      </c>
      <c r="BF853" s="8">
        <f>BE853/47500730</f>
        <v>0</v>
      </c>
      <c r="BG853" s="27">
        <f>BC853+BE853</f>
        <v>0</v>
      </c>
      <c r="BH853" s="9">
        <v>1</v>
      </c>
      <c r="BI853" s="6">
        <f>AK853*0.85*0.75*12</f>
        <v>79649.245132567768</v>
      </c>
      <c r="BJ853" s="6">
        <f>AL853*0.85*0.75*2*12</f>
        <v>159298.49026513554</v>
      </c>
      <c r="BK853" s="6">
        <f>BI853+BJ853</f>
        <v>238947.73539770331</v>
      </c>
      <c r="BL853" s="8">
        <f>BK853/236999601</f>
        <v>1.008219990200335E-3</v>
      </c>
      <c r="BM853" s="6">
        <f>AH853/311404*549448</f>
        <v>22963.212888529764</v>
      </c>
      <c r="BN853" s="8">
        <f>BM853/23157202</f>
        <v>9.9162294687111878E-4</v>
      </c>
      <c r="BT853" s="6">
        <f>'[1]Detailed Budget'!$AD$12</f>
        <v>194045122715</v>
      </c>
      <c r="BU853" s="6">
        <f>'[1]Detailed Budget'!$AD$24</f>
        <v>194045122715</v>
      </c>
      <c r="BV853" s="7">
        <f>AV853/34743979</f>
        <v>0</v>
      </c>
      <c r="BW853" s="4"/>
      <c r="BX853" s="5">
        <f>BT853*BV853</f>
        <v>0</v>
      </c>
      <c r="BY853" s="5">
        <f>BU853*BV853</f>
        <v>0</v>
      </c>
      <c r="CA853" s="6">
        <f>'[1]Detailed Budget'!$AD$96</f>
        <v>71050111380.677719</v>
      </c>
      <c r="CB853" s="5">
        <f>BA853*CA853</f>
        <v>77974576.136635229</v>
      </c>
      <c r="CE853" s="6">
        <f>'[1]Detailed Budget'!$AD$175</f>
        <v>4330586076.5988197</v>
      </c>
      <c r="CF853" s="5">
        <f>BB853*BD853*CE853</f>
        <v>0</v>
      </c>
      <c r="CG853" s="6">
        <f>'[1]Detailed Budget'!$AD$176</f>
        <v>20662817754.37001</v>
      </c>
      <c r="CH853" s="5">
        <f>BB853*BF853*CG853</f>
        <v>0</v>
      </c>
      <c r="CI853" s="5">
        <f>CF853+CH853</f>
        <v>0</v>
      </c>
      <c r="CJ853" s="5">
        <f>'[1]Detailed Budget'!$AD$178</f>
        <v>46025131033.061455</v>
      </c>
      <c r="CK853" s="5">
        <f>BB853*AG853*CJ853</f>
        <v>0</v>
      </c>
      <c r="CL853" s="5">
        <f>CI853+CK853</f>
        <v>0</v>
      </c>
      <c r="CM853" s="4">
        <f>'[1]Detailed Budget'!$AD$189</f>
        <v>77498869683.252869</v>
      </c>
      <c r="CN853" s="5">
        <f>BH853*BL853*CM853</f>
        <v>78135909.632586241</v>
      </c>
      <c r="CO853" s="3">
        <f>'[1]Detailed Budget'!$AD$191</f>
        <v>2684962805.4134097</v>
      </c>
      <c r="CP853" s="2">
        <f>BH853*AN853*CO853</f>
        <v>2707033.1733621717</v>
      </c>
      <c r="CQ853" s="2">
        <f>CN853+CP853</f>
        <v>80842942.805948406</v>
      </c>
      <c r="CR853" s="6">
        <f>'[1]Detailed Budget'!$AD$195</f>
        <v>18734176418</v>
      </c>
      <c r="CS853" s="5">
        <f>BN853*CR853</f>
        <v>18577239.226820581</v>
      </c>
      <c r="CW853" s="4"/>
      <c r="DH853" s="3">
        <f>'[1]Detailed Budget'!$AD$163</f>
        <v>4928560000</v>
      </c>
      <c r="DI853" s="2">
        <f>AP853*DH853</f>
        <v>6160000</v>
      </c>
    </row>
    <row r="854" spans="1:118" ht="43.5" x14ac:dyDescent="0.35">
      <c r="A854" s="23" t="s">
        <v>92</v>
      </c>
      <c r="B854" s="22" t="s">
        <v>91</v>
      </c>
      <c r="C854" s="21" t="s">
        <v>1</v>
      </c>
      <c r="D854" s="21"/>
      <c r="E854" s="21"/>
      <c r="F854" s="21"/>
      <c r="G854" s="21" t="s">
        <v>1</v>
      </c>
      <c r="H854" s="21" t="s">
        <v>1</v>
      </c>
      <c r="I854" s="21" t="s">
        <v>1</v>
      </c>
      <c r="J854" s="21"/>
      <c r="K854" s="21"/>
      <c r="L854" s="21"/>
      <c r="M854" s="21"/>
      <c r="N854" s="21"/>
      <c r="O854" s="21" t="s">
        <v>1</v>
      </c>
      <c r="P854" s="21"/>
      <c r="Q854" s="21"/>
      <c r="R854" s="21" t="s">
        <v>1</v>
      </c>
      <c r="S854" s="21"/>
      <c r="T854" s="21"/>
      <c r="U854" s="20">
        <f>COUNTA(C854:T854)</f>
        <v>6</v>
      </c>
      <c r="V854" s="19" t="s">
        <v>9</v>
      </c>
      <c r="W854" s="18">
        <v>102060</v>
      </c>
      <c r="X854" s="17">
        <v>3.21</v>
      </c>
      <c r="Y854" s="16">
        <f>1+X854/100</f>
        <v>1.0321</v>
      </c>
      <c r="Z854" s="6">
        <v>19</v>
      </c>
      <c r="AA854" s="16">
        <f>POWER(Y854,Z854)</f>
        <v>1.8226940798007465</v>
      </c>
      <c r="AB854" s="6">
        <f>W854*AA854</f>
        <v>186024.15778446419</v>
      </c>
      <c r="AC854" s="1">
        <v>11.9</v>
      </c>
      <c r="AD854" s="6">
        <f>AB854*AC854/100</f>
        <v>22136.874776351237</v>
      </c>
      <c r="AE854" s="6">
        <f>AD854*0.95</f>
        <v>21030.031037533674</v>
      </c>
      <c r="AF854" s="6">
        <f>AE854*BB854</f>
        <v>0</v>
      </c>
      <c r="AG854" s="15">
        <f>AE854/21628351</f>
        <v>9.7233631160940903E-4</v>
      </c>
      <c r="AH854" s="6">
        <f>AB854*0.05</f>
        <v>9301.2078892232093</v>
      </c>
      <c r="AI854" s="12">
        <f>AH854/12908475</f>
        <v>7.2055048247164828E-4</v>
      </c>
      <c r="AJ854" s="6">
        <f>AD854+AH854</f>
        <v>31438.082665574446</v>
      </c>
      <c r="AK854" s="6">
        <f>AB854*0.04</f>
        <v>7440.9663113785673</v>
      </c>
      <c r="AL854" s="6">
        <f>AB854*0.04</f>
        <v>7440.9663113785673</v>
      </c>
      <c r="AM854" s="6">
        <f>AK854+AL854</f>
        <v>14881.932622757135</v>
      </c>
      <c r="AN854" s="14">
        <f>AM854/20653560</f>
        <v>7.2055048247164817E-4</v>
      </c>
      <c r="AO854" s="6">
        <v>11</v>
      </c>
      <c r="AP854" s="13">
        <f>AO854/8801</f>
        <v>1.2498579706851495E-3</v>
      </c>
      <c r="AQ854" s="6">
        <v>11</v>
      </c>
      <c r="AR854" s="6"/>
      <c r="AS854" s="6"/>
      <c r="AT854" s="6"/>
      <c r="AU854" s="6">
        <v>0</v>
      </c>
      <c r="AV854" s="6"/>
      <c r="AW854" s="13">
        <f>AV854/34743979</f>
        <v>0</v>
      </c>
      <c r="AX854" s="6">
        <v>1</v>
      </c>
      <c r="AY854" s="6">
        <f>AJ854/1052544*334059</f>
        <v>9977.8958952586636</v>
      </c>
      <c r="AZ854" s="6">
        <f>AX854*AY854</f>
        <v>9977.8958952586636</v>
      </c>
      <c r="BA854" s="12">
        <f>AZ854/12721596</f>
        <v>7.8432736704252075E-4</v>
      </c>
      <c r="BB854" s="11">
        <v>0</v>
      </c>
      <c r="BC854" s="6">
        <f>AD854*BB854*0.18*4</f>
        <v>0</v>
      </c>
      <c r="BD854" s="10">
        <f>BC854/11104067</f>
        <v>0</v>
      </c>
      <c r="BE854" s="6">
        <f>AD854*BB854*0.77*4</f>
        <v>0</v>
      </c>
      <c r="BF854" s="8">
        <f>BE854/47500730</f>
        <v>0</v>
      </c>
      <c r="BG854" s="27">
        <f>BC854+BE854</f>
        <v>0</v>
      </c>
      <c r="BH854" s="9">
        <v>1</v>
      </c>
      <c r="BI854" s="6">
        <f>AK854*0.85*0.75*12</f>
        <v>56923.392282046043</v>
      </c>
      <c r="BJ854" s="6">
        <f>AL854*0.85*0.75*2*12</f>
        <v>113846.78456409209</v>
      </c>
      <c r="BK854" s="6">
        <f>BI854+BJ854</f>
        <v>170770.17684613814</v>
      </c>
      <c r="BL854" s="8">
        <f>BK854/236999601</f>
        <v>7.2055048247164828E-4</v>
      </c>
      <c r="BM854" s="6">
        <f>AH854/311404*549448</f>
        <v>16411.253780676914</v>
      </c>
      <c r="BN854" s="8">
        <f>BM854/23157202</f>
        <v>7.0868897635720045E-4</v>
      </c>
      <c r="BT854" s="6">
        <f>'[1]Detailed Budget'!$AD$12</f>
        <v>194045122715</v>
      </c>
      <c r="BU854" s="6">
        <f>'[1]Detailed Budget'!$AD$24</f>
        <v>194045122715</v>
      </c>
      <c r="BV854" s="7">
        <f>AV854/34743979</f>
        <v>0</v>
      </c>
      <c r="BW854" s="4"/>
      <c r="BX854" s="5">
        <f>BT854*BV854</f>
        <v>0</v>
      </c>
      <c r="BY854" s="5">
        <f>BU854*BV854</f>
        <v>0</v>
      </c>
      <c r="CA854" s="6">
        <f>'[1]Detailed Budget'!$AD$96</f>
        <v>71050111380.677719</v>
      </c>
      <c r="CB854" s="5">
        <f>BA854*CA854</f>
        <v>55726546.787284791</v>
      </c>
      <c r="CE854" s="6">
        <f>'[1]Detailed Budget'!$AD$175</f>
        <v>4330586076.5988197</v>
      </c>
      <c r="CF854" s="5">
        <f>BB854*BD854*CE854</f>
        <v>0</v>
      </c>
      <c r="CG854" s="6">
        <f>'[1]Detailed Budget'!$AD$176</f>
        <v>20662817754.37001</v>
      </c>
      <c r="CH854" s="5">
        <f>BB854*BF854*CG854</f>
        <v>0</v>
      </c>
      <c r="CI854" s="5">
        <f>CF854+CH854</f>
        <v>0</v>
      </c>
      <c r="CJ854" s="5">
        <f>'[1]Detailed Budget'!$AD$178</f>
        <v>46025131033.061455</v>
      </c>
      <c r="CK854" s="5">
        <f>BB854*AG854*CJ854</f>
        <v>0</v>
      </c>
      <c r="CL854" s="5">
        <f>CI854+CK854</f>
        <v>0</v>
      </c>
      <c r="CM854" s="4">
        <f>'[1]Detailed Budget'!$AD$189</f>
        <v>77498869683.252869</v>
      </c>
      <c r="CN854" s="5">
        <f>BH854*BL854*CM854</f>
        <v>55841847.941275254</v>
      </c>
      <c r="CO854" s="3">
        <f>'[1]Detailed Budget'!$AD$191</f>
        <v>2684962805.4134097</v>
      </c>
      <c r="CP854" s="2">
        <f>BH854*AN854*CO854</f>
        <v>1934651.2448590624</v>
      </c>
      <c r="CQ854" s="2">
        <f>CN854+CP854</f>
        <v>57776499.186134316</v>
      </c>
      <c r="CR854" s="6">
        <f>'[1]Detailed Budget'!$AD$195</f>
        <v>18734176418</v>
      </c>
      <c r="CS854" s="5">
        <f>BN854*CR854</f>
        <v>13276704.308567625</v>
      </c>
      <c r="CW854" s="4"/>
      <c r="DH854" s="3">
        <f>'[1]Detailed Budget'!$AD$163</f>
        <v>4928560000</v>
      </c>
      <c r="DI854" s="2">
        <f>AP854*DH854</f>
        <v>6160000</v>
      </c>
    </row>
    <row r="855" spans="1:118" ht="43.5" x14ac:dyDescent="0.35">
      <c r="A855" s="23" t="s">
        <v>90</v>
      </c>
      <c r="B855" s="22" t="s">
        <v>89</v>
      </c>
      <c r="C855" s="21" t="s">
        <v>1</v>
      </c>
      <c r="D855" s="21"/>
      <c r="E855" s="21"/>
      <c r="F855" s="21"/>
      <c r="G855" s="21" t="s">
        <v>1</v>
      </c>
      <c r="H855" s="21" t="s">
        <v>1</v>
      </c>
      <c r="I855" s="21" t="s">
        <v>1</v>
      </c>
      <c r="J855" s="21"/>
      <c r="K855" s="21"/>
      <c r="L855" s="21"/>
      <c r="M855" s="21"/>
      <c r="N855" s="21"/>
      <c r="O855" s="21" t="s">
        <v>1</v>
      </c>
      <c r="P855" s="21"/>
      <c r="Q855" s="21"/>
      <c r="R855" s="21" t="s">
        <v>1</v>
      </c>
      <c r="S855" s="21"/>
      <c r="T855" s="21"/>
      <c r="U855" s="20">
        <f>COUNTA(C855:T855)</f>
        <v>6</v>
      </c>
      <c r="V855" s="19" t="s">
        <v>9</v>
      </c>
      <c r="W855" s="18">
        <v>191348</v>
      </c>
      <c r="X855" s="17">
        <v>3.21</v>
      </c>
      <c r="Y855" s="16">
        <f>1+X855/100</f>
        <v>1.0321</v>
      </c>
      <c r="Z855" s="6">
        <v>19</v>
      </c>
      <c r="AA855" s="16">
        <f>POWER(Y855,Z855)</f>
        <v>1.8226940798007465</v>
      </c>
      <c r="AB855" s="6">
        <f>W855*AA855</f>
        <v>348768.86678171327</v>
      </c>
      <c r="AC855" s="1">
        <v>11.9</v>
      </c>
      <c r="AD855" s="6">
        <f>AB855*AC855/100</f>
        <v>41503.495147023881</v>
      </c>
      <c r="AE855" s="6">
        <f>AD855*0.95</f>
        <v>39428.320389672685</v>
      </c>
      <c r="AF855" s="6">
        <f>AE855*BB855</f>
        <v>0</v>
      </c>
      <c r="AG855" s="15">
        <f>AE855/21628351</f>
        <v>1.8229924412486501E-3</v>
      </c>
      <c r="AH855" s="6">
        <f>AB855*0.05</f>
        <v>17438.443339085665</v>
      </c>
      <c r="AI855" s="12">
        <f>AH855/12908475</f>
        <v>1.3509297836565252E-3</v>
      </c>
      <c r="AJ855" s="6">
        <f>AD855+AH855</f>
        <v>58941.938486109546</v>
      </c>
      <c r="AK855" s="6">
        <f>AB855*0.04</f>
        <v>13950.754671268531</v>
      </c>
      <c r="AL855" s="6">
        <f>AB855*0.04</f>
        <v>13950.754671268531</v>
      </c>
      <c r="AM855" s="6">
        <f>AK855+AL855</f>
        <v>27901.509342537061</v>
      </c>
      <c r="AN855" s="14">
        <f>AM855/20653560</f>
        <v>1.3509297836565252E-3</v>
      </c>
      <c r="AO855" s="6">
        <v>15</v>
      </c>
      <c r="AP855" s="13">
        <f>AO855/8801</f>
        <v>1.7043517782070218E-3</v>
      </c>
      <c r="AQ855" s="6">
        <v>15</v>
      </c>
      <c r="AR855" s="6"/>
      <c r="AS855" s="6"/>
      <c r="AT855" s="6"/>
      <c r="AU855" s="6">
        <v>0</v>
      </c>
      <c r="AV855" s="6"/>
      <c r="AW855" s="13">
        <f>AV855/34743979</f>
        <v>0</v>
      </c>
      <c r="AX855" s="6">
        <v>1</v>
      </c>
      <c r="AY855" s="6">
        <f>AJ855/1052544*334059</f>
        <v>18707.137211110668</v>
      </c>
      <c r="AZ855" s="6">
        <f>AX855*AY855</f>
        <v>18707.137211110668</v>
      </c>
      <c r="BA855" s="12">
        <f>AZ855/12721596</f>
        <v>1.47050238123508E-3</v>
      </c>
      <c r="BB855" s="11">
        <v>0</v>
      </c>
      <c r="BC855" s="6">
        <f>AD855*BB855*0.18*4</f>
        <v>0</v>
      </c>
      <c r="BD855" s="10">
        <f>BC855/11104067</f>
        <v>0</v>
      </c>
      <c r="BE855" s="6">
        <f>AD855*BB855*0.77*4</f>
        <v>0</v>
      </c>
      <c r="BF855" s="8">
        <f>BE855/47500730</f>
        <v>0</v>
      </c>
      <c r="BG855" s="27">
        <f>BC855+BE855</f>
        <v>0</v>
      </c>
      <c r="BH855" s="9">
        <v>1</v>
      </c>
      <c r="BI855" s="6">
        <f>AK855*0.85*0.75*12</f>
        <v>106723.27323520425</v>
      </c>
      <c r="BJ855" s="6">
        <f>AL855*0.85*0.75*2*12</f>
        <v>213446.5464704085</v>
      </c>
      <c r="BK855" s="6">
        <f>BI855+BJ855</f>
        <v>320169.81970561272</v>
      </c>
      <c r="BL855" s="8">
        <f>BK855/236999601</f>
        <v>1.3509297836565249E-3</v>
      </c>
      <c r="BM855" s="6">
        <f>AH855/311404*549448</f>
        <v>30768.769237947941</v>
      </c>
      <c r="BN855" s="8">
        <f>BM855/23157202</f>
        <v>1.3286911448951364E-3</v>
      </c>
      <c r="BT855" s="6">
        <f>'[1]Detailed Budget'!$AD$12</f>
        <v>194045122715</v>
      </c>
      <c r="BU855" s="6">
        <f>'[1]Detailed Budget'!$AD$24</f>
        <v>194045122715</v>
      </c>
      <c r="BV855" s="7">
        <f>AV855/34743979</f>
        <v>0</v>
      </c>
      <c r="BW855" s="4"/>
      <c r="BX855" s="5">
        <f>BT855*BV855</f>
        <v>0</v>
      </c>
      <c r="BY855" s="5">
        <f>BU855*BV855</f>
        <v>0</v>
      </c>
      <c r="CA855" s="6">
        <f>'[1]Detailed Budget'!$AD$96</f>
        <v>71050111380.677719</v>
      </c>
      <c r="CB855" s="5">
        <f>BA855*CA855</f>
        <v>104479357.97230424</v>
      </c>
      <c r="CE855" s="6">
        <f>'[1]Detailed Budget'!$AD$175</f>
        <v>4330586076.5988197</v>
      </c>
      <c r="CF855" s="5">
        <f>BB855*BD855*CE855</f>
        <v>0</v>
      </c>
      <c r="CG855" s="6">
        <f>'[1]Detailed Budget'!$AD$176</f>
        <v>20662817754.37001</v>
      </c>
      <c r="CH855" s="5">
        <f>BB855*BF855*CG855</f>
        <v>0</v>
      </c>
      <c r="CI855" s="5">
        <f>CF855+CH855</f>
        <v>0</v>
      </c>
      <c r="CJ855" s="5">
        <f>'[1]Detailed Budget'!$AD$178</f>
        <v>46025131033.061455</v>
      </c>
      <c r="CK855" s="5">
        <f>BB855*AG855*CJ855</f>
        <v>0</v>
      </c>
      <c r="CL855" s="5">
        <f>CI855+CK855</f>
        <v>0</v>
      </c>
      <c r="CM855" s="4">
        <f>'[1]Detailed Budget'!$AD$189</f>
        <v>77498869683.252869</v>
      </c>
      <c r="CN855" s="5">
        <f>BH855*BL855*CM855</f>
        <v>104695531.25482202</v>
      </c>
      <c r="CO855" s="3">
        <f>'[1]Detailed Budget'!$AD$191</f>
        <v>2684962805.4134097</v>
      </c>
      <c r="CP855" s="2">
        <f>BH855*AN855*CO855</f>
        <v>3627196.2218429544</v>
      </c>
      <c r="CQ855" s="2">
        <f>CN855+CP855</f>
        <v>108322727.47666498</v>
      </c>
      <c r="CR855" s="6">
        <f>'[1]Detailed Budget'!$AD$195</f>
        <v>18734176418</v>
      </c>
      <c r="CS855" s="5">
        <f>BN855*CR855</f>
        <v>24891934.313499887</v>
      </c>
      <c r="CW855" s="4"/>
      <c r="DH855" s="3">
        <f>'[1]Detailed Budget'!$AD$163</f>
        <v>4928560000</v>
      </c>
      <c r="DI855" s="2">
        <f>AP855*DH855</f>
        <v>8400000</v>
      </c>
    </row>
    <row r="856" spans="1:118" ht="43.5" x14ac:dyDescent="0.35">
      <c r="A856" s="23" t="s">
        <v>88</v>
      </c>
      <c r="B856" s="22" t="s">
        <v>87</v>
      </c>
      <c r="C856" s="21" t="s">
        <v>1</v>
      </c>
      <c r="D856" s="21"/>
      <c r="E856" s="21"/>
      <c r="F856" s="21"/>
      <c r="G856" s="21" t="s">
        <v>1</v>
      </c>
      <c r="H856" s="21" t="s">
        <v>1</v>
      </c>
      <c r="I856" s="21" t="s">
        <v>1</v>
      </c>
      <c r="J856" s="21"/>
      <c r="K856" s="21"/>
      <c r="L856" s="21"/>
      <c r="M856" s="21"/>
      <c r="N856" s="21"/>
      <c r="O856" s="21" t="s">
        <v>1</v>
      </c>
      <c r="P856" s="21"/>
      <c r="Q856" s="21"/>
      <c r="R856" s="21" t="s">
        <v>1</v>
      </c>
      <c r="S856" s="21"/>
      <c r="T856" s="21"/>
      <c r="U856" s="20">
        <f>COUNTA(C856:T856)</f>
        <v>6</v>
      </c>
      <c r="V856" s="19" t="s">
        <v>9</v>
      </c>
      <c r="W856" s="18">
        <v>116850</v>
      </c>
      <c r="X856" s="17">
        <v>3.21</v>
      </c>
      <c r="Y856" s="16">
        <f>1+X856/100</f>
        <v>1.0321</v>
      </c>
      <c r="Z856" s="6">
        <v>19</v>
      </c>
      <c r="AA856" s="16">
        <f>POWER(Y856,Z856)</f>
        <v>1.8226940798007465</v>
      </c>
      <c r="AB856" s="6">
        <f>W856*AA856</f>
        <v>212981.80322471724</v>
      </c>
      <c r="AC856" s="1">
        <v>11.9</v>
      </c>
      <c r="AD856" s="6">
        <f>AB856*AC856/100</f>
        <v>25344.834583741351</v>
      </c>
      <c r="AE856" s="6">
        <f>AD856*0.95</f>
        <v>24077.592854554281</v>
      </c>
      <c r="AF856" s="6">
        <f>AE856*BB856</f>
        <v>0</v>
      </c>
      <c r="AG856" s="15">
        <f>AE856/21628351</f>
        <v>1.1132421909813782E-3</v>
      </c>
      <c r="AH856" s="6">
        <f>AB856*0.05</f>
        <v>10649.090161235863</v>
      </c>
      <c r="AI856" s="12">
        <f>AH856/12908475</f>
        <v>8.2496887984334806E-4</v>
      </c>
      <c r="AJ856" s="6">
        <f>AD856+AH856</f>
        <v>35993.924744977216</v>
      </c>
      <c r="AK856" s="6">
        <f>AB856*0.04</f>
        <v>8519.2721289886904</v>
      </c>
      <c r="AL856" s="6">
        <f>AB856*0.04</f>
        <v>8519.2721289886904</v>
      </c>
      <c r="AM856" s="6">
        <f>AK856+AL856</f>
        <v>17038.544257977381</v>
      </c>
      <c r="AN856" s="14">
        <f>AM856/20653560</f>
        <v>8.2496887984334806E-4</v>
      </c>
      <c r="AO856" s="6">
        <v>10</v>
      </c>
      <c r="AP856" s="13">
        <f>AO856/8801</f>
        <v>1.1362345188046814E-3</v>
      </c>
      <c r="AQ856" s="6">
        <v>10</v>
      </c>
      <c r="AR856" s="6"/>
      <c r="AS856" s="6"/>
      <c r="AT856" s="6"/>
      <c r="AU856" s="6">
        <v>0</v>
      </c>
      <c r="AV856" s="6"/>
      <c r="AW856" s="13">
        <f>AV856/34743979</f>
        <v>0</v>
      </c>
      <c r="AX856" s="6">
        <v>1</v>
      </c>
      <c r="AY856" s="6">
        <f>AJ856/1052544*334059</f>
        <v>11423.840244571575</v>
      </c>
      <c r="AZ856" s="6">
        <f>AX856*AY856</f>
        <v>11423.840244571575</v>
      </c>
      <c r="BA856" s="12">
        <f>AZ856/12721596</f>
        <v>8.9798797608189841E-4</v>
      </c>
      <c r="BB856" s="11">
        <v>0</v>
      </c>
      <c r="BC856" s="6">
        <f>AD856*BB856*0.18*4</f>
        <v>0</v>
      </c>
      <c r="BD856" s="10">
        <f>BC856/11104067</f>
        <v>0</v>
      </c>
      <c r="BE856" s="6">
        <f>AD856*BB856*0.77*4</f>
        <v>0</v>
      </c>
      <c r="BF856" s="8">
        <f>BE856/47500730</f>
        <v>0</v>
      </c>
      <c r="BG856" s="27">
        <f>BC856+BE856</f>
        <v>0</v>
      </c>
      <c r="BH856" s="9">
        <v>1</v>
      </c>
      <c r="BI856" s="6">
        <f>AK856*0.85*0.75*12</f>
        <v>65172.431786763482</v>
      </c>
      <c r="BJ856" s="6">
        <f>AL856*0.85*0.75*2*12</f>
        <v>130344.86357352696</v>
      </c>
      <c r="BK856" s="6">
        <f>BI856+BJ856</f>
        <v>195517.29536029045</v>
      </c>
      <c r="BL856" s="8">
        <f>BK856/236999601</f>
        <v>8.2496887984334806E-4</v>
      </c>
      <c r="BM856" s="6">
        <f>AH856/311404*549448</f>
        <v>18789.486618382303</v>
      </c>
      <c r="BN856" s="8">
        <f>BM856/23157202</f>
        <v>8.1138846646422588E-4</v>
      </c>
      <c r="BT856" s="6">
        <f>'[1]Detailed Budget'!$AD$12</f>
        <v>194045122715</v>
      </c>
      <c r="BU856" s="6">
        <f>'[1]Detailed Budget'!$AD$24</f>
        <v>194045122715</v>
      </c>
      <c r="BV856" s="7">
        <f>AV856/34743979</f>
        <v>0</v>
      </c>
      <c r="BW856" s="4"/>
      <c r="BX856" s="5">
        <f>BT856*BV856</f>
        <v>0</v>
      </c>
      <c r="BY856" s="5">
        <f>BU856*BV856</f>
        <v>0</v>
      </c>
      <c r="CA856" s="6">
        <f>'[1]Detailed Budget'!$AD$96</f>
        <v>71050111380.677719</v>
      </c>
      <c r="CB856" s="5">
        <f>BA856*CA856</f>
        <v>63802145.719128244</v>
      </c>
      <c r="CE856" s="6">
        <f>'[1]Detailed Budget'!$AD$175</f>
        <v>4330586076.5988197</v>
      </c>
      <c r="CF856" s="5">
        <f>BB856*BD856*CE856</f>
        <v>0</v>
      </c>
      <c r="CG856" s="6">
        <f>'[1]Detailed Budget'!$AD$176</f>
        <v>20662817754.37001</v>
      </c>
      <c r="CH856" s="5">
        <f>BB856*BF856*CG856</f>
        <v>0</v>
      </c>
      <c r="CI856" s="5">
        <f>CF856+CH856</f>
        <v>0</v>
      </c>
      <c r="CJ856" s="5">
        <f>'[1]Detailed Budget'!$AD$178</f>
        <v>46025131033.061455</v>
      </c>
      <c r="CK856" s="5">
        <f>BB856*AG856*CJ856</f>
        <v>0</v>
      </c>
      <c r="CL856" s="5">
        <f>CI856+CK856</f>
        <v>0</v>
      </c>
      <c r="CM856" s="4">
        <f>'[1]Detailed Budget'!$AD$189</f>
        <v>77498869683.252869</v>
      </c>
      <c r="CN856" s="5">
        <f>BH856*BL856*CM856</f>
        <v>63934155.711718723</v>
      </c>
      <c r="CO856" s="3">
        <f>'[1]Detailed Budget'!$AD$191</f>
        <v>2684962805.4134097</v>
      </c>
      <c r="CP856" s="2">
        <f>BH856*AN856*CO856</f>
        <v>2215010.7580029541</v>
      </c>
      <c r="CQ856" s="2">
        <f>CN856+CP856</f>
        <v>66149166.469721675</v>
      </c>
      <c r="CR856" s="6">
        <f>'[1]Detailed Budget'!$AD$195</f>
        <v>18734176418</v>
      </c>
      <c r="CS856" s="5">
        <f>BN856*CR856</f>
        <v>15200694.674271284</v>
      </c>
      <c r="CW856" s="4"/>
      <c r="DH856" s="3">
        <f>'[1]Detailed Budget'!$AD$163</f>
        <v>4928560000</v>
      </c>
      <c r="DI856" s="2">
        <f>AP856*DH856</f>
        <v>5600000</v>
      </c>
    </row>
    <row r="857" spans="1:118" ht="43.5" x14ac:dyDescent="0.35">
      <c r="A857" s="23" t="s">
        <v>86</v>
      </c>
      <c r="B857" s="22" t="s">
        <v>85</v>
      </c>
      <c r="C857" s="21" t="s">
        <v>1</v>
      </c>
      <c r="D857" s="21"/>
      <c r="E857" s="21"/>
      <c r="F857" s="21"/>
      <c r="G857" s="21" t="s">
        <v>1</v>
      </c>
      <c r="H857" s="21" t="s">
        <v>1</v>
      </c>
      <c r="I857" s="21" t="s">
        <v>1</v>
      </c>
      <c r="J857" s="21"/>
      <c r="K857" s="21"/>
      <c r="L857" s="21"/>
      <c r="M857" s="21"/>
      <c r="N857" s="21"/>
      <c r="O857" s="21" t="s">
        <v>1</v>
      </c>
      <c r="P857" s="21"/>
      <c r="Q857" s="21"/>
      <c r="R857" s="21" t="s">
        <v>1</v>
      </c>
      <c r="S857" s="21"/>
      <c r="T857" s="21"/>
      <c r="U857" s="20">
        <f>COUNTA(C857:T857)</f>
        <v>6</v>
      </c>
      <c r="V857" s="19" t="s">
        <v>9</v>
      </c>
      <c r="W857" s="18">
        <v>132078</v>
      </c>
      <c r="X857" s="17">
        <v>3.21</v>
      </c>
      <c r="Y857" s="16">
        <f>1+X857/100</f>
        <v>1.0321</v>
      </c>
      <c r="Z857" s="6">
        <v>19</v>
      </c>
      <c r="AA857" s="16">
        <f>POWER(Y857,Z857)</f>
        <v>1.8226940798007465</v>
      </c>
      <c r="AB857" s="6">
        <f>W857*AA857</f>
        <v>240737.78867192299</v>
      </c>
      <c r="AC857" s="1">
        <v>11.9</v>
      </c>
      <c r="AD857" s="6">
        <f>AB857*AC857/100</f>
        <v>28647.796851958836</v>
      </c>
      <c r="AE857" s="6">
        <f>AD857*0.95</f>
        <v>27215.407009360893</v>
      </c>
      <c r="AF857" s="6">
        <f>AE857*BB857</f>
        <v>0</v>
      </c>
      <c r="AG857" s="15">
        <f>AE857/21628351</f>
        <v>1.2583209422373852E-3</v>
      </c>
      <c r="AH857" s="6">
        <f>AB857*0.05</f>
        <v>12036.88943359615</v>
      </c>
      <c r="AI857" s="12">
        <f>AH857/12908475</f>
        <v>9.3247958675181613E-4</v>
      </c>
      <c r="AJ857" s="6">
        <f>AD857+AH857</f>
        <v>40684.686285554984</v>
      </c>
      <c r="AK857" s="6">
        <f>AB857*0.04</f>
        <v>9629.51154687692</v>
      </c>
      <c r="AL857" s="6">
        <f>AB857*0.04</f>
        <v>9629.51154687692</v>
      </c>
      <c r="AM857" s="6">
        <f>AK857+AL857</f>
        <v>19259.02309375384</v>
      </c>
      <c r="AN857" s="14">
        <f>AM857/20653560</f>
        <v>9.3247958675181613E-4</v>
      </c>
      <c r="AO857" s="6">
        <v>15</v>
      </c>
      <c r="AP857" s="13">
        <f>AO857/8801</f>
        <v>1.7043517782070218E-3</v>
      </c>
      <c r="AQ857" s="6">
        <v>15</v>
      </c>
      <c r="AR857" s="6"/>
      <c r="AS857" s="6"/>
      <c r="AT857" s="6"/>
      <c r="AU857" s="6">
        <v>0</v>
      </c>
      <c r="AV857" s="6"/>
      <c r="AW857" s="13">
        <f>AV857/34743979</f>
        <v>0</v>
      </c>
      <c r="AX857" s="6">
        <v>1</v>
      </c>
      <c r="AY857" s="6">
        <f>AJ857/1052544*334059</f>
        <v>12912.605663864135</v>
      </c>
      <c r="AZ857" s="6">
        <f>AX857*AY857</f>
        <v>12912.605663864135</v>
      </c>
      <c r="BA857" s="12">
        <f>AZ857/12721596</f>
        <v>1.015014599100941E-3</v>
      </c>
      <c r="BB857" s="11">
        <v>0</v>
      </c>
      <c r="BC857" s="6">
        <f>AD857*BB857*0.18*4</f>
        <v>0</v>
      </c>
      <c r="BD857" s="10">
        <f>BC857/11104067</f>
        <v>0</v>
      </c>
      <c r="BE857" s="6">
        <f>AD857*BB857*0.77*4</f>
        <v>0</v>
      </c>
      <c r="BF857" s="8">
        <f>BE857/47500730</f>
        <v>0</v>
      </c>
      <c r="BG857" s="27">
        <f>BC857+BE857</f>
        <v>0</v>
      </c>
      <c r="BH857" s="9">
        <v>1</v>
      </c>
      <c r="BI857" s="6">
        <f>AK857*0.85*0.75*12</f>
        <v>73665.76333360844</v>
      </c>
      <c r="BJ857" s="6">
        <f>AL857*0.85*0.75*2*12</f>
        <v>147331.52666721688</v>
      </c>
      <c r="BK857" s="6">
        <f>BI857+BJ857</f>
        <v>220997.29000082531</v>
      </c>
      <c r="BL857" s="8">
        <f>BK857/236999601</f>
        <v>9.3247958675181613E-4</v>
      </c>
      <c r="BM857" s="6">
        <f>AH857/311404*549448</f>
        <v>21238.149880895999</v>
      </c>
      <c r="BN857" s="8">
        <f>BM857/23157202</f>
        <v>9.1712936134926825E-4</v>
      </c>
      <c r="BT857" s="6">
        <f>'[1]Detailed Budget'!$AD$12</f>
        <v>194045122715</v>
      </c>
      <c r="BU857" s="6">
        <f>'[1]Detailed Budget'!$AD$24</f>
        <v>194045122715</v>
      </c>
      <c r="BV857" s="7">
        <f>AV857/34743979</f>
        <v>0</v>
      </c>
      <c r="BW857" s="4"/>
      <c r="BX857" s="5">
        <f>BT857*BV857</f>
        <v>0</v>
      </c>
      <c r="BY857" s="5">
        <f>BU857*BV857</f>
        <v>0</v>
      </c>
      <c r="CA857" s="6">
        <f>'[1]Detailed Budget'!$AD$96</f>
        <v>71050111380.677719</v>
      </c>
      <c r="CB857" s="5">
        <f>BA857*CA857</f>
        <v>72116900.3191358</v>
      </c>
      <c r="CE857" s="6">
        <f>'[1]Detailed Budget'!$AD$175</f>
        <v>4330586076.5988197</v>
      </c>
      <c r="CF857" s="5">
        <f>BB857*BD857*CE857</f>
        <v>0</v>
      </c>
      <c r="CG857" s="6">
        <f>'[1]Detailed Budget'!$AD$176</f>
        <v>20662817754.37001</v>
      </c>
      <c r="CH857" s="5">
        <f>BB857*BF857*CG857</f>
        <v>0</v>
      </c>
      <c r="CI857" s="5">
        <f>CF857+CH857</f>
        <v>0</v>
      </c>
      <c r="CJ857" s="5">
        <f>'[1]Detailed Budget'!$AD$178</f>
        <v>46025131033.061455</v>
      </c>
      <c r="CK857" s="5">
        <f>BB857*AG857*CJ857</f>
        <v>0</v>
      </c>
      <c r="CL857" s="5">
        <f>CI857+CK857</f>
        <v>0</v>
      </c>
      <c r="CM857" s="4">
        <f>'[1]Detailed Budget'!$AD$189</f>
        <v>77498869683.252869</v>
      </c>
      <c r="CN857" s="5">
        <f>BH857*BL857*CM857</f>
        <v>72266113.975972489</v>
      </c>
      <c r="CO857" s="3">
        <f>'[1]Detailed Budget'!$AD$191</f>
        <v>2684962805.4134097</v>
      </c>
      <c r="CP857" s="2">
        <f>BH857*AN857*CO857</f>
        <v>2503673.007235893</v>
      </c>
      <c r="CQ857" s="2">
        <f>CN857+CP857</f>
        <v>74769786.983208388</v>
      </c>
      <c r="CR857" s="6">
        <f>'[1]Detailed Budget'!$AD$195</f>
        <v>18734176418</v>
      </c>
      <c r="CS857" s="5">
        <f>BN857*CR857</f>
        <v>17181663.253644861</v>
      </c>
      <c r="CW857" s="4"/>
      <c r="DH857" s="3">
        <f>'[1]Detailed Budget'!$AD$163</f>
        <v>4928560000</v>
      </c>
      <c r="DI857" s="2">
        <f>AP857*DH857</f>
        <v>8400000</v>
      </c>
    </row>
    <row r="858" spans="1:118" ht="43.5" x14ac:dyDescent="0.35">
      <c r="A858" s="23" t="s">
        <v>84</v>
      </c>
      <c r="B858" s="22" t="s">
        <v>83</v>
      </c>
      <c r="C858" s="21" t="s">
        <v>1</v>
      </c>
      <c r="D858" s="21"/>
      <c r="E858" s="21"/>
      <c r="F858" s="21"/>
      <c r="G858" s="21" t="s">
        <v>1</v>
      </c>
      <c r="H858" s="21" t="s">
        <v>1</v>
      </c>
      <c r="I858" s="21" t="s">
        <v>1</v>
      </c>
      <c r="J858" s="21"/>
      <c r="K858" s="21"/>
      <c r="L858" s="21"/>
      <c r="M858" s="21"/>
      <c r="N858" s="21" t="s">
        <v>1</v>
      </c>
      <c r="O858" s="21"/>
      <c r="P858" s="21"/>
      <c r="Q858" s="21"/>
      <c r="R858" s="21" t="s">
        <v>1</v>
      </c>
      <c r="S858" s="21"/>
      <c r="T858" s="21"/>
      <c r="U858" s="20">
        <f>COUNTA(C858:T858)</f>
        <v>6</v>
      </c>
      <c r="V858" s="19" t="s">
        <v>9</v>
      </c>
      <c r="W858" s="18">
        <v>76227</v>
      </c>
      <c r="X858" s="17">
        <v>3.21</v>
      </c>
      <c r="Y858" s="16">
        <f>1+X858/100</f>
        <v>1.0321</v>
      </c>
      <c r="Z858" s="6">
        <v>19</v>
      </c>
      <c r="AA858" s="16">
        <f>POWER(Y858,Z858)</f>
        <v>1.8226940798007465</v>
      </c>
      <c r="AB858" s="6">
        <f>W858*AA858</f>
        <v>138938.50162097151</v>
      </c>
      <c r="AC858" s="1">
        <v>11.9</v>
      </c>
      <c r="AD858" s="6">
        <f>AB858*AC858/100</f>
        <v>16533.68169289561</v>
      </c>
      <c r="AE858" s="6">
        <f>AD858*0.95</f>
        <v>15706.997608250829</v>
      </c>
      <c r="AF858" s="6">
        <f>AE858*BB858</f>
        <v>0</v>
      </c>
      <c r="AG858" s="15">
        <f>AE858/21628351</f>
        <v>7.2622261439398816E-4</v>
      </c>
      <c r="AH858" s="6">
        <f>AB858*0.05</f>
        <v>6946.9250810485755</v>
      </c>
      <c r="AI858" s="12">
        <f>AH858/12908475</f>
        <v>5.3816776040923307E-4</v>
      </c>
      <c r="AJ858" s="6">
        <f>AD858+AH858</f>
        <v>23480.606773944186</v>
      </c>
      <c r="AK858" s="6">
        <f>AB858*0.04</f>
        <v>5557.5400648388604</v>
      </c>
      <c r="AL858" s="6">
        <f>AB858*0.04</f>
        <v>5557.5400648388604</v>
      </c>
      <c r="AM858" s="6">
        <f>AK858+AL858</f>
        <v>11115.080129677721</v>
      </c>
      <c r="AN858" s="14">
        <f>AM858/20653560</f>
        <v>5.3816776040923307E-4</v>
      </c>
      <c r="AO858" s="6">
        <v>10</v>
      </c>
      <c r="AP858" s="13">
        <f>AO858/8801</f>
        <v>1.1362345188046814E-3</v>
      </c>
      <c r="AQ858" s="6">
        <v>10</v>
      </c>
      <c r="AR858" s="6"/>
      <c r="AS858" s="6"/>
      <c r="AT858" s="6"/>
      <c r="AU858" s="6">
        <v>0</v>
      </c>
      <c r="AV858" s="6"/>
      <c r="AW858" s="13">
        <f>AV858/34743979</f>
        <v>0</v>
      </c>
      <c r="AX858" s="6">
        <v>1</v>
      </c>
      <c r="AY858" s="6">
        <f>AJ858/1052544*334059</f>
        <v>7452.3326514587707</v>
      </c>
      <c r="AZ858" s="6">
        <f>AX858*AY858</f>
        <v>7452.3326514587707</v>
      </c>
      <c r="BA858" s="12">
        <f>AZ858/12721596</f>
        <v>5.8580170691309257E-4</v>
      </c>
      <c r="BB858" s="11">
        <v>0</v>
      </c>
      <c r="BC858" s="6">
        <f>AD858*BB858*0.18*4</f>
        <v>0</v>
      </c>
      <c r="BD858" s="10">
        <f>BC858/11104067</f>
        <v>0</v>
      </c>
      <c r="BE858" s="6">
        <f>AD858*BB858*0.77*4</f>
        <v>0</v>
      </c>
      <c r="BF858" s="8">
        <f>BE858/47500730</f>
        <v>0</v>
      </c>
      <c r="BG858" s="27">
        <f>BC858+BE858</f>
        <v>0</v>
      </c>
      <c r="BH858" s="9">
        <v>1</v>
      </c>
      <c r="BI858" s="6">
        <f>AK858*0.85*0.75*12</f>
        <v>42515.181496017278</v>
      </c>
      <c r="BJ858" s="6">
        <f>AL858*0.85*0.75*2*12</f>
        <v>85030.362992034556</v>
      </c>
      <c r="BK858" s="6">
        <f>BI858+BJ858</f>
        <v>127545.54448805183</v>
      </c>
      <c r="BL858" s="8">
        <f>BK858/236999601</f>
        <v>5.3816776040923307E-4</v>
      </c>
      <c r="BM858" s="6">
        <f>AH858/311404*549448</f>
        <v>12257.305917496171</v>
      </c>
      <c r="BN858" s="8">
        <f>BM858/23157202</f>
        <v>5.2930858907290139E-4</v>
      </c>
      <c r="BT858" s="6">
        <f>'[1]Detailed Budget'!$AD$12</f>
        <v>194045122715</v>
      </c>
      <c r="BU858" s="6">
        <f>'[1]Detailed Budget'!$AD$24</f>
        <v>194045122715</v>
      </c>
      <c r="BV858" s="7">
        <f>AV858/34743979</f>
        <v>0</v>
      </c>
      <c r="BW858" s="4"/>
      <c r="BX858" s="5">
        <f>BT858*BV858</f>
        <v>0</v>
      </c>
      <c r="BY858" s="5">
        <f>BU858*BV858</f>
        <v>0</v>
      </c>
      <c r="CA858" s="6">
        <f>'[1]Detailed Budget'!$AD$96</f>
        <v>71050111380.677719</v>
      </c>
      <c r="CB858" s="5">
        <f>BA858*CA858</f>
        <v>41621276.523166351</v>
      </c>
      <c r="CE858" s="6">
        <f>'[1]Detailed Budget'!$AD$175</f>
        <v>4330586076.5988197</v>
      </c>
      <c r="CF858" s="5">
        <f>BB858*BD858*CE858</f>
        <v>0</v>
      </c>
      <c r="CG858" s="6">
        <f>'[1]Detailed Budget'!$AD$176</f>
        <v>20662817754.37001</v>
      </c>
      <c r="CH858" s="5">
        <f>BB858*BF858*CG858</f>
        <v>0</v>
      </c>
      <c r="CI858" s="5">
        <f>CF858+CH858</f>
        <v>0</v>
      </c>
      <c r="CJ858" s="5">
        <f>'[1]Detailed Budget'!$AD$178</f>
        <v>46025131033.061455</v>
      </c>
      <c r="CK858" s="5">
        <f>BB858*AG858*CJ858</f>
        <v>0</v>
      </c>
      <c r="CL858" s="5">
        <f>CI858+CK858</f>
        <v>0</v>
      </c>
      <c r="CM858" s="4">
        <f>'[1]Detailed Budget'!$AD$189</f>
        <v>77498869683.252869</v>
      </c>
      <c r="CN858" s="5">
        <f>BH858*BL858*CM858</f>
        <v>41707393.131683208</v>
      </c>
      <c r="CO858" s="3">
        <f>'[1]Detailed Budget'!$AD$191</f>
        <v>2684962805.4134097</v>
      </c>
      <c r="CP858" s="2">
        <f>BH858*AN858*CO858</f>
        <v>1444960.4197714261</v>
      </c>
      <c r="CQ858" s="2">
        <f>CN858+CP858</f>
        <v>43152353.551454633</v>
      </c>
      <c r="CR858" s="6">
        <f>'[1]Detailed Budget'!$AD$195</f>
        <v>18734176418</v>
      </c>
      <c r="CS858" s="5">
        <f>BN858*CR858</f>
        <v>9916160.4872544017</v>
      </c>
      <c r="CW858" s="4"/>
      <c r="DH858" s="3">
        <f>'[1]Detailed Budget'!$AD$163</f>
        <v>4928560000</v>
      </c>
      <c r="DI858" s="2">
        <f>AP858*DH858</f>
        <v>5600000</v>
      </c>
    </row>
    <row r="859" spans="1:118" ht="58" x14ac:dyDescent="0.35">
      <c r="A859" s="23" t="s">
        <v>82</v>
      </c>
      <c r="B859" s="22" t="s">
        <v>81</v>
      </c>
      <c r="C859" s="21" t="s">
        <v>1</v>
      </c>
      <c r="D859" s="21"/>
      <c r="E859" s="21"/>
      <c r="F859" s="21"/>
      <c r="G859" s="21" t="s">
        <v>1</v>
      </c>
      <c r="H859" s="21" t="s">
        <v>1</v>
      </c>
      <c r="I859" s="21" t="s">
        <v>1</v>
      </c>
      <c r="J859" s="21"/>
      <c r="K859" s="21"/>
      <c r="L859" s="21"/>
      <c r="M859" s="21"/>
      <c r="N859" s="21"/>
      <c r="O859" s="21"/>
      <c r="P859" s="21" t="s">
        <v>1</v>
      </c>
      <c r="Q859" s="21" t="s">
        <v>1</v>
      </c>
      <c r="R859" s="21"/>
      <c r="S859" s="21"/>
      <c r="T859" s="21"/>
      <c r="U859" s="20">
        <f>COUNTA(C859:T859)</f>
        <v>6</v>
      </c>
      <c r="V859" s="19" t="s">
        <v>26</v>
      </c>
      <c r="W859" s="18">
        <v>131649</v>
      </c>
      <c r="X859" s="17">
        <v>3.21</v>
      </c>
      <c r="Y859" s="16">
        <f>1+X859/100</f>
        <v>1.0321</v>
      </c>
      <c r="Z859" s="6">
        <v>19</v>
      </c>
      <c r="AA859" s="16">
        <f>POWER(Y859,Z859)</f>
        <v>1.8226940798007465</v>
      </c>
      <c r="AB859" s="6">
        <f>W859*AA859</f>
        <v>239955.85291168847</v>
      </c>
      <c r="AC859" s="1">
        <v>11.9</v>
      </c>
      <c r="AD859" s="6">
        <f>AB859*AC859/100</f>
        <v>28554.74649649093</v>
      </c>
      <c r="AE859" s="6">
        <f>AD859*0.95</f>
        <v>27127.009171666381</v>
      </c>
      <c r="AF859" s="6">
        <f>AE859*BB859</f>
        <v>0</v>
      </c>
      <c r="AG859" s="15">
        <f>AE859/21628351</f>
        <v>1.25423381429617E-3</v>
      </c>
      <c r="AH859" s="6">
        <f>AB859*0.05</f>
        <v>11997.792645584424</v>
      </c>
      <c r="AI859" s="12">
        <f>AH859/12908475</f>
        <v>9.2945081782196766E-4</v>
      </c>
      <c r="AJ859" s="6">
        <f>AD859+AH859</f>
        <v>40552.539142075359</v>
      </c>
      <c r="AK859" s="6">
        <f>AB859*0.04</f>
        <v>9598.2341164675399</v>
      </c>
      <c r="AL859" s="6">
        <f>AB859*0.04</f>
        <v>9598.2341164675399</v>
      </c>
      <c r="AM859" s="6">
        <f>AK859+AL859</f>
        <v>19196.46823293508</v>
      </c>
      <c r="AN859" s="14">
        <f>AM859/20653560</f>
        <v>9.2945081782196777E-4</v>
      </c>
      <c r="AO859" s="6">
        <v>11</v>
      </c>
      <c r="AP859" s="13">
        <f>AO859/8801</f>
        <v>1.2498579706851495E-3</v>
      </c>
      <c r="AQ859" s="6">
        <v>11</v>
      </c>
      <c r="AR859" s="6"/>
      <c r="AS859" s="6"/>
      <c r="AT859" s="6"/>
      <c r="AU859" s="6">
        <v>0</v>
      </c>
      <c r="AV859" s="6"/>
      <c r="AW859" s="13">
        <f>AV859/34743979</f>
        <v>0</v>
      </c>
      <c r="AX859" s="6">
        <v>1</v>
      </c>
      <c r="AY859" s="6">
        <f>AJ859/1052544*334059</f>
        <v>12870.664478884068</v>
      </c>
      <c r="AZ859" s="6">
        <f>AX859*AY859</f>
        <v>12870.664478884068</v>
      </c>
      <c r="BA859" s="12">
        <f>AZ859/12721596</f>
        <v>1.0117177497920911E-3</v>
      </c>
      <c r="BB859" s="11">
        <v>0</v>
      </c>
      <c r="BC859" s="6">
        <f>AD859*BB859*0.18*4</f>
        <v>0</v>
      </c>
      <c r="BD859" s="10">
        <f>BC859/11104067</f>
        <v>0</v>
      </c>
      <c r="BE859" s="6">
        <f>AD859*BB859*0.77*4</f>
        <v>0</v>
      </c>
      <c r="BF859" s="8">
        <f>BE859/47500730</f>
        <v>0</v>
      </c>
      <c r="BG859" s="27">
        <f>BC859+BE859</f>
        <v>0</v>
      </c>
      <c r="BH859" s="9">
        <v>1</v>
      </c>
      <c r="BI859" s="6">
        <f>AK859*0.85*0.75*12</f>
        <v>73426.490990976672</v>
      </c>
      <c r="BJ859" s="6">
        <f>AL859*0.85*0.75*2*12</f>
        <v>146852.98198195334</v>
      </c>
      <c r="BK859" s="6">
        <f>BI859+BJ859</f>
        <v>220279.47297293</v>
      </c>
      <c r="BL859" s="8">
        <f>BK859/236999601</f>
        <v>9.2945081782196755E-4</v>
      </c>
      <c r="BM859" s="6">
        <f>AH859/311404*549448</f>
        <v>21169.166656597445</v>
      </c>
      <c r="BN859" s="8">
        <f>BM859/23157202</f>
        <v>9.1415045118997727E-4</v>
      </c>
      <c r="BT859" s="6">
        <f>'[1]Detailed Budget'!$AD$12</f>
        <v>194045122715</v>
      </c>
      <c r="BU859" s="6">
        <f>'[1]Detailed Budget'!$AD$24</f>
        <v>194045122715</v>
      </c>
      <c r="BV859" s="7">
        <f>AV859/34743979</f>
        <v>0</v>
      </c>
      <c r="BW859" s="4"/>
      <c r="BX859" s="5">
        <f>BT859*BV859</f>
        <v>0</v>
      </c>
      <c r="BY859" s="5">
        <f>BU859*BV859</f>
        <v>0</v>
      </c>
      <c r="CA859" s="6">
        <f>'[1]Detailed Budget'!$AD$96</f>
        <v>71050111380.677719</v>
      </c>
      <c r="CB859" s="5">
        <f>BA859*CA859</f>
        <v>71882658.808536708</v>
      </c>
      <c r="CE859" s="6">
        <f>'[1]Detailed Budget'!$AD$175</f>
        <v>4330586076.5988197</v>
      </c>
      <c r="CF859" s="5">
        <f>BB859*BD859*CE859</f>
        <v>0</v>
      </c>
      <c r="CG859" s="6">
        <f>'[1]Detailed Budget'!$AD$176</f>
        <v>20662817754.37001</v>
      </c>
      <c r="CH859" s="5">
        <f>BB859*BF859*CG859</f>
        <v>0</v>
      </c>
      <c r="CI859" s="5">
        <f>CF859+CH859</f>
        <v>0</v>
      </c>
      <c r="CJ859" s="5">
        <f>'[1]Detailed Budget'!$AD$178</f>
        <v>46025131033.061455</v>
      </c>
      <c r="CK859" s="5">
        <f>BB859*AG859*CJ859</f>
        <v>0</v>
      </c>
      <c r="CL859" s="5">
        <f>CI859+CK859</f>
        <v>0</v>
      </c>
      <c r="CM859" s="4">
        <f>'[1]Detailed Budget'!$AD$189</f>
        <v>77498869683.252869</v>
      </c>
      <c r="CN859" s="5">
        <f>BH859*BL859*CM859</f>
        <v>72031387.807377473</v>
      </c>
      <c r="CO859" s="3">
        <f>'[1]Detailed Budget'!$AD$191</f>
        <v>2684962805.4134097</v>
      </c>
      <c r="CP859" s="2">
        <f>BH859*AN859*CO859</f>
        <v>2495540.8753130585</v>
      </c>
      <c r="CQ859" s="2">
        <f>CN859+CP859</f>
        <v>74526928.682690531</v>
      </c>
      <c r="CR859" s="6">
        <f>'[1]Detailed Budget'!$AD$195</f>
        <v>18734176418</v>
      </c>
      <c r="CS859" s="5">
        <f>BN859*CR859</f>
        <v>17125855.825187333</v>
      </c>
      <c r="CW859" s="4"/>
      <c r="DH859" s="3">
        <f>'[1]Detailed Budget'!$AD$163</f>
        <v>4928560000</v>
      </c>
      <c r="DI859" s="2">
        <f>AP859*DH859</f>
        <v>6160000</v>
      </c>
    </row>
    <row r="860" spans="1:118" ht="43.5" x14ac:dyDescent="0.35">
      <c r="A860" s="23" t="s">
        <v>80</v>
      </c>
      <c r="B860" s="22" t="s">
        <v>79</v>
      </c>
      <c r="C860" s="21" t="s">
        <v>1</v>
      </c>
      <c r="D860" s="21"/>
      <c r="E860" s="21"/>
      <c r="F860" s="21"/>
      <c r="G860" s="21" t="s">
        <v>1</v>
      </c>
      <c r="H860" s="21" t="s">
        <v>1</v>
      </c>
      <c r="I860" s="21" t="s">
        <v>1</v>
      </c>
      <c r="J860" s="21"/>
      <c r="K860" s="21"/>
      <c r="L860" s="21"/>
      <c r="M860" s="21"/>
      <c r="N860" s="21" t="s">
        <v>1</v>
      </c>
      <c r="O860" s="21"/>
      <c r="P860" s="21"/>
      <c r="Q860" s="21"/>
      <c r="R860" s="21" t="s">
        <v>1</v>
      </c>
      <c r="S860" s="21"/>
      <c r="T860" s="21"/>
      <c r="U860" s="20">
        <f>COUNTA(C860:T860)</f>
        <v>6</v>
      </c>
      <c r="V860" s="19" t="s">
        <v>9</v>
      </c>
      <c r="W860" s="18">
        <v>148379</v>
      </c>
      <c r="X860" s="17">
        <v>3.21</v>
      </c>
      <c r="Y860" s="16">
        <f>1+X860/100</f>
        <v>1.0321</v>
      </c>
      <c r="Z860" s="6">
        <v>19</v>
      </c>
      <c r="AA860" s="16">
        <f>POWER(Y860,Z860)</f>
        <v>1.8226940798007465</v>
      </c>
      <c r="AB860" s="6">
        <f>W860*AA860</f>
        <v>270449.52486675495</v>
      </c>
      <c r="AC860" s="1">
        <v>11.9</v>
      </c>
      <c r="AD860" s="6">
        <f>AB860*AC860/100</f>
        <v>32183.49345914384</v>
      </c>
      <c r="AE860" s="6">
        <f>AD860*0.95</f>
        <v>30574.318786186646</v>
      </c>
      <c r="AF860" s="6">
        <f>AE860*BB860</f>
        <v>0</v>
      </c>
      <c r="AG860" s="15">
        <f>AE860/21628351</f>
        <v>1.4136222768988097E-3</v>
      </c>
      <c r="AH860" s="6">
        <f>AB860*0.05</f>
        <v>13522.476243337747</v>
      </c>
      <c r="AI860" s="12">
        <f>AH860/12908475</f>
        <v>1.0475657460186233E-3</v>
      </c>
      <c r="AJ860" s="6">
        <f>AD860+AH860</f>
        <v>45705.969702481583</v>
      </c>
      <c r="AK860" s="6">
        <f>AB860*0.04</f>
        <v>10817.980994670199</v>
      </c>
      <c r="AL860" s="6">
        <f>AB860*0.04</f>
        <v>10817.980994670199</v>
      </c>
      <c r="AM860" s="6">
        <f>AK860+AL860</f>
        <v>21635.961989340398</v>
      </c>
      <c r="AN860" s="14">
        <f>AM860/20653560</f>
        <v>1.0475657460186233E-3</v>
      </c>
      <c r="AO860" s="6">
        <v>12</v>
      </c>
      <c r="AP860" s="13">
        <f>AO860/8801</f>
        <v>1.3634814225656176E-3</v>
      </c>
      <c r="AQ860" s="6">
        <v>12</v>
      </c>
      <c r="AR860" s="6"/>
      <c r="AS860" s="6"/>
      <c r="AT860" s="6"/>
      <c r="AU860" s="6">
        <v>0</v>
      </c>
      <c r="AV860" s="6"/>
      <c r="AW860" s="13">
        <f>AV860/34743979</f>
        <v>0</v>
      </c>
      <c r="AX860" s="6">
        <v>1</v>
      </c>
      <c r="AY860" s="6">
        <f>AJ860/1052544*334059</f>
        <v>14506.27292810685</v>
      </c>
      <c r="AZ860" s="6">
        <f>AX860*AY860</f>
        <v>14506.27292810685</v>
      </c>
      <c r="BA860" s="12">
        <f>AZ860/12721596</f>
        <v>1.1402871878738209E-3</v>
      </c>
      <c r="BB860" s="11">
        <v>0</v>
      </c>
      <c r="BC860" s="6">
        <f>AD860*BB860*0.18*4</f>
        <v>0</v>
      </c>
      <c r="BD860" s="10">
        <f>BC860/11104067</f>
        <v>0</v>
      </c>
      <c r="BE860" s="6">
        <f>AD860*BB860*0.77*4</f>
        <v>0</v>
      </c>
      <c r="BF860" s="8">
        <f>BE860/47500730</f>
        <v>0</v>
      </c>
      <c r="BG860" s="27">
        <f>BC860+BE860</f>
        <v>0</v>
      </c>
      <c r="BH860" s="9">
        <v>1</v>
      </c>
      <c r="BI860" s="6">
        <f>AK860*0.85*0.75*12</f>
        <v>82757.554609227023</v>
      </c>
      <c r="BJ860" s="6">
        <f>AL860*0.85*0.75*2*12</f>
        <v>165515.10921845405</v>
      </c>
      <c r="BK860" s="6">
        <f>BI860+BJ860</f>
        <v>248272.66382768107</v>
      </c>
      <c r="BL860" s="8">
        <f>BK860/236999601</f>
        <v>1.0475657460186233E-3</v>
      </c>
      <c r="BM860" s="6">
        <f>AH860/311404*549448</f>
        <v>23859.351604184398</v>
      </c>
      <c r="BN860" s="8">
        <f>BM860/23157202</f>
        <v>1.0303210035558009E-3</v>
      </c>
      <c r="BT860" s="6">
        <f>'[1]Detailed Budget'!$AD$12</f>
        <v>194045122715</v>
      </c>
      <c r="BU860" s="6">
        <f>'[1]Detailed Budget'!$AD$24</f>
        <v>194045122715</v>
      </c>
      <c r="BV860" s="7">
        <f>AV860/34743979</f>
        <v>0</v>
      </c>
      <c r="BW860" s="4"/>
      <c r="BX860" s="5">
        <f>BT860*BV860</f>
        <v>0</v>
      </c>
      <c r="BY860" s="5">
        <f>BU860*BV860</f>
        <v>0</v>
      </c>
      <c r="CA860" s="6">
        <f>'[1]Detailed Budget'!$AD$96</f>
        <v>71050111380.677719</v>
      </c>
      <c r="CB860" s="5">
        <f>BA860*CA860</f>
        <v>81017531.704394758</v>
      </c>
      <c r="CE860" s="6">
        <f>'[1]Detailed Budget'!$AD$175</f>
        <v>4330586076.5988197</v>
      </c>
      <c r="CF860" s="5">
        <f>BB860*BD860*CE860</f>
        <v>0</v>
      </c>
      <c r="CG860" s="6">
        <f>'[1]Detailed Budget'!$AD$176</f>
        <v>20662817754.37001</v>
      </c>
      <c r="CH860" s="5">
        <f>BB860*BF860*CG860</f>
        <v>0</v>
      </c>
      <c r="CI860" s="5">
        <f>CF860+CH860</f>
        <v>0</v>
      </c>
      <c r="CJ860" s="5">
        <f>'[1]Detailed Budget'!$AD$178</f>
        <v>46025131033.061455</v>
      </c>
      <c r="CK860" s="5">
        <f>BB860*AG860*CJ860</f>
        <v>0</v>
      </c>
      <c r="CL860" s="5">
        <f>CI860+CK860</f>
        <v>0</v>
      </c>
      <c r="CM860" s="4">
        <f>'[1]Detailed Budget'!$AD$189</f>
        <v>77498869683.252869</v>
      </c>
      <c r="CN860" s="5">
        <f>BH860*BL860*CM860</f>
        <v>81185161.235336855</v>
      </c>
      <c r="CO860" s="3">
        <f>'[1]Detailed Budget'!$AD$191</f>
        <v>2684962805.4134097</v>
      </c>
      <c r="CP860" s="2">
        <f>BH860*AN860*CO860</f>
        <v>2812675.064285154</v>
      </c>
      <c r="CQ860" s="2">
        <f>CN860+CP860</f>
        <v>83997836.299622014</v>
      </c>
      <c r="CR860" s="6">
        <f>'[1]Detailed Budget'!$AD$195</f>
        <v>18734176418</v>
      </c>
      <c r="CS860" s="5">
        <f>BN860*CR860</f>
        <v>19302215.44778518</v>
      </c>
      <c r="CW860" s="4"/>
      <c r="DH860" s="3">
        <f>'[1]Detailed Budget'!$AD$163</f>
        <v>4928560000</v>
      </c>
      <c r="DI860" s="2">
        <f>AP860*DH860</f>
        <v>6720000</v>
      </c>
    </row>
    <row r="861" spans="1:118" ht="58" x14ac:dyDescent="0.35">
      <c r="A861" s="23" t="s">
        <v>78</v>
      </c>
      <c r="B861" s="22" t="s">
        <v>77</v>
      </c>
      <c r="C861" s="21" t="s">
        <v>1</v>
      </c>
      <c r="D861" s="21"/>
      <c r="E861" s="21"/>
      <c r="F861" s="21"/>
      <c r="G861" s="21" t="s">
        <v>1</v>
      </c>
      <c r="H861" s="21" t="s">
        <v>1</v>
      </c>
      <c r="I861" s="21" t="s">
        <v>1</v>
      </c>
      <c r="J861" s="21"/>
      <c r="K861" s="21"/>
      <c r="L861" s="21"/>
      <c r="M861" s="21"/>
      <c r="N861" s="21"/>
      <c r="O861" s="21"/>
      <c r="P861" s="21" t="s">
        <v>1</v>
      </c>
      <c r="Q861" s="21" t="s">
        <v>1</v>
      </c>
      <c r="R861" s="21"/>
      <c r="S861" s="21"/>
      <c r="T861" s="21"/>
      <c r="U861" s="20">
        <f>COUNTA(C861:T861)</f>
        <v>6</v>
      </c>
      <c r="V861" s="19" t="s">
        <v>26</v>
      </c>
      <c r="W861" s="18">
        <v>102832</v>
      </c>
      <c r="X861" s="17">
        <v>3.21</v>
      </c>
      <c r="Y861" s="16">
        <f>1+X861/100</f>
        <v>1.0321</v>
      </c>
      <c r="Z861" s="6">
        <v>19</v>
      </c>
      <c r="AA861" s="16">
        <f>POWER(Y861,Z861)</f>
        <v>1.8226940798007465</v>
      </c>
      <c r="AB861" s="6">
        <f>W861*AA861</f>
        <v>187431.27761407036</v>
      </c>
      <c r="AC861" s="1">
        <v>11.9</v>
      </c>
      <c r="AD861" s="6">
        <f>AB861*AC861/100</f>
        <v>22304.322036074373</v>
      </c>
      <c r="AE861" s="6">
        <f>AD861*0.95</f>
        <v>21189.105934270654</v>
      </c>
      <c r="AF861" s="6">
        <f>AE861*BB861</f>
        <v>0</v>
      </c>
      <c r="AG861" s="15">
        <f>AE861/21628351</f>
        <v>9.7969123648264508E-4</v>
      </c>
      <c r="AH861" s="6">
        <f>AB861*0.05</f>
        <v>9371.5638807035193</v>
      </c>
      <c r="AI861" s="12">
        <f>AH861/12908475</f>
        <v>7.2600085453188848E-4</v>
      </c>
      <c r="AJ861" s="6">
        <f>AD861+AH861</f>
        <v>31675.885916777894</v>
      </c>
      <c r="AK861" s="6">
        <f>AB861*0.04</f>
        <v>7497.2511045628144</v>
      </c>
      <c r="AL861" s="6">
        <f>AB861*0.04</f>
        <v>7497.2511045628144</v>
      </c>
      <c r="AM861" s="6">
        <f>AK861+AL861</f>
        <v>14994.502209125629</v>
      </c>
      <c r="AN861" s="14">
        <f>AM861/20653560</f>
        <v>7.2600085453188837E-4</v>
      </c>
      <c r="AO861" s="6">
        <v>10</v>
      </c>
      <c r="AP861" s="13">
        <f>AO861/8801</f>
        <v>1.1362345188046814E-3</v>
      </c>
      <c r="AQ861" s="6">
        <v>10</v>
      </c>
      <c r="AR861" s="6"/>
      <c r="AS861" s="6"/>
      <c r="AT861" s="6"/>
      <c r="AU861" s="6">
        <v>0</v>
      </c>
      <c r="AV861" s="6"/>
      <c r="AW861" s="13">
        <f>AV861/34743979</f>
        <v>0</v>
      </c>
      <c r="AX861" s="6">
        <v>1</v>
      </c>
      <c r="AY861" s="6">
        <f>AJ861/1052544*334059</f>
        <v>10053.370475222799</v>
      </c>
      <c r="AZ861" s="6">
        <f>AX861*AY861</f>
        <v>10053.370475222799</v>
      </c>
      <c r="BA861" s="12">
        <f>AZ861/12721596</f>
        <v>7.9026015880576605E-4</v>
      </c>
      <c r="BB861" s="11">
        <v>0</v>
      </c>
      <c r="BC861" s="6">
        <f>AD861*BB861*0.18*4</f>
        <v>0</v>
      </c>
      <c r="BD861" s="10">
        <f>BC861/11104067</f>
        <v>0</v>
      </c>
      <c r="BE861" s="6">
        <f>AD861*BB861*0.77*4</f>
        <v>0</v>
      </c>
      <c r="BF861" s="8">
        <f>BE861/47500730</f>
        <v>0</v>
      </c>
      <c r="BG861" s="27">
        <f>BC861+BE861</f>
        <v>0</v>
      </c>
      <c r="BH861" s="9">
        <v>1</v>
      </c>
      <c r="BI861" s="6">
        <f>AK861*0.85*0.75*12</f>
        <v>57353.970949905532</v>
      </c>
      <c r="BJ861" s="6">
        <f>AL861*0.85*0.75*2*12</f>
        <v>114707.94189981106</v>
      </c>
      <c r="BK861" s="6">
        <f>BI861+BJ861</f>
        <v>172061.91284971661</v>
      </c>
      <c r="BL861" s="8">
        <f>BK861/236999601</f>
        <v>7.2600085453188848E-4</v>
      </c>
      <c r="BM861" s="6">
        <f>AH861/311404*549448</f>
        <v>16535.391424402987</v>
      </c>
      <c r="BN861" s="8">
        <f>BM861/23157202</f>
        <v>7.140496258746194E-4</v>
      </c>
      <c r="BT861" s="6">
        <f>'[1]Detailed Budget'!$AD$12</f>
        <v>194045122715</v>
      </c>
      <c r="BU861" s="6">
        <f>'[1]Detailed Budget'!$AD$24</f>
        <v>194045122715</v>
      </c>
      <c r="BV861" s="7">
        <f>AV861/34743979</f>
        <v>0</v>
      </c>
      <c r="BW861" s="4"/>
      <c r="BX861" s="5">
        <f>BT861*BV861</f>
        <v>0</v>
      </c>
      <c r="BY861" s="5">
        <f>BU861*BV861</f>
        <v>0</v>
      </c>
      <c r="CA861" s="6">
        <f>'[1]Detailed Budget'!$AD$96</f>
        <v>71050111380.677719</v>
      </c>
      <c r="CB861" s="5">
        <f>BA861*CA861</f>
        <v>56148072.302861743</v>
      </c>
      <c r="CE861" s="6">
        <f>'[1]Detailed Budget'!$AD$175</f>
        <v>4330586076.5988197</v>
      </c>
      <c r="CF861" s="5">
        <f>BB861*BD861*CE861</f>
        <v>0</v>
      </c>
      <c r="CG861" s="6">
        <f>'[1]Detailed Budget'!$AD$176</f>
        <v>20662817754.37001</v>
      </c>
      <c r="CH861" s="5">
        <f>BB861*BF861*CG861</f>
        <v>0</v>
      </c>
      <c r="CI861" s="5">
        <f>CF861+CH861</f>
        <v>0</v>
      </c>
      <c r="CJ861" s="5">
        <f>'[1]Detailed Budget'!$AD$178</f>
        <v>46025131033.061455</v>
      </c>
      <c r="CK861" s="5">
        <f>BB861*AG861*CJ861</f>
        <v>0</v>
      </c>
      <c r="CL861" s="5">
        <f>CI861+CK861</f>
        <v>0</v>
      </c>
      <c r="CM861" s="4">
        <f>'[1]Detailed Budget'!$AD$189</f>
        <v>77498869683.252869</v>
      </c>
      <c r="CN861" s="5">
        <f>BH861*BL861*CM861</f>
        <v>56264245.615297049</v>
      </c>
      <c r="CO861" s="3">
        <f>'[1]Detailed Budget'!$AD$191</f>
        <v>2684962805.4134097</v>
      </c>
      <c r="CP861" s="2">
        <f>BH861*AN861*CO861</f>
        <v>1949285.2911164719</v>
      </c>
      <c r="CQ861" s="2">
        <f>CN861+CP861</f>
        <v>58213530.906413518</v>
      </c>
      <c r="CR861" s="6">
        <f>'[1]Detailed Budget'!$AD$195</f>
        <v>18734176418</v>
      </c>
      <c r="CS861" s="5">
        <f>BN861*CR861</f>
        <v>13377131.662342018</v>
      </c>
      <c r="CW861" s="4"/>
      <c r="DH861" s="3">
        <f>'[1]Detailed Budget'!$AD$163</f>
        <v>4928560000</v>
      </c>
      <c r="DI861" s="2">
        <f>AP861*DH861</f>
        <v>5600000</v>
      </c>
    </row>
    <row r="862" spans="1:118" ht="58" x14ac:dyDescent="0.35">
      <c r="A862" s="23" t="s">
        <v>76</v>
      </c>
      <c r="B862" s="22" t="s">
        <v>75</v>
      </c>
      <c r="C862" s="21" t="s">
        <v>1</v>
      </c>
      <c r="D862" s="21"/>
      <c r="E862" s="21"/>
      <c r="F862" s="21"/>
      <c r="G862" s="21" t="s">
        <v>1</v>
      </c>
      <c r="H862" s="21" t="s">
        <v>1</v>
      </c>
      <c r="I862" s="21" t="s">
        <v>1</v>
      </c>
      <c r="J862" s="21"/>
      <c r="K862" s="21"/>
      <c r="L862" s="21"/>
      <c r="M862" s="21"/>
      <c r="N862" s="21"/>
      <c r="O862" s="21"/>
      <c r="P862" s="21" t="s">
        <v>1</v>
      </c>
      <c r="Q862" s="21" t="s">
        <v>1</v>
      </c>
      <c r="R862" s="21"/>
      <c r="S862" s="21"/>
      <c r="T862" s="21"/>
      <c r="U862" s="20">
        <f>COUNTA(C862:T862)</f>
        <v>6</v>
      </c>
      <c r="V862" s="19" t="s">
        <v>26</v>
      </c>
      <c r="W862" s="18">
        <v>155507</v>
      </c>
      <c r="X862" s="17">
        <v>3.21</v>
      </c>
      <c r="Y862" s="16">
        <f>1+X862/100</f>
        <v>1.0321</v>
      </c>
      <c r="Z862" s="6">
        <v>19</v>
      </c>
      <c r="AA862" s="16">
        <f>POWER(Y862,Z862)</f>
        <v>1.8226940798007465</v>
      </c>
      <c r="AB862" s="6">
        <f>W862*AA862</f>
        <v>283441.6882675747</v>
      </c>
      <c r="AC862" s="1">
        <v>11.9</v>
      </c>
      <c r="AD862" s="6">
        <f>AB862*AC862/100</f>
        <v>33729.56090384139</v>
      </c>
      <c r="AE862" s="6">
        <f>AD862*0.95</f>
        <v>32043.082858649319</v>
      </c>
      <c r="AF862" s="6">
        <f>AE862*BB862</f>
        <v>0</v>
      </c>
      <c r="AG862" s="15">
        <f>AE862/21628351</f>
        <v>1.4815314796143876E-3</v>
      </c>
      <c r="AH862" s="6">
        <f>AB862*0.05</f>
        <v>14172.084413378736</v>
      </c>
      <c r="AI862" s="12">
        <f>AH862/12908475</f>
        <v>1.0978899066991831E-3</v>
      </c>
      <c r="AJ862" s="6">
        <f>AD862+AH862</f>
        <v>47901.645317220129</v>
      </c>
      <c r="AK862" s="6">
        <f>AB862*0.04</f>
        <v>11337.667530702989</v>
      </c>
      <c r="AL862" s="6">
        <f>AB862*0.04</f>
        <v>11337.667530702989</v>
      </c>
      <c r="AM862" s="6">
        <f>AK862+AL862</f>
        <v>22675.335061405978</v>
      </c>
      <c r="AN862" s="14">
        <f>AM862/20653560</f>
        <v>1.0978899066991831E-3</v>
      </c>
      <c r="AO862" s="6">
        <v>15</v>
      </c>
      <c r="AP862" s="13">
        <f>AO862/8801</f>
        <v>1.7043517782070218E-3</v>
      </c>
      <c r="AQ862" s="6">
        <v>15</v>
      </c>
      <c r="AR862" s="6"/>
      <c r="AS862" s="6"/>
      <c r="AT862" s="6"/>
      <c r="AU862" s="6">
        <v>0</v>
      </c>
      <c r="AV862" s="6"/>
      <c r="AW862" s="13">
        <f>AV862/34743979</f>
        <v>0</v>
      </c>
      <c r="AX862" s="6">
        <v>1</v>
      </c>
      <c r="AY862" s="6">
        <f>AJ862/1052544*334059</f>
        <v>15203.141847775711</v>
      </c>
      <c r="AZ862" s="6">
        <f>AX862*AY862</f>
        <v>15203.141847775711</v>
      </c>
      <c r="BA862" s="12">
        <f>AZ862/12721596</f>
        <v>1.1950656071593306E-3</v>
      </c>
      <c r="BB862" s="11">
        <v>0</v>
      </c>
      <c r="BC862" s="6">
        <f>AD862*BB862*0.18*4</f>
        <v>0</v>
      </c>
      <c r="BD862" s="10">
        <f>BC862/11104067</f>
        <v>0</v>
      </c>
      <c r="BE862" s="6">
        <f>AD862*BB862*0.77*4</f>
        <v>0</v>
      </c>
      <c r="BF862" s="8">
        <f>BE862/47500730</f>
        <v>0</v>
      </c>
      <c r="BG862" s="27">
        <f>BC862+BE862</f>
        <v>0</v>
      </c>
      <c r="BH862" s="9">
        <v>1</v>
      </c>
      <c r="BI862" s="6">
        <f>AK862*0.85*0.75*12</f>
        <v>86733.156609877871</v>
      </c>
      <c r="BJ862" s="6">
        <f>AL862*0.85*0.75*2*12</f>
        <v>173466.31321975574</v>
      </c>
      <c r="BK862" s="6">
        <f>BI862+BJ862</f>
        <v>260199.4698296336</v>
      </c>
      <c r="BL862" s="8">
        <f>BK862/236999601</f>
        <v>1.0978899066991831E-3</v>
      </c>
      <c r="BM862" s="6">
        <f>AH862/311404*549448</f>
        <v>25005.53440791422</v>
      </c>
      <c r="BN862" s="8">
        <f>BM862/23157202</f>
        <v>1.0798167415870977E-3</v>
      </c>
      <c r="BT862" s="6">
        <f>'[1]Detailed Budget'!$AD$12</f>
        <v>194045122715</v>
      </c>
      <c r="BU862" s="6">
        <f>'[1]Detailed Budget'!$AD$24</f>
        <v>194045122715</v>
      </c>
      <c r="BV862" s="7">
        <f>AV862/34743979</f>
        <v>0</v>
      </c>
      <c r="BW862" s="4"/>
      <c r="BX862" s="5">
        <f>BT862*BV862</f>
        <v>0</v>
      </c>
      <c r="BY862" s="5">
        <f>BU862*BV862</f>
        <v>0</v>
      </c>
      <c r="CA862" s="6">
        <f>'[1]Detailed Budget'!$AD$96</f>
        <v>71050111380.677719</v>
      </c>
      <c r="CB862" s="5">
        <f>BA862*CA862</f>
        <v>84909544.495887682</v>
      </c>
      <c r="CE862" s="6">
        <f>'[1]Detailed Budget'!$AD$175</f>
        <v>4330586076.5988197</v>
      </c>
      <c r="CF862" s="5">
        <f>BB862*BD862*CE862</f>
        <v>0</v>
      </c>
      <c r="CG862" s="6">
        <f>'[1]Detailed Budget'!$AD$176</f>
        <v>20662817754.37001</v>
      </c>
      <c r="CH862" s="5">
        <f>BB862*BF862*CG862</f>
        <v>0</v>
      </c>
      <c r="CI862" s="5">
        <f>CF862+CH862</f>
        <v>0</v>
      </c>
      <c r="CJ862" s="5">
        <f>'[1]Detailed Budget'!$AD$178</f>
        <v>46025131033.061455</v>
      </c>
      <c r="CK862" s="5">
        <f>BB862*AG862*CJ862</f>
        <v>0</v>
      </c>
      <c r="CL862" s="5">
        <f>CI862+CK862</f>
        <v>0</v>
      </c>
      <c r="CM862" s="4">
        <f>'[1]Detailed Budget'!$AD$189</f>
        <v>77498869683.252869</v>
      </c>
      <c r="CN862" s="5">
        <f>BH862*BL862*CM862</f>
        <v>85085226.805838645</v>
      </c>
      <c r="CO862" s="3">
        <f>'[1]Detailed Budget'!$AD$191</f>
        <v>2684962805.4134097</v>
      </c>
      <c r="CP862" s="2">
        <f>BH862*AN862*CO862</f>
        <v>2947793.5639261054</v>
      </c>
      <c r="CQ862" s="2">
        <f>CN862+CP862</f>
        <v>88033020.369764745</v>
      </c>
      <c r="CR862" s="6">
        <f>'[1]Detailed Budget'!$AD$195</f>
        <v>18734176418</v>
      </c>
      <c r="CS862" s="5">
        <f>BN862*CR862</f>
        <v>20229477.336002603</v>
      </c>
      <c r="CW862" s="4"/>
      <c r="DH862" s="3">
        <f>'[1]Detailed Budget'!$AD$163</f>
        <v>4928560000</v>
      </c>
      <c r="DI862" s="2">
        <f>AP862*DH862</f>
        <v>8400000</v>
      </c>
    </row>
    <row r="863" spans="1:118" x14ac:dyDescent="0.35">
      <c r="A863" s="23"/>
      <c r="B863" s="22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0"/>
      <c r="V863" s="19"/>
      <c r="W863" s="18"/>
      <c r="X863" s="17"/>
      <c r="Y863" s="16"/>
      <c r="Z863" s="6"/>
      <c r="AA863" s="16"/>
      <c r="AB863" s="6"/>
      <c r="AD863" s="6"/>
      <c r="AE863" s="6"/>
      <c r="AF863" s="6">
        <f>AE863*BB863</f>
        <v>0</v>
      </c>
      <c r="AG863" s="15">
        <f>AE863/21628351</f>
        <v>0</v>
      </c>
      <c r="AH863" s="6"/>
      <c r="AI863" s="12"/>
      <c r="AJ863" s="6"/>
      <c r="AK863" s="6">
        <f>AB863*0.04</f>
        <v>0</v>
      </c>
      <c r="AL863" s="6">
        <f>AB863*0.04</f>
        <v>0</v>
      </c>
      <c r="AM863" s="6">
        <f>AK863+AL863</f>
        <v>0</v>
      </c>
      <c r="AN863" s="14">
        <f>AM863/20653560</f>
        <v>0</v>
      </c>
      <c r="AO863" s="6"/>
      <c r="AP863" s="13">
        <f>AO863/8801</f>
        <v>0</v>
      </c>
      <c r="AQ863" s="6"/>
      <c r="AR863" s="6"/>
      <c r="AS863" s="6"/>
      <c r="AT863" s="6"/>
      <c r="AU863" s="6"/>
      <c r="AV863" s="6"/>
      <c r="AW863" s="13">
        <f>AV863/34743979</f>
        <v>0</v>
      </c>
      <c r="AX863" s="6"/>
      <c r="AY863" s="6"/>
      <c r="AZ863" s="6"/>
      <c r="BA863" s="12">
        <f>AZ863/12721596</f>
        <v>0</v>
      </c>
      <c r="BB863" s="11"/>
      <c r="BC863" s="6"/>
      <c r="BD863" s="10"/>
      <c r="BE863" s="6"/>
      <c r="BF863" s="8"/>
      <c r="BG863" s="27"/>
      <c r="BH863" s="9"/>
      <c r="BI863" s="6">
        <f>AK863*0.85*0.75*12</f>
        <v>0</v>
      </c>
      <c r="BJ863" s="6">
        <f>AL863*0.85*0.75*2*12</f>
        <v>0</v>
      </c>
      <c r="BK863" s="6">
        <f>BI863+BJ863</f>
        <v>0</v>
      </c>
      <c r="BL863" s="8">
        <f>BK863/236999601</f>
        <v>0</v>
      </c>
      <c r="BM863" s="6"/>
      <c r="BN863" s="8">
        <f>BM863/23157202</f>
        <v>0</v>
      </c>
      <c r="BT863" s="6"/>
      <c r="BU863" s="6"/>
      <c r="BV863" s="7"/>
      <c r="BW863" s="4"/>
      <c r="BX863" s="5"/>
      <c r="BY863" s="5"/>
      <c r="CA863" s="6">
        <f>'[1]Detailed Budget'!$AD$96</f>
        <v>71050111380.677719</v>
      </c>
      <c r="CB863" s="5">
        <f>BA863*CA863</f>
        <v>0</v>
      </c>
      <c r="CE863" s="6"/>
      <c r="CF863" s="5"/>
      <c r="CG863" s="6"/>
      <c r="CH863" s="5"/>
      <c r="CI863" s="5"/>
      <c r="CJ863" s="5"/>
      <c r="CK863" s="5"/>
      <c r="CL863" s="5"/>
      <c r="CM863" s="4">
        <f>'[1]Detailed Budget'!$AD$189</f>
        <v>77498869683.252869</v>
      </c>
      <c r="CN863" s="5">
        <f>BH863*BL863*CM863</f>
        <v>0</v>
      </c>
      <c r="CO863" s="3">
        <f>'[1]Detailed Budget'!$AD$191</f>
        <v>2684962805.4134097</v>
      </c>
      <c r="CP863" s="2">
        <f>BH863*AN863*CO863</f>
        <v>0</v>
      </c>
      <c r="CQ863" s="2">
        <f>CN863+CP863</f>
        <v>0</v>
      </c>
      <c r="CR863" s="6"/>
      <c r="CS863" s="5"/>
      <c r="CW863" s="4"/>
      <c r="DH863" s="3">
        <f>'[1]Detailed Budget'!$AD$163</f>
        <v>4928560000</v>
      </c>
      <c r="DI863" s="2">
        <f>AP863*DH863</f>
        <v>0</v>
      </c>
    </row>
    <row r="864" spans="1:118" x14ac:dyDescent="0.35">
      <c r="A864" s="38">
        <v>6.6</v>
      </c>
      <c r="B864" s="37" t="s">
        <v>74</v>
      </c>
      <c r="C864" s="34">
        <f>COUNTA(C866:C898)</f>
        <v>33</v>
      </c>
      <c r="D864" s="34">
        <f>COUNTA(D866:D898)</f>
        <v>5</v>
      </c>
      <c r="E864" s="34">
        <f>COUNTA(E866:E898)</f>
        <v>0</v>
      </c>
      <c r="F864" s="34">
        <f>COUNTA(F866:F898)</f>
        <v>0</v>
      </c>
      <c r="G864" s="34">
        <f>COUNTA(G866:G898)</f>
        <v>28</v>
      </c>
      <c r="H864" s="34">
        <f>COUNTA(H866:H898)</f>
        <v>33</v>
      </c>
      <c r="I864" s="34">
        <f>COUNTA(I866:I898)</f>
        <v>33</v>
      </c>
      <c r="J864" s="34">
        <f>COUNTA(J866:J898)</f>
        <v>0</v>
      </c>
      <c r="K864" s="34">
        <f>COUNTA(K866:K898)</f>
        <v>0</v>
      </c>
      <c r="L864" s="34">
        <f>COUNTA(L866:L898)</f>
        <v>0</v>
      </c>
      <c r="M864" s="34">
        <f>COUNTA(M866:M898)</f>
        <v>8</v>
      </c>
      <c r="N864" s="34">
        <f>COUNTA(N866:N898)</f>
        <v>9</v>
      </c>
      <c r="O864" s="34">
        <f>COUNTA(O866:O898)</f>
        <v>16</v>
      </c>
      <c r="P864" s="34">
        <f>COUNTA(P866:P898)</f>
        <v>0</v>
      </c>
      <c r="Q864" s="34">
        <f>COUNTA(Q866:Q898)</f>
        <v>7</v>
      </c>
      <c r="R864" s="34">
        <f>COUNTA(R866:R898)</f>
        <v>26</v>
      </c>
      <c r="S864" s="34">
        <f>COUNTA(S866:S898)</f>
        <v>0</v>
      </c>
      <c r="T864" s="34">
        <f>COUNTA(T866:T898)</f>
        <v>0</v>
      </c>
      <c r="U864" s="33">
        <f>SUM(C864:T864)</f>
        <v>198</v>
      </c>
      <c r="V864" s="32"/>
      <c r="W864" s="25">
        <f>SUM(W866:W898)</f>
        <v>5580894</v>
      </c>
      <c r="X864" s="31">
        <v>3.35</v>
      </c>
      <c r="Y864" s="30">
        <f>1+X864/100</f>
        <v>1.0335000000000001</v>
      </c>
      <c r="Z864" s="25">
        <v>19</v>
      </c>
      <c r="AA864" s="30">
        <f>POWER(Y864,Z864)</f>
        <v>1.8702477386515275</v>
      </c>
      <c r="AB864" s="25">
        <f>W864*AA864</f>
        <v>10437654.383153878</v>
      </c>
      <c r="AC864" s="24">
        <v>12.8</v>
      </c>
      <c r="AD864" s="25">
        <f>AB864*AC864/100</f>
        <v>1336019.7610436964</v>
      </c>
      <c r="AE864" s="25">
        <f>AD864*0.95</f>
        <v>1269218.7729915115</v>
      </c>
      <c r="AF864" s="25">
        <f>SUM(AF866:AF898)</f>
        <v>150649.64632214053</v>
      </c>
      <c r="AG864" s="15">
        <f>AE864/21628351</f>
        <v>5.8683104088310359E-2</v>
      </c>
      <c r="AH864" s="25">
        <f>SUM(AH866:AH898)</f>
        <v>521882.71915769397</v>
      </c>
      <c r="AI864" s="12">
        <f>AH864/12908475</f>
        <v>4.0429463523591593E-2</v>
      </c>
      <c r="AJ864" s="25">
        <f>SUM(AJ866:AJ898)</f>
        <v>1857902.4802013903</v>
      </c>
      <c r="AK864" s="6">
        <f>AB864*0.04</f>
        <v>417506.17532615515</v>
      </c>
      <c r="AL864" s="6">
        <f>AB864*0.04</f>
        <v>417506.17532615515</v>
      </c>
      <c r="AM864" s="6">
        <f>AK864+AL864</f>
        <v>835012.3506523103</v>
      </c>
      <c r="AN864" s="14">
        <f>AM864/20653560</f>
        <v>4.0429463523591586E-2</v>
      </c>
      <c r="AO864" s="25">
        <f>SUM(AO866:AO898)</f>
        <v>351</v>
      </c>
      <c r="AP864" s="13">
        <f>AO864/8801</f>
        <v>3.9881831610044313E-2</v>
      </c>
      <c r="AQ864" s="25">
        <f>SUM(AQ866:AQ898)</f>
        <v>351</v>
      </c>
      <c r="AR864" s="25"/>
      <c r="AS864" s="25"/>
      <c r="AT864" s="25"/>
      <c r="AU864" s="6"/>
      <c r="AV864" s="6"/>
      <c r="AW864" s="13">
        <f>AV864/34743979</f>
        <v>0</v>
      </c>
      <c r="AX864" s="6"/>
      <c r="AY864" s="25">
        <v>671354</v>
      </c>
      <c r="AZ864" s="25">
        <f>SUM(AZ866:AZ898)</f>
        <v>671354.17352105991</v>
      </c>
      <c r="BA864" s="12">
        <f>AZ864/12721596</f>
        <v>5.2772794665155214E-2</v>
      </c>
      <c r="BB864" s="11"/>
      <c r="BC864" s="25">
        <f>SUM(BC866:BC898)</f>
        <v>114176.57405467491</v>
      </c>
      <c r="BD864" s="10">
        <f>BC864/11104067</f>
        <v>1.0282410404644974E-2</v>
      </c>
      <c r="BE864" s="25">
        <f>SUM(BE866:BE898)</f>
        <v>488422.01123388717</v>
      </c>
      <c r="BF864" s="8">
        <f>BE864/47500730</f>
        <v>1.0282410633139474E-2</v>
      </c>
      <c r="BG864" s="25">
        <f>SUM(BG866:BG898)</f>
        <v>602598.58528856211</v>
      </c>
      <c r="BI864" s="6">
        <f>AK864*0.85*0.75*12</f>
        <v>3193922.2412450868</v>
      </c>
      <c r="BJ864" s="6">
        <f>AL864*0.85*0.75*2*12</f>
        <v>6387844.4824901735</v>
      </c>
      <c r="BK864" s="6">
        <f>BI864+BJ864</f>
        <v>9581766.7237352598</v>
      </c>
      <c r="BL864" s="8">
        <f>BK864/236999601</f>
        <v>4.0429463523591586E-2</v>
      </c>
      <c r="BM864" s="25">
        <v>805492</v>
      </c>
      <c r="BN864" s="8">
        <f>BM864/23157202</f>
        <v>3.4783649596354514E-2</v>
      </c>
      <c r="BO864" s="24"/>
      <c r="BP864" s="24"/>
      <c r="BQ864" s="24"/>
      <c r="BR864" s="24"/>
      <c r="BS864" s="24"/>
      <c r="BT864" s="25">
        <f>'[1]Detailed Budget'!$AD$12</f>
        <v>194045122715</v>
      </c>
      <c r="BU864" s="25">
        <f>'[1]Detailed Budget'!$AD$24</f>
        <v>194045122715</v>
      </c>
      <c r="BV864" s="7">
        <f>AV864/34743979</f>
        <v>0</v>
      </c>
      <c r="BW864" s="4"/>
      <c r="BX864" s="5">
        <f>BT864*BV864</f>
        <v>0</v>
      </c>
      <c r="BY864" s="35">
        <f>BU864*BV864</f>
        <v>0</v>
      </c>
      <c r="BZ864" s="24"/>
      <c r="CA864" s="25">
        <f>'[1]Detailed Budget'!$AD$96</f>
        <v>71050111380.677719</v>
      </c>
      <c r="CB864" s="35">
        <f>BA864*CA864</f>
        <v>3749512938.8289127</v>
      </c>
      <c r="CC864" s="24"/>
      <c r="CD864" s="24"/>
      <c r="CE864" s="25">
        <f>'[1]Detailed Budget'!$AD$175</f>
        <v>4330586076.5988197</v>
      </c>
      <c r="CF864" s="35">
        <f>SUM(CF866:CF898)</f>
        <v>44528863.332230359</v>
      </c>
      <c r="CG864" s="36">
        <f>'[1]Detailed Budget'!$AD$176</f>
        <v>20662817754.37001</v>
      </c>
      <c r="CH864" s="35">
        <f>SUM(CH866:CH898)</f>
        <v>212463576.98815727</v>
      </c>
      <c r="CI864" s="35">
        <f>SUM(CI866:CI898)</f>
        <v>256992440.32038763</v>
      </c>
      <c r="CJ864" s="5">
        <f>'[1]Detailed Budget'!$AD$178</f>
        <v>46025131033.061455</v>
      </c>
      <c r="CK864" s="35">
        <f>SUM(CK866:CK898)</f>
        <v>0</v>
      </c>
      <c r="CL864" s="35">
        <f>SUM(CL866:CL898)</f>
        <v>256992440.32038763</v>
      </c>
      <c r="CM864" s="4">
        <f>'[1]Detailed Budget'!$AD$189</f>
        <v>77498869683.252869</v>
      </c>
      <c r="CN864" s="5">
        <f>BH864*BL864*CM864</f>
        <v>0</v>
      </c>
      <c r="CO864" s="3">
        <f>'[1]Detailed Budget'!$AD$191</f>
        <v>2684962805.4134097</v>
      </c>
      <c r="CP864" s="2">
        <f>BH864*AN864*CO864</f>
        <v>0</v>
      </c>
      <c r="CQ864" s="2">
        <f>CN864+CP864</f>
        <v>0</v>
      </c>
      <c r="CR864" s="25">
        <f>'[1]Detailed Budget'!$AD$195</f>
        <v>18734176418</v>
      </c>
      <c r="CS864" s="5">
        <f>BN864*CR864</f>
        <v>651643028</v>
      </c>
      <c r="CT864" s="24"/>
      <c r="CU864" s="24"/>
      <c r="CV864" s="24"/>
      <c r="CW864" s="4"/>
      <c r="CX864" s="24"/>
      <c r="CY864" s="24"/>
      <c r="CZ864" s="24"/>
      <c r="DA864" s="24"/>
      <c r="DB864" s="24"/>
      <c r="DC864" s="24"/>
      <c r="DD864" s="24"/>
      <c r="DE864" s="24"/>
      <c r="DF864" s="24"/>
      <c r="DG864" s="24"/>
      <c r="DH864" s="3">
        <f>'[1]Detailed Budget'!$AD$163</f>
        <v>4928560000</v>
      </c>
      <c r="DI864" s="2">
        <f>AP864*DH864</f>
        <v>196560000</v>
      </c>
      <c r="DJ864" s="24"/>
      <c r="DK864" s="24"/>
      <c r="DL864" s="24"/>
      <c r="DM864" s="24"/>
      <c r="DN864" s="24"/>
    </row>
    <row r="865" spans="1:118" x14ac:dyDescent="0.35">
      <c r="A865" s="23" t="s">
        <v>73</v>
      </c>
      <c r="B865" s="22" t="s">
        <v>72</v>
      </c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3"/>
      <c r="V865" s="32"/>
      <c r="W865" s="25"/>
      <c r="X865" s="31"/>
      <c r="Y865" s="30"/>
      <c r="Z865" s="25"/>
      <c r="AA865" s="30"/>
      <c r="AB865" s="25"/>
      <c r="AC865" s="24"/>
      <c r="AD865" s="25"/>
      <c r="AE865" s="25"/>
      <c r="AF865" s="6"/>
      <c r="AG865" s="15"/>
      <c r="AH865" s="25"/>
      <c r="AI865" s="12"/>
      <c r="AJ865" s="6"/>
      <c r="AK865" s="6">
        <f>AB865*0.04</f>
        <v>0</v>
      </c>
      <c r="AL865" s="6">
        <f>AB865*0.04</f>
        <v>0</v>
      </c>
      <c r="AM865" s="6">
        <f>AK865+AL865</f>
        <v>0</v>
      </c>
      <c r="AN865" s="14">
        <f>AM865/20653560</f>
        <v>0</v>
      </c>
      <c r="AO865" s="25"/>
      <c r="AP865" s="13">
        <f>AO865/8801</f>
        <v>0</v>
      </c>
      <c r="AQ865" s="25"/>
      <c r="AR865" s="25"/>
      <c r="AS865" s="25"/>
      <c r="AT865" s="25"/>
      <c r="AU865" s="6"/>
      <c r="AV865" s="6"/>
      <c r="AW865" s="13">
        <f>AV865/34743979</f>
        <v>0</v>
      </c>
      <c r="AX865" s="29"/>
      <c r="AY865" s="25"/>
      <c r="AZ865" s="6"/>
      <c r="BA865" s="12">
        <f>AZ865/12721596</f>
        <v>0</v>
      </c>
      <c r="BB865" s="11"/>
      <c r="BC865" s="28"/>
      <c r="BD865" s="10">
        <f>BC865/11104067</f>
        <v>0</v>
      </c>
      <c r="BE865" s="28"/>
      <c r="BF865" s="8">
        <f>BE865/47500730</f>
        <v>0</v>
      </c>
      <c r="BG865" s="27"/>
      <c r="BI865" s="6">
        <f>AK865*0.85*0.75*12</f>
        <v>0</v>
      </c>
      <c r="BJ865" s="6">
        <f>AL865*0.85*0.75*2*12</f>
        <v>0</v>
      </c>
      <c r="BK865" s="6">
        <f>BI865+BJ865</f>
        <v>0</v>
      </c>
      <c r="BL865" s="8">
        <f>BK865/236999601</f>
        <v>0</v>
      </c>
      <c r="BM865" s="25"/>
      <c r="BN865" s="8">
        <f>BM865/23157202</f>
        <v>0</v>
      </c>
      <c r="BO865" s="24"/>
      <c r="BP865" s="24"/>
      <c r="BQ865" s="24"/>
      <c r="BR865" s="24"/>
      <c r="BS865" s="24"/>
      <c r="BT865" s="25"/>
      <c r="BU865" s="25">
        <f>'[1]Detailed Budget'!$AD$24</f>
        <v>194045122715</v>
      </c>
      <c r="BV865" s="7"/>
      <c r="BW865" s="4"/>
      <c r="BX865" s="5"/>
      <c r="BY865" s="5"/>
      <c r="BZ865" s="24"/>
      <c r="CA865" s="25">
        <f>'[1]Detailed Budget'!$AD$96</f>
        <v>71050111380.677719</v>
      </c>
      <c r="CB865" s="5"/>
      <c r="CC865" s="24"/>
      <c r="CD865" s="24"/>
      <c r="CE865" s="25"/>
      <c r="CF865" s="5"/>
      <c r="CG865" s="26"/>
      <c r="CH865" s="5"/>
      <c r="CI865" s="5"/>
      <c r="CJ865" s="5"/>
      <c r="CK865" s="5">
        <f>BB865*AG865*CJ865</f>
        <v>0</v>
      </c>
      <c r="CL865" s="5">
        <f>CI865+CK865</f>
        <v>0</v>
      </c>
      <c r="CM865" s="4">
        <f>'[1]Detailed Budget'!$AD$189</f>
        <v>77498869683.252869</v>
      </c>
      <c r="CN865" s="5">
        <f>BH865*BL865*CM865</f>
        <v>0</v>
      </c>
      <c r="CO865" s="3">
        <f>'[1]Detailed Budget'!$AD$191</f>
        <v>2684962805.4134097</v>
      </c>
      <c r="CP865" s="2">
        <f>BH865*AN865*CO865</f>
        <v>0</v>
      </c>
      <c r="CQ865" s="2">
        <f>CN865+CP865</f>
        <v>0</v>
      </c>
      <c r="CR865" s="25"/>
      <c r="CS865" s="5"/>
      <c r="CT865" s="24"/>
      <c r="CU865" s="24"/>
      <c r="CV865" s="24"/>
      <c r="CW865" s="4"/>
      <c r="CX865" s="24"/>
      <c r="CY865" s="24"/>
      <c r="CZ865" s="24"/>
      <c r="DA865" s="24"/>
      <c r="DB865" s="24"/>
      <c r="DC865" s="24"/>
      <c r="DD865" s="24"/>
      <c r="DE865" s="24"/>
      <c r="DF865" s="24"/>
      <c r="DG865" s="24"/>
      <c r="DH865" s="3"/>
      <c r="DI865" s="2"/>
      <c r="DJ865" s="24"/>
      <c r="DK865" s="24"/>
      <c r="DL865" s="24"/>
      <c r="DM865" s="24"/>
      <c r="DN865" s="24"/>
    </row>
    <row r="866" spans="1:118" ht="43.5" x14ac:dyDescent="0.35">
      <c r="A866" s="23" t="s">
        <v>71</v>
      </c>
      <c r="B866" s="22" t="s">
        <v>70</v>
      </c>
      <c r="C866" s="21" t="s">
        <v>1</v>
      </c>
      <c r="D866" s="21"/>
      <c r="E866" s="21"/>
      <c r="F866" s="21"/>
      <c r="G866" s="21" t="s">
        <v>1</v>
      </c>
      <c r="H866" s="21" t="s">
        <v>1</v>
      </c>
      <c r="I866" s="21" t="s">
        <v>1</v>
      </c>
      <c r="J866" s="21"/>
      <c r="K866" s="21"/>
      <c r="L866" s="21"/>
      <c r="M866" s="21"/>
      <c r="N866" s="21" t="s">
        <v>1</v>
      </c>
      <c r="O866" s="21"/>
      <c r="P866" s="21"/>
      <c r="Q866" s="21"/>
      <c r="R866" s="21" t="s">
        <v>1</v>
      </c>
      <c r="S866" s="21"/>
      <c r="T866" s="21"/>
      <c r="U866" s="20">
        <f>COUNTA(C866:T866)</f>
        <v>6</v>
      </c>
      <c r="V866" s="19" t="s">
        <v>9</v>
      </c>
      <c r="W866" s="18">
        <v>132184</v>
      </c>
      <c r="X866" s="17">
        <v>3.35</v>
      </c>
      <c r="Y866" s="16">
        <f>1+X866/100</f>
        <v>1.0335000000000001</v>
      </c>
      <c r="Z866" s="6">
        <v>19</v>
      </c>
      <c r="AA866" s="16">
        <f>POWER(Y866,Z866)</f>
        <v>1.8702477386515275</v>
      </c>
      <c r="AB866" s="6">
        <f>W866*AA866</f>
        <v>247216.82708591351</v>
      </c>
      <c r="AC866" s="1">
        <v>12.8</v>
      </c>
      <c r="AD866" s="6">
        <f>AB866*AC866/100</f>
        <v>31643.753866996933</v>
      </c>
      <c r="AE866" s="6">
        <f>AD866*0.95</f>
        <v>30061.566173647083</v>
      </c>
      <c r="AF866" s="6">
        <f>AE866*BB866</f>
        <v>0</v>
      </c>
      <c r="AG866" s="15"/>
      <c r="AH866" s="6">
        <f>AB866*0.05</f>
        <v>12360.841354295677</v>
      </c>
      <c r="AI866" s="12">
        <f>AH866/12908475</f>
        <v>9.5757565121330573E-4</v>
      </c>
      <c r="AJ866" s="6">
        <f>AD866+AH866</f>
        <v>44004.595221292606</v>
      </c>
      <c r="AK866" s="6">
        <f>AB866*0.04</f>
        <v>9888.6730834365408</v>
      </c>
      <c r="AL866" s="6">
        <f>AB866*0.04</f>
        <v>9888.6730834365408</v>
      </c>
      <c r="AM866" s="6">
        <f>AK866+AL866</f>
        <v>19777.346166873082</v>
      </c>
      <c r="AN866" s="14">
        <f>AM866/20653560</f>
        <v>9.5757565121330573E-4</v>
      </c>
      <c r="AO866" s="6">
        <v>10</v>
      </c>
      <c r="AP866" s="13">
        <f>AO866/8801</f>
        <v>1.1362345188046814E-3</v>
      </c>
      <c r="AQ866" s="6">
        <v>10</v>
      </c>
      <c r="AR866" s="6"/>
      <c r="AS866" s="6"/>
      <c r="AT866" s="6"/>
      <c r="AU866" s="6">
        <v>0</v>
      </c>
      <c r="AV866" s="6"/>
      <c r="AW866" s="13">
        <f>AV866/34743979</f>
        <v>0</v>
      </c>
      <c r="AX866" s="6">
        <v>1</v>
      </c>
      <c r="AY866" s="6">
        <f>AJ866/1857902*671354</f>
        <v>15901.08682815115</v>
      </c>
      <c r="AZ866" s="6">
        <f>AX866*AY866</f>
        <v>15901.08682815115</v>
      </c>
      <c r="BA866" s="12">
        <f>AZ866/12721596</f>
        <v>1.2499286117992703E-3</v>
      </c>
      <c r="BB866" s="11">
        <v>0</v>
      </c>
      <c r="BC866" s="6">
        <f>AD866*BB866*0.18*4</f>
        <v>0</v>
      </c>
      <c r="BD866" s="10">
        <f>BC866/11104067</f>
        <v>0</v>
      </c>
      <c r="BE866" s="6">
        <f>AD866*BB866*0.77*4</f>
        <v>0</v>
      </c>
      <c r="BF866" s="8">
        <f>BE866/47500730</f>
        <v>0</v>
      </c>
      <c r="BG866" s="6">
        <f>BC866+BE866</f>
        <v>0</v>
      </c>
      <c r="BH866" s="9">
        <v>1</v>
      </c>
      <c r="BI866" s="6">
        <f>AK866*0.85*0.75*12</f>
        <v>75648.349088289542</v>
      </c>
      <c r="BJ866" s="6">
        <f>AL866*0.85*0.75*2*12</f>
        <v>151296.69817657908</v>
      </c>
      <c r="BK866" s="6">
        <f>BI866+BJ866</f>
        <v>226945.04726486863</v>
      </c>
      <c r="BL866" s="8">
        <f>BK866/236999601</f>
        <v>9.5757565121330573E-4</v>
      </c>
      <c r="BM866" s="6">
        <f>AH866/521883*805492</f>
        <v>19078.143614860674</v>
      </c>
      <c r="BN866" s="8">
        <f>BM866/23157202</f>
        <v>8.2385357327973709E-4</v>
      </c>
      <c r="BT866" s="6">
        <f>'[1]Detailed Budget'!$AD$12</f>
        <v>194045122715</v>
      </c>
      <c r="BU866" s="6">
        <f>'[1]Detailed Budget'!$AD$24</f>
        <v>194045122715</v>
      </c>
      <c r="BV866" s="7">
        <f>AV866/34743979</f>
        <v>0</v>
      </c>
      <c r="BW866" s="4"/>
      <c r="BX866" s="5">
        <f>BT866*BV866</f>
        <v>0</v>
      </c>
      <c r="BY866" s="5">
        <f>BU866*BV866</f>
        <v>0</v>
      </c>
      <c r="CA866" s="6">
        <f>'[1]Detailed Budget'!$AD$96</f>
        <v>71050111380.677719</v>
      </c>
      <c r="CB866" s="5">
        <f>BA866*CA866</f>
        <v>88807567.086234033</v>
      </c>
      <c r="CE866" s="6">
        <f>'[1]Detailed Budget'!$AD$175</f>
        <v>4330586076.5988197</v>
      </c>
      <c r="CF866" s="5">
        <f>BB866*BD866*CE866</f>
        <v>0</v>
      </c>
      <c r="CG866" s="6">
        <f>'[1]Detailed Budget'!$AD$176</f>
        <v>20662817754.37001</v>
      </c>
      <c r="CH866" s="5">
        <f>BB866*BF866*CG866</f>
        <v>0</v>
      </c>
      <c r="CI866" s="5">
        <f>CF866+CH866</f>
        <v>0</v>
      </c>
      <c r="CJ866" s="5">
        <f>'[1]Detailed Budget'!$AD$178</f>
        <v>46025131033.061455</v>
      </c>
      <c r="CK866" s="5">
        <f>BB866*AG866*CJ866</f>
        <v>0</v>
      </c>
      <c r="CL866" s="5">
        <f>CI866+CK866</f>
        <v>0</v>
      </c>
      <c r="CM866" s="4">
        <f>'[1]Detailed Budget'!$AD$189</f>
        <v>77498869683.252869</v>
      </c>
      <c r="CN866" s="5">
        <f>BH866*BL866*CM866</f>
        <v>74211030.605235979</v>
      </c>
      <c r="CO866" s="3">
        <f>'[1]Detailed Budget'!$AD$191</f>
        <v>2684962805.4134097</v>
      </c>
      <c r="CP866" s="2">
        <f>BH866*AN866*CO866</f>
        <v>2571055.00687725</v>
      </c>
      <c r="CQ866" s="2">
        <f>CN866+CP866</f>
        <v>76782085.612113222</v>
      </c>
      <c r="CR866" s="6">
        <f>'[1]Detailed Budget'!$AD$195</f>
        <v>18734176418</v>
      </c>
      <c r="CS866" s="5">
        <f>BN866*CR866</f>
        <v>15434218.184422286</v>
      </c>
      <c r="CW866" s="4"/>
      <c r="DH866" s="3">
        <f>'[1]Detailed Budget'!$AD$163</f>
        <v>4928560000</v>
      </c>
      <c r="DI866" s="2">
        <f>AP866*DH866</f>
        <v>5600000</v>
      </c>
    </row>
    <row r="867" spans="1:118" ht="43.5" x14ac:dyDescent="0.35">
      <c r="A867" s="23" t="s">
        <v>69</v>
      </c>
      <c r="B867" s="22" t="s">
        <v>68</v>
      </c>
      <c r="C867" s="21" t="s">
        <v>1</v>
      </c>
      <c r="D867" s="21"/>
      <c r="E867" s="21"/>
      <c r="F867" s="21"/>
      <c r="G867" s="21" t="s">
        <v>1</v>
      </c>
      <c r="H867" s="21" t="s">
        <v>1</v>
      </c>
      <c r="I867" s="21" t="s">
        <v>1</v>
      </c>
      <c r="J867" s="21"/>
      <c r="K867" s="21"/>
      <c r="L867" s="21"/>
      <c r="M867" s="21"/>
      <c r="N867" s="21"/>
      <c r="O867" s="21" t="s">
        <v>1</v>
      </c>
      <c r="P867" s="21"/>
      <c r="Q867" s="21"/>
      <c r="R867" s="21" t="s">
        <v>1</v>
      </c>
      <c r="S867" s="21"/>
      <c r="T867" s="21"/>
      <c r="U867" s="20">
        <f>COUNTA(C867:T867)</f>
        <v>6</v>
      </c>
      <c r="V867" s="19" t="s">
        <v>9</v>
      </c>
      <c r="W867" s="18">
        <v>211811</v>
      </c>
      <c r="X867" s="17">
        <v>3.35</v>
      </c>
      <c r="Y867" s="16">
        <f>1+X867/100</f>
        <v>1.0335000000000001</v>
      </c>
      <c r="Z867" s="6">
        <v>19</v>
      </c>
      <c r="AA867" s="16">
        <f>POWER(Y867,Z867)</f>
        <v>1.8702477386515275</v>
      </c>
      <c r="AB867" s="6">
        <f>W867*AA867</f>
        <v>396139.04377151869</v>
      </c>
      <c r="AC867" s="1">
        <v>12.8</v>
      </c>
      <c r="AD867" s="6">
        <f>AB867*AC867/100</f>
        <v>50705.797602754392</v>
      </c>
      <c r="AE867" s="6">
        <f>AD867*0.95</f>
        <v>48170.507722616669</v>
      </c>
      <c r="AF867" s="6">
        <f>AE867*BB867</f>
        <v>0</v>
      </c>
      <c r="AG867" s="15"/>
      <c r="AH867" s="6">
        <f>AB867*0.05</f>
        <v>19806.952188575935</v>
      </c>
      <c r="AI867" s="12">
        <f>AH867/12908475</f>
        <v>1.5344145755851048E-3</v>
      </c>
      <c r="AJ867" s="6">
        <f>AD867+AH867</f>
        <v>70512.749791330323</v>
      </c>
      <c r="AK867" s="6">
        <f>AB867*0.04</f>
        <v>15845.561750860748</v>
      </c>
      <c r="AL867" s="6">
        <f>AB867*0.04</f>
        <v>15845.561750860748</v>
      </c>
      <c r="AM867" s="6">
        <f>AK867+AL867</f>
        <v>31691.123501721497</v>
      </c>
      <c r="AN867" s="14">
        <f>AM867/20653560</f>
        <v>1.5344145755851048E-3</v>
      </c>
      <c r="AO867" s="6">
        <v>12</v>
      </c>
      <c r="AP867" s="13">
        <f>AO867/8801</f>
        <v>1.3634814225656176E-3</v>
      </c>
      <c r="AQ867" s="6">
        <v>12</v>
      </c>
      <c r="AR867" s="6"/>
      <c r="AS867" s="6"/>
      <c r="AT867" s="6"/>
      <c r="AU867" s="6">
        <v>0</v>
      </c>
      <c r="AV867" s="6"/>
      <c r="AW867" s="13">
        <f>AV867/34743979</f>
        <v>0</v>
      </c>
      <c r="AX867" s="6">
        <v>1</v>
      </c>
      <c r="AY867" s="6">
        <f>AJ867/1857902*671354</f>
        <v>25479.82435209649</v>
      </c>
      <c r="AZ867" s="6">
        <f>AX867*AY867</f>
        <v>25479.82435209649</v>
      </c>
      <c r="BA867" s="12">
        <f>AZ867/12721596</f>
        <v>2.00287954059353E-3</v>
      </c>
      <c r="BB867" s="11">
        <v>0</v>
      </c>
      <c r="BC867" s="6">
        <f>AD867*BB867*0.18*4</f>
        <v>0</v>
      </c>
      <c r="BD867" s="10">
        <f>BC867/11104067</f>
        <v>0</v>
      </c>
      <c r="BE867" s="6">
        <f>AD867*BB867*0.77*4</f>
        <v>0</v>
      </c>
      <c r="BF867" s="8">
        <f>BE867/47500730</f>
        <v>0</v>
      </c>
      <c r="BG867" s="6">
        <f>BC867+BE867</f>
        <v>0</v>
      </c>
      <c r="BH867" s="9">
        <v>1</v>
      </c>
      <c r="BI867" s="6">
        <f>AK867*0.85*0.75*12</f>
        <v>121218.54739408473</v>
      </c>
      <c r="BJ867" s="6">
        <f>AL867*0.85*0.75*2*12</f>
        <v>242437.09478816946</v>
      </c>
      <c r="BK867" s="6">
        <f>BI867+BJ867</f>
        <v>363655.64218225417</v>
      </c>
      <c r="BL867" s="8">
        <f>BK867/236999601</f>
        <v>1.5344145755851048E-3</v>
      </c>
      <c r="BM867" s="6">
        <f>AH867/521883*805492</f>
        <v>30570.724726194199</v>
      </c>
      <c r="BN867" s="8">
        <f>BM867/23157202</f>
        <v>1.3201389669699388E-3</v>
      </c>
      <c r="BT867" s="6">
        <f>'[1]Detailed Budget'!$AD$12</f>
        <v>194045122715</v>
      </c>
      <c r="BU867" s="6">
        <f>'[1]Detailed Budget'!$AD$24</f>
        <v>194045122715</v>
      </c>
      <c r="BV867" s="7">
        <f>AV867/34743979</f>
        <v>0</v>
      </c>
      <c r="BW867" s="4"/>
      <c r="BX867" s="5">
        <f>BT867*BV867</f>
        <v>0</v>
      </c>
      <c r="BY867" s="5">
        <f>BU867*BV867</f>
        <v>0</v>
      </c>
      <c r="CA867" s="6">
        <f>'[1]Detailed Budget'!$AD$96</f>
        <v>71050111380.677719</v>
      </c>
      <c r="CB867" s="5">
        <f>BA867*CA867</f>
        <v>142304814.44125092</v>
      </c>
      <c r="CE867" s="6">
        <f>'[1]Detailed Budget'!$AD$175</f>
        <v>4330586076.5988197</v>
      </c>
      <c r="CF867" s="5">
        <f>BB867*BD867*CE867</f>
        <v>0</v>
      </c>
      <c r="CG867" s="6">
        <f>'[1]Detailed Budget'!$AD$176</f>
        <v>20662817754.37001</v>
      </c>
      <c r="CH867" s="5">
        <f>BB867*BF867*CG867</f>
        <v>0</v>
      </c>
      <c r="CI867" s="5">
        <f>CF867+CH867</f>
        <v>0</v>
      </c>
      <c r="CJ867" s="5">
        <f>'[1]Detailed Budget'!$AD$178</f>
        <v>46025131033.061455</v>
      </c>
      <c r="CK867" s="5">
        <f>BB867*AG867*CJ867</f>
        <v>0</v>
      </c>
      <c r="CL867" s="5">
        <f>CI867+CK867</f>
        <v>0</v>
      </c>
      <c r="CM867" s="4">
        <f>'[1]Detailed Budget'!$AD$189</f>
        <v>77498869683.252869</v>
      </c>
      <c r="CN867" s="5">
        <f>BH867*BL867*CM867</f>
        <v>118915395.23335379</v>
      </c>
      <c r="CO867" s="3">
        <f>'[1]Detailed Budget'!$AD$191</f>
        <v>2684962805.4134097</v>
      </c>
      <c r="CP867" s="2">
        <f>BH867*AN867*CO867</f>
        <v>4119846.0635302095</v>
      </c>
      <c r="CQ867" s="2">
        <f>CN867+CP867</f>
        <v>123035241.296884</v>
      </c>
      <c r="CR867" s="6">
        <f>'[1]Detailed Budget'!$AD$195</f>
        <v>18734176418</v>
      </c>
      <c r="CS867" s="5">
        <f>BN867*CR867</f>
        <v>24731716.303491108</v>
      </c>
      <c r="CW867" s="4"/>
      <c r="DH867" s="3">
        <f>'[1]Detailed Budget'!$AD$163</f>
        <v>4928560000</v>
      </c>
      <c r="DI867" s="2">
        <f>AP867*DH867</f>
        <v>6720000</v>
      </c>
    </row>
    <row r="868" spans="1:118" ht="43.5" x14ac:dyDescent="0.35">
      <c r="A868" s="23" t="s">
        <v>67</v>
      </c>
      <c r="B868" s="22" t="s">
        <v>66</v>
      </c>
      <c r="C868" s="21" t="s">
        <v>1</v>
      </c>
      <c r="D868" s="21"/>
      <c r="E868" s="21"/>
      <c r="F868" s="21"/>
      <c r="G868" s="21" t="s">
        <v>1</v>
      </c>
      <c r="H868" s="21" t="s">
        <v>1</v>
      </c>
      <c r="I868" s="21" t="s">
        <v>1</v>
      </c>
      <c r="J868" s="21"/>
      <c r="K868" s="21"/>
      <c r="L868" s="21"/>
      <c r="M868" s="21"/>
      <c r="N868" s="21" t="s">
        <v>1</v>
      </c>
      <c r="O868" s="21"/>
      <c r="P868" s="21"/>
      <c r="Q868" s="21"/>
      <c r="R868" s="21" t="s">
        <v>1</v>
      </c>
      <c r="S868" s="21"/>
      <c r="T868" s="21"/>
      <c r="U868" s="20">
        <f>COUNTA(C868:T868)</f>
        <v>6</v>
      </c>
      <c r="V868" s="19" t="s">
        <v>9</v>
      </c>
      <c r="W868" s="18">
        <v>168246</v>
      </c>
      <c r="X868" s="17">
        <v>3.35</v>
      </c>
      <c r="Y868" s="16">
        <f>1+X868/100</f>
        <v>1.0335000000000001</v>
      </c>
      <c r="Z868" s="6">
        <v>19</v>
      </c>
      <c r="AA868" s="16">
        <f>POWER(Y868,Z868)</f>
        <v>1.8702477386515275</v>
      </c>
      <c r="AB868" s="6">
        <f>W868*AA868</f>
        <v>314661.70103716489</v>
      </c>
      <c r="AC868" s="1">
        <v>12.8</v>
      </c>
      <c r="AD868" s="6">
        <f>AB868*AC868/100</f>
        <v>40276.697732757108</v>
      </c>
      <c r="AE868" s="6">
        <f>AD868*0.95</f>
        <v>38262.862846119249</v>
      </c>
      <c r="AF868" s="6">
        <f>AE868*BB868</f>
        <v>0</v>
      </c>
      <c r="AG868" s="15"/>
      <c r="AH868" s="6">
        <f>AB868*0.05</f>
        <v>15733.085051858245</v>
      </c>
      <c r="AI868" s="12">
        <f>AH868/12908475</f>
        <v>1.2188182610152047E-3</v>
      </c>
      <c r="AJ868" s="6">
        <f>AD868+AH868</f>
        <v>56009.782784615352</v>
      </c>
      <c r="AK868" s="6">
        <f>AB868*0.04</f>
        <v>12586.468041486596</v>
      </c>
      <c r="AL868" s="6">
        <f>AB868*0.04</f>
        <v>12586.468041486596</v>
      </c>
      <c r="AM868" s="6">
        <f>AK868+AL868</f>
        <v>25172.936082973192</v>
      </c>
      <c r="AN868" s="14">
        <f>AM868/20653560</f>
        <v>1.2188182610152047E-3</v>
      </c>
      <c r="AO868" s="6">
        <v>10</v>
      </c>
      <c r="AP868" s="13">
        <f>AO868/8801</f>
        <v>1.1362345188046814E-3</v>
      </c>
      <c r="AQ868" s="6">
        <v>10</v>
      </c>
      <c r="AR868" s="6"/>
      <c r="AS868" s="6"/>
      <c r="AT868" s="6"/>
      <c r="AU868" s="6">
        <v>0</v>
      </c>
      <c r="AV868" s="6"/>
      <c r="AW868" s="13">
        <f>AV868/34743979</f>
        <v>0</v>
      </c>
      <c r="AX868" s="6">
        <v>1</v>
      </c>
      <c r="AY868" s="6">
        <f>AJ868/1857902*671354</f>
        <v>20239.168541496085</v>
      </c>
      <c r="AZ868" s="6">
        <f>AX868*AY868</f>
        <v>20239.168541496085</v>
      </c>
      <c r="BA868" s="12">
        <f>AZ868/12721596</f>
        <v>1.5909299856319982E-3</v>
      </c>
      <c r="BB868" s="11">
        <v>0</v>
      </c>
      <c r="BC868" s="6">
        <f>AD868*BB868*0.18*4</f>
        <v>0</v>
      </c>
      <c r="BD868" s="10">
        <f>BC868/11104067</f>
        <v>0</v>
      </c>
      <c r="BE868" s="6">
        <f>AD868*BB868*0.77*4</f>
        <v>0</v>
      </c>
      <c r="BF868" s="8">
        <f>BE868/47500730</f>
        <v>0</v>
      </c>
      <c r="BG868" s="6">
        <f>BC868+BE868</f>
        <v>0</v>
      </c>
      <c r="BH868" s="9">
        <v>1</v>
      </c>
      <c r="BI868" s="6">
        <f>AK868*0.85*0.75*12</f>
        <v>96286.48051737246</v>
      </c>
      <c r="BJ868" s="6">
        <f>AL868*0.85*0.75*2*12</f>
        <v>192572.96103474492</v>
      </c>
      <c r="BK868" s="6">
        <f>BI868+BJ868</f>
        <v>288859.44155211735</v>
      </c>
      <c r="BL868" s="8">
        <f>BK868/236999601</f>
        <v>1.2188182610152047E-3</v>
      </c>
      <c r="BM868" s="6">
        <f>AH868/521883*805492</f>
        <v>24282.979412227265</v>
      </c>
      <c r="BN868" s="8">
        <f>BM868/23157202</f>
        <v>1.0486145697665575E-3</v>
      </c>
      <c r="BT868" s="6">
        <f>'[1]Detailed Budget'!$AD$12</f>
        <v>194045122715</v>
      </c>
      <c r="BU868" s="6">
        <f>'[1]Detailed Budget'!$AD$24</f>
        <v>194045122715</v>
      </c>
      <c r="BV868" s="7">
        <f>AV868/34743979</f>
        <v>0</v>
      </c>
      <c r="BW868" s="4"/>
      <c r="BX868" s="5">
        <f>BT868*BV868</f>
        <v>0</v>
      </c>
      <c r="BY868" s="5">
        <f>BU868*BV868</f>
        <v>0</v>
      </c>
      <c r="CA868" s="6">
        <f>'[1]Detailed Budget'!$AD$96</f>
        <v>71050111380.677719</v>
      </c>
      <c r="CB868" s="5">
        <f>BA868*CA868</f>
        <v>113035752.67801347</v>
      </c>
      <c r="CE868" s="6">
        <f>'[1]Detailed Budget'!$AD$175</f>
        <v>4330586076.5988197</v>
      </c>
      <c r="CF868" s="5">
        <f>BB868*BD868*CE868</f>
        <v>0</v>
      </c>
      <c r="CG868" s="6">
        <f>'[1]Detailed Budget'!$AD$176</f>
        <v>20662817754.37001</v>
      </c>
      <c r="CH868" s="5">
        <f>BB868*BF868*CG868</f>
        <v>0</v>
      </c>
      <c r="CI868" s="5">
        <f>CF868+CH868</f>
        <v>0</v>
      </c>
      <c r="CJ868" s="5">
        <f>'[1]Detailed Budget'!$AD$178</f>
        <v>46025131033.061455</v>
      </c>
      <c r="CK868" s="5">
        <f>BB868*AG868*CJ868</f>
        <v>0</v>
      </c>
      <c r="CL868" s="5">
        <f>CI868+CK868</f>
        <v>0</v>
      </c>
      <c r="CM868" s="4">
        <f>'[1]Detailed Budget'!$AD$189</f>
        <v>77498869683.252869</v>
      </c>
      <c r="CN868" s="5">
        <f>BH868*BL868*CM868</f>
        <v>94457037.577986225</v>
      </c>
      <c r="CO868" s="3">
        <f>'[1]Detailed Budget'!$AD$191</f>
        <v>2684962805.4134097</v>
      </c>
      <c r="CP868" s="2">
        <f>BH868*AN868*CO868</f>
        <v>3272481.6973844771</v>
      </c>
      <c r="CQ868" s="2">
        <f>CN868+CP868</f>
        <v>97729519.275370702</v>
      </c>
      <c r="CR868" s="6">
        <f>'[1]Detailed Budget'!$AD$195</f>
        <v>18734176418</v>
      </c>
      <c r="CS868" s="5">
        <f>BN868*CR868</f>
        <v>19644930.344491858</v>
      </c>
      <c r="CW868" s="4"/>
      <c r="DH868" s="3">
        <f>'[1]Detailed Budget'!$AD$163</f>
        <v>4928560000</v>
      </c>
      <c r="DI868" s="2">
        <f>AP868*DH868</f>
        <v>5600000</v>
      </c>
    </row>
    <row r="869" spans="1:118" ht="43.5" x14ac:dyDescent="0.35">
      <c r="A869" s="23" t="s">
        <v>65</v>
      </c>
      <c r="B869" s="22" t="s">
        <v>64</v>
      </c>
      <c r="C869" s="21" t="s">
        <v>1</v>
      </c>
      <c r="D869" s="21"/>
      <c r="E869" s="21"/>
      <c r="F869" s="21"/>
      <c r="G869" s="21" t="s">
        <v>1</v>
      </c>
      <c r="H869" s="21" t="s">
        <v>1</v>
      </c>
      <c r="I869" s="21" t="s">
        <v>1</v>
      </c>
      <c r="J869" s="21"/>
      <c r="K869" s="21"/>
      <c r="L869" s="21"/>
      <c r="M869" s="21" t="s">
        <v>1</v>
      </c>
      <c r="N869" s="21"/>
      <c r="O869" s="21"/>
      <c r="P869" s="21"/>
      <c r="Q869" s="21"/>
      <c r="R869" s="21" t="s">
        <v>1</v>
      </c>
      <c r="S869" s="21"/>
      <c r="T869" s="21"/>
      <c r="U869" s="20">
        <f>COUNTA(C869:T869)</f>
        <v>6</v>
      </c>
      <c r="V869" s="19" t="s">
        <v>9</v>
      </c>
      <c r="W869" s="18">
        <v>109965</v>
      </c>
      <c r="X869" s="17">
        <v>3.35</v>
      </c>
      <c r="Y869" s="16">
        <f>1+X869/100</f>
        <v>1.0335000000000001</v>
      </c>
      <c r="Z869" s="6">
        <v>19</v>
      </c>
      <c r="AA869" s="16">
        <f>POWER(Y869,Z869)</f>
        <v>1.8702477386515275</v>
      </c>
      <c r="AB869" s="6">
        <f>W869*AA869</f>
        <v>205661.79258081521</v>
      </c>
      <c r="AC869" s="1">
        <v>12.8</v>
      </c>
      <c r="AD869" s="6">
        <f>AB869*AC869/100</f>
        <v>26324.709450344351</v>
      </c>
      <c r="AE869" s="6">
        <f>AD869*0.95</f>
        <v>25008.473977827132</v>
      </c>
      <c r="AF869" s="6">
        <f>AE869*BB869</f>
        <v>0</v>
      </c>
      <c r="AG869" s="15"/>
      <c r="AH869" s="6">
        <f>AB869*0.05</f>
        <v>10283.089629040762</v>
      </c>
      <c r="AI869" s="12">
        <f>AH869/12908475</f>
        <v>7.9661537315916576E-4</v>
      </c>
      <c r="AJ869" s="6">
        <f>AD869+AH869</f>
        <v>36607.799079385113</v>
      </c>
      <c r="AK869" s="6">
        <f>AB869*0.04</f>
        <v>8226.471703232608</v>
      </c>
      <c r="AL869" s="6">
        <f>AB869*0.04</f>
        <v>8226.471703232608</v>
      </c>
      <c r="AM869" s="6">
        <f>AK869+AL869</f>
        <v>16452.943406465216</v>
      </c>
      <c r="AN869" s="14">
        <f>AM869/20653560</f>
        <v>7.9661537315916554E-4</v>
      </c>
      <c r="AO869" s="6">
        <v>10</v>
      </c>
      <c r="AP869" s="13">
        <f>AO869/8801</f>
        <v>1.1362345188046814E-3</v>
      </c>
      <c r="AQ869" s="6">
        <v>10</v>
      </c>
      <c r="AR869" s="6"/>
      <c r="AS869" s="6"/>
      <c r="AT869" s="6"/>
      <c r="AU869" s="6">
        <v>0</v>
      </c>
      <c r="AV869" s="6"/>
      <c r="AW869" s="13">
        <f>AV869/34743979</f>
        <v>0</v>
      </c>
      <c r="AX869" s="6">
        <v>1</v>
      </c>
      <c r="AY869" s="6">
        <f>AJ869/1857902*671354</f>
        <v>13228.25011391425</v>
      </c>
      <c r="AZ869" s="6">
        <f>AX869*AY869</f>
        <v>13228.25011391425</v>
      </c>
      <c r="BA869" s="12">
        <f>AZ869/12721596</f>
        <v>1.039826301190059E-3</v>
      </c>
      <c r="BB869" s="11">
        <v>0</v>
      </c>
      <c r="BC869" s="6">
        <f>AD869*BB869*0.18*4</f>
        <v>0</v>
      </c>
      <c r="BD869" s="10">
        <f>BC869/11104067</f>
        <v>0</v>
      </c>
      <c r="BE869" s="6">
        <f>AD869*BB869*0.77*4</f>
        <v>0</v>
      </c>
      <c r="BF869" s="8">
        <f>BE869/47500730</f>
        <v>0</v>
      </c>
      <c r="BG869" s="6">
        <f>BC869+BE869</f>
        <v>0</v>
      </c>
      <c r="BH869" s="9">
        <v>1</v>
      </c>
      <c r="BI869" s="6">
        <f>AK869*0.85*0.75*12</f>
        <v>62932.50852972945</v>
      </c>
      <c r="BJ869" s="6">
        <f>AL869*0.85*0.75*2*12</f>
        <v>125865.0170594589</v>
      </c>
      <c r="BK869" s="6">
        <f>BI869+BJ869</f>
        <v>188797.52558918836</v>
      </c>
      <c r="BL869" s="8">
        <f>BK869/236999601</f>
        <v>7.9661537315916565E-4</v>
      </c>
      <c r="BM869" s="6">
        <f>AH869/521883*805492</f>
        <v>15871.270824064593</v>
      </c>
      <c r="BN869" s="8">
        <f>BM869/23157202</f>
        <v>6.8537083297302468E-4</v>
      </c>
      <c r="BT869" s="6">
        <f>'[1]Detailed Budget'!$AD$12</f>
        <v>194045122715</v>
      </c>
      <c r="BU869" s="6">
        <f>'[1]Detailed Budget'!$AD$24</f>
        <v>194045122715</v>
      </c>
      <c r="BV869" s="7">
        <f>AV869/34743979</f>
        <v>0</v>
      </c>
      <c r="BW869" s="4"/>
      <c r="BX869" s="5">
        <f>BT869*BV869</f>
        <v>0</v>
      </c>
      <c r="BY869" s="5">
        <f>BU869*BV869</f>
        <v>0</v>
      </c>
      <c r="CA869" s="6">
        <f>'[1]Detailed Budget'!$AD$96</f>
        <v>71050111380.677719</v>
      </c>
      <c r="CB869" s="5">
        <f>BA869*CA869</f>
        <v>73879774.516111821</v>
      </c>
      <c r="CE869" s="6">
        <f>'[1]Detailed Budget'!$AD$175</f>
        <v>4330586076.5988197</v>
      </c>
      <c r="CF869" s="5">
        <f>BB869*BD869*CE869</f>
        <v>0</v>
      </c>
      <c r="CG869" s="6">
        <f>'[1]Detailed Budget'!$AD$176</f>
        <v>20662817754.37001</v>
      </c>
      <c r="CH869" s="5">
        <f>BB869*BF869*CG869</f>
        <v>0</v>
      </c>
      <c r="CI869" s="5">
        <f>CF869+CH869</f>
        <v>0</v>
      </c>
      <c r="CJ869" s="5">
        <f>'[1]Detailed Budget'!$AD$178</f>
        <v>46025131033.061455</v>
      </c>
      <c r="CK869" s="5">
        <f>BB869*AG869*CJ869</f>
        <v>0</v>
      </c>
      <c r="CL869" s="5">
        <f>CI869+CK869</f>
        <v>0</v>
      </c>
      <c r="CM869" s="4">
        <f>'[1]Detailed Budget'!$AD$189</f>
        <v>77498869683.252869</v>
      </c>
      <c r="CN869" s="5">
        <f>BH869*BL869*CM869</f>
        <v>61736790.992138036</v>
      </c>
      <c r="CO869" s="3">
        <f>'[1]Detailed Budget'!$AD$191</f>
        <v>2684962805.4134097</v>
      </c>
      <c r="CP869" s="2">
        <f>BH869*AN869*CO869</f>
        <v>2138882.6471528835</v>
      </c>
      <c r="CQ869" s="2">
        <f>CN869+CP869</f>
        <v>63875673.639290921</v>
      </c>
      <c r="CR869" s="6">
        <f>'[1]Detailed Budget'!$AD$195</f>
        <v>18734176418</v>
      </c>
      <c r="CS869" s="5">
        <f>BN869*CR869</f>
        <v>12839858.096668256</v>
      </c>
      <c r="CW869" s="4"/>
      <c r="DH869" s="3">
        <f>'[1]Detailed Budget'!$AD$163</f>
        <v>4928560000</v>
      </c>
      <c r="DI869" s="2">
        <f>AP869*DH869</f>
        <v>5600000</v>
      </c>
    </row>
    <row r="870" spans="1:118" ht="43.5" x14ac:dyDescent="0.35">
      <c r="A870" s="23" t="s">
        <v>63</v>
      </c>
      <c r="B870" s="22" t="s">
        <v>62</v>
      </c>
      <c r="C870" s="21" t="s">
        <v>1</v>
      </c>
      <c r="D870" s="21"/>
      <c r="E870" s="21"/>
      <c r="F870" s="21"/>
      <c r="G870" s="21" t="s">
        <v>1</v>
      </c>
      <c r="H870" s="21" t="s">
        <v>1</v>
      </c>
      <c r="I870" s="21" t="s">
        <v>1</v>
      </c>
      <c r="J870" s="21"/>
      <c r="K870" s="21"/>
      <c r="L870" s="21"/>
      <c r="M870" s="21"/>
      <c r="N870" s="21"/>
      <c r="O870" s="21" t="s">
        <v>1</v>
      </c>
      <c r="P870" s="21"/>
      <c r="Q870" s="21"/>
      <c r="R870" s="21" t="s">
        <v>1</v>
      </c>
      <c r="S870" s="21"/>
      <c r="T870" s="21"/>
      <c r="U870" s="20">
        <f>COUNTA(C870:T870)</f>
        <v>6</v>
      </c>
      <c r="V870" s="19" t="s">
        <v>9</v>
      </c>
      <c r="W870" s="18">
        <v>283643</v>
      </c>
      <c r="X870" s="17">
        <v>3.35</v>
      </c>
      <c r="Y870" s="16">
        <f>1+X870/100</f>
        <v>1.0335000000000001</v>
      </c>
      <c r="Z870" s="6">
        <v>19</v>
      </c>
      <c r="AA870" s="16">
        <f>POWER(Y870,Z870)</f>
        <v>1.8702477386515275</v>
      </c>
      <c r="AB870" s="6">
        <f>W870*AA870</f>
        <v>530482.67933433526</v>
      </c>
      <c r="AC870" s="1">
        <v>12.8</v>
      </c>
      <c r="AD870" s="6">
        <f>AB870*AC870/100</f>
        <v>67901.782954794908</v>
      </c>
      <c r="AE870" s="6">
        <f>AD870*0.95</f>
        <v>64506.693807055162</v>
      </c>
      <c r="AF870" s="6">
        <f>AE870*BB870</f>
        <v>0</v>
      </c>
      <c r="AG870" s="15"/>
      <c r="AH870" s="6">
        <f>AB870*0.05</f>
        <v>26524.133966716763</v>
      </c>
      <c r="AI870" s="12">
        <f>AH870/12908475</f>
        <v>2.0547844704131794E-3</v>
      </c>
      <c r="AJ870" s="6">
        <f>AD870+AH870</f>
        <v>94425.916921511671</v>
      </c>
      <c r="AK870" s="6">
        <f>AB870*0.04</f>
        <v>21219.30717337341</v>
      </c>
      <c r="AL870" s="6">
        <f>AB870*0.04</f>
        <v>21219.30717337341</v>
      </c>
      <c r="AM870" s="6">
        <f>AK870+AL870</f>
        <v>42438.614346746821</v>
      </c>
      <c r="AN870" s="14">
        <f>AM870/20653560</f>
        <v>2.0547844704131794E-3</v>
      </c>
      <c r="AO870" s="6">
        <v>11</v>
      </c>
      <c r="AP870" s="13">
        <f>AO870/8801</f>
        <v>1.2498579706851495E-3</v>
      </c>
      <c r="AQ870" s="6">
        <v>11</v>
      </c>
      <c r="AR870" s="6"/>
      <c r="AS870" s="6"/>
      <c r="AT870" s="6"/>
      <c r="AU870" s="6">
        <v>0</v>
      </c>
      <c r="AV870" s="6"/>
      <c r="AW870" s="13">
        <f>AV870/34743979</f>
        <v>0</v>
      </c>
      <c r="AX870" s="6">
        <v>1</v>
      </c>
      <c r="AY870" s="6">
        <f>AJ870/1857902*671354</f>
        <v>34120.861611066968</v>
      </c>
      <c r="AZ870" s="6">
        <f>AX870*AY870</f>
        <v>34120.861611066968</v>
      </c>
      <c r="BA870" s="12">
        <f>AZ870/12721596</f>
        <v>2.6821211435315954E-3</v>
      </c>
      <c r="BB870" s="11">
        <v>0</v>
      </c>
      <c r="BC870" s="6">
        <f>AD870*BB870*0.18*4</f>
        <v>0</v>
      </c>
      <c r="BD870" s="10">
        <f>BC870/11104067</f>
        <v>0</v>
      </c>
      <c r="BE870" s="6">
        <f>AD870*BB870*0.77*4</f>
        <v>0</v>
      </c>
      <c r="BF870" s="8">
        <f>BE870/47500730</f>
        <v>0</v>
      </c>
      <c r="BG870" s="6">
        <f>BC870+BE870</f>
        <v>0</v>
      </c>
      <c r="BH870" s="9">
        <v>1</v>
      </c>
      <c r="BI870" s="6">
        <f>AK870*0.85*0.75*12</f>
        <v>162327.69987630661</v>
      </c>
      <c r="BJ870" s="6">
        <f>AL870*0.85*0.75*2*12</f>
        <v>324655.39975261322</v>
      </c>
      <c r="BK870" s="6">
        <f>BI870+BJ870</f>
        <v>486983.09962891985</v>
      </c>
      <c r="BL870" s="8">
        <f>BK870/236999601</f>
        <v>2.0547844704131794E-3</v>
      </c>
      <c r="BM870" s="6">
        <f>AH870/521883*805492</f>
        <v>40938.251901515512</v>
      </c>
      <c r="BN870" s="8">
        <f>BM870/23157202</f>
        <v>1.7678410328465207E-3</v>
      </c>
      <c r="BT870" s="6">
        <f>'[1]Detailed Budget'!$AD$12</f>
        <v>194045122715</v>
      </c>
      <c r="BU870" s="6">
        <f>'[1]Detailed Budget'!$AD$24</f>
        <v>194045122715</v>
      </c>
      <c r="BV870" s="7">
        <f>AV870/34743979</f>
        <v>0</v>
      </c>
      <c r="BW870" s="4"/>
      <c r="BX870" s="5">
        <f>BT870*BV870</f>
        <v>0</v>
      </c>
      <c r="BY870" s="5">
        <f>BU870*BV870</f>
        <v>0</v>
      </c>
      <c r="CA870" s="6">
        <f>'[1]Detailed Budget'!$AD$96</f>
        <v>71050111380.677719</v>
      </c>
      <c r="CB870" s="5">
        <f>BA870*CA870</f>
        <v>190565005.98439056</v>
      </c>
      <c r="CE870" s="6">
        <f>'[1]Detailed Budget'!$AD$175</f>
        <v>4330586076.5988197</v>
      </c>
      <c r="CF870" s="5">
        <f>BB870*BD870*CE870</f>
        <v>0</v>
      </c>
      <c r="CG870" s="6">
        <f>'[1]Detailed Budget'!$AD$176</f>
        <v>20662817754.37001</v>
      </c>
      <c r="CH870" s="5">
        <f>BB870*BF870*CG870</f>
        <v>0</v>
      </c>
      <c r="CI870" s="5">
        <f>CF870+CH870</f>
        <v>0</v>
      </c>
      <c r="CJ870" s="5">
        <f>'[1]Detailed Budget'!$AD$178</f>
        <v>46025131033.061455</v>
      </c>
      <c r="CK870" s="5">
        <f>BB870*AG870*CJ870</f>
        <v>0</v>
      </c>
      <c r="CL870" s="5">
        <f>CI870+CK870</f>
        <v>0</v>
      </c>
      <c r="CM870" s="4">
        <f>'[1]Detailed Budget'!$AD$189</f>
        <v>77498869683.252869</v>
      </c>
      <c r="CN870" s="5">
        <f>BH870*BL870*CM870</f>
        <v>159243473.89972275</v>
      </c>
      <c r="CO870" s="3">
        <f>'[1]Detailed Budget'!$AD$191</f>
        <v>2684962805.4134097</v>
      </c>
      <c r="CP870" s="2">
        <f>BH870*AN870*CO870</f>
        <v>5517019.8762004776</v>
      </c>
      <c r="CQ870" s="2">
        <f>CN870+CP870</f>
        <v>164760493.77592322</v>
      </c>
      <c r="CR870" s="6">
        <f>'[1]Detailed Budget'!$AD$195</f>
        <v>18734176418</v>
      </c>
      <c r="CS870" s="5">
        <f>BN870*CR870</f>
        <v>33119045.788326051</v>
      </c>
      <c r="CW870" s="4"/>
      <c r="DH870" s="3">
        <f>'[1]Detailed Budget'!$AD$163</f>
        <v>4928560000</v>
      </c>
      <c r="DI870" s="2">
        <f>AP870*DH870</f>
        <v>6160000</v>
      </c>
    </row>
    <row r="871" spans="1:118" ht="58" x14ac:dyDescent="0.35">
      <c r="A871" s="23" t="s">
        <v>61</v>
      </c>
      <c r="B871" s="22" t="s">
        <v>60</v>
      </c>
      <c r="C871" s="21" t="s">
        <v>1</v>
      </c>
      <c r="D871" s="21"/>
      <c r="E871" s="21"/>
      <c r="F871" s="21"/>
      <c r="G871" s="21" t="s">
        <v>1</v>
      </c>
      <c r="H871" s="21" t="s">
        <v>1</v>
      </c>
      <c r="I871" s="21" t="s">
        <v>1</v>
      </c>
      <c r="J871" s="21"/>
      <c r="K871" s="21"/>
      <c r="L871" s="21"/>
      <c r="M871" s="21"/>
      <c r="N871" s="21"/>
      <c r="O871" s="21" t="s">
        <v>1</v>
      </c>
      <c r="P871" s="21"/>
      <c r="Q871" s="21" t="s">
        <v>1</v>
      </c>
      <c r="R871" s="21"/>
      <c r="S871" s="21"/>
      <c r="T871" s="21"/>
      <c r="U871" s="20">
        <f>COUNTA(C871:T871)</f>
        <v>6</v>
      </c>
      <c r="V871" s="19" t="s">
        <v>26</v>
      </c>
      <c r="W871" s="18">
        <v>331444</v>
      </c>
      <c r="X871" s="17">
        <v>3.35</v>
      </c>
      <c r="Y871" s="16">
        <f>1+X871/100</f>
        <v>1.0335000000000001</v>
      </c>
      <c r="Z871" s="6">
        <v>19</v>
      </c>
      <c r="AA871" s="16">
        <f>POWER(Y871,Z871)</f>
        <v>1.8702477386515275</v>
      </c>
      <c r="AB871" s="6">
        <f>W871*AA871</f>
        <v>619882.39148961683</v>
      </c>
      <c r="AC871" s="1">
        <v>12.8</v>
      </c>
      <c r="AD871" s="6">
        <f>AB871*AC871/100</f>
        <v>79344.946110670964</v>
      </c>
      <c r="AE871" s="6">
        <f>AD871*0.95</f>
        <v>75377.698805137406</v>
      </c>
      <c r="AF871" s="6">
        <f>AE871*BB871</f>
        <v>0</v>
      </c>
      <c r="AG871" s="15"/>
      <c r="AH871" s="6">
        <f>AB871*0.05</f>
        <v>30994.119574480843</v>
      </c>
      <c r="AI871" s="12">
        <f>AH871/12908475</f>
        <v>2.4010674827569362E-3</v>
      </c>
      <c r="AJ871" s="6">
        <f>AD871+AH871</f>
        <v>110339.06568515181</v>
      </c>
      <c r="AK871" s="6">
        <f>AB871*0.04</f>
        <v>24795.295659584674</v>
      </c>
      <c r="AL871" s="6">
        <f>AB871*0.04</f>
        <v>24795.295659584674</v>
      </c>
      <c r="AM871" s="6">
        <f>AK871+AL871</f>
        <v>49590.591319169347</v>
      </c>
      <c r="AN871" s="14">
        <f>AM871/20653560</f>
        <v>2.4010674827569362E-3</v>
      </c>
      <c r="AO871" s="6">
        <v>12</v>
      </c>
      <c r="AP871" s="13">
        <f>AO871/8801</f>
        <v>1.3634814225656176E-3</v>
      </c>
      <c r="AQ871" s="6">
        <v>12</v>
      </c>
      <c r="AR871" s="6"/>
      <c r="AS871" s="6"/>
      <c r="AT871" s="6"/>
      <c r="AU871" s="6">
        <v>0</v>
      </c>
      <c r="AV871" s="6"/>
      <c r="AW871" s="13">
        <f>AV871/34743979</f>
        <v>0</v>
      </c>
      <c r="AX871" s="6">
        <v>1</v>
      </c>
      <c r="AY871" s="6">
        <f>AJ871/1857902*671354</f>
        <v>39871.087443788434</v>
      </c>
      <c r="AZ871" s="6">
        <f>AX871*AY871</f>
        <v>39871.087443788434</v>
      </c>
      <c r="BA871" s="12">
        <f>AZ871/12721596</f>
        <v>3.1341262089904782E-3</v>
      </c>
      <c r="BB871" s="11">
        <v>0</v>
      </c>
      <c r="BC871" s="6">
        <f>AD871*BB871*0.18*4</f>
        <v>0</v>
      </c>
      <c r="BD871" s="10">
        <f>BC871/11104067</f>
        <v>0</v>
      </c>
      <c r="BE871" s="6">
        <f>AD871*BB871*0.77*4</f>
        <v>0</v>
      </c>
      <c r="BF871" s="8">
        <f>BE871/47500730</f>
        <v>0</v>
      </c>
      <c r="BG871" s="6">
        <f>BC871+BE871</f>
        <v>0</v>
      </c>
      <c r="BH871" s="9">
        <v>1</v>
      </c>
      <c r="BI871" s="6">
        <f>AK871*0.85*0.75*12</f>
        <v>189684.01179582273</v>
      </c>
      <c r="BJ871" s="6">
        <f>AL871*0.85*0.75*2*12</f>
        <v>379368.02359164547</v>
      </c>
      <c r="BK871" s="6">
        <f>BI871+BJ871</f>
        <v>569052.03538746818</v>
      </c>
      <c r="BL871" s="8">
        <f>BK871/236999601</f>
        <v>2.4010674827569358E-3</v>
      </c>
      <c r="BM871" s="6">
        <f>AH871/521883*805492</f>
        <v>47837.379957361562</v>
      </c>
      <c r="BN871" s="8">
        <f>BM871/23157202</f>
        <v>2.0657668382113503E-3</v>
      </c>
      <c r="BT871" s="6">
        <f>'[1]Detailed Budget'!$AD$12</f>
        <v>194045122715</v>
      </c>
      <c r="BU871" s="6">
        <f>'[1]Detailed Budget'!$AD$24</f>
        <v>194045122715</v>
      </c>
      <c r="BV871" s="7">
        <f>AV871/34743979</f>
        <v>0</v>
      </c>
      <c r="BW871" s="4"/>
      <c r="BX871" s="5">
        <f>BT871*BV871</f>
        <v>0</v>
      </c>
      <c r="BY871" s="5">
        <f>BU871*BV871</f>
        <v>0</v>
      </c>
      <c r="CA871" s="6">
        <f>'[1]Detailed Budget'!$AD$96</f>
        <v>71050111380.677719</v>
      </c>
      <c r="CB871" s="5">
        <f>BA871*CA871</f>
        <v>222680016.2298747</v>
      </c>
      <c r="CE871" s="6">
        <f>'[1]Detailed Budget'!$AD$175</f>
        <v>4330586076.5988197</v>
      </c>
      <c r="CF871" s="5">
        <f>BB871*BD871*CE871</f>
        <v>0</v>
      </c>
      <c r="CG871" s="6">
        <f>'[1]Detailed Budget'!$AD$176</f>
        <v>20662817754.37001</v>
      </c>
      <c r="CH871" s="5">
        <f>BB871*BF871*CG871</f>
        <v>0</v>
      </c>
      <c r="CI871" s="5">
        <f>CF871+CH871</f>
        <v>0</v>
      </c>
      <c r="CJ871" s="5">
        <f>'[1]Detailed Budget'!$AD$178</f>
        <v>46025131033.061455</v>
      </c>
      <c r="CK871" s="5">
        <f>BB871*AG871*CJ871</f>
        <v>0</v>
      </c>
      <c r="CL871" s="5">
        <f>CI871+CK871</f>
        <v>0</v>
      </c>
      <c r="CM871" s="4">
        <f>'[1]Detailed Budget'!$AD$189</f>
        <v>77498869683.252869</v>
      </c>
      <c r="CN871" s="5">
        <f>BH871*BL871*CM871</f>
        <v>186080015.94687578</v>
      </c>
      <c r="CO871" s="3">
        <f>'[1]Detailed Budget'!$AD$191</f>
        <v>2684962805.4134097</v>
      </c>
      <c r="CP871" s="2">
        <f>BH871*AN871*CO871</f>
        <v>6446776.8844899768</v>
      </c>
      <c r="CQ871" s="2">
        <f>CN871+CP871</f>
        <v>192526792.83136576</v>
      </c>
      <c r="CR871" s="6">
        <f>'[1]Detailed Budget'!$AD$195</f>
        <v>18734176418</v>
      </c>
      <c r="CS871" s="5">
        <f>BN871*CR871</f>
        <v>38700440.385505497</v>
      </c>
      <c r="CW871" s="4"/>
      <c r="DH871" s="3">
        <f>'[1]Detailed Budget'!$AD$163</f>
        <v>4928560000</v>
      </c>
      <c r="DI871" s="2">
        <f>AP871*DH871</f>
        <v>6720000</v>
      </c>
    </row>
    <row r="872" spans="1:118" ht="58" x14ac:dyDescent="0.35">
      <c r="A872" s="23" t="s">
        <v>59</v>
      </c>
      <c r="B872" s="22" t="s">
        <v>58</v>
      </c>
      <c r="C872" s="21" t="s">
        <v>1</v>
      </c>
      <c r="D872" s="21"/>
      <c r="E872" s="21"/>
      <c r="F872" s="21"/>
      <c r="G872" s="21" t="s">
        <v>1</v>
      </c>
      <c r="H872" s="21" t="s">
        <v>1</v>
      </c>
      <c r="I872" s="21" t="s">
        <v>1</v>
      </c>
      <c r="J872" s="21"/>
      <c r="K872" s="21"/>
      <c r="L872" s="21"/>
      <c r="M872" s="21"/>
      <c r="N872" s="21"/>
      <c r="O872" s="21" t="s">
        <v>1</v>
      </c>
      <c r="P872" s="21"/>
      <c r="Q872" s="21" t="s">
        <v>1</v>
      </c>
      <c r="R872" s="21"/>
      <c r="S872" s="21"/>
      <c r="T872" s="21"/>
      <c r="U872" s="20">
        <f>COUNTA(C872:T872)</f>
        <v>6</v>
      </c>
      <c r="V872" s="19" t="s">
        <v>26</v>
      </c>
      <c r="W872" s="18">
        <v>308119</v>
      </c>
      <c r="X872" s="17">
        <v>3.35</v>
      </c>
      <c r="Y872" s="16">
        <f>1+X872/100</f>
        <v>1.0335000000000001</v>
      </c>
      <c r="Z872" s="6">
        <v>19</v>
      </c>
      <c r="AA872" s="16">
        <f>POWER(Y872,Z872)</f>
        <v>1.8702477386515275</v>
      </c>
      <c r="AB872" s="6">
        <f>W872*AA872</f>
        <v>576258.86298556998</v>
      </c>
      <c r="AC872" s="1">
        <v>12.8</v>
      </c>
      <c r="AD872" s="6">
        <f>AB872*AC872/100</f>
        <v>73761.134462152957</v>
      </c>
      <c r="AE872" s="6">
        <f>AD872*0.95</f>
        <v>70073.0777390453</v>
      </c>
      <c r="AF872" s="6">
        <f>AE872*BB872</f>
        <v>0</v>
      </c>
      <c r="AG872" s="15"/>
      <c r="AH872" s="6">
        <f>AB872*0.05</f>
        <v>28812.943149278501</v>
      </c>
      <c r="AI872" s="12">
        <f>AH872/12908475</f>
        <v>2.2320950499015958E-3</v>
      </c>
      <c r="AJ872" s="6">
        <f>AD872+AH872</f>
        <v>102574.07761143145</v>
      </c>
      <c r="AK872" s="6">
        <f>AB872*0.04</f>
        <v>23050.354519422799</v>
      </c>
      <c r="AL872" s="6">
        <f>AB872*0.04</f>
        <v>23050.354519422799</v>
      </c>
      <c r="AM872" s="6">
        <f>AK872+AL872</f>
        <v>46100.709038845598</v>
      </c>
      <c r="AN872" s="14">
        <f>AM872/20653560</f>
        <v>2.2320950499015954E-3</v>
      </c>
      <c r="AO872" s="6">
        <v>12</v>
      </c>
      <c r="AP872" s="13">
        <f>AO872/8801</f>
        <v>1.3634814225656176E-3</v>
      </c>
      <c r="AQ872" s="6">
        <v>12</v>
      </c>
      <c r="AR872" s="6"/>
      <c r="AS872" s="6"/>
      <c r="AT872" s="6"/>
      <c r="AU872" s="6">
        <v>0</v>
      </c>
      <c r="AV872" s="6"/>
      <c r="AW872" s="13">
        <f>AV872/34743979</f>
        <v>0</v>
      </c>
      <c r="AX872" s="6">
        <v>1</v>
      </c>
      <c r="AY872" s="6">
        <f>AJ872/1857902*671354</f>
        <v>37065.204354559581</v>
      </c>
      <c r="AZ872" s="6">
        <f>AX872*AY872</f>
        <v>37065.204354559581</v>
      </c>
      <c r="BA872" s="12">
        <f>AZ872/12721596</f>
        <v>2.9135655899275204E-3</v>
      </c>
      <c r="BB872" s="11">
        <v>0</v>
      </c>
      <c r="BC872" s="6">
        <f>AD872*BB872*0.18*4</f>
        <v>0</v>
      </c>
      <c r="BD872" s="10">
        <f>BC872/11104067</f>
        <v>0</v>
      </c>
      <c r="BE872" s="6">
        <f>AD872*BB872*0.77*4</f>
        <v>0</v>
      </c>
      <c r="BF872" s="8">
        <f>BE872/47500730</f>
        <v>0</v>
      </c>
      <c r="BG872" s="6">
        <f>BC872+BE872</f>
        <v>0</v>
      </c>
      <c r="BH872" s="9">
        <v>1</v>
      </c>
      <c r="BI872" s="6">
        <f>AK872*0.85*0.75*12</f>
        <v>176335.21207358441</v>
      </c>
      <c r="BJ872" s="6">
        <f>AL872*0.85*0.75*2*12</f>
        <v>352670.42414716881</v>
      </c>
      <c r="BK872" s="6">
        <f>BI872+BJ872</f>
        <v>529005.63622075319</v>
      </c>
      <c r="BL872" s="8">
        <f>BK872/236999601</f>
        <v>2.2320950499015954E-3</v>
      </c>
      <c r="BM872" s="6">
        <f>AH872/521883*805492</f>
        <v>44470.877961532831</v>
      </c>
      <c r="BN872" s="8">
        <f>BM872/23157202</f>
        <v>1.9203908123931739E-3</v>
      </c>
      <c r="BT872" s="6">
        <f>'[1]Detailed Budget'!$AD$12</f>
        <v>194045122715</v>
      </c>
      <c r="BU872" s="6">
        <f>'[1]Detailed Budget'!$AD$24</f>
        <v>194045122715</v>
      </c>
      <c r="BV872" s="7">
        <f>AV872/34743979</f>
        <v>0</v>
      </c>
      <c r="BW872" s="4"/>
      <c r="BX872" s="5">
        <f>BT872*BV872</f>
        <v>0</v>
      </c>
      <c r="BY872" s="5">
        <f>BU872*BV872</f>
        <v>0</v>
      </c>
      <c r="CA872" s="6">
        <f>'[1]Detailed Budget'!$AD$96</f>
        <v>71050111380.677719</v>
      </c>
      <c r="CB872" s="5">
        <f>BA872*CA872</f>
        <v>207009159.67926031</v>
      </c>
      <c r="CE872" s="6">
        <f>'[1]Detailed Budget'!$AD$175</f>
        <v>4330586076.5988197</v>
      </c>
      <c r="CF872" s="5">
        <f>BB872*BD872*CE872</f>
        <v>0</v>
      </c>
      <c r="CG872" s="6">
        <f>'[1]Detailed Budget'!$AD$176</f>
        <v>20662817754.37001</v>
      </c>
      <c r="CH872" s="5">
        <f>BB872*BF872*CG872</f>
        <v>0</v>
      </c>
      <c r="CI872" s="5">
        <f>CF872+CH872</f>
        <v>0</v>
      </c>
      <c r="CJ872" s="5">
        <f>'[1]Detailed Budget'!$AD$178</f>
        <v>46025131033.061455</v>
      </c>
      <c r="CK872" s="5">
        <f>BB872*AG872*CJ872</f>
        <v>0</v>
      </c>
      <c r="CL872" s="5">
        <f>CI872+CK872</f>
        <v>0</v>
      </c>
      <c r="CM872" s="4">
        <f>'[1]Detailed Budget'!$AD$189</f>
        <v>77498869683.252869</v>
      </c>
      <c r="CN872" s="5">
        <f>BH872*BL872*CM872</f>
        <v>172984843.39295754</v>
      </c>
      <c r="CO872" s="3">
        <f>'[1]Detailed Budget'!$AD$191</f>
        <v>2684962805.4134097</v>
      </c>
      <c r="CP872" s="2">
        <f>BH872*AN872*CO872</f>
        <v>5993092.1871331725</v>
      </c>
      <c r="CQ872" s="2">
        <f>CN872+CP872</f>
        <v>178977935.5800907</v>
      </c>
      <c r="CR872" s="6">
        <f>'[1]Detailed Budget'!$AD$195</f>
        <v>18734176418</v>
      </c>
      <c r="CS872" s="5">
        <f>BN872*CR872</f>
        <v>35976940.270880058</v>
      </c>
      <c r="CW872" s="4"/>
      <c r="DH872" s="3">
        <f>'[1]Detailed Budget'!$AD$163</f>
        <v>4928560000</v>
      </c>
      <c r="DI872" s="2">
        <f>AP872*DH872</f>
        <v>6720000</v>
      </c>
    </row>
    <row r="873" spans="1:118" ht="58" x14ac:dyDescent="0.35">
      <c r="A873" s="23" t="s">
        <v>57</v>
      </c>
      <c r="B873" s="22" t="s">
        <v>56</v>
      </c>
      <c r="C873" s="21" t="s">
        <v>1</v>
      </c>
      <c r="D873" s="21"/>
      <c r="E873" s="21"/>
      <c r="F873" s="21"/>
      <c r="G873" s="21" t="s">
        <v>1</v>
      </c>
      <c r="H873" s="21" t="s">
        <v>1</v>
      </c>
      <c r="I873" s="21" t="s">
        <v>1</v>
      </c>
      <c r="J873" s="21"/>
      <c r="K873" s="21"/>
      <c r="L873" s="21"/>
      <c r="M873" s="21"/>
      <c r="N873" s="21"/>
      <c r="O873" s="21" t="s">
        <v>1</v>
      </c>
      <c r="P873" s="21"/>
      <c r="Q873" s="21" t="s">
        <v>1</v>
      </c>
      <c r="R873" s="21"/>
      <c r="S873" s="21"/>
      <c r="T873" s="21"/>
      <c r="U873" s="20">
        <f>COUNTA(C873:T873)</f>
        <v>6</v>
      </c>
      <c r="V873" s="19" t="s">
        <v>26</v>
      </c>
      <c r="W873" s="18">
        <v>154029</v>
      </c>
      <c r="X873" s="17">
        <v>3.35</v>
      </c>
      <c r="Y873" s="16">
        <f>1+X873/100</f>
        <v>1.0335000000000001</v>
      </c>
      <c r="Z873" s="6">
        <v>19</v>
      </c>
      <c r="AA873" s="16">
        <f>POWER(Y873,Z873)</f>
        <v>1.8702477386515275</v>
      </c>
      <c r="AB873" s="6">
        <f>W873*AA873</f>
        <v>288072.38893675612</v>
      </c>
      <c r="AC873" s="1">
        <v>12.8</v>
      </c>
      <c r="AD873" s="6">
        <f>AB873*AC873/100</f>
        <v>36873.26578390479</v>
      </c>
      <c r="AE873" s="6">
        <f>AD873*0.95</f>
        <v>35029.60249470955</v>
      </c>
      <c r="AF873" s="6">
        <f>AE873*BB873</f>
        <v>0</v>
      </c>
      <c r="AG873" s="15"/>
      <c r="AH873" s="6">
        <f>AB873*0.05</f>
        <v>14403.619446837807</v>
      </c>
      <c r="AI873" s="12">
        <f>AH873/12908475</f>
        <v>1.1158265749314157E-3</v>
      </c>
      <c r="AJ873" s="6">
        <f>AD873+AH873</f>
        <v>51276.885230742599</v>
      </c>
      <c r="AK873" s="6">
        <f>AB873*0.04</f>
        <v>11522.895557470245</v>
      </c>
      <c r="AL873" s="6">
        <f>AB873*0.04</f>
        <v>11522.895557470245</v>
      </c>
      <c r="AM873" s="6">
        <f>AK873+AL873</f>
        <v>23045.79111494049</v>
      </c>
      <c r="AN873" s="14">
        <f>AM873/20653560</f>
        <v>1.1158265749314157E-3</v>
      </c>
      <c r="AO873" s="6">
        <v>11</v>
      </c>
      <c r="AP873" s="13">
        <f>AO873/8801</f>
        <v>1.2498579706851495E-3</v>
      </c>
      <c r="AQ873" s="6">
        <v>11</v>
      </c>
      <c r="AR873" s="6"/>
      <c r="AS873" s="6"/>
      <c r="AT873" s="6"/>
      <c r="AU873" s="6">
        <v>0</v>
      </c>
      <c r="AV873" s="6"/>
      <c r="AW873" s="13">
        <f>AV873/34743979</f>
        <v>0</v>
      </c>
      <c r="AX873" s="6">
        <v>1</v>
      </c>
      <c r="AY873" s="6">
        <f>AJ873/1857902*671354</f>
        <v>18528.933176884446</v>
      </c>
      <c r="AZ873" s="6">
        <f>AX873*AY873</f>
        <v>18528.933176884446</v>
      </c>
      <c r="BA873" s="12">
        <f>AZ873/12721596</f>
        <v>1.4564943877233994E-3</v>
      </c>
      <c r="BB873" s="11">
        <v>0</v>
      </c>
      <c r="BC873" s="6">
        <f>AD873*BB873*0.18*4</f>
        <v>0</v>
      </c>
      <c r="BD873" s="10">
        <f>BC873/11104067</f>
        <v>0</v>
      </c>
      <c r="BE873" s="6">
        <f>AD873*BB873*0.77*4</f>
        <v>0</v>
      </c>
      <c r="BF873" s="8">
        <f>BE873/47500730</f>
        <v>0</v>
      </c>
      <c r="BG873" s="6">
        <f>BC873+BE873</f>
        <v>0</v>
      </c>
      <c r="BH873" s="9">
        <v>1</v>
      </c>
      <c r="BI873" s="6">
        <f>AK873*0.85*0.75*12</f>
        <v>88150.151014647388</v>
      </c>
      <c r="BJ873" s="6">
        <f>AL873*0.85*0.75*2*12</f>
        <v>176300.30202929478</v>
      </c>
      <c r="BK873" s="6">
        <f>BI873+BJ873</f>
        <v>264450.45304394217</v>
      </c>
      <c r="BL873" s="8">
        <f>BK873/236999601</f>
        <v>1.1158265749314159E-3</v>
      </c>
      <c r="BM873" s="6">
        <f>AH873/521883*805492</f>
        <v>22231.036909560724</v>
      </c>
      <c r="BN873" s="8">
        <f>BM873/23157202</f>
        <v>9.6000531107172295E-4</v>
      </c>
      <c r="BT873" s="6">
        <f>'[1]Detailed Budget'!$AD$12</f>
        <v>194045122715</v>
      </c>
      <c r="BU873" s="6">
        <f>'[1]Detailed Budget'!$AD$24</f>
        <v>194045122715</v>
      </c>
      <c r="BV873" s="7">
        <f>AV873/34743979</f>
        <v>0</v>
      </c>
      <c r="BW873" s="4"/>
      <c r="BX873" s="5">
        <f>BT873*BV873</f>
        <v>0</v>
      </c>
      <c r="BY873" s="5">
        <f>BU873*BV873</f>
        <v>0</v>
      </c>
      <c r="CA873" s="6">
        <f>'[1]Detailed Budget'!$AD$96</f>
        <v>71050111380.677719</v>
      </c>
      <c r="CB873" s="5">
        <f>BA873*CA873</f>
        <v>103484088.47307953</v>
      </c>
      <c r="CE873" s="6">
        <f>'[1]Detailed Budget'!$AD$175</f>
        <v>4330586076.5988197</v>
      </c>
      <c r="CF873" s="5">
        <f>BB873*BD873*CE873</f>
        <v>0</v>
      </c>
      <c r="CG873" s="6">
        <f>'[1]Detailed Budget'!$AD$176</f>
        <v>20662817754.37001</v>
      </c>
      <c r="CH873" s="5">
        <f>BB873*BF873*CG873</f>
        <v>0</v>
      </c>
      <c r="CI873" s="5">
        <f>CF873+CH873</f>
        <v>0</v>
      </c>
      <c r="CJ873" s="5">
        <f>'[1]Detailed Budget'!$AD$178</f>
        <v>46025131033.061455</v>
      </c>
      <c r="CK873" s="5">
        <f>BB873*AG873*CJ873</f>
        <v>0</v>
      </c>
      <c r="CL873" s="5">
        <f>CI873+CK873</f>
        <v>0</v>
      </c>
      <c r="CM873" s="4">
        <f>'[1]Detailed Budget'!$AD$189</f>
        <v>77498869683.252869</v>
      </c>
      <c r="CN873" s="5">
        <f>BH873*BL873*CM873</f>
        <v>86475298.319720194</v>
      </c>
      <c r="CO873" s="3">
        <f>'[1]Detailed Budget'!$AD$191</f>
        <v>2684962805.4134097</v>
      </c>
      <c r="CP873" s="2">
        <f>BH873*AN873*CO873</f>
        <v>2995952.8509826902</v>
      </c>
      <c r="CQ873" s="2">
        <f>CN873+CP873</f>
        <v>89471251.17070289</v>
      </c>
      <c r="CR873" s="6">
        <f>'[1]Detailed Budget'!$AD$195</f>
        <v>18734176418</v>
      </c>
      <c r="CS873" s="5">
        <f>BN873*CR873</f>
        <v>17984908.859834626</v>
      </c>
      <c r="CW873" s="4"/>
      <c r="DH873" s="3">
        <f>'[1]Detailed Budget'!$AD$163</f>
        <v>4928560000</v>
      </c>
      <c r="DI873" s="2">
        <f>AP873*DH873</f>
        <v>6160000</v>
      </c>
    </row>
    <row r="874" spans="1:118" ht="58" x14ac:dyDescent="0.35">
      <c r="A874" s="23" t="s">
        <v>55</v>
      </c>
      <c r="B874" s="22" t="s">
        <v>54</v>
      </c>
      <c r="C874" s="21" t="s">
        <v>1</v>
      </c>
      <c r="D874" s="21"/>
      <c r="E874" s="21"/>
      <c r="F874" s="21"/>
      <c r="G874" s="21" t="s">
        <v>1</v>
      </c>
      <c r="H874" s="21" t="s">
        <v>1</v>
      </c>
      <c r="I874" s="21" t="s">
        <v>1</v>
      </c>
      <c r="J874" s="21"/>
      <c r="K874" s="21"/>
      <c r="L874" s="21"/>
      <c r="M874" s="21"/>
      <c r="N874" s="21"/>
      <c r="O874" s="21" t="s">
        <v>1</v>
      </c>
      <c r="P874" s="21"/>
      <c r="Q874" s="21" t="s">
        <v>1</v>
      </c>
      <c r="R874" s="21"/>
      <c r="S874" s="21"/>
      <c r="T874" s="21"/>
      <c r="U874" s="20">
        <f>COUNTA(C874:T874)</f>
        <v>6</v>
      </c>
      <c r="V874" s="19" t="s">
        <v>26</v>
      </c>
      <c r="W874" s="18">
        <v>266457</v>
      </c>
      <c r="X874" s="17">
        <v>3.35</v>
      </c>
      <c r="Y874" s="16">
        <f>1+X874/100</f>
        <v>1.0335000000000001</v>
      </c>
      <c r="Z874" s="6">
        <v>19</v>
      </c>
      <c r="AA874" s="16">
        <f>POWER(Y874,Z874)</f>
        <v>1.8702477386515275</v>
      </c>
      <c r="AB874" s="6">
        <f>W874*AA874</f>
        <v>498340.60169787006</v>
      </c>
      <c r="AC874" s="1">
        <v>12.8</v>
      </c>
      <c r="AD874" s="6">
        <f>AB874*AC874/100</f>
        <v>63787.597017327367</v>
      </c>
      <c r="AE874" s="6">
        <f>AD874*0.95</f>
        <v>60598.217166461</v>
      </c>
      <c r="AF874" s="6">
        <f>AE874*BB874</f>
        <v>0</v>
      </c>
      <c r="AG874" s="15"/>
      <c r="AH874" s="6">
        <f>AB874*0.05</f>
        <v>24917.030084893504</v>
      </c>
      <c r="AI874" s="12">
        <f>AH874/12908475</f>
        <v>1.9302845676885537E-3</v>
      </c>
      <c r="AJ874" s="6">
        <f>AD874+AH874</f>
        <v>88704.627102220868</v>
      </c>
      <c r="AK874" s="6">
        <f>AB874*0.04</f>
        <v>19933.624067914803</v>
      </c>
      <c r="AL874" s="6">
        <f>AB874*0.04</f>
        <v>19933.624067914803</v>
      </c>
      <c r="AM874" s="6">
        <f>AK874+AL874</f>
        <v>39867.248135829606</v>
      </c>
      <c r="AN874" s="14">
        <f>AM874/20653560</f>
        <v>1.9302845676885537E-3</v>
      </c>
      <c r="AO874" s="6">
        <v>12</v>
      </c>
      <c r="AP874" s="13">
        <f>AO874/8801</f>
        <v>1.3634814225656176E-3</v>
      </c>
      <c r="AQ874" s="6">
        <v>12</v>
      </c>
      <c r="AR874" s="6"/>
      <c r="AS874" s="6"/>
      <c r="AT874" s="6"/>
      <c r="AU874" s="6">
        <v>0</v>
      </c>
      <c r="AV874" s="6"/>
      <c r="AW874" s="13">
        <f>AV874/34743979</f>
        <v>0</v>
      </c>
      <c r="AX874" s="6">
        <v>1</v>
      </c>
      <c r="AY874" s="6">
        <f>AJ874/1857902*671354</f>
        <v>32053.470109609865</v>
      </c>
      <c r="AZ874" s="6">
        <f>AX874*AY874</f>
        <v>32053.470109609865</v>
      </c>
      <c r="BA874" s="12">
        <f>AZ874/12721596</f>
        <v>2.5196107555694948E-3</v>
      </c>
      <c r="BB874" s="11">
        <v>0</v>
      </c>
      <c r="BC874" s="6">
        <f>AD874*BB874*0.18*4</f>
        <v>0</v>
      </c>
      <c r="BD874" s="10">
        <f>BC874/11104067</f>
        <v>0</v>
      </c>
      <c r="BE874" s="6">
        <f>AD874*BB874*0.77*4</f>
        <v>0</v>
      </c>
      <c r="BF874" s="8">
        <f>BE874/47500730</f>
        <v>0</v>
      </c>
      <c r="BG874" s="6">
        <f>BC874+BE874</f>
        <v>0</v>
      </c>
      <c r="BH874" s="9">
        <v>1</v>
      </c>
      <c r="BI874" s="6">
        <f>AK874*0.85*0.75*12</f>
        <v>152492.22411954822</v>
      </c>
      <c r="BJ874" s="6">
        <f>AL874*0.85*0.75*2*12</f>
        <v>304984.44823909644</v>
      </c>
      <c r="BK874" s="6">
        <f>BI874+BJ874</f>
        <v>457476.67235864466</v>
      </c>
      <c r="BL874" s="8">
        <f>BK874/236999601</f>
        <v>1.9302845676885535E-3</v>
      </c>
      <c r="BM874" s="6">
        <f>AH874/521883*805492</f>
        <v>38457.793024760416</v>
      </c>
      <c r="BN874" s="8">
        <f>BM874/23157202</f>
        <v>1.6607271044559017E-3</v>
      </c>
      <c r="BT874" s="6">
        <f>'[1]Detailed Budget'!$AD$12</f>
        <v>194045122715</v>
      </c>
      <c r="BU874" s="6">
        <f>'[1]Detailed Budget'!$AD$24</f>
        <v>194045122715</v>
      </c>
      <c r="BV874" s="7">
        <f>AV874/34743979</f>
        <v>0</v>
      </c>
      <c r="BW874" s="4"/>
      <c r="BX874" s="5">
        <f>BT874*BV874</f>
        <v>0</v>
      </c>
      <c r="BY874" s="5">
        <f>BU874*BV874</f>
        <v>0</v>
      </c>
      <c r="CA874" s="6">
        <f>'[1]Detailed Budget'!$AD$96</f>
        <v>71050111380.677719</v>
      </c>
      <c r="CB874" s="5">
        <f>BA874*CA874</f>
        <v>179018624.81916615</v>
      </c>
      <c r="CE874" s="6">
        <f>'[1]Detailed Budget'!$AD$175</f>
        <v>4330586076.5988197</v>
      </c>
      <c r="CF874" s="5">
        <f>BB874*BD874*CE874</f>
        <v>0</v>
      </c>
      <c r="CG874" s="6">
        <f>'[1]Detailed Budget'!$AD$176</f>
        <v>20662817754.37001</v>
      </c>
      <c r="CH874" s="5">
        <f>BB874*BF874*CG874</f>
        <v>0</v>
      </c>
      <c r="CI874" s="5">
        <f>CF874+CH874</f>
        <v>0</v>
      </c>
      <c r="CJ874" s="5">
        <f>'[1]Detailed Budget'!$AD$178</f>
        <v>46025131033.061455</v>
      </c>
      <c r="CK874" s="5">
        <f>BB874*AG874*CJ874</f>
        <v>0</v>
      </c>
      <c r="CL874" s="5">
        <f>CI874+CK874</f>
        <v>0</v>
      </c>
      <c r="CM874" s="4">
        <f>'[1]Detailed Budget'!$AD$189</f>
        <v>77498869683.252869</v>
      </c>
      <c r="CN874" s="5">
        <f>BH874*BL874*CM874</f>
        <v>149594872.1628893</v>
      </c>
      <c r="CO874" s="3">
        <f>'[1]Detailed Budget'!$AD$191</f>
        <v>2684962805.4134097</v>
      </c>
      <c r="CP874" s="2">
        <f>BH874*AN874*CO874</f>
        <v>5182742.2681072699</v>
      </c>
      <c r="CQ874" s="2">
        <f>CN874+CP874</f>
        <v>154777614.43099657</v>
      </c>
      <c r="CR874" s="6">
        <f>'[1]Detailed Budget'!$AD$195</f>
        <v>18734176418</v>
      </c>
      <c r="CS874" s="5">
        <f>BN874*CR874</f>
        <v>31112354.557031177</v>
      </c>
      <c r="CW874" s="4"/>
      <c r="DH874" s="3">
        <f>'[1]Detailed Budget'!$AD$163</f>
        <v>4928560000</v>
      </c>
      <c r="DI874" s="2">
        <f>AP874*DH874</f>
        <v>6720000</v>
      </c>
    </row>
    <row r="875" spans="1:118" ht="58" x14ac:dyDescent="0.35">
      <c r="A875" s="23" t="s">
        <v>53</v>
      </c>
      <c r="B875" s="22" t="s">
        <v>52</v>
      </c>
      <c r="C875" s="21" t="s">
        <v>1</v>
      </c>
      <c r="D875" s="21"/>
      <c r="E875" s="21"/>
      <c r="F875" s="21"/>
      <c r="G875" s="21" t="s">
        <v>1</v>
      </c>
      <c r="H875" s="21" t="s">
        <v>1</v>
      </c>
      <c r="I875" s="21" t="s">
        <v>1</v>
      </c>
      <c r="J875" s="21"/>
      <c r="K875" s="21"/>
      <c r="L875" s="21"/>
      <c r="M875" s="21"/>
      <c r="N875" s="21"/>
      <c r="O875" s="21" t="s">
        <v>1</v>
      </c>
      <c r="P875" s="21"/>
      <c r="Q875" s="21" t="s">
        <v>1</v>
      </c>
      <c r="R875" s="21"/>
      <c r="S875" s="21"/>
      <c r="T875" s="21"/>
      <c r="U875" s="20">
        <f>COUNTA(C875:T875)</f>
        <v>6</v>
      </c>
      <c r="V875" s="19" t="s">
        <v>26</v>
      </c>
      <c r="W875" s="18">
        <v>283098</v>
      </c>
      <c r="X875" s="17">
        <v>3.35</v>
      </c>
      <c r="Y875" s="16">
        <f>1+X875/100</f>
        <v>1.0335000000000001</v>
      </c>
      <c r="Z875" s="6">
        <v>19</v>
      </c>
      <c r="AA875" s="16">
        <f>POWER(Y875,Z875)</f>
        <v>1.8702477386515275</v>
      </c>
      <c r="AB875" s="6">
        <f>W875*AA875</f>
        <v>529463.39431677014</v>
      </c>
      <c r="AC875" s="1">
        <v>12.8</v>
      </c>
      <c r="AD875" s="6">
        <f>AB875*AC875/100</f>
        <v>67771.314472546583</v>
      </c>
      <c r="AE875" s="6">
        <f>AD875*0.95</f>
        <v>64382.74874891925</v>
      </c>
      <c r="AF875" s="6">
        <f>AE875*BB875</f>
        <v>0</v>
      </c>
      <c r="AG875" s="15"/>
      <c r="AH875" s="6">
        <f>AB875*0.05</f>
        <v>26473.169715838507</v>
      </c>
      <c r="AI875" s="12">
        <f>AH875/12908475</f>
        <v>2.0508363471160233E-3</v>
      </c>
      <c r="AJ875" s="6">
        <f>AD875+AH875</f>
        <v>94244.48418838509</v>
      </c>
      <c r="AK875" s="6">
        <f>AB875*0.04</f>
        <v>21178.535772670806</v>
      </c>
      <c r="AL875" s="6">
        <f>AB875*0.04</f>
        <v>21178.535772670806</v>
      </c>
      <c r="AM875" s="6">
        <f>AK875+AL875</f>
        <v>42357.071545341612</v>
      </c>
      <c r="AN875" s="14">
        <f>AM875/20653560</f>
        <v>2.0508363471160233E-3</v>
      </c>
      <c r="AO875" s="6">
        <v>12</v>
      </c>
      <c r="AP875" s="13">
        <f>AO875/8801</f>
        <v>1.3634814225656176E-3</v>
      </c>
      <c r="AQ875" s="6">
        <v>12</v>
      </c>
      <c r="AR875" s="6"/>
      <c r="AS875" s="6"/>
      <c r="AT875" s="6"/>
      <c r="AU875" s="6">
        <v>0</v>
      </c>
      <c r="AV875" s="6"/>
      <c r="AW875" s="13">
        <f>AV875/34743979</f>
        <v>0</v>
      </c>
      <c r="AX875" s="6">
        <v>1</v>
      </c>
      <c r="AY875" s="6">
        <f>AJ875/1857902*671354</f>
        <v>34055.300784330437</v>
      </c>
      <c r="AZ875" s="6">
        <f>AX875*AY875</f>
        <v>34055.300784330437</v>
      </c>
      <c r="BA875" s="12">
        <f>AZ875/12721596</f>
        <v>2.6769676371054731E-3</v>
      </c>
      <c r="BB875" s="11">
        <v>0</v>
      </c>
      <c r="BC875" s="6">
        <f>AD875*BB875*0.18*4</f>
        <v>0</v>
      </c>
      <c r="BD875" s="10">
        <f>BC875/11104067</f>
        <v>0</v>
      </c>
      <c r="BE875" s="6">
        <f>AD875*BB875*0.77*4</f>
        <v>0</v>
      </c>
      <c r="BF875" s="8">
        <f>BE875/47500730</f>
        <v>0</v>
      </c>
      <c r="BG875" s="6">
        <f>BC875+BE875</f>
        <v>0</v>
      </c>
      <c r="BH875" s="9">
        <v>1</v>
      </c>
      <c r="BI875" s="6">
        <f>AK875*0.85*0.75*12</f>
        <v>162015.79866093167</v>
      </c>
      <c r="BJ875" s="6">
        <f>AL875*0.85*0.75*2*12</f>
        <v>324031.59732186334</v>
      </c>
      <c r="BK875" s="6">
        <f>BI875+BJ875</f>
        <v>486047.39598279505</v>
      </c>
      <c r="BL875" s="8">
        <f>BK875/236999601</f>
        <v>2.0508363471160233E-3</v>
      </c>
      <c r="BM875" s="6">
        <f>AH875/521883*805492</f>
        <v>40859.591940626902</v>
      </c>
      <c r="BN875" s="8">
        <f>BM875/23157202</f>
        <v>1.7644442511071459E-3</v>
      </c>
      <c r="BT875" s="6">
        <f>'[1]Detailed Budget'!$AD$12</f>
        <v>194045122715</v>
      </c>
      <c r="BU875" s="6">
        <f>'[1]Detailed Budget'!$AD$24</f>
        <v>194045122715</v>
      </c>
      <c r="BV875" s="7">
        <f>AV875/34743979</f>
        <v>0</v>
      </c>
      <c r="BW875" s="4"/>
      <c r="BX875" s="5">
        <f>BT875*BV875</f>
        <v>0</v>
      </c>
      <c r="BY875" s="5">
        <f>BU875*BV875</f>
        <v>0</v>
      </c>
      <c r="CA875" s="6">
        <f>'[1]Detailed Budget'!$AD$96</f>
        <v>71050111380.677719</v>
      </c>
      <c r="CB875" s="5">
        <f>BA875*CA875</f>
        <v>190198848.77881351</v>
      </c>
      <c r="CE875" s="6">
        <f>'[1]Detailed Budget'!$AD$175</f>
        <v>4330586076.5988197</v>
      </c>
      <c r="CF875" s="5">
        <f>BB875*BD875*CE875</f>
        <v>0</v>
      </c>
      <c r="CG875" s="6">
        <f>'[1]Detailed Budget'!$AD$176</f>
        <v>20662817754.37001</v>
      </c>
      <c r="CH875" s="5">
        <f>BB875*BF875*CG875</f>
        <v>0</v>
      </c>
      <c r="CI875" s="5">
        <f>CF875+CH875</f>
        <v>0</v>
      </c>
      <c r="CJ875" s="5">
        <f>'[1]Detailed Budget'!$AD$178</f>
        <v>46025131033.061455</v>
      </c>
      <c r="CK875" s="5">
        <f>BB875*AG875*CJ875</f>
        <v>0</v>
      </c>
      <c r="CL875" s="5">
        <f>CI875+CK875</f>
        <v>0</v>
      </c>
      <c r="CM875" s="4">
        <f>'[1]Detailed Budget'!$AD$189</f>
        <v>77498869683.252869</v>
      </c>
      <c r="CN875" s="5">
        <f>BH875*BL875*CM875</f>
        <v>158937498.80682305</v>
      </c>
      <c r="CO875" s="3">
        <f>'[1]Detailed Budget'!$AD$191</f>
        <v>2684962805.4134097</v>
      </c>
      <c r="CP875" s="2">
        <f>BH875*AN875*CO875</f>
        <v>5506419.3119964274</v>
      </c>
      <c r="CQ875" s="2">
        <f>CN875+CP875</f>
        <v>164443918.11881948</v>
      </c>
      <c r="CR875" s="6">
        <f>'[1]Detailed Budget'!$AD$195</f>
        <v>18734176418</v>
      </c>
      <c r="CS875" s="5">
        <f>BN875*CR875</f>
        <v>33055409.879967164</v>
      </c>
      <c r="CW875" s="4"/>
      <c r="DH875" s="3">
        <f>'[1]Detailed Budget'!$AD$163</f>
        <v>4928560000</v>
      </c>
      <c r="DI875" s="2">
        <f>AP875*DH875</f>
        <v>6720000</v>
      </c>
    </row>
    <row r="876" spans="1:118" ht="43.5" x14ac:dyDescent="0.35">
      <c r="A876" s="23" t="s">
        <v>51</v>
      </c>
      <c r="B876" s="22" t="s">
        <v>50</v>
      </c>
      <c r="C876" s="21" t="s">
        <v>1</v>
      </c>
      <c r="D876" s="21"/>
      <c r="E876" s="21"/>
      <c r="F876" s="21"/>
      <c r="G876" s="21" t="s">
        <v>1</v>
      </c>
      <c r="H876" s="21" t="s">
        <v>1</v>
      </c>
      <c r="I876" s="21" t="s">
        <v>1</v>
      </c>
      <c r="J876" s="21"/>
      <c r="K876" s="21"/>
      <c r="L876" s="21"/>
      <c r="M876" s="21"/>
      <c r="N876" s="21" t="s">
        <v>1</v>
      </c>
      <c r="O876" s="21"/>
      <c r="P876" s="21"/>
      <c r="Q876" s="21"/>
      <c r="R876" s="21" t="s">
        <v>1</v>
      </c>
      <c r="S876" s="21"/>
      <c r="T876" s="21"/>
      <c r="U876" s="20">
        <f>COUNTA(C876:T876)</f>
        <v>6</v>
      </c>
      <c r="V876" s="19" t="s">
        <v>9</v>
      </c>
      <c r="W876" s="18">
        <v>103243</v>
      </c>
      <c r="X876" s="17">
        <v>3.35</v>
      </c>
      <c r="Y876" s="16">
        <f>1+X876/100</f>
        <v>1.0335000000000001</v>
      </c>
      <c r="Z876" s="6">
        <v>19</v>
      </c>
      <c r="AA876" s="16">
        <f>POWER(Y876,Z876)</f>
        <v>1.8702477386515275</v>
      </c>
      <c r="AB876" s="6">
        <f>W876*AA876</f>
        <v>193089.98728159966</v>
      </c>
      <c r="AC876" s="1">
        <v>12.8</v>
      </c>
      <c r="AD876" s="6">
        <f>AB876*AC876/100</f>
        <v>24715.51837204476</v>
      </c>
      <c r="AE876" s="6">
        <f>AD876*0.95</f>
        <v>23479.742453442523</v>
      </c>
      <c r="AF876" s="6">
        <f>AE876*BB876</f>
        <v>0</v>
      </c>
      <c r="AG876" s="15"/>
      <c r="AH876" s="6">
        <f>AB876*0.05</f>
        <v>9654.4993640799839</v>
      </c>
      <c r="AI876" s="12">
        <f>AH876/12908475</f>
        <v>7.4791943773993316E-4</v>
      </c>
      <c r="AJ876" s="6">
        <f>AD876+AH876</f>
        <v>34370.017736124748</v>
      </c>
      <c r="AK876" s="6">
        <f>AB876*0.04</f>
        <v>7723.5994912639871</v>
      </c>
      <c r="AL876" s="6">
        <f>AB876*0.04</f>
        <v>7723.5994912639871</v>
      </c>
      <c r="AM876" s="6">
        <f>AK876+AL876</f>
        <v>15447.198982527974</v>
      </c>
      <c r="AN876" s="14">
        <f>AM876/20653560</f>
        <v>7.4791943773993316E-4</v>
      </c>
      <c r="AO876" s="6">
        <v>10</v>
      </c>
      <c r="AP876" s="13">
        <f>AO876/8801</f>
        <v>1.1362345188046814E-3</v>
      </c>
      <c r="AQ876" s="6">
        <v>10</v>
      </c>
      <c r="AR876" s="6"/>
      <c r="AS876" s="6"/>
      <c r="AT876" s="6"/>
      <c r="AU876" s="6">
        <v>0</v>
      </c>
      <c r="AV876" s="6"/>
      <c r="AW876" s="13">
        <f>AV876/34743979</f>
        <v>0</v>
      </c>
      <c r="AX876" s="6">
        <v>1</v>
      </c>
      <c r="AY876" s="6">
        <f>AJ876/1857902*671354</f>
        <v>12419.626485798655</v>
      </c>
      <c r="AZ876" s="6">
        <f>AX876*AY876</f>
        <v>12419.626485798655</v>
      </c>
      <c r="BA876" s="12">
        <f>AZ876/12721596</f>
        <v>9.7626323660951464E-4</v>
      </c>
      <c r="BB876" s="11">
        <v>0</v>
      </c>
      <c r="BC876" s="6">
        <f>AD876*BB876*0.18*4</f>
        <v>0</v>
      </c>
      <c r="BD876" s="10">
        <f>BC876/11104067</f>
        <v>0</v>
      </c>
      <c r="BE876" s="6">
        <f>AD876*BB876*0.77*4</f>
        <v>0</v>
      </c>
      <c r="BF876" s="8">
        <f>BE876/47500730</f>
        <v>0</v>
      </c>
      <c r="BG876" s="6">
        <f>BC876+BE876</f>
        <v>0</v>
      </c>
      <c r="BH876" s="9">
        <v>1</v>
      </c>
      <c r="BI876" s="6">
        <f>AK876*0.85*0.75*12</f>
        <v>59085.536108169501</v>
      </c>
      <c r="BJ876" s="6">
        <f>AL876*0.85*0.75*2*12</f>
        <v>118171.072216339</v>
      </c>
      <c r="BK876" s="6">
        <f>BI876+BJ876</f>
        <v>177256.6083245085</v>
      </c>
      <c r="BL876" s="8">
        <f>BK876/236999601</f>
        <v>7.4791943773993316E-4</v>
      </c>
      <c r="BM876" s="6">
        <f>AH876/521883*805492</f>
        <v>14901.08319637067</v>
      </c>
      <c r="BN876" s="8">
        <f>BM876/23157202</f>
        <v>6.4347511397839293E-4</v>
      </c>
      <c r="BT876" s="6">
        <f>'[1]Detailed Budget'!$AD$12</f>
        <v>194045122715</v>
      </c>
      <c r="BU876" s="6">
        <f>'[1]Detailed Budget'!$AD$24</f>
        <v>194045122715</v>
      </c>
      <c r="BV876" s="7">
        <f>AV876/34743979</f>
        <v>0</v>
      </c>
      <c r="BW876" s="4"/>
      <c r="BX876" s="5">
        <f>BT876*BV876</f>
        <v>0</v>
      </c>
      <c r="BY876" s="5">
        <f>BU876*BV876</f>
        <v>0</v>
      </c>
      <c r="CA876" s="6">
        <f>'[1]Detailed Budget'!$AD$96</f>
        <v>71050111380.677719</v>
      </c>
      <c r="CB876" s="5">
        <f>BA876*CA876</f>
        <v>69363611.697966948</v>
      </c>
      <c r="CE876" s="6">
        <f>'[1]Detailed Budget'!$AD$175</f>
        <v>4330586076.5988197</v>
      </c>
      <c r="CF876" s="5">
        <f>BB876*BD876*CE876</f>
        <v>0</v>
      </c>
      <c r="CG876" s="6">
        <f>'[1]Detailed Budget'!$AD$176</f>
        <v>20662817754.37001</v>
      </c>
      <c r="CH876" s="5">
        <f>BB876*BF876*CG876</f>
        <v>0</v>
      </c>
      <c r="CI876" s="5">
        <f>CF876+CH876</f>
        <v>0</v>
      </c>
      <c r="CJ876" s="5">
        <f>'[1]Detailed Budget'!$AD$178</f>
        <v>46025131033.061455</v>
      </c>
      <c r="CK876" s="5">
        <f>BB876*AG876*CJ876</f>
        <v>0</v>
      </c>
      <c r="CL876" s="5">
        <f>CI876+CK876</f>
        <v>0</v>
      </c>
      <c r="CM876" s="4">
        <f>'[1]Detailed Budget'!$AD$189</f>
        <v>77498869683.252869</v>
      </c>
      <c r="CN876" s="5">
        <f>BH876*BL876*CM876</f>
        <v>57962911.038978837</v>
      </c>
      <c r="CO876" s="3">
        <f>'[1]Detailed Budget'!$AD$191</f>
        <v>2684962805.4134097</v>
      </c>
      <c r="CP876" s="2">
        <f>BH876*AN876*CO876</f>
        <v>2008135.8717774309</v>
      </c>
      <c r="CQ876" s="2">
        <f>CN876+CP876</f>
        <v>59971046.910756268</v>
      </c>
      <c r="CR876" s="6">
        <f>'[1]Detailed Budget'!$AD$195</f>
        <v>18734176418</v>
      </c>
      <c r="CS876" s="5">
        <f>BN876*CR876</f>
        <v>12054976.30586387</v>
      </c>
      <c r="CW876" s="4"/>
      <c r="DH876" s="3">
        <f>'[1]Detailed Budget'!$AD$163</f>
        <v>4928560000</v>
      </c>
      <c r="DI876" s="2">
        <f>AP876*DH876</f>
        <v>5600000</v>
      </c>
    </row>
    <row r="877" spans="1:118" ht="43.5" x14ac:dyDescent="0.35">
      <c r="A877" s="23" t="s">
        <v>49</v>
      </c>
      <c r="B877" s="22" t="s">
        <v>48</v>
      </c>
      <c r="C877" s="21" t="s">
        <v>1</v>
      </c>
      <c r="D877" s="21"/>
      <c r="E877" s="21"/>
      <c r="F877" s="21"/>
      <c r="G877" s="21" t="s">
        <v>1</v>
      </c>
      <c r="H877" s="21" t="s">
        <v>1</v>
      </c>
      <c r="I877" s="21" t="s">
        <v>1</v>
      </c>
      <c r="J877" s="21"/>
      <c r="K877" s="21"/>
      <c r="L877" s="21"/>
      <c r="M877" s="21"/>
      <c r="N877" s="21"/>
      <c r="O877" s="21" t="s">
        <v>1</v>
      </c>
      <c r="P877" s="21"/>
      <c r="Q877" s="21"/>
      <c r="R877" s="21" t="s">
        <v>1</v>
      </c>
      <c r="S877" s="21"/>
      <c r="T877" s="21"/>
      <c r="U877" s="20">
        <f>COUNTA(C877:T877)</f>
        <v>6</v>
      </c>
      <c r="V877" s="19" t="s">
        <v>9</v>
      </c>
      <c r="W877" s="18">
        <v>117182</v>
      </c>
      <c r="X877" s="17">
        <v>3.35</v>
      </c>
      <c r="Y877" s="16">
        <f>1+X877/100</f>
        <v>1.0335000000000001</v>
      </c>
      <c r="Z877" s="6">
        <v>19</v>
      </c>
      <c r="AA877" s="16">
        <f>POWER(Y877,Z877)</f>
        <v>1.8702477386515275</v>
      </c>
      <c r="AB877" s="6">
        <f>W877*AA877</f>
        <v>219159.37051066328</v>
      </c>
      <c r="AC877" s="1">
        <v>12.8</v>
      </c>
      <c r="AD877" s="6">
        <f>AB877*AC877/100</f>
        <v>28052.3994253649</v>
      </c>
      <c r="AE877" s="6">
        <f>AD877*0.95</f>
        <v>26649.779454096653</v>
      </c>
      <c r="AF877" s="6">
        <f>AE877*BB877</f>
        <v>0</v>
      </c>
      <c r="AG877" s="15"/>
      <c r="AH877" s="6">
        <f>AB877*0.05</f>
        <v>10957.968525533164</v>
      </c>
      <c r="AI877" s="12">
        <f>AH877/12908475</f>
        <v>8.4889721872902604E-4</v>
      </c>
      <c r="AJ877" s="6">
        <f>AD877+AH877</f>
        <v>39010.367950898064</v>
      </c>
      <c r="AK877" s="6">
        <f>AB877*0.04</f>
        <v>8766.3748204265321</v>
      </c>
      <c r="AL877" s="6">
        <f>AB877*0.04</f>
        <v>8766.3748204265321</v>
      </c>
      <c r="AM877" s="6">
        <f>AK877+AL877</f>
        <v>17532.749640853064</v>
      </c>
      <c r="AN877" s="14">
        <f>AM877/20653560</f>
        <v>8.4889721872902614E-4</v>
      </c>
      <c r="AO877" s="6">
        <v>10</v>
      </c>
      <c r="AP877" s="13">
        <f>AO877/8801</f>
        <v>1.1362345188046814E-3</v>
      </c>
      <c r="AQ877" s="6">
        <v>10</v>
      </c>
      <c r="AR877" s="6"/>
      <c r="AS877" s="6"/>
      <c r="AT877" s="6"/>
      <c r="AU877" s="6">
        <v>0</v>
      </c>
      <c r="AV877" s="6"/>
      <c r="AW877" s="13">
        <f>AV877/34743979</f>
        <v>0</v>
      </c>
      <c r="AX877" s="6">
        <v>1</v>
      </c>
      <c r="AY877" s="6">
        <f>AJ877/1857902*671354</f>
        <v>14096.419814019911</v>
      </c>
      <c r="AZ877" s="6">
        <f>AX877*AY877</f>
        <v>14096.419814019911</v>
      </c>
      <c r="BA877" s="12">
        <f>AZ877/12721596</f>
        <v>1.1080700734420359E-3</v>
      </c>
      <c r="BB877" s="11">
        <v>0</v>
      </c>
      <c r="BC877" s="6">
        <f>AD877*BB877*0.18*4</f>
        <v>0</v>
      </c>
      <c r="BD877" s="10">
        <f>BC877/11104067</f>
        <v>0</v>
      </c>
      <c r="BE877" s="6">
        <f>AD877*BB877*0.77*4</f>
        <v>0</v>
      </c>
      <c r="BF877" s="8">
        <f>BE877/47500730</f>
        <v>0</v>
      </c>
      <c r="BG877" s="6">
        <f>BC877+BE877</f>
        <v>0</v>
      </c>
      <c r="BH877" s="9">
        <v>1</v>
      </c>
      <c r="BI877" s="6">
        <f>AK877*0.85*0.75*12</f>
        <v>67062.767376262971</v>
      </c>
      <c r="BJ877" s="6">
        <f>AL877*0.85*0.75*2*12</f>
        <v>134125.53475252594</v>
      </c>
      <c r="BK877" s="6">
        <f>BI877+BJ877</f>
        <v>201188.3021287889</v>
      </c>
      <c r="BL877" s="8">
        <f>BK877/236999601</f>
        <v>8.4889721872902604E-4</v>
      </c>
      <c r="BM877" s="6">
        <f>AH877/521883*805492</f>
        <v>16912.901902473848</v>
      </c>
      <c r="BN877" s="8">
        <f>BM877/23157202</f>
        <v>7.3035170235479429E-4</v>
      </c>
      <c r="BT877" s="6">
        <f>'[1]Detailed Budget'!$AD$12</f>
        <v>194045122715</v>
      </c>
      <c r="BU877" s="6">
        <f>'[1]Detailed Budget'!$AD$24</f>
        <v>194045122715</v>
      </c>
      <c r="BV877" s="7">
        <f>AV877/34743979</f>
        <v>0</v>
      </c>
      <c r="BW877" s="4"/>
      <c r="BX877" s="5">
        <f>BT877*BV877</f>
        <v>0</v>
      </c>
      <c r="BY877" s="5">
        <f>BU877*BV877</f>
        <v>0</v>
      </c>
      <c r="CA877" s="6">
        <f>'[1]Detailed Budget'!$AD$96</f>
        <v>71050111380.677719</v>
      </c>
      <c r="CB877" s="5">
        <f>BA877*CA877</f>
        <v>78728502.135652393</v>
      </c>
      <c r="CE877" s="6">
        <f>'[1]Detailed Budget'!$AD$175</f>
        <v>4330586076.5988197</v>
      </c>
      <c r="CF877" s="5">
        <f>BB877*BD877*CE877</f>
        <v>0</v>
      </c>
      <c r="CG877" s="6">
        <f>'[1]Detailed Budget'!$AD$176</f>
        <v>20662817754.37001</v>
      </c>
      <c r="CH877" s="5">
        <f>BB877*BF877*CG877</f>
        <v>0</v>
      </c>
      <c r="CI877" s="5">
        <f>CF877+CH877</f>
        <v>0</v>
      </c>
      <c r="CJ877" s="5">
        <f>'[1]Detailed Budget'!$AD$178</f>
        <v>46025131033.061455</v>
      </c>
      <c r="CK877" s="5">
        <f>BB877*AG877*CJ877</f>
        <v>0</v>
      </c>
      <c r="CL877" s="5">
        <f>CI877+CK877</f>
        <v>0</v>
      </c>
      <c r="CM877" s="4">
        <f>'[1]Detailed Budget'!$AD$189</f>
        <v>77498869683.252869</v>
      </c>
      <c r="CN877" s="5">
        <f>BH877*BL877*CM877</f>
        <v>65788574.928756595</v>
      </c>
      <c r="CO877" s="3">
        <f>'[1]Detailed Budget'!$AD$191</f>
        <v>2684962805.4134097</v>
      </c>
      <c r="CP877" s="2">
        <f>BH877*AN877*CO877</f>
        <v>2279257.4579063267</v>
      </c>
      <c r="CQ877" s="2">
        <f>CN877+CP877</f>
        <v>68067832.386662915</v>
      </c>
      <c r="CR877" s="6">
        <f>'[1]Detailed Budget'!$AD$195</f>
        <v>18734176418</v>
      </c>
      <c r="CS877" s="5">
        <f>BN877*CR877</f>
        <v>13682537.639101343</v>
      </c>
      <c r="CW877" s="4"/>
      <c r="DH877" s="3">
        <f>'[1]Detailed Budget'!$AD$163</f>
        <v>4928560000</v>
      </c>
      <c r="DI877" s="2">
        <f>AP877*DH877</f>
        <v>5600000</v>
      </c>
    </row>
    <row r="878" spans="1:118" ht="43.5" x14ac:dyDescent="0.35">
      <c r="A878" s="23" t="s">
        <v>47</v>
      </c>
      <c r="B878" s="22" t="s">
        <v>46</v>
      </c>
      <c r="C878" s="21" t="s">
        <v>1</v>
      </c>
      <c r="D878" s="21"/>
      <c r="E878" s="21"/>
      <c r="F878" s="21"/>
      <c r="G878" s="21" t="s">
        <v>1</v>
      </c>
      <c r="H878" s="21" t="s">
        <v>1</v>
      </c>
      <c r="I878" s="21" t="s">
        <v>1</v>
      </c>
      <c r="J878" s="21"/>
      <c r="K878" s="21"/>
      <c r="L878" s="21"/>
      <c r="M878" s="21" t="s">
        <v>1</v>
      </c>
      <c r="N878" s="21"/>
      <c r="O878" s="21"/>
      <c r="P878" s="21"/>
      <c r="Q878" s="21"/>
      <c r="R878" s="21" t="s">
        <v>1</v>
      </c>
      <c r="S878" s="21"/>
      <c r="T878" s="21"/>
      <c r="U878" s="20">
        <f>COUNTA(C878:T878)</f>
        <v>6</v>
      </c>
      <c r="V878" s="19" t="s">
        <v>9</v>
      </c>
      <c r="W878" s="18">
        <v>100293</v>
      </c>
      <c r="X878" s="17">
        <v>3.35</v>
      </c>
      <c r="Y878" s="16">
        <f>1+X878/100</f>
        <v>1.0335000000000001</v>
      </c>
      <c r="Z878" s="6">
        <v>19</v>
      </c>
      <c r="AA878" s="16">
        <f>POWER(Y878,Z878)</f>
        <v>1.8702477386515275</v>
      </c>
      <c r="AB878" s="6">
        <f>W878*AA878</f>
        <v>187572.75645257765</v>
      </c>
      <c r="AC878" s="1">
        <v>12.8</v>
      </c>
      <c r="AD878" s="6">
        <f>AB878*AC878/100</f>
        <v>24009.312825929941</v>
      </c>
      <c r="AE878" s="6">
        <f>AD878*0.95</f>
        <v>22808.847184633443</v>
      </c>
      <c r="AF878" s="6">
        <f>AE878*BB878</f>
        <v>0</v>
      </c>
      <c r="AG878" s="15"/>
      <c r="AH878" s="6">
        <f>AB878*0.05</f>
        <v>9378.6378226288834</v>
      </c>
      <c r="AI878" s="12">
        <f>AH878/12908475</f>
        <v>7.2654886209477755E-4</v>
      </c>
      <c r="AJ878" s="6">
        <f>AD878+AH878</f>
        <v>33387.950648558821</v>
      </c>
      <c r="AK878" s="6">
        <f>AB878*0.04</f>
        <v>7502.9102581031066</v>
      </c>
      <c r="AL878" s="6">
        <f>AB878*0.04</f>
        <v>7502.9102581031066</v>
      </c>
      <c r="AM878" s="6">
        <f>AK878+AL878</f>
        <v>15005.820516206213</v>
      </c>
      <c r="AN878" s="14">
        <f>AM878/20653560</f>
        <v>7.2654886209477755E-4</v>
      </c>
      <c r="AO878" s="6">
        <v>10</v>
      </c>
      <c r="AP878" s="13">
        <f>AO878/8801</f>
        <v>1.1362345188046814E-3</v>
      </c>
      <c r="AQ878" s="6">
        <v>10</v>
      </c>
      <c r="AR878" s="6"/>
      <c r="AS878" s="6"/>
      <c r="AT878" s="6"/>
      <c r="AU878" s="6">
        <v>0</v>
      </c>
      <c r="AV878" s="6"/>
      <c r="AW878" s="13">
        <f>AV878/34743979</f>
        <v>0</v>
      </c>
      <c r="AX878" s="6">
        <v>1</v>
      </c>
      <c r="AY878" s="6">
        <f>AJ878/1857902*671354</f>
        <v>12064.755955756847</v>
      </c>
      <c r="AZ878" s="6">
        <f>AX878*AY878</f>
        <v>12064.755955756847</v>
      </c>
      <c r="BA878" s="12">
        <f>AZ878/12721596</f>
        <v>9.483681100827952E-4</v>
      </c>
      <c r="BB878" s="11">
        <v>0</v>
      </c>
      <c r="BC878" s="6">
        <f>AD878*BB878*0.18*4</f>
        <v>0</v>
      </c>
      <c r="BD878" s="10">
        <f>BC878/11104067</f>
        <v>0</v>
      </c>
      <c r="BE878" s="6">
        <f>AD878*BB878*0.77*4</f>
        <v>0</v>
      </c>
      <c r="BF878" s="8">
        <f>BE878/47500730</f>
        <v>0</v>
      </c>
      <c r="BG878" s="6">
        <f>BC878+BE878</f>
        <v>0</v>
      </c>
      <c r="BH878" s="9">
        <v>1</v>
      </c>
      <c r="BI878" s="6">
        <f>AK878*0.85*0.75*12</f>
        <v>57397.263474488762</v>
      </c>
      <c r="BJ878" s="6">
        <f>AL878*0.85*0.75*2*12</f>
        <v>114794.52694897752</v>
      </c>
      <c r="BK878" s="6">
        <f>BI878+BJ878</f>
        <v>172191.7904234663</v>
      </c>
      <c r="BL878" s="8">
        <f>BK878/236999601</f>
        <v>7.2654886209477755E-4</v>
      </c>
      <c r="BM878" s="6">
        <f>AH878/521883*805492</f>
        <v>14475.309096147957</v>
      </c>
      <c r="BN878" s="8">
        <f>BM878/23157202</f>
        <v>6.2508886419645852E-4</v>
      </c>
      <c r="BT878" s="6">
        <f>'[1]Detailed Budget'!$AD$12</f>
        <v>194045122715</v>
      </c>
      <c r="BU878" s="6">
        <f>'[1]Detailed Budget'!$AD$24</f>
        <v>194045122715</v>
      </c>
      <c r="BV878" s="7">
        <f>AV878/34743979</f>
        <v>0</v>
      </c>
      <c r="BW878" s="4"/>
      <c r="BX878" s="5">
        <f>BT878*BV878</f>
        <v>0</v>
      </c>
      <c r="BY878" s="5">
        <f>BU878*BV878</f>
        <v>0</v>
      </c>
      <c r="CA878" s="6">
        <f>'[1]Detailed Budget'!$AD$96</f>
        <v>71050111380.677719</v>
      </c>
      <c r="CB878" s="5">
        <f>BA878*CA878</f>
        <v>67381659.85126543</v>
      </c>
      <c r="CE878" s="6">
        <f>'[1]Detailed Budget'!$AD$175</f>
        <v>4330586076.5988197</v>
      </c>
      <c r="CF878" s="5">
        <f>BB878*BD878*CE878</f>
        <v>0</v>
      </c>
      <c r="CG878" s="6">
        <f>'[1]Detailed Budget'!$AD$176</f>
        <v>20662817754.37001</v>
      </c>
      <c r="CH878" s="5">
        <f>BB878*BF878*CG878</f>
        <v>0</v>
      </c>
      <c r="CI878" s="5">
        <f>CF878+CH878</f>
        <v>0</v>
      </c>
      <c r="CJ878" s="5">
        <f>'[1]Detailed Budget'!$AD$178</f>
        <v>46025131033.061455</v>
      </c>
      <c r="CK878" s="5">
        <f>BB878*AG878*CJ878</f>
        <v>0</v>
      </c>
      <c r="CL878" s="5">
        <f>CI878+CK878</f>
        <v>0</v>
      </c>
      <c r="CM878" s="4">
        <f>'[1]Detailed Budget'!$AD$189</f>
        <v>77498869683.252869</v>
      </c>
      <c r="CN878" s="5">
        <f>BH878*BL878*CM878</f>
        <v>56306715.581998825</v>
      </c>
      <c r="CO878" s="3">
        <f>'[1]Detailed Budget'!$AD$191</f>
        <v>2684962805.4134097</v>
      </c>
      <c r="CP878" s="2">
        <f>BH878*AN878*CO878</f>
        <v>1950756.6710399145</v>
      </c>
      <c r="CQ878" s="2">
        <f>CN878+CP878</f>
        <v>58257472.253038742</v>
      </c>
      <c r="CR878" s="6">
        <f>'[1]Detailed Budget'!$AD$195</f>
        <v>18734176418</v>
      </c>
      <c r="CS878" s="5">
        <f>BN878*CR878</f>
        <v>11710525.058783697</v>
      </c>
      <c r="CW878" s="4"/>
      <c r="DH878" s="3">
        <f>'[1]Detailed Budget'!$AD$163</f>
        <v>4928560000</v>
      </c>
      <c r="DI878" s="2">
        <f>AP878*DH878</f>
        <v>5600000</v>
      </c>
    </row>
    <row r="879" spans="1:118" ht="43.5" x14ac:dyDescent="0.35">
      <c r="A879" s="23" t="s">
        <v>45</v>
      </c>
      <c r="B879" s="22" t="s">
        <v>44</v>
      </c>
      <c r="C879" s="21" t="s">
        <v>1</v>
      </c>
      <c r="D879" s="21"/>
      <c r="E879" s="21"/>
      <c r="F879" s="21"/>
      <c r="G879" s="21" t="s">
        <v>1</v>
      </c>
      <c r="H879" s="21" t="s">
        <v>1</v>
      </c>
      <c r="I879" s="21" t="s">
        <v>1</v>
      </c>
      <c r="J879" s="21"/>
      <c r="K879" s="21"/>
      <c r="L879" s="21"/>
      <c r="M879" s="21"/>
      <c r="N879" s="21"/>
      <c r="O879" s="21" t="s">
        <v>1</v>
      </c>
      <c r="P879" s="21"/>
      <c r="Q879" s="21"/>
      <c r="R879" s="21" t="s">
        <v>1</v>
      </c>
      <c r="S879" s="21"/>
      <c r="T879" s="21"/>
      <c r="U879" s="20">
        <f>COUNTA(C879:T879)</f>
        <v>6</v>
      </c>
      <c r="V879" s="19" t="s">
        <v>9</v>
      </c>
      <c r="W879" s="18">
        <v>104087</v>
      </c>
      <c r="X879" s="17">
        <v>3.35</v>
      </c>
      <c r="Y879" s="16">
        <f>1+X879/100</f>
        <v>1.0335000000000001</v>
      </c>
      <c r="Z879" s="6">
        <v>19</v>
      </c>
      <c r="AA879" s="16">
        <f>POWER(Y879,Z879)</f>
        <v>1.8702477386515275</v>
      </c>
      <c r="AB879" s="6">
        <f>W879*AA879</f>
        <v>194668.47637302155</v>
      </c>
      <c r="AC879" s="1">
        <v>12.8</v>
      </c>
      <c r="AD879" s="6">
        <f>AB879*AC879/100</f>
        <v>24917.564975746758</v>
      </c>
      <c r="AE879" s="6">
        <f>AD879*0.95</f>
        <v>23671.686726959419</v>
      </c>
      <c r="AF879" s="6">
        <f>AE879*BB879</f>
        <v>0</v>
      </c>
      <c r="AG879" s="15"/>
      <c r="AH879" s="6">
        <f>AB879*0.05</f>
        <v>9733.4238186510775</v>
      </c>
      <c r="AI879" s="12">
        <f>AH879/12908475</f>
        <v>7.5403359565332677E-4</v>
      </c>
      <c r="AJ879" s="6">
        <f>AD879+AH879</f>
        <v>34650.988794397839</v>
      </c>
      <c r="AK879" s="6">
        <f>AB879*0.04</f>
        <v>7786.7390549208621</v>
      </c>
      <c r="AL879" s="6">
        <f>AB879*0.04</f>
        <v>7786.7390549208621</v>
      </c>
      <c r="AM879" s="6">
        <f>AK879+AL879</f>
        <v>15573.478109841724</v>
      </c>
      <c r="AN879" s="14">
        <f>AM879/20653560</f>
        <v>7.5403359565332677E-4</v>
      </c>
      <c r="AO879" s="6">
        <v>10</v>
      </c>
      <c r="AP879" s="13">
        <f>AO879/8801</f>
        <v>1.1362345188046814E-3</v>
      </c>
      <c r="AQ879" s="6">
        <v>10</v>
      </c>
      <c r="AR879" s="6"/>
      <c r="AS879" s="6"/>
      <c r="AT879" s="6"/>
      <c r="AU879" s="6">
        <v>0</v>
      </c>
      <c r="AV879" s="6"/>
      <c r="AW879" s="13">
        <f>AV879/34743979</f>
        <v>0</v>
      </c>
      <c r="AX879" s="6">
        <v>1</v>
      </c>
      <c r="AY879" s="6">
        <f>AJ879/1857902*671354</f>
        <v>12521.155545919089</v>
      </c>
      <c r="AZ879" s="6">
        <f>AX879*AY879</f>
        <v>12521.155545919089</v>
      </c>
      <c r="BA879" s="12">
        <f>AZ879/12721596</f>
        <v>9.8424407958868439E-4</v>
      </c>
      <c r="BB879" s="11">
        <v>0</v>
      </c>
      <c r="BC879" s="6">
        <f>AD879*BB879*0.18*4</f>
        <v>0</v>
      </c>
      <c r="BD879" s="10">
        <f>BC879/11104067</f>
        <v>0</v>
      </c>
      <c r="BE879" s="6">
        <f>AD879*BB879*0.77*4</f>
        <v>0</v>
      </c>
      <c r="BF879" s="8">
        <f>BE879/47500730</f>
        <v>0</v>
      </c>
      <c r="BG879" s="6">
        <f>BC879+BE879</f>
        <v>0</v>
      </c>
      <c r="BH879" s="9">
        <v>1</v>
      </c>
      <c r="BI879" s="6">
        <f>AK879*0.85*0.75*12</f>
        <v>59568.553770144586</v>
      </c>
      <c r="BJ879" s="6">
        <f>AL879*0.85*0.75*2*12</f>
        <v>119137.10754028917</v>
      </c>
      <c r="BK879" s="6">
        <f>BI879+BJ879</f>
        <v>178705.66131043376</v>
      </c>
      <c r="BL879" s="8">
        <f>BK879/236999601</f>
        <v>7.5403359565332667E-4</v>
      </c>
      <c r="BM879" s="6">
        <f>AH879/521883*805492</f>
        <v>15022.897888095404</v>
      </c>
      <c r="BN879" s="8">
        <f>BM879/23157202</f>
        <v>6.4873545120413959E-4</v>
      </c>
      <c r="BT879" s="6">
        <f>'[1]Detailed Budget'!$AD$12</f>
        <v>194045122715</v>
      </c>
      <c r="BU879" s="6">
        <f>'[1]Detailed Budget'!$AD$24</f>
        <v>194045122715</v>
      </c>
      <c r="BV879" s="7">
        <f>AV879/34743979</f>
        <v>0</v>
      </c>
      <c r="BW879" s="4"/>
      <c r="BX879" s="5">
        <f>BT879*BV879</f>
        <v>0</v>
      </c>
      <c r="BY879" s="5">
        <f>BU879*BV879</f>
        <v>0</v>
      </c>
      <c r="CA879" s="6">
        <f>'[1]Detailed Budget'!$AD$96</f>
        <v>71050111380.677719</v>
      </c>
      <c r="CB879" s="5">
        <f>BA879*CA879</f>
        <v>69930651.48054865</v>
      </c>
      <c r="CE879" s="6">
        <f>'[1]Detailed Budget'!$AD$175</f>
        <v>4330586076.5988197</v>
      </c>
      <c r="CF879" s="5">
        <f>BB879*BD879*CE879</f>
        <v>0</v>
      </c>
      <c r="CG879" s="6">
        <f>'[1]Detailed Budget'!$AD$176</f>
        <v>20662817754.37001</v>
      </c>
      <c r="CH879" s="5">
        <f>BB879*BF879*CG879</f>
        <v>0</v>
      </c>
      <c r="CI879" s="5">
        <f>CF879+CH879</f>
        <v>0</v>
      </c>
      <c r="CJ879" s="5">
        <f>'[1]Detailed Budget'!$AD$178</f>
        <v>46025131033.061455</v>
      </c>
      <c r="CK879" s="5">
        <f>BB879*AG879*CJ879</f>
        <v>0</v>
      </c>
      <c r="CL879" s="5">
        <f>CI879+CK879</f>
        <v>0</v>
      </c>
      <c r="CM879" s="4">
        <f>'[1]Detailed Budget'!$AD$189</f>
        <v>77498869683.252869</v>
      </c>
      <c r="CN879" s="5">
        <f>BH879*BL879*CM879</f>
        <v>58436751.366331749</v>
      </c>
      <c r="CO879" s="3">
        <f>'[1]Detailed Budget'!$AD$191</f>
        <v>2684962805.4134097</v>
      </c>
      <c r="CP879" s="2">
        <f>BH879*AN879*CO879</f>
        <v>2024552.1583613169</v>
      </c>
      <c r="CQ879" s="2">
        <f>CN879+CP879</f>
        <v>60461303.524693064</v>
      </c>
      <c r="CR879" s="6">
        <f>'[1]Detailed Budget'!$AD$195</f>
        <v>18734176418</v>
      </c>
      <c r="CS879" s="5">
        <f>BN879*CR879</f>
        <v>12153524.391469182</v>
      </c>
      <c r="CW879" s="4"/>
      <c r="DH879" s="3">
        <f>'[1]Detailed Budget'!$AD$163</f>
        <v>4928560000</v>
      </c>
      <c r="DI879" s="2">
        <f>AP879*DH879</f>
        <v>5600000</v>
      </c>
    </row>
    <row r="880" spans="1:118" ht="43.5" x14ac:dyDescent="0.35">
      <c r="A880" s="23" t="s">
        <v>43</v>
      </c>
      <c r="B880" s="22" t="s">
        <v>42</v>
      </c>
      <c r="C880" s="21" t="s">
        <v>1</v>
      </c>
      <c r="D880" s="21" t="s">
        <v>1</v>
      </c>
      <c r="E880" s="21"/>
      <c r="F880" s="21"/>
      <c r="G880" s="21"/>
      <c r="H880" s="21" t="s">
        <v>1</v>
      </c>
      <c r="I880" s="21" t="s">
        <v>1</v>
      </c>
      <c r="J880" s="21"/>
      <c r="K880" s="21"/>
      <c r="L880" s="21"/>
      <c r="M880" s="21" t="s">
        <v>1</v>
      </c>
      <c r="N880" s="21"/>
      <c r="O880" s="21"/>
      <c r="P880" s="21"/>
      <c r="Q880" s="21"/>
      <c r="R880" s="21" t="s">
        <v>1</v>
      </c>
      <c r="S880" s="21"/>
      <c r="T880" s="21"/>
      <c r="U880" s="20">
        <f>COUNTA(C880:T880)</f>
        <v>6</v>
      </c>
      <c r="V880" s="19" t="s">
        <v>4</v>
      </c>
      <c r="W880" s="18">
        <v>121240</v>
      </c>
      <c r="X880" s="17">
        <v>3.35</v>
      </c>
      <c r="Y880" s="16">
        <f>1+X880/100</f>
        <v>1.0335000000000001</v>
      </c>
      <c r="Z880" s="6">
        <v>19</v>
      </c>
      <c r="AA880" s="16">
        <f>POWER(Y880,Z880)</f>
        <v>1.8702477386515275</v>
      </c>
      <c r="AB880" s="6">
        <f>W880*AA880</f>
        <v>226748.8358341112</v>
      </c>
      <c r="AC880" s="1">
        <v>12.8</v>
      </c>
      <c r="AD880" s="6">
        <f>AB880*AC880/100</f>
        <v>29023.850986766236</v>
      </c>
      <c r="AE880" s="6">
        <f>AD880*0.95</f>
        <v>27572.658437427923</v>
      </c>
      <c r="AF880" s="6">
        <f>AE880*BB880</f>
        <v>0</v>
      </c>
      <c r="AG880" s="15"/>
      <c r="AH880" s="6">
        <f>AB880*0.05</f>
        <v>11337.441791705562</v>
      </c>
      <c r="AI880" s="12">
        <f>AH880/12908475</f>
        <v>8.7829443770124369E-4</v>
      </c>
      <c r="AJ880" s="6">
        <f>AD880+AH880</f>
        <v>40361.292778471798</v>
      </c>
      <c r="AK880" s="6">
        <f>AB880*0.04</f>
        <v>9069.9534333644478</v>
      </c>
      <c r="AL880" s="6">
        <f>AB880*0.04</f>
        <v>9069.9534333644478</v>
      </c>
      <c r="AM880" s="6">
        <f>AK880+AL880</f>
        <v>18139.906866728896</v>
      </c>
      <c r="AN880" s="14">
        <f>AM880/20653560</f>
        <v>8.7829443770124358E-4</v>
      </c>
      <c r="AO880" s="6">
        <v>10</v>
      </c>
      <c r="AP880" s="13">
        <f>AO880/8801</f>
        <v>1.1362345188046814E-3</v>
      </c>
      <c r="AQ880" s="6">
        <v>10</v>
      </c>
      <c r="AR880" s="6"/>
      <c r="AS880" s="6"/>
      <c r="AT880" s="6"/>
      <c r="AU880" s="6">
        <v>0</v>
      </c>
      <c r="AV880" s="6"/>
      <c r="AW880" s="13">
        <f>AV880/34743979</f>
        <v>0</v>
      </c>
      <c r="AX880" s="6">
        <v>1</v>
      </c>
      <c r="AY880" s="6">
        <f>AJ880/1857902*671354</f>
        <v>14584.577309243521</v>
      </c>
      <c r="AZ880" s="6">
        <f>AX880*AY880</f>
        <v>14584.577309243521</v>
      </c>
      <c r="BA880" s="12">
        <f>AZ880/12721596</f>
        <v>1.1464424203726893E-3</v>
      </c>
      <c r="BB880" s="11">
        <v>0</v>
      </c>
      <c r="BC880" s="6">
        <f>AD880*BB880*0.18*4</f>
        <v>0</v>
      </c>
      <c r="BD880" s="10">
        <f>BC880/11104067</f>
        <v>0</v>
      </c>
      <c r="BE880" s="6">
        <f>AD880*BB880*0.77*4</f>
        <v>0</v>
      </c>
      <c r="BF880" s="8">
        <f>BE880/47500730</f>
        <v>0</v>
      </c>
      <c r="BG880" s="6">
        <f>BC880+BE880</f>
        <v>0</v>
      </c>
      <c r="BH880" s="9">
        <v>1</v>
      </c>
      <c r="BI880" s="6">
        <f>AK880*0.85*0.75*12</f>
        <v>69385.143765238026</v>
      </c>
      <c r="BJ880" s="6">
        <f>AL880*0.85*0.75*2*12</f>
        <v>138770.28753047605</v>
      </c>
      <c r="BK880" s="6">
        <f>BI880+BJ880</f>
        <v>208155.43129571408</v>
      </c>
      <c r="BL880" s="8">
        <f>BK880/236999601</f>
        <v>8.7829443770124358E-4</v>
      </c>
      <c r="BM880" s="6">
        <f>AH880/521883*805492</f>
        <v>17498.593868136148</v>
      </c>
      <c r="BN880" s="8">
        <f>BM880/23157202</f>
        <v>7.5564370290228278E-4</v>
      </c>
      <c r="BT880" s="6">
        <f>'[1]Detailed Budget'!$AD$12</f>
        <v>194045122715</v>
      </c>
      <c r="BU880" s="6">
        <f>'[1]Detailed Budget'!$AD$24</f>
        <v>194045122715</v>
      </c>
      <c r="BV880" s="7">
        <f>AV880/34743979</f>
        <v>0</v>
      </c>
      <c r="BW880" s="4"/>
      <c r="BX880" s="5">
        <f>BT880*BV880</f>
        <v>0</v>
      </c>
      <c r="BY880" s="5">
        <f>BU880*BV880</f>
        <v>0</v>
      </c>
      <c r="CA880" s="6">
        <f>'[1]Detailed Budget'!$AD$96</f>
        <v>71050111380.677719</v>
      </c>
      <c r="CB880" s="5">
        <f>BA880*CA880</f>
        <v>81454861.659013316</v>
      </c>
      <c r="CE880" s="6">
        <f>'[1]Detailed Budget'!$AD$175</f>
        <v>4330586076.5988197</v>
      </c>
      <c r="CF880" s="5">
        <f>BB880*BD880*CE880</f>
        <v>0</v>
      </c>
      <c r="CG880" s="6">
        <f>'[1]Detailed Budget'!$AD$176</f>
        <v>20662817754.37001</v>
      </c>
      <c r="CH880" s="5">
        <f>BB880*BF880*CG880</f>
        <v>0</v>
      </c>
      <c r="CI880" s="5">
        <f>CF880+CH880</f>
        <v>0</v>
      </c>
      <c r="CJ880" s="5">
        <f>'[1]Detailed Budget'!$AD$178</f>
        <v>46025131033.061455</v>
      </c>
      <c r="CK880" s="5">
        <f>BB880*AG880*CJ880</f>
        <v>0</v>
      </c>
      <c r="CL880" s="5">
        <f>CI880+CK880</f>
        <v>0</v>
      </c>
      <c r="CM880" s="4">
        <f>'[1]Detailed Budget'!$AD$189</f>
        <v>77498869683.252869</v>
      </c>
      <c r="CN880" s="5">
        <f>BH880*BL880*CM880</f>
        <v>68066826.170934528</v>
      </c>
      <c r="CO880" s="3">
        <f>'[1]Detailed Budget'!$AD$191</f>
        <v>2684962805.4134097</v>
      </c>
      <c r="CP880" s="2">
        <f>BH880*AN880*CO880</f>
        <v>2358187.8974293242</v>
      </c>
      <c r="CQ880" s="2">
        <f>CN880+CP880</f>
        <v>70425014.068363845</v>
      </c>
      <c r="CR880" s="6">
        <f>'[1]Detailed Budget'!$AD$195</f>
        <v>18734176418</v>
      </c>
      <c r="CS880" s="5">
        <f>BN880*CR880</f>
        <v>14156362.439322144</v>
      </c>
      <c r="CW880" s="4"/>
      <c r="DH880" s="3">
        <f>'[1]Detailed Budget'!$AD$163</f>
        <v>4928560000</v>
      </c>
      <c r="DI880" s="2">
        <f>AP880*DH880</f>
        <v>5600000</v>
      </c>
    </row>
    <row r="881" spans="1:113" ht="43.5" x14ac:dyDescent="0.35">
      <c r="A881" s="23" t="s">
        <v>41</v>
      </c>
      <c r="B881" s="22" t="s">
        <v>40</v>
      </c>
      <c r="C881" s="21" t="s">
        <v>1</v>
      </c>
      <c r="D881" s="21"/>
      <c r="E881" s="21"/>
      <c r="F881" s="21"/>
      <c r="G881" s="21" t="s">
        <v>1</v>
      </c>
      <c r="H881" s="21" t="s">
        <v>1</v>
      </c>
      <c r="I881" s="21" t="s">
        <v>1</v>
      </c>
      <c r="J881" s="21"/>
      <c r="K881" s="21"/>
      <c r="L881" s="21"/>
      <c r="M881" s="21"/>
      <c r="N881" s="21"/>
      <c r="O881" s="21" t="s">
        <v>1</v>
      </c>
      <c r="P881" s="21"/>
      <c r="Q881" s="21"/>
      <c r="R881" s="21" t="s">
        <v>1</v>
      </c>
      <c r="S881" s="21"/>
      <c r="T881" s="21"/>
      <c r="U881" s="20">
        <f>COUNTA(C881:T881)</f>
        <v>6</v>
      </c>
      <c r="V881" s="19" t="s">
        <v>9</v>
      </c>
      <c r="W881" s="18">
        <v>255619</v>
      </c>
      <c r="X881" s="17">
        <v>3.35</v>
      </c>
      <c r="Y881" s="16">
        <f>1+X881/100</f>
        <v>1.0335000000000001</v>
      </c>
      <c r="Z881" s="6">
        <v>19</v>
      </c>
      <c r="AA881" s="16">
        <f>POWER(Y881,Z881)</f>
        <v>1.8702477386515275</v>
      </c>
      <c r="AB881" s="6">
        <f>W881*AA881</f>
        <v>478070.85670636478</v>
      </c>
      <c r="AC881" s="1">
        <v>12.8</v>
      </c>
      <c r="AD881" s="6">
        <f>AB881*AC881/100</f>
        <v>61193.069658414694</v>
      </c>
      <c r="AE881" s="6">
        <f>AD881*0.95</f>
        <v>58133.416175493956</v>
      </c>
      <c r="AF881" s="6">
        <f>AE881*BB881</f>
        <v>0</v>
      </c>
      <c r="AG881" s="15"/>
      <c r="AH881" s="6">
        <f>AB881*0.05</f>
        <v>23903.54283531824</v>
      </c>
      <c r="AI881" s="12">
        <f>AH881/12908475</f>
        <v>1.8517712460471311E-3</v>
      </c>
      <c r="AJ881" s="6">
        <f>AD881+AH881</f>
        <v>85096.61249373293</v>
      </c>
      <c r="AK881" s="6">
        <f>AB881*0.04</f>
        <v>19122.834268254592</v>
      </c>
      <c r="AL881" s="6">
        <f>AB881*0.04</f>
        <v>19122.834268254592</v>
      </c>
      <c r="AM881" s="6">
        <f>AK881+AL881</f>
        <v>38245.668536509183</v>
      </c>
      <c r="AN881" s="14">
        <f>AM881/20653560</f>
        <v>1.8517712460471311E-3</v>
      </c>
      <c r="AO881" s="6">
        <v>11</v>
      </c>
      <c r="AP881" s="13">
        <f>AO881/8801</f>
        <v>1.2498579706851495E-3</v>
      </c>
      <c r="AQ881" s="6">
        <v>11</v>
      </c>
      <c r="AR881" s="6"/>
      <c r="AS881" s="6"/>
      <c r="AT881" s="6"/>
      <c r="AU881" s="6">
        <v>0</v>
      </c>
      <c r="AV881" s="6"/>
      <c r="AW881" s="13">
        <f>AV881/34743979</f>
        <v>0</v>
      </c>
      <c r="AX881" s="6">
        <v>1</v>
      </c>
      <c r="AY881" s="6">
        <f>AJ881/1857902*671354</f>
        <v>30749.711870764753</v>
      </c>
      <c r="AZ881" s="6">
        <f>AX881*AY881</f>
        <v>30749.711870764753</v>
      </c>
      <c r="BA881" s="12">
        <f>AZ881/12721596</f>
        <v>2.4171268975028567E-3</v>
      </c>
      <c r="BB881" s="11">
        <v>0</v>
      </c>
      <c r="BC881" s="6">
        <f>AD881*BB881*0.18*4</f>
        <v>0</v>
      </c>
      <c r="BD881" s="10">
        <f>BC881/11104067</f>
        <v>0</v>
      </c>
      <c r="BE881" s="6">
        <f>AD881*BB881*0.77*4</f>
        <v>0</v>
      </c>
      <c r="BF881" s="8">
        <f>BE881/47500730</f>
        <v>0</v>
      </c>
      <c r="BG881" s="6">
        <f>BC881+BE881</f>
        <v>0</v>
      </c>
      <c r="BH881" s="9">
        <v>1</v>
      </c>
      <c r="BI881" s="6">
        <f>AK881*0.85*0.75*12</f>
        <v>146289.68215214764</v>
      </c>
      <c r="BJ881" s="6">
        <f>AL881*0.85*0.75*2*12</f>
        <v>292579.36430429528</v>
      </c>
      <c r="BK881" s="6">
        <f>BI881+BJ881</f>
        <v>438869.04645644291</v>
      </c>
      <c r="BL881" s="8">
        <f>BK881/236999601</f>
        <v>1.8517712460471311E-3</v>
      </c>
      <c r="BM881" s="6">
        <f>AH881/521883*805492</f>
        <v>36893.542279603207</v>
      </c>
      <c r="BN881" s="8">
        <f>BM881/23157202</f>
        <v>1.5931778925451878E-3</v>
      </c>
      <c r="BT881" s="6">
        <f>'[1]Detailed Budget'!$AD$12</f>
        <v>194045122715</v>
      </c>
      <c r="BU881" s="6">
        <f>'[1]Detailed Budget'!$AD$24</f>
        <v>194045122715</v>
      </c>
      <c r="BV881" s="7">
        <f>AV881/34743979</f>
        <v>0</v>
      </c>
      <c r="BW881" s="4"/>
      <c r="BX881" s="5">
        <f>BT881*BV881</f>
        <v>0</v>
      </c>
      <c r="BY881" s="5">
        <f>BU881*BV881</f>
        <v>0</v>
      </c>
      <c r="CA881" s="6">
        <f>'[1]Detailed Budget'!$AD$96</f>
        <v>71050111380.677719</v>
      </c>
      <c r="CB881" s="5">
        <f>BA881*CA881</f>
        <v>171737135.28880996</v>
      </c>
      <c r="CE881" s="6">
        <f>'[1]Detailed Budget'!$AD$175</f>
        <v>4330586076.5988197</v>
      </c>
      <c r="CF881" s="5">
        <f>BB881*BD881*CE881</f>
        <v>0</v>
      </c>
      <c r="CG881" s="6">
        <f>'[1]Detailed Budget'!$AD$176</f>
        <v>20662817754.37001</v>
      </c>
      <c r="CH881" s="5">
        <f>BB881*BF881*CG881</f>
        <v>0</v>
      </c>
      <c r="CI881" s="5">
        <f>CF881+CH881</f>
        <v>0</v>
      </c>
      <c r="CJ881" s="5">
        <f>'[1]Detailed Budget'!$AD$178</f>
        <v>46025131033.061455</v>
      </c>
      <c r="CK881" s="5">
        <f>BB881*AG881*CJ881</f>
        <v>0</v>
      </c>
      <c r="CL881" s="5">
        <f>CI881+CK881</f>
        <v>0</v>
      </c>
      <c r="CM881" s="4">
        <f>'[1]Detailed Budget'!$AD$189</f>
        <v>77498869683.252869</v>
      </c>
      <c r="CN881" s="5">
        <f>BH881*BL881*CM881</f>
        <v>143510178.4806014</v>
      </c>
      <c r="CO881" s="3">
        <f>'[1]Detailed Budget'!$AD$191</f>
        <v>2684962805.4134097</v>
      </c>
      <c r="CP881" s="2">
        <f>BH881*AN881*CO881</f>
        <v>4971936.919770591</v>
      </c>
      <c r="CQ881" s="2">
        <f>CN881+CP881</f>
        <v>148482115.400372</v>
      </c>
      <c r="CR881" s="6">
        <f>'[1]Detailed Budget'!$AD$195</f>
        <v>18734176418</v>
      </c>
      <c r="CS881" s="5">
        <f>BN881*CR881</f>
        <v>29846875.704198994</v>
      </c>
      <c r="CW881" s="4"/>
      <c r="DH881" s="3">
        <f>'[1]Detailed Budget'!$AD$163</f>
        <v>4928560000</v>
      </c>
      <c r="DI881" s="2">
        <f>AP881*DH881</f>
        <v>6160000</v>
      </c>
    </row>
    <row r="882" spans="1:113" ht="43.5" x14ac:dyDescent="0.35">
      <c r="A882" s="23" t="s">
        <v>39</v>
      </c>
      <c r="B882" s="22" t="s">
        <v>38</v>
      </c>
      <c r="C882" s="21" t="s">
        <v>1</v>
      </c>
      <c r="D882" s="21"/>
      <c r="E882" s="21"/>
      <c r="F882" s="21"/>
      <c r="G882" s="21" t="s">
        <v>1</v>
      </c>
      <c r="H882" s="21" t="s">
        <v>1</v>
      </c>
      <c r="I882" s="21" t="s">
        <v>1</v>
      </c>
      <c r="J882" s="21"/>
      <c r="K882" s="21"/>
      <c r="L882" s="21"/>
      <c r="M882" s="21"/>
      <c r="N882" s="21" t="s">
        <v>1</v>
      </c>
      <c r="O882" s="21"/>
      <c r="P882" s="21"/>
      <c r="Q882" s="21"/>
      <c r="R882" s="21" t="s">
        <v>1</v>
      </c>
      <c r="S882" s="21"/>
      <c r="T882" s="21"/>
      <c r="U882" s="20">
        <f>COUNTA(C882:T882)</f>
        <v>6</v>
      </c>
      <c r="V882" s="19" t="s">
        <v>9</v>
      </c>
      <c r="W882" s="18">
        <v>127391</v>
      </c>
      <c r="X882" s="17">
        <v>3.35</v>
      </c>
      <c r="Y882" s="16">
        <f>1+X882/100</f>
        <v>1.0335000000000001</v>
      </c>
      <c r="Z882" s="6">
        <v>19</v>
      </c>
      <c r="AA882" s="16">
        <f>POWER(Y882,Z882)</f>
        <v>1.8702477386515275</v>
      </c>
      <c r="AB882" s="6">
        <f>W882*AA882</f>
        <v>238252.72967455673</v>
      </c>
      <c r="AC882" s="1">
        <v>12.8</v>
      </c>
      <c r="AD882" s="6">
        <f>AB882*AC882/100</f>
        <v>30496.349398343264</v>
      </c>
      <c r="AE882" s="6">
        <f>AD882*0.95</f>
        <v>28971.531928426099</v>
      </c>
      <c r="AF882" s="6">
        <f>AE882*BB882</f>
        <v>0</v>
      </c>
      <c r="AG882" s="15"/>
      <c r="AH882" s="6">
        <f>AB882*0.05</f>
        <v>11912.636483727838</v>
      </c>
      <c r="AI882" s="12">
        <f>AH882/12908475</f>
        <v>9.2285389898712569E-4</v>
      </c>
      <c r="AJ882" s="6">
        <f>AD882+AH882</f>
        <v>42408.985882071102</v>
      </c>
      <c r="AK882" s="6">
        <f>AB882*0.04</f>
        <v>9530.1091869822685</v>
      </c>
      <c r="AL882" s="6">
        <f>AB882*0.04</f>
        <v>9530.1091869822685</v>
      </c>
      <c r="AM882" s="6">
        <f>AK882+AL882</f>
        <v>19060.218373964537</v>
      </c>
      <c r="AN882" s="14">
        <f>AM882/20653560</f>
        <v>9.2285389898712558E-4</v>
      </c>
      <c r="AO882" s="6">
        <v>10</v>
      </c>
      <c r="AP882" s="13">
        <f>AO882/8801</f>
        <v>1.1362345188046814E-3</v>
      </c>
      <c r="AQ882" s="6">
        <v>10</v>
      </c>
      <c r="AR882" s="6"/>
      <c r="AS882" s="6"/>
      <c r="AT882" s="6"/>
      <c r="AU882" s="6">
        <v>0</v>
      </c>
      <c r="AV882" s="6"/>
      <c r="AW882" s="13">
        <f>AV882/34743979</f>
        <v>0</v>
      </c>
      <c r="AX882" s="6">
        <v>1</v>
      </c>
      <c r="AY882" s="6">
        <f>AJ882/1857902*671354</f>
        <v>15324.512438154414</v>
      </c>
      <c r="AZ882" s="6">
        <f>AX882*AY882</f>
        <v>15324.512438154414</v>
      </c>
      <c r="BA882" s="12">
        <f>AZ882/12721596</f>
        <v>1.2046061231746718E-3</v>
      </c>
      <c r="BB882" s="11">
        <v>0</v>
      </c>
      <c r="BC882" s="6">
        <f>AD882*BB882*0.18*4</f>
        <v>0</v>
      </c>
      <c r="BD882" s="10">
        <f>BC882/11104067</f>
        <v>0</v>
      </c>
      <c r="BE882" s="6">
        <f>AD882*BB882*0.77*4</f>
        <v>0</v>
      </c>
      <c r="BF882" s="8">
        <f>BE882/47500730</f>
        <v>0</v>
      </c>
      <c r="BG882" s="6">
        <f>BC882+BE882</f>
        <v>0</v>
      </c>
      <c r="BH882" s="9">
        <v>1</v>
      </c>
      <c r="BI882" s="6">
        <f>AK882*0.85*0.75*12</f>
        <v>72905.335280414351</v>
      </c>
      <c r="BJ882" s="6">
        <f>AL882*0.85*0.75*2*12</f>
        <v>145810.6705608287</v>
      </c>
      <c r="BK882" s="6">
        <f>BI882+BJ882</f>
        <v>218716.00584124305</v>
      </c>
      <c r="BL882" s="8">
        <f>BK882/236999601</f>
        <v>9.2285389898712547E-4</v>
      </c>
      <c r="BM882" s="6">
        <f>AH882/521883*805492</f>
        <v>18386.368949651365</v>
      </c>
      <c r="BN882" s="8">
        <f>BM882/23157202</f>
        <v>7.9398059185437715E-4</v>
      </c>
      <c r="BT882" s="6">
        <f>'[1]Detailed Budget'!$AD$12</f>
        <v>194045122715</v>
      </c>
      <c r="BU882" s="6">
        <f>'[1]Detailed Budget'!$AD$24</f>
        <v>194045122715</v>
      </c>
      <c r="BV882" s="7">
        <f>AV882/34743979</f>
        <v>0</v>
      </c>
      <c r="BW882" s="4"/>
      <c r="BX882" s="5">
        <f>BT882*BV882</f>
        <v>0</v>
      </c>
      <c r="BY882" s="5">
        <f>BU882*BV882</f>
        <v>0</v>
      </c>
      <c r="CA882" s="6">
        <f>'[1]Detailed Budget'!$AD$96</f>
        <v>71050111380.677719</v>
      </c>
      <c r="CB882" s="5">
        <f>BA882*CA882</f>
        <v>85587399.221406817</v>
      </c>
      <c r="CE882" s="6">
        <f>'[1]Detailed Budget'!$AD$175</f>
        <v>4330586076.5988197</v>
      </c>
      <c r="CF882" s="5">
        <f>BB882*BD882*CE882</f>
        <v>0</v>
      </c>
      <c r="CG882" s="6">
        <f>'[1]Detailed Budget'!$AD$176</f>
        <v>20662817754.37001</v>
      </c>
      <c r="CH882" s="5">
        <f>BB882*BF882*CG882</f>
        <v>0</v>
      </c>
      <c r="CI882" s="5">
        <f>CF882+CH882</f>
        <v>0</v>
      </c>
      <c r="CJ882" s="5">
        <f>'[1]Detailed Budget'!$AD$178</f>
        <v>46025131033.061455</v>
      </c>
      <c r="CK882" s="5">
        <f>BB882*AG882*CJ882</f>
        <v>0</v>
      </c>
      <c r="CL882" s="5">
        <f>CI882+CK882</f>
        <v>0</v>
      </c>
      <c r="CM882" s="4">
        <f>'[1]Detailed Budget'!$AD$189</f>
        <v>77498869683.252869</v>
      </c>
      <c r="CN882" s="5">
        <f>BH882*BL882*CM882</f>
        <v>71520134.054285049</v>
      </c>
      <c r="CO882" s="3">
        <f>'[1]Detailed Budget'!$AD$191</f>
        <v>2684962805.4134097</v>
      </c>
      <c r="CP882" s="2">
        <f>BH882*AN882*CO882</f>
        <v>2477828.3936111759</v>
      </c>
      <c r="CQ882" s="2">
        <f>CN882+CP882</f>
        <v>73997962.447896227</v>
      </c>
      <c r="CR882" s="6">
        <f>'[1]Detailed Budget'!$AD$195</f>
        <v>18734176418</v>
      </c>
      <c r="CS882" s="5">
        <f>BN882*CR882</f>
        <v>14874572.480267955</v>
      </c>
      <c r="CW882" s="4"/>
      <c r="DH882" s="3">
        <f>'[1]Detailed Budget'!$AD$163</f>
        <v>4928560000</v>
      </c>
      <c r="DI882" s="2">
        <f>AP882*DH882</f>
        <v>5600000</v>
      </c>
    </row>
    <row r="883" spans="1:113" ht="43.5" x14ac:dyDescent="0.35">
      <c r="A883" s="23" t="s">
        <v>37</v>
      </c>
      <c r="B883" s="22" t="s">
        <v>36</v>
      </c>
      <c r="C883" s="21" t="s">
        <v>1</v>
      </c>
      <c r="D883" s="21"/>
      <c r="E883" s="21"/>
      <c r="F883" s="21"/>
      <c r="G883" s="21" t="s">
        <v>1</v>
      </c>
      <c r="H883" s="21" t="s">
        <v>1</v>
      </c>
      <c r="I883" s="21" t="s">
        <v>1</v>
      </c>
      <c r="J883" s="21"/>
      <c r="K883" s="21"/>
      <c r="L883" s="21"/>
      <c r="M883" s="21" t="s">
        <v>1</v>
      </c>
      <c r="N883" s="21"/>
      <c r="O883" s="21"/>
      <c r="P883" s="21"/>
      <c r="Q883" s="21"/>
      <c r="R883" s="21" t="s">
        <v>1</v>
      </c>
      <c r="S883" s="21"/>
      <c r="T883" s="21"/>
      <c r="U883" s="20">
        <f>COUNTA(C883:T883)</f>
        <v>6</v>
      </c>
      <c r="V883" s="19" t="s">
        <v>9</v>
      </c>
      <c r="W883" s="18">
        <v>102847</v>
      </c>
      <c r="X883" s="17">
        <v>3.35</v>
      </c>
      <c r="Y883" s="16">
        <f>1+X883/100</f>
        <v>1.0335000000000001</v>
      </c>
      <c r="Z883" s="6">
        <v>19</v>
      </c>
      <c r="AA883" s="16">
        <f>POWER(Y883,Z883)</f>
        <v>1.8702477386515275</v>
      </c>
      <c r="AB883" s="6">
        <f>W883*AA883</f>
        <v>192349.36917709364</v>
      </c>
      <c r="AC883" s="1">
        <v>12.8</v>
      </c>
      <c r="AD883" s="6">
        <f>AB883*AC883/100</f>
        <v>24620.719254667987</v>
      </c>
      <c r="AE883" s="6">
        <f>AD883*0.95</f>
        <v>23389.683291934587</v>
      </c>
      <c r="AF883" s="6">
        <f>AE883*BB883</f>
        <v>0</v>
      </c>
      <c r="AG883" s="15"/>
      <c r="AH883" s="6">
        <f>AB883*0.05</f>
        <v>9617.4684588546825</v>
      </c>
      <c r="AI883" s="12">
        <f>AH883/12908475</f>
        <v>7.4505070961943085E-4</v>
      </c>
      <c r="AJ883" s="6">
        <f>AD883+AH883</f>
        <v>34238.187713522668</v>
      </c>
      <c r="AK883" s="6">
        <f>AB883*0.04</f>
        <v>7693.974767083746</v>
      </c>
      <c r="AL883" s="6">
        <f>AB883*0.04</f>
        <v>7693.974767083746</v>
      </c>
      <c r="AM883" s="6">
        <f>AK883+AL883</f>
        <v>15387.949534167492</v>
      </c>
      <c r="AN883" s="14">
        <f>AM883/20653560</f>
        <v>7.4505070961943085E-4</v>
      </c>
      <c r="AO883" s="6">
        <v>10</v>
      </c>
      <c r="AP883" s="13">
        <f>AO883/8801</f>
        <v>1.1362345188046814E-3</v>
      </c>
      <c r="AQ883" s="6">
        <v>10</v>
      </c>
      <c r="AR883" s="6"/>
      <c r="AS883" s="6"/>
      <c r="AT883" s="6"/>
      <c r="AU883" s="6">
        <v>0</v>
      </c>
      <c r="AV883" s="6"/>
      <c r="AW883" s="13">
        <f>AV883/34743979</f>
        <v>0</v>
      </c>
      <c r="AX883" s="6">
        <v>1</v>
      </c>
      <c r="AY883" s="6">
        <f>AJ883/1857902*671354</f>
        <v>12371.9896282066</v>
      </c>
      <c r="AZ883" s="6">
        <f>AX883*AY883</f>
        <v>12371.9896282066</v>
      </c>
      <c r="BA883" s="12">
        <f>AZ883/12721596</f>
        <v>9.725186704723684E-4</v>
      </c>
      <c r="BB883" s="11">
        <v>0</v>
      </c>
      <c r="BC883" s="6">
        <f>AD883*BB883*0.18*4</f>
        <v>0</v>
      </c>
      <c r="BD883" s="10">
        <f>BC883/11104067</f>
        <v>0</v>
      </c>
      <c r="BE883" s="6">
        <f>AD883*BB883*0.77*4</f>
        <v>0</v>
      </c>
      <c r="BF883" s="8">
        <f>BE883/47500730</f>
        <v>0</v>
      </c>
      <c r="BG883" s="6">
        <f>BC883+BE883</f>
        <v>0</v>
      </c>
      <c r="BH883" s="9">
        <v>1</v>
      </c>
      <c r="BI883" s="6">
        <f>AK883*0.85*0.75*12</f>
        <v>58858.906968190662</v>
      </c>
      <c r="BJ883" s="6">
        <f>AL883*0.85*0.75*2*12</f>
        <v>117717.81393638132</v>
      </c>
      <c r="BK883" s="6">
        <f>BI883+BJ883</f>
        <v>176576.72090457199</v>
      </c>
      <c r="BL883" s="8">
        <f>BK883/236999601</f>
        <v>7.4505070961943096E-4</v>
      </c>
      <c r="BM883" s="6">
        <f>AH883/521883*805492</f>
        <v>14843.9284357984</v>
      </c>
      <c r="BN883" s="8">
        <f>BM883/23157202</f>
        <v>6.4100699366868245E-4</v>
      </c>
      <c r="BT883" s="6">
        <f>'[1]Detailed Budget'!$AD$12</f>
        <v>194045122715</v>
      </c>
      <c r="BU883" s="6">
        <f>'[1]Detailed Budget'!$AD$24</f>
        <v>194045122715</v>
      </c>
      <c r="BV883" s="7">
        <f>AV883/34743979</f>
        <v>0</v>
      </c>
      <c r="BW883" s="4"/>
      <c r="BX883" s="5">
        <f>BT883*BV883</f>
        <v>0</v>
      </c>
      <c r="BY883" s="5">
        <f>BU883*BV883</f>
        <v>0</v>
      </c>
      <c r="CA883" s="6">
        <f>'[1]Detailed Budget'!$AD$96</f>
        <v>71050111380.677719</v>
      </c>
      <c r="CB883" s="5">
        <f>BA883*CA883</f>
        <v>69097559.856850386</v>
      </c>
      <c r="CE883" s="6">
        <f>'[1]Detailed Budget'!$AD$175</f>
        <v>4330586076.5988197</v>
      </c>
      <c r="CF883" s="5">
        <f>BB883*BD883*CE883</f>
        <v>0</v>
      </c>
      <c r="CG883" s="6">
        <f>'[1]Detailed Budget'!$AD$176</f>
        <v>20662817754.37001</v>
      </c>
      <c r="CH883" s="5">
        <f>BB883*BF883*CG883</f>
        <v>0</v>
      </c>
      <c r="CI883" s="5">
        <f>CF883+CH883</f>
        <v>0</v>
      </c>
      <c r="CJ883" s="5">
        <f>'[1]Detailed Budget'!$AD$178</f>
        <v>46025131033.061455</v>
      </c>
      <c r="CK883" s="5">
        <f>BB883*AG883*CJ883</f>
        <v>0</v>
      </c>
      <c r="CL883" s="5">
        <f>CI883+CK883</f>
        <v>0</v>
      </c>
      <c r="CM883" s="4">
        <f>'[1]Detailed Budget'!$AD$189</f>
        <v>77498869683.252869</v>
      </c>
      <c r="CN883" s="5">
        <f>BH883*BL883*CM883</f>
        <v>57740587.852211356</v>
      </c>
      <c r="CO883" s="3">
        <f>'[1]Detailed Budget'!$AD$191</f>
        <v>2684962805.4134097</v>
      </c>
      <c r="CP883" s="2">
        <f>BH883*AN883*CO883</f>
        <v>2000433.4434750387</v>
      </c>
      <c r="CQ883" s="2">
        <f>CN883+CP883</f>
        <v>59741021.295686394</v>
      </c>
      <c r="CR883" s="6">
        <f>'[1]Detailed Budget'!$AD$195</f>
        <v>18734176418</v>
      </c>
      <c r="CS883" s="5">
        <f>BN883*CR883</f>
        <v>12008738.104560906</v>
      </c>
      <c r="CW883" s="4"/>
      <c r="DH883" s="3">
        <f>'[1]Detailed Budget'!$AD$163</f>
        <v>4928560000</v>
      </c>
      <c r="DI883" s="2">
        <f>AP883*DH883</f>
        <v>5600000</v>
      </c>
    </row>
    <row r="884" spans="1:113" ht="43.5" x14ac:dyDescent="0.35">
      <c r="A884" s="23" t="s">
        <v>35</v>
      </c>
      <c r="B884" s="22" t="s">
        <v>34</v>
      </c>
      <c r="C884" s="21" t="s">
        <v>1</v>
      </c>
      <c r="D884" s="21"/>
      <c r="E884" s="21"/>
      <c r="F884" s="21"/>
      <c r="G884" s="21" t="s">
        <v>1</v>
      </c>
      <c r="H884" s="21" t="s">
        <v>1</v>
      </c>
      <c r="I884" s="21" t="s">
        <v>1</v>
      </c>
      <c r="J884" s="21"/>
      <c r="K884" s="21"/>
      <c r="L884" s="21"/>
      <c r="M884" s="21"/>
      <c r="N884" s="21" t="s">
        <v>1</v>
      </c>
      <c r="O884" s="21"/>
      <c r="P884" s="21"/>
      <c r="Q884" s="21"/>
      <c r="R884" s="21" t="s">
        <v>1</v>
      </c>
      <c r="S884" s="21"/>
      <c r="T884" s="21"/>
      <c r="U884" s="20">
        <f>COUNTA(C884:T884)</f>
        <v>6</v>
      </c>
      <c r="V884" s="19" t="s">
        <v>9</v>
      </c>
      <c r="W884" s="18">
        <v>200528</v>
      </c>
      <c r="X884" s="17">
        <v>3.35</v>
      </c>
      <c r="Y884" s="16">
        <f>1+X884/100</f>
        <v>1.0335000000000001</v>
      </c>
      <c r="Z884" s="6">
        <v>19</v>
      </c>
      <c r="AA884" s="16">
        <f>POWER(Y884,Z884)</f>
        <v>1.8702477386515275</v>
      </c>
      <c r="AB884" s="6">
        <f>W884*AA884</f>
        <v>375037.03853631351</v>
      </c>
      <c r="AC884" s="1">
        <v>12.8</v>
      </c>
      <c r="AD884" s="6">
        <f>AB884*AC884/100</f>
        <v>48004.740932648136</v>
      </c>
      <c r="AE884" s="6">
        <f>AD884*0.95</f>
        <v>45604.503886015729</v>
      </c>
      <c r="AF884" s="6">
        <f>AE884*BB884</f>
        <v>0</v>
      </c>
      <c r="AG884" s="15"/>
      <c r="AH884" s="6">
        <f>AB884*0.05</f>
        <v>18751.851926815678</v>
      </c>
      <c r="AI884" s="12">
        <f>AH884/12908475</f>
        <v>1.4526775569395827E-3</v>
      </c>
      <c r="AJ884" s="6">
        <f>AD884+AH884</f>
        <v>66756.59285946381</v>
      </c>
      <c r="AK884" s="6">
        <f>AB884*0.04</f>
        <v>15001.48154145254</v>
      </c>
      <c r="AL884" s="6">
        <f>AB884*0.04</f>
        <v>15001.48154145254</v>
      </c>
      <c r="AM884" s="6">
        <f>AK884+AL884</f>
        <v>30002.96308290508</v>
      </c>
      <c r="AN884" s="14">
        <f>AM884/20653560</f>
        <v>1.4526775569395824E-3</v>
      </c>
      <c r="AO884" s="6">
        <v>11</v>
      </c>
      <c r="AP884" s="13">
        <f>AO884/8801</f>
        <v>1.2498579706851495E-3</v>
      </c>
      <c r="AQ884" s="6">
        <v>11</v>
      </c>
      <c r="AR884" s="6"/>
      <c r="AS884" s="6"/>
      <c r="AT884" s="6"/>
      <c r="AU884" s="6">
        <v>0</v>
      </c>
      <c r="AV884" s="6"/>
      <c r="AW884" s="13">
        <f>AV884/34743979</f>
        <v>0</v>
      </c>
      <c r="AX884" s="6">
        <v>1</v>
      </c>
      <c r="AY884" s="6">
        <f>AJ884/1857902*671354</f>
        <v>24122.534796007792</v>
      </c>
      <c r="AZ884" s="6">
        <f>AX884*AY884</f>
        <v>24122.534796007792</v>
      </c>
      <c r="BA884" s="12">
        <f>AZ884/12721596</f>
        <v>1.8961877736101502E-3</v>
      </c>
      <c r="BB884" s="11">
        <v>0</v>
      </c>
      <c r="BC884" s="6">
        <f>AD884*BB884*0.18*4</f>
        <v>0</v>
      </c>
      <c r="BD884" s="10">
        <f>BC884/11104067</f>
        <v>0</v>
      </c>
      <c r="BE884" s="6">
        <f>AD884*BB884*0.77*4</f>
        <v>0</v>
      </c>
      <c r="BF884" s="8">
        <f>BE884/47500730</f>
        <v>0</v>
      </c>
      <c r="BG884" s="6">
        <f>BC884+BE884</f>
        <v>0</v>
      </c>
      <c r="BH884" s="9">
        <v>1</v>
      </c>
      <c r="BI884" s="6">
        <f>AK884*0.85*0.75*12</f>
        <v>114761.33379211192</v>
      </c>
      <c r="BJ884" s="6">
        <f>AL884*0.85*0.75*2*12</f>
        <v>229522.66758422385</v>
      </c>
      <c r="BK884" s="6">
        <f>BI884+BJ884</f>
        <v>344284.00137633574</v>
      </c>
      <c r="BL884" s="8">
        <f>BK884/236999601</f>
        <v>1.4526775569395822E-3</v>
      </c>
      <c r="BM884" s="6">
        <f>AH884/521883*805492</f>
        <v>28942.247040494927</v>
      </c>
      <c r="BN884" s="8">
        <f>BM884/23157202</f>
        <v>1.2498162360243231E-3</v>
      </c>
      <c r="BT884" s="6">
        <f>'[1]Detailed Budget'!$AD$12</f>
        <v>194045122715</v>
      </c>
      <c r="BU884" s="6">
        <f>'[1]Detailed Budget'!$AD$24</f>
        <v>194045122715</v>
      </c>
      <c r="BV884" s="7">
        <f>AV884/34743979</f>
        <v>0</v>
      </c>
      <c r="BW884" s="4"/>
      <c r="BX884" s="5">
        <f>BT884*BV884</f>
        <v>0</v>
      </c>
      <c r="BY884" s="5">
        <f>BU884*BV884</f>
        <v>0</v>
      </c>
      <c r="CA884" s="6">
        <f>'[1]Detailed Budget'!$AD$96</f>
        <v>71050111380.677719</v>
      </c>
      <c r="CB884" s="5">
        <f>BA884*CA884</f>
        <v>134724352.51368049</v>
      </c>
      <c r="CE884" s="6">
        <f>'[1]Detailed Budget'!$AD$175</f>
        <v>4330586076.5988197</v>
      </c>
      <c r="CF884" s="5">
        <f>BB884*BD884*CE884</f>
        <v>0</v>
      </c>
      <c r="CG884" s="6">
        <f>'[1]Detailed Budget'!$AD$176</f>
        <v>20662817754.37001</v>
      </c>
      <c r="CH884" s="5">
        <f>BB884*BF884*CG884</f>
        <v>0</v>
      </c>
      <c r="CI884" s="5">
        <f>CF884+CH884</f>
        <v>0</v>
      </c>
      <c r="CJ884" s="5">
        <f>'[1]Detailed Budget'!$AD$178</f>
        <v>46025131033.061455</v>
      </c>
      <c r="CK884" s="5">
        <f>BB884*AG884*CJ884</f>
        <v>0</v>
      </c>
      <c r="CL884" s="5">
        <f>CI884+CK884</f>
        <v>0</v>
      </c>
      <c r="CM884" s="4">
        <f>'[1]Detailed Budget'!$AD$189</f>
        <v>77498869683.252869</v>
      </c>
      <c r="CN884" s="5">
        <f>BH884*BL884*CM884</f>
        <v>112580868.67704684</v>
      </c>
      <c r="CO884" s="3">
        <f>'[1]Detailed Budget'!$AD$191</f>
        <v>2684962805.4134097</v>
      </c>
      <c r="CP884" s="2">
        <f>BH884*AN884*CO884</f>
        <v>3900385.2086415994</v>
      </c>
      <c r="CQ884" s="2">
        <f>CN884+CP884</f>
        <v>116481253.88568844</v>
      </c>
      <c r="CR884" s="6">
        <f>'[1]Detailed Budget'!$AD$195</f>
        <v>18734176418</v>
      </c>
      <c r="CS884" s="5">
        <f>BN884*CR884</f>
        <v>23414277.855760396</v>
      </c>
      <c r="CW884" s="4"/>
      <c r="DH884" s="3">
        <f>'[1]Detailed Budget'!$AD$163</f>
        <v>4928560000</v>
      </c>
      <c r="DI884" s="2">
        <f>AP884*DH884</f>
        <v>6160000</v>
      </c>
    </row>
    <row r="885" spans="1:113" ht="43.5" x14ac:dyDescent="0.35">
      <c r="A885" s="23" t="s">
        <v>33</v>
      </c>
      <c r="B885" s="22" t="s">
        <v>32</v>
      </c>
      <c r="C885" s="21" t="s">
        <v>1</v>
      </c>
      <c r="D885" s="21"/>
      <c r="E885" s="21"/>
      <c r="F885" s="21"/>
      <c r="G885" s="21" t="s">
        <v>1</v>
      </c>
      <c r="H885" s="21" t="s">
        <v>1</v>
      </c>
      <c r="I885" s="21" t="s">
        <v>1</v>
      </c>
      <c r="J885" s="21"/>
      <c r="K885" s="21"/>
      <c r="L885" s="21"/>
      <c r="M885" s="21"/>
      <c r="N885" s="21"/>
      <c r="O885" s="21" t="s">
        <v>1</v>
      </c>
      <c r="P885" s="21"/>
      <c r="Q885" s="21"/>
      <c r="R885" s="21" t="s">
        <v>1</v>
      </c>
      <c r="S885" s="21"/>
      <c r="T885" s="21"/>
      <c r="U885" s="20">
        <f>COUNTA(C885:T885)</f>
        <v>6</v>
      </c>
      <c r="V885" s="19" t="s">
        <v>9</v>
      </c>
      <c r="W885" s="18">
        <v>148133</v>
      </c>
      <c r="X885" s="17">
        <v>3.35</v>
      </c>
      <c r="Y885" s="16">
        <f>1+X885/100</f>
        <v>1.0335000000000001</v>
      </c>
      <c r="Z885" s="6">
        <v>19</v>
      </c>
      <c r="AA885" s="16">
        <f>POWER(Y885,Z885)</f>
        <v>1.8702477386515275</v>
      </c>
      <c r="AB885" s="6">
        <f>W885*AA885</f>
        <v>277045.40826966672</v>
      </c>
      <c r="AC885" s="1">
        <v>12.8</v>
      </c>
      <c r="AD885" s="6">
        <f>AB885*AC885/100</f>
        <v>35461.812258517341</v>
      </c>
      <c r="AE885" s="6">
        <f>AD885*0.95</f>
        <v>33688.721645591475</v>
      </c>
      <c r="AF885" s="6">
        <f>AE885*BB885</f>
        <v>0</v>
      </c>
      <c r="AG885" s="15"/>
      <c r="AH885" s="6">
        <f>AB885*0.05</f>
        <v>13852.270413483337</v>
      </c>
      <c r="AI885" s="12">
        <f>AH885/12908475</f>
        <v>1.0731144006928268E-3</v>
      </c>
      <c r="AJ885" s="6">
        <f>AD885+AH885</f>
        <v>49314.082672000673</v>
      </c>
      <c r="AK885" s="6">
        <f>AB885*0.04</f>
        <v>11081.816330786669</v>
      </c>
      <c r="AL885" s="6">
        <f>AB885*0.04</f>
        <v>11081.816330786669</v>
      </c>
      <c r="AM885" s="6">
        <f>AK885+AL885</f>
        <v>22163.632661573338</v>
      </c>
      <c r="AN885" s="14">
        <f>AM885/20653560</f>
        <v>1.0731144006928268E-3</v>
      </c>
      <c r="AO885" s="6">
        <v>14</v>
      </c>
      <c r="AP885" s="13">
        <f>AO885/8801</f>
        <v>1.5907283263265539E-3</v>
      </c>
      <c r="AQ885" s="6">
        <v>14</v>
      </c>
      <c r="AR885" s="6"/>
      <c r="AS885" s="6"/>
      <c r="AT885" s="6"/>
      <c r="AU885" s="6">
        <v>0</v>
      </c>
      <c r="AV885" s="6"/>
      <c r="AW885" s="13">
        <f>AV885/34743979</f>
        <v>0</v>
      </c>
      <c r="AX885" s="6">
        <v>1</v>
      </c>
      <c r="AY885" s="6">
        <f>AJ885/1857902*671354</f>
        <v>17819.67329718055</v>
      </c>
      <c r="AZ885" s="6">
        <f>AX885*AY885</f>
        <v>17819.67329718055</v>
      </c>
      <c r="BA885" s="12">
        <f>AZ885/12721596</f>
        <v>1.4007419585703358E-3</v>
      </c>
      <c r="BB885" s="11">
        <v>0</v>
      </c>
      <c r="BC885" s="6">
        <f>AD885*BB885*0.18*4</f>
        <v>0</v>
      </c>
      <c r="BD885" s="10">
        <f>BC885/11104067</f>
        <v>0</v>
      </c>
      <c r="BE885" s="6">
        <f>AD885*BB885*0.77*4</f>
        <v>0</v>
      </c>
      <c r="BF885" s="8">
        <f>BE885/47500730</f>
        <v>0</v>
      </c>
      <c r="BG885" s="6">
        <f>BC885+BE885</f>
        <v>0</v>
      </c>
      <c r="BH885" s="9">
        <v>1</v>
      </c>
      <c r="BI885" s="6">
        <f>AK885*0.85*0.75*12</f>
        <v>84775.894930518029</v>
      </c>
      <c r="BJ885" s="6">
        <f>AL885*0.85*0.75*2*12</f>
        <v>169551.78986103606</v>
      </c>
      <c r="BK885" s="6">
        <f>BI885+BJ885</f>
        <v>254327.68479155409</v>
      </c>
      <c r="BL885" s="8">
        <f>BK885/236999601</f>
        <v>1.0731144006928268E-3</v>
      </c>
      <c r="BM885" s="6">
        <f>AH885/521883*805492</f>
        <v>21380.066029929159</v>
      </c>
      <c r="BN885" s="8">
        <f>BM885/23157202</f>
        <v>9.2325774201603285E-4</v>
      </c>
      <c r="BT885" s="6">
        <f>'[1]Detailed Budget'!$AD$12</f>
        <v>194045122715</v>
      </c>
      <c r="BU885" s="6">
        <f>'[1]Detailed Budget'!$AD$24</f>
        <v>194045122715</v>
      </c>
      <c r="BV885" s="7">
        <f>AV885/34743979</f>
        <v>0</v>
      </c>
      <c r="BW885" s="4"/>
      <c r="BX885" s="5">
        <f>BT885*BV885</f>
        <v>0</v>
      </c>
      <c r="BY885" s="5">
        <f>BU885*BV885</f>
        <v>0</v>
      </c>
      <c r="CA885" s="6">
        <f>'[1]Detailed Budget'!$AD$96</f>
        <v>71050111380.677719</v>
      </c>
      <c r="CB885" s="5">
        <f>BA885*CA885</f>
        <v>99522872.172011018</v>
      </c>
      <c r="CE885" s="6">
        <f>'[1]Detailed Budget'!$AD$175</f>
        <v>4330586076.5988197</v>
      </c>
      <c r="CF885" s="5">
        <f>BB885*BD885*CE885</f>
        <v>0</v>
      </c>
      <c r="CG885" s="6">
        <f>'[1]Detailed Budget'!$AD$176</f>
        <v>20662817754.37001</v>
      </c>
      <c r="CH885" s="5">
        <f>BB885*BF885*CG885</f>
        <v>0</v>
      </c>
      <c r="CI885" s="5">
        <f>CF885+CH885</f>
        <v>0</v>
      </c>
      <c r="CJ885" s="5">
        <f>'[1]Detailed Budget'!$AD$178</f>
        <v>46025131033.061455</v>
      </c>
      <c r="CK885" s="5">
        <f>BB885*AG885*CJ885</f>
        <v>0</v>
      </c>
      <c r="CL885" s="5">
        <f>CI885+CK885</f>
        <v>0</v>
      </c>
      <c r="CM885" s="4">
        <f>'[1]Detailed Budget'!$AD$189</f>
        <v>77498869683.252869</v>
      </c>
      <c r="CN885" s="5">
        <f>BH885*BL885*CM885</f>
        <v>83165153.094515383</v>
      </c>
      <c r="CO885" s="3">
        <f>'[1]Detailed Budget'!$AD$191</f>
        <v>2684962805.4134097</v>
      </c>
      <c r="CP885" s="2">
        <f>BH885*AN885*CO885</f>
        <v>2881272.2518137423</v>
      </c>
      <c r="CQ885" s="2">
        <f>CN885+CP885</f>
        <v>86046425.346329123</v>
      </c>
      <c r="CR885" s="6">
        <f>'[1]Detailed Budget'!$AD$195</f>
        <v>18734176418</v>
      </c>
      <c r="CS885" s="5">
        <f>BN885*CR885</f>
        <v>17296473.418212689</v>
      </c>
      <c r="CW885" s="4"/>
      <c r="DH885" s="3">
        <f>'[1]Detailed Budget'!$AD$163</f>
        <v>4928560000</v>
      </c>
      <c r="DI885" s="2">
        <f>AP885*DH885</f>
        <v>7840000.0000000009</v>
      </c>
    </row>
    <row r="886" spans="1:113" ht="58" x14ac:dyDescent="0.35">
      <c r="A886" s="23" t="s">
        <v>31</v>
      </c>
      <c r="B886" s="22" t="s">
        <v>30</v>
      </c>
      <c r="C886" s="21" t="s">
        <v>1</v>
      </c>
      <c r="D886" s="21" t="s">
        <v>1</v>
      </c>
      <c r="E886" s="21"/>
      <c r="F886" s="21"/>
      <c r="G886" s="21"/>
      <c r="H886" s="21" t="s">
        <v>1</v>
      </c>
      <c r="I886" s="21" t="s">
        <v>1</v>
      </c>
      <c r="J886" s="21"/>
      <c r="K886" s="21"/>
      <c r="L886" s="21"/>
      <c r="M886" s="21"/>
      <c r="N886" s="21"/>
      <c r="O886" s="21" t="s">
        <v>1</v>
      </c>
      <c r="P886" s="21"/>
      <c r="Q886" s="21" t="s">
        <v>1</v>
      </c>
      <c r="R886" s="21"/>
      <c r="S886" s="21"/>
      <c r="T886" s="21"/>
      <c r="U886" s="20">
        <f>COUNTA(C886:T886)</f>
        <v>6</v>
      </c>
      <c r="V886" s="19" t="s">
        <v>29</v>
      </c>
      <c r="W886" s="18">
        <v>198859</v>
      </c>
      <c r="X886" s="17">
        <v>3.35</v>
      </c>
      <c r="Y886" s="16">
        <f>1+X886/100</f>
        <v>1.0335000000000001</v>
      </c>
      <c r="Z886" s="6">
        <v>19</v>
      </c>
      <c r="AA886" s="16">
        <f>POWER(Y886,Z886)</f>
        <v>1.8702477386515275</v>
      </c>
      <c r="AB886" s="6">
        <f>W886*AA886</f>
        <v>371915.5950605041</v>
      </c>
      <c r="AC886" s="1">
        <v>12.8</v>
      </c>
      <c r="AD886" s="6">
        <f>AB886*AC886/100</f>
        <v>47605.196167744529</v>
      </c>
      <c r="AE886" s="6">
        <f>AD886*0.95</f>
        <v>45224.9363593573</v>
      </c>
      <c r="AF886" s="6">
        <f>AE886*BB886</f>
        <v>45224.9363593573</v>
      </c>
      <c r="AG886" s="15"/>
      <c r="AH886" s="6">
        <f>AB886*0.05</f>
        <v>18595.779753025206</v>
      </c>
      <c r="AI886" s="12">
        <f>AH886/12908475</f>
        <v>1.4405868821084757E-3</v>
      </c>
      <c r="AJ886" s="6">
        <f>AD886+AH886</f>
        <v>66200.975920769735</v>
      </c>
      <c r="AK886" s="6">
        <f>AB886*0.04</f>
        <v>14876.623802420165</v>
      </c>
      <c r="AL886" s="6">
        <f>AB886*0.04</f>
        <v>14876.623802420165</v>
      </c>
      <c r="AM886" s="6">
        <f>AK886+AL886</f>
        <v>29753.24760484033</v>
      </c>
      <c r="AN886" s="14">
        <f>AM886/20653560</f>
        <v>1.4405868821084757E-3</v>
      </c>
      <c r="AO886" s="6">
        <v>10</v>
      </c>
      <c r="AP886" s="13">
        <f>AO886/8801</f>
        <v>1.1362345188046814E-3</v>
      </c>
      <c r="AQ886" s="6">
        <v>10</v>
      </c>
      <c r="AR886" s="6"/>
      <c r="AS886" s="6"/>
      <c r="AT886" s="6"/>
      <c r="AU886" s="6">
        <v>0</v>
      </c>
      <c r="AV886" s="6"/>
      <c r="AW886" s="13">
        <f>AV886/34743979</f>
        <v>0</v>
      </c>
      <c r="AX886" s="6">
        <v>1</v>
      </c>
      <c r="AY886" s="6">
        <f>AJ886/1857902*671354</f>
        <v>23921.76228257058</v>
      </c>
      <c r="AZ886" s="6">
        <f>AX886*AY886</f>
        <v>23921.76228257058</v>
      </c>
      <c r="BA886" s="12">
        <f>AZ886/12721596</f>
        <v>1.8804057511785928E-3</v>
      </c>
      <c r="BB886" s="11">
        <v>1</v>
      </c>
      <c r="BC886" s="6">
        <f>AD886*BB886*0.18*4</f>
        <v>34275.741240776057</v>
      </c>
      <c r="BD886" s="10">
        <f>BC886/11104067</f>
        <v>3.086773633550307E-3</v>
      </c>
      <c r="BE886" s="6">
        <f>AD886*BB886*0.77*4</f>
        <v>146624.00419665314</v>
      </c>
      <c r="BF886" s="8">
        <f>BE886/47500730</f>
        <v>3.0867737021442227E-3</v>
      </c>
      <c r="BG886" s="6">
        <f>BC886+BE886</f>
        <v>180899.7454374292</v>
      </c>
      <c r="BH886" s="9">
        <v>0</v>
      </c>
      <c r="BI886" s="6">
        <f>AK886*0.85*0.75*12</f>
        <v>113806.17208851426</v>
      </c>
      <c r="BJ886" s="6">
        <f>AL886*0.85*0.75*2*12</f>
        <v>227612.34417702851</v>
      </c>
      <c r="BK886" s="6">
        <f>BI886+BJ886</f>
        <v>341418.51626554277</v>
      </c>
      <c r="BL886" s="8">
        <f>BK886/236999601</f>
        <v>1.4405868821084757E-3</v>
      </c>
      <c r="BM886" s="6">
        <f>AH886/521883*805492</f>
        <v>28701.359930911294</v>
      </c>
      <c r="BN886" s="8">
        <f>BM886/23157202</f>
        <v>1.2394139814866794E-3</v>
      </c>
      <c r="BT886" s="6">
        <f>'[1]Detailed Budget'!$AD$12</f>
        <v>194045122715</v>
      </c>
      <c r="BU886" s="6">
        <f>'[1]Detailed Budget'!$AD$24</f>
        <v>194045122715</v>
      </c>
      <c r="BV886" s="7">
        <f>AV886/34743979</f>
        <v>0</v>
      </c>
      <c r="BW886" s="4"/>
      <c r="BX886" s="5">
        <f>BT886*BV886</f>
        <v>0</v>
      </c>
      <c r="BY886" s="5">
        <f>BU886*BV886</f>
        <v>0</v>
      </c>
      <c r="CA886" s="6">
        <f>'[1]Detailed Budget'!$AD$96</f>
        <v>71050111380.677719</v>
      </c>
      <c r="CB886" s="5">
        <f>BA886*CA886</f>
        <v>133603038.06210597</v>
      </c>
      <c r="CE886" s="6">
        <f>'[1]Detailed Budget'!$AD$175</f>
        <v>4330586076.5988197</v>
      </c>
      <c r="CF886" s="5">
        <f>BB886*BD886*CE886</f>
        <v>13367538.919065306</v>
      </c>
      <c r="CG886" s="6">
        <f>'[1]Detailed Budget'!$AD$176</f>
        <v>20662817754.37001</v>
      </c>
      <c r="CH886" s="5">
        <f>BB886*BF886*CG886</f>
        <v>63781442.456388094</v>
      </c>
      <c r="CI886" s="5">
        <f>CF886+CH886</f>
        <v>77148981.375453398</v>
      </c>
      <c r="CJ886" s="5">
        <f>'[1]Detailed Budget'!$AD$178</f>
        <v>46025131033.061455</v>
      </c>
      <c r="CK886" s="5">
        <f>BB886*AG886*CJ886</f>
        <v>0</v>
      </c>
      <c r="CL886" s="5">
        <f>CI886+CK886</f>
        <v>77148981.375453398</v>
      </c>
      <c r="CM886" s="4">
        <f>'[1]Detailed Budget'!$AD$189</f>
        <v>77498869683.252869</v>
      </c>
      <c r="CN886" s="5">
        <f>BH886*BL886*CM886</f>
        <v>0</v>
      </c>
      <c r="CO886" s="3">
        <f>'[1]Detailed Budget'!$AD$191</f>
        <v>2684962805.4134097</v>
      </c>
      <c r="CP886" s="2">
        <f>BH886*AN886*CO886</f>
        <v>0</v>
      </c>
      <c r="CQ886" s="2">
        <f>CN886+CP886</f>
        <v>0</v>
      </c>
      <c r="CR886" s="6">
        <f>'[1]Detailed Budget'!$AD$195</f>
        <v>18734176418</v>
      </c>
      <c r="CS886" s="5">
        <f>BN886*CR886</f>
        <v>23219400.18410724</v>
      </c>
      <c r="CW886" s="4"/>
      <c r="DH886" s="3">
        <f>'[1]Detailed Budget'!$AD$163</f>
        <v>4928560000</v>
      </c>
      <c r="DI886" s="2">
        <f>AP886*DH886</f>
        <v>5600000</v>
      </c>
    </row>
    <row r="887" spans="1:113" ht="58" x14ac:dyDescent="0.35">
      <c r="A887" s="23" t="s">
        <v>28</v>
      </c>
      <c r="B887" s="22" t="s">
        <v>27</v>
      </c>
      <c r="C887" s="21" t="s">
        <v>1</v>
      </c>
      <c r="D887" s="21"/>
      <c r="E887" s="21"/>
      <c r="F887" s="21"/>
      <c r="G887" s="21" t="s">
        <v>1</v>
      </c>
      <c r="H887" s="21" t="s">
        <v>1</v>
      </c>
      <c r="I887" s="21" t="s">
        <v>1</v>
      </c>
      <c r="J887" s="21"/>
      <c r="K887" s="21"/>
      <c r="L887" s="21"/>
      <c r="M887" s="21"/>
      <c r="N887" s="21" t="s">
        <v>1</v>
      </c>
      <c r="O887" s="21"/>
      <c r="P887" s="21"/>
      <c r="Q887" s="21" t="s">
        <v>1</v>
      </c>
      <c r="R887" s="21"/>
      <c r="S887" s="21"/>
      <c r="T887" s="21"/>
      <c r="U887" s="20">
        <f>COUNTA(C887:T887)</f>
        <v>6</v>
      </c>
      <c r="V887" s="19" t="s">
        <v>26</v>
      </c>
      <c r="W887" s="18">
        <v>100379</v>
      </c>
      <c r="X887" s="17">
        <v>3.35</v>
      </c>
      <c r="Y887" s="16">
        <f>1+X887/100</f>
        <v>1.0335000000000001</v>
      </c>
      <c r="Z887" s="6">
        <v>19</v>
      </c>
      <c r="AA887" s="16">
        <f>POWER(Y887,Z887)</f>
        <v>1.8702477386515275</v>
      </c>
      <c r="AB887" s="6">
        <f>W887*AA887</f>
        <v>187733.59775810168</v>
      </c>
      <c r="AC887" s="1">
        <v>12.8</v>
      </c>
      <c r="AD887" s="6">
        <f>AB887*AC887/100</f>
        <v>24029.900513037013</v>
      </c>
      <c r="AE887" s="6">
        <f>AD887*0.95</f>
        <v>22828.40548738516</v>
      </c>
      <c r="AF887" s="6">
        <f>AE887*BB887</f>
        <v>0</v>
      </c>
      <c r="AG887" s="15"/>
      <c r="AH887" s="6">
        <f>AB887*0.05</f>
        <v>9386.6798879050839</v>
      </c>
      <c r="AI887" s="12">
        <f>AH887/12908475</f>
        <v>7.2717186870680569E-4</v>
      </c>
      <c r="AJ887" s="6">
        <f>AD887+AH887</f>
        <v>33416.580400942097</v>
      </c>
      <c r="AK887" s="6">
        <f>AB887*0.04</f>
        <v>7509.3439103240671</v>
      </c>
      <c r="AL887" s="6">
        <f>AB887*0.04</f>
        <v>7509.3439103240671</v>
      </c>
      <c r="AM887" s="6">
        <f>AK887+AL887</f>
        <v>15018.687820648134</v>
      </c>
      <c r="AN887" s="14">
        <f>AM887/20653560</f>
        <v>7.2717186870680569E-4</v>
      </c>
      <c r="AO887" s="6">
        <v>10</v>
      </c>
      <c r="AP887" s="13">
        <f>AO887/8801</f>
        <v>1.1362345188046814E-3</v>
      </c>
      <c r="AQ887" s="6">
        <v>10</v>
      </c>
      <c r="AR887" s="6"/>
      <c r="AS887" s="6"/>
      <c r="AT887" s="6"/>
      <c r="AU887" s="6">
        <v>0</v>
      </c>
      <c r="AV887" s="6"/>
      <c r="AW887" s="13">
        <f>AV887/34743979</f>
        <v>0</v>
      </c>
      <c r="AX887" s="6">
        <v>1</v>
      </c>
      <c r="AY887" s="6">
        <f>AJ887/1857902*671354</f>
        <v>12075.101333920777</v>
      </c>
      <c r="AZ887" s="6">
        <f>AX887*AY887</f>
        <v>12075.101333920777</v>
      </c>
      <c r="BA887" s="12">
        <f>AZ887/12721596</f>
        <v>9.491813239408622E-4</v>
      </c>
      <c r="BB887" s="11">
        <v>0</v>
      </c>
      <c r="BC887" s="6">
        <f>AD887*BB887*0.18*4</f>
        <v>0</v>
      </c>
      <c r="BD887" s="10">
        <f>BC887/11104067</f>
        <v>0</v>
      </c>
      <c r="BE887" s="6">
        <f>AD887*BB887*0.77*4</f>
        <v>0</v>
      </c>
      <c r="BF887" s="8">
        <f>BE887/47500730</f>
        <v>0</v>
      </c>
      <c r="BG887" s="6">
        <f>BC887+BE887</f>
        <v>0</v>
      </c>
      <c r="BH887" s="9">
        <v>1</v>
      </c>
      <c r="BI887" s="6">
        <f>AK887*0.85*0.75*12</f>
        <v>57446.480913979118</v>
      </c>
      <c r="BJ887" s="6">
        <f>AL887*0.85*0.75*2*12</f>
        <v>114892.96182795824</v>
      </c>
      <c r="BK887" s="6">
        <f>BI887+BJ887</f>
        <v>172339.44274193735</v>
      </c>
      <c r="BL887" s="8">
        <f>BK887/236999601</f>
        <v>7.271718687068058E-4</v>
      </c>
      <c r="BM887" s="6">
        <f>AH887/521883*805492</f>
        <v>14487.721493645975</v>
      </c>
      <c r="BN887" s="8">
        <f>BM887/23157202</f>
        <v>6.2562487012230469E-4</v>
      </c>
      <c r="BT887" s="6">
        <f>'[1]Detailed Budget'!$AD$12</f>
        <v>194045122715</v>
      </c>
      <c r="BU887" s="6">
        <f>'[1]Detailed Budget'!$AD$24</f>
        <v>194045122715</v>
      </c>
      <c r="BV887" s="7">
        <f>AV887/34743979</f>
        <v>0</v>
      </c>
      <c r="BW887" s="4"/>
      <c r="BX887" s="5">
        <f>BT887*BV887</f>
        <v>0</v>
      </c>
      <c r="BY887" s="5">
        <f>BU887*BV887</f>
        <v>0</v>
      </c>
      <c r="CA887" s="6">
        <f>'[1]Detailed Budget'!$AD$96</f>
        <v>71050111380.677719</v>
      </c>
      <c r="CB887" s="5">
        <f>BA887*CA887</f>
        <v>67439438.786457404</v>
      </c>
      <c r="CE887" s="6">
        <f>'[1]Detailed Budget'!$AD$175</f>
        <v>4330586076.5988197</v>
      </c>
      <c r="CF887" s="5">
        <f>BB887*BD887*CE887</f>
        <v>0</v>
      </c>
      <c r="CG887" s="6">
        <f>'[1]Detailed Budget'!$AD$176</f>
        <v>20662817754.37001</v>
      </c>
      <c r="CH887" s="5">
        <f>BB887*BF887*CG887</f>
        <v>0</v>
      </c>
      <c r="CI887" s="5">
        <f>CF887+CH887</f>
        <v>0</v>
      </c>
      <c r="CJ887" s="5">
        <f>'[1]Detailed Budget'!$AD$178</f>
        <v>46025131033.061455</v>
      </c>
      <c r="CK887" s="5">
        <f>BB887*AG887*CJ887</f>
        <v>0</v>
      </c>
      <c r="CL887" s="5">
        <f>CI887+CK887</f>
        <v>0</v>
      </c>
      <c r="CM887" s="4">
        <f>'[1]Detailed Budget'!$AD$189</f>
        <v>77498869683.252869</v>
      </c>
      <c r="CN887" s="5">
        <f>BH887*BL887*CM887</f>
        <v>56354997.890236206</v>
      </c>
      <c r="CO887" s="3">
        <f>'[1]Detailed Budget'!$AD$191</f>
        <v>2684962805.4134097</v>
      </c>
      <c r="CP887" s="2">
        <f>BH887*AN887*CO887</f>
        <v>1952429.4206207367</v>
      </c>
      <c r="CQ887" s="2">
        <f>CN887+CP887</f>
        <v>58307427.310856946</v>
      </c>
      <c r="CR887" s="6">
        <f>'[1]Detailed Budget'!$AD$195</f>
        <v>18734176418</v>
      </c>
      <c r="CS887" s="5">
        <f>BN887*CR887</f>
        <v>11720566.688359594</v>
      </c>
      <c r="CW887" s="4"/>
      <c r="DH887" s="3">
        <f>'[1]Detailed Budget'!$AD$163</f>
        <v>4928560000</v>
      </c>
      <c r="DI887" s="2">
        <f>AP887*DH887</f>
        <v>5600000</v>
      </c>
    </row>
    <row r="888" spans="1:113" ht="43.5" x14ac:dyDescent="0.35">
      <c r="A888" s="23" t="s">
        <v>25</v>
      </c>
      <c r="B888" s="22" t="s">
        <v>24</v>
      </c>
      <c r="C888" s="21" t="s">
        <v>1</v>
      </c>
      <c r="D888" s="21"/>
      <c r="E888" s="21"/>
      <c r="F888" s="21"/>
      <c r="G888" s="21" t="s">
        <v>1</v>
      </c>
      <c r="H888" s="21" t="s">
        <v>1</v>
      </c>
      <c r="I888" s="21" t="s">
        <v>1</v>
      </c>
      <c r="J888" s="21"/>
      <c r="K888" s="21"/>
      <c r="L888" s="21"/>
      <c r="M888" s="21"/>
      <c r="N888" s="21" t="s">
        <v>1</v>
      </c>
      <c r="O888" s="21"/>
      <c r="P888" s="21"/>
      <c r="Q888" s="21"/>
      <c r="R888" s="21" t="s">
        <v>1</v>
      </c>
      <c r="S888" s="21"/>
      <c r="T888" s="21"/>
      <c r="U888" s="20">
        <f>COUNTA(C888:T888)</f>
        <v>6</v>
      </c>
      <c r="V888" s="19" t="s">
        <v>9</v>
      </c>
      <c r="W888" s="18">
        <v>65198</v>
      </c>
      <c r="X888" s="17">
        <v>3.35</v>
      </c>
      <c r="Y888" s="16">
        <f>1+X888/100</f>
        <v>1.0335000000000001</v>
      </c>
      <c r="Z888" s="6">
        <v>19</v>
      </c>
      <c r="AA888" s="16">
        <f>POWER(Y888,Z888)</f>
        <v>1.8702477386515275</v>
      </c>
      <c r="AB888" s="6">
        <f>W888*AA888</f>
        <v>121936.41206460229</v>
      </c>
      <c r="AC888" s="1">
        <v>12.8</v>
      </c>
      <c r="AD888" s="6">
        <f>AB888*AC888/100</f>
        <v>15607.860744269094</v>
      </c>
      <c r="AE888" s="6">
        <f>AD888*0.95</f>
        <v>14827.467707055639</v>
      </c>
      <c r="AF888" s="6">
        <f>AE888*BB888</f>
        <v>0</v>
      </c>
      <c r="AG888" s="15"/>
      <c r="AH888" s="6">
        <f>AB888*0.05</f>
        <v>6096.820603230115</v>
      </c>
      <c r="AI888" s="12">
        <f>AH888/12908475</f>
        <v>4.7231145454673114E-4</v>
      </c>
      <c r="AJ888" s="6">
        <f>AD888+AH888</f>
        <v>21704.681347499209</v>
      </c>
      <c r="AK888" s="6">
        <f>AB888*0.04</f>
        <v>4877.4564825840916</v>
      </c>
      <c r="AL888" s="6">
        <f>AB888*0.04</f>
        <v>4877.4564825840916</v>
      </c>
      <c r="AM888" s="6">
        <f>AK888+AL888</f>
        <v>9754.9129651681833</v>
      </c>
      <c r="AN888" s="14">
        <f>AM888/20653560</f>
        <v>4.7231145454673109E-4</v>
      </c>
      <c r="AO888" s="6">
        <v>10</v>
      </c>
      <c r="AP888" s="13">
        <f>AO888/8801</f>
        <v>1.1362345188046814E-3</v>
      </c>
      <c r="AQ888" s="6">
        <v>10</v>
      </c>
      <c r="AR888" s="6"/>
      <c r="AS888" s="6"/>
      <c r="AT888" s="6"/>
      <c r="AU888" s="6">
        <v>0</v>
      </c>
      <c r="AV888" s="6"/>
      <c r="AW888" s="13">
        <f>AV888/34743979</f>
        <v>0</v>
      </c>
      <c r="AX888" s="6">
        <v>1</v>
      </c>
      <c r="AY888" s="6">
        <f>AJ888/1857902*671354</f>
        <v>7842.9995992086688</v>
      </c>
      <c r="AZ888" s="6">
        <f>AX888*AY888</f>
        <v>7842.9995992086688</v>
      </c>
      <c r="BA888" s="12">
        <f>AZ888/12721596</f>
        <v>6.1651066416577513E-4</v>
      </c>
      <c r="BB888" s="11">
        <v>0</v>
      </c>
      <c r="BC888" s="6">
        <f>AD888*BB888*0.18*4</f>
        <v>0</v>
      </c>
      <c r="BD888" s="10">
        <f>BC888/11104067</f>
        <v>0</v>
      </c>
      <c r="BE888" s="6">
        <f>AD888*BB888*0.77*4</f>
        <v>0</v>
      </c>
      <c r="BF888" s="8">
        <f>BE888/47500730</f>
        <v>0</v>
      </c>
      <c r="BG888" s="6">
        <f>BC888+BE888</f>
        <v>0</v>
      </c>
      <c r="BH888" s="9">
        <v>1</v>
      </c>
      <c r="BI888" s="6">
        <f>AK888*0.85*0.75*12</f>
        <v>37312.5420917683</v>
      </c>
      <c r="BJ888" s="6">
        <f>AL888*0.85*0.75*2*12</f>
        <v>74625.084183536601</v>
      </c>
      <c r="BK888" s="6">
        <f>BI888+BJ888</f>
        <v>111937.62627530491</v>
      </c>
      <c r="BL888" s="8">
        <f>BK888/236999601</f>
        <v>4.7231145454673109E-4</v>
      </c>
      <c r="BM888" s="6">
        <f>AH888/521883*805492</f>
        <v>9410.0406055323347</v>
      </c>
      <c r="BN888" s="8">
        <f>BM888/23157202</f>
        <v>4.0635481806188564E-4</v>
      </c>
      <c r="BT888" s="6">
        <f>'[1]Detailed Budget'!$AD$12</f>
        <v>194045122715</v>
      </c>
      <c r="BU888" s="6">
        <f>'[1]Detailed Budget'!$AD$24</f>
        <v>194045122715</v>
      </c>
      <c r="BV888" s="7">
        <f>AV888/34743979</f>
        <v>0</v>
      </c>
      <c r="BW888" s="4"/>
      <c r="BX888" s="5">
        <f>BT888*BV888</f>
        <v>0</v>
      </c>
      <c r="BY888" s="5">
        <f>BU888*BV888</f>
        <v>0</v>
      </c>
      <c r="CA888" s="6">
        <f>'[1]Detailed Budget'!$AD$96</f>
        <v>71050111380.677719</v>
      </c>
      <c r="CB888" s="5">
        <f>BA888*CA888</f>
        <v>43803151.356353916</v>
      </c>
      <c r="CE888" s="6">
        <f>'[1]Detailed Budget'!$AD$175</f>
        <v>4330586076.5988197</v>
      </c>
      <c r="CF888" s="5">
        <f>BB888*BD888*CE888</f>
        <v>0</v>
      </c>
      <c r="CG888" s="6">
        <f>'[1]Detailed Budget'!$AD$176</f>
        <v>20662817754.37001</v>
      </c>
      <c r="CH888" s="5">
        <f>BB888*BF888*CG888</f>
        <v>0</v>
      </c>
      <c r="CI888" s="5">
        <f>CF888+CH888</f>
        <v>0</v>
      </c>
      <c r="CJ888" s="5">
        <f>'[1]Detailed Budget'!$AD$178</f>
        <v>46025131033.061455</v>
      </c>
      <c r="CK888" s="5">
        <f>BB888*AG888*CJ888</f>
        <v>0</v>
      </c>
      <c r="CL888" s="5">
        <f>CI888+CK888</f>
        <v>0</v>
      </c>
      <c r="CM888" s="4">
        <f>'[1]Detailed Budget'!$AD$189</f>
        <v>77498869683.252869</v>
      </c>
      <c r="CN888" s="5">
        <f>BH888*BL888*CM888</f>
        <v>36603603.865824722</v>
      </c>
      <c r="CO888" s="3">
        <f>'[1]Detailed Budget'!$AD$191</f>
        <v>2684962805.4134097</v>
      </c>
      <c r="CP888" s="2">
        <f>BH888*AN888*CO888</f>
        <v>1268138.6880286792</v>
      </c>
      <c r="CQ888" s="2">
        <f>CN888+CP888</f>
        <v>37871742.5538534</v>
      </c>
      <c r="CR888" s="6">
        <f>'[1]Detailed Budget'!$AD$195</f>
        <v>18734176418</v>
      </c>
      <c r="CS888" s="5">
        <f>BN888*CR888</f>
        <v>7612722.8498756588</v>
      </c>
      <c r="CW888" s="4"/>
      <c r="DH888" s="3">
        <f>'[1]Detailed Budget'!$AD$163</f>
        <v>4928560000</v>
      </c>
      <c r="DI888" s="2">
        <f>AP888*DH888</f>
        <v>5600000</v>
      </c>
    </row>
    <row r="889" spans="1:113" ht="43.5" x14ac:dyDescent="0.35">
      <c r="A889" s="23" t="s">
        <v>23</v>
      </c>
      <c r="B889" s="22" t="s">
        <v>22</v>
      </c>
      <c r="C889" s="21" t="s">
        <v>1</v>
      </c>
      <c r="D889" s="21" t="s">
        <v>1</v>
      </c>
      <c r="E889" s="21"/>
      <c r="F889" s="21"/>
      <c r="G889" s="21"/>
      <c r="H889" s="21" t="s">
        <v>1</v>
      </c>
      <c r="I889" s="21" t="s">
        <v>1</v>
      </c>
      <c r="J889" s="21"/>
      <c r="K889" s="21"/>
      <c r="L889" s="21"/>
      <c r="M889" s="21" t="s">
        <v>1</v>
      </c>
      <c r="N889" s="21"/>
      <c r="O889" s="21"/>
      <c r="P889" s="21"/>
      <c r="Q889" s="21"/>
      <c r="R889" s="21" t="s">
        <v>1</v>
      </c>
      <c r="S889" s="21"/>
      <c r="T889" s="21"/>
      <c r="U889" s="20">
        <f>COUNTA(C889:T889)</f>
        <v>6</v>
      </c>
      <c r="V889" s="19" t="s">
        <v>4</v>
      </c>
      <c r="W889" s="18">
        <v>81339</v>
      </c>
      <c r="X889" s="17">
        <v>3.35</v>
      </c>
      <c r="Y889" s="16">
        <f>1+X889/100</f>
        <v>1.0335000000000001</v>
      </c>
      <c r="Z889" s="6">
        <v>19</v>
      </c>
      <c r="AA889" s="16">
        <f>POWER(Y889,Z889)</f>
        <v>1.8702477386515275</v>
      </c>
      <c r="AB889" s="6">
        <f>W889*AA889</f>
        <v>152124.08081417659</v>
      </c>
      <c r="AC889" s="1">
        <v>12.8</v>
      </c>
      <c r="AD889" s="6">
        <f>AB889*AC889/100</f>
        <v>19471.882344214606</v>
      </c>
      <c r="AE889" s="6">
        <f>AD889*0.95</f>
        <v>18498.288227003875</v>
      </c>
      <c r="AF889" s="6">
        <f>AE889*BB889</f>
        <v>18498.288227003875</v>
      </c>
      <c r="AG889" s="15"/>
      <c r="AH889" s="6">
        <f>AB889*0.05</f>
        <v>7606.2040407088298</v>
      </c>
      <c r="AI889" s="12">
        <f>AH889/12908475</f>
        <v>5.8924110250891987E-4</v>
      </c>
      <c r="AJ889" s="6">
        <f>AD889+AH889</f>
        <v>27078.086384923437</v>
      </c>
      <c r="AK889" s="6">
        <f>AB889*0.04</f>
        <v>6084.9632325670636</v>
      </c>
      <c r="AL889" s="6">
        <f>AB889*0.04</f>
        <v>6084.9632325670636</v>
      </c>
      <c r="AM889" s="6">
        <f>AK889+AL889</f>
        <v>12169.926465134127</v>
      </c>
      <c r="AN889" s="14">
        <f>AM889/20653560</f>
        <v>5.8924110250891987E-4</v>
      </c>
      <c r="AO889" s="6">
        <v>10</v>
      </c>
      <c r="AP889" s="13">
        <f>AO889/8801</f>
        <v>1.1362345188046814E-3</v>
      </c>
      <c r="AQ889" s="6">
        <v>10</v>
      </c>
      <c r="AR889" s="6"/>
      <c r="AS889" s="6"/>
      <c r="AT889" s="6"/>
      <c r="AU889" s="6">
        <v>0</v>
      </c>
      <c r="AV889" s="6"/>
      <c r="AW889" s="13">
        <f>AV889/34743979</f>
        <v>0</v>
      </c>
      <c r="AX889" s="6">
        <v>1</v>
      </c>
      <c r="AY889" s="6">
        <f>AJ889/1857902*671354</f>
        <v>9784.6827264645235</v>
      </c>
      <c r="AZ889" s="6">
        <f>AX889*AY889</f>
        <v>9784.6827264645235</v>
      </c>
      <c r="BA889" s="12">
        <f>AZ889/12721596</f>
        <v>7.6913955815485129E-4</v>
      </c>
      <c r="BB889" s="11">
        <v>1</v>
      </c>
      <c r="BC889" s="6">
        <f>AD889*BB889*0.18*4</f>
        <v>14019.755287834516</v>
      </c>
      <c r="BD889" s="10">
        <f>BC889/11104067</f>
        <v>1.2625784127414321E-3</v>
      </c>
      <c r="BE889" s="6">
        <f>AD889*BB889*0.77*4</f>
        <v>59973.397620180986</v>
      </c>
      <c r="BF889" s="8">
        <f>BE889/47500730</f>
        <v>1.262578440798299E-3</v>
      </c>
      <c r="BG889" s="6">
        <f>BC889+BE889</f>
        <v>73993.152908015501</v>
      </c>
      <c r="BH889" s="9">
        <v>0</v>
      </c>
      <c r="BI889" s="6">
        <f>AK889*0.85*0.75*12</f>
        <v>46549.968729138032</v>
      </c>
      <c r="BJ889" s="6">
        <f>AL889*0.85*0.75*2*12</f>
        <v>93099.937458276065</v>
      </c>
      <c r="BK889" s="6">
        <f>BI889+BJ889</f>
        <v>139649.9061874141</v>
      </c>
      <c r="BL889" s="8">
        <f>BK889/236999601</f>
        <v>5.8924110250891987E-4</v>
      </c>
      <c r="BM889" s="6">
        <f>AH889/521883*805492</f>
        <v>11739.674419666164</v>
      </c>
      <c r="BN889" s="8">
        <f>BM889/23157202</f>
        <v>5.0695565119076842E-4</v>
      </c>
      <c r="BT889" s="6">
        <f>'[1]Detailed Budget'!$AD$12</f>
        <v>194045122715</v>
      </c>
      <c r="BU889" s="6">
        <f>'[1]Detailed Budget'!$AD$24</f>
        <v>194045122715</v>
      </c>
      <c r="BV889" s="7">
        <f>AV889/34743979</f>
        <v>0</v>
      </c>
      <c r="BW889" s="4"/>
      <c r="BX889" s="5">
        <f>BT889*BV889</f>
        <v>0</v>
      </c>
      <c r="BY889" s="5">
        <f>BU889*BV889</f>
        <v>0</v>
      </c>
      <c r="CA889" s="6">
        <f>'[1]Detailed Budget'!$AD$96</f>
        <v>71050111380.677719</v>
      </c>
      <c r="CB889" s="5">
        <f>BA889*CA889</f>
        <v>54647451.274187431</v>
      </c>
      <c r="CE889" s="6">
        <f>'[1]Detailed Budget'!$AD$175</f>
        <v>4330586076.5988197</v>
      </c>
      <c r="CF889" s="5">
        <f>BB889*BD889*CE889</f>
        <v>5467704.4948322838</v>
      </c>
      <c r="CG889" s="6">
        <f>'[1]Detailed Budget'!$AD$176</f>
        <v>20662817754.37001</v>
      </c>
      <c r="CH889" s="5">
        <f>BB889*BF889*CG889</f>
        <v>26088428.222811896</v>
      </c>
      <c r="CI889" s="5">
        <f>CF889+CH889</f>
        <v>31556132.717644181</v>
      </c>
      <c r="CJ889" s="5">
        <f>'[1]Detailed Budget'!$AD$178</f>
        <v>46025131033.061455</v>
      </c>
      <c r="CK889" s="5">
        <f>BB889*AG889*CJ889</f>
        <v>0</v>
      </c>
      <c r="CL889" s="5">
        <f>CI889+CK889</f>
        <v>31556132.717644181</v>
      </c>
      <c r="CM889" s="4">
        <f>'[1]Detailed Budget'!$AD$189</f>
        <v>77498869683.252869</v>
      </c>
      <c r="CN889" s="5">
        <f>BH889*BL889*CM889</f>
        <v>0</v>
      </c>
      <c r="CO889" s="3">
        <f>'[1]Detailed Budget'!$AD$191</f>
        <v>2684962805.4134097</v>
      </c>
      <c r="CP889" s="2">
        <f>BH889*AN889*CO889</f>
        <v>0</v>
      </c>
      <c r="CQ889" s="2">
        <f>CN889+CP889</f>
        <v>0</v>
      </c>
      <c r="CR889" s="6">
        <f>'[1]Detailed Budget'!$AD$195</f>
        <v>18734176418</v>
      </c>
      <c r="CS889" s="5">
        <f>BN889*CR889</f>
        <v>9497396.6055099275</v>
      </c>
      <c r="CW889" s="4"/>
      <c r="DH889" s="3">
        <f>'[1]Detailed Budget'!$AD$163</f>
        <v>4928560000</v>
      </c>
      <c r="DI889" s="2">
        <f>AP889*DH889</f>
        <v>5600000</v>
      </c>
    </row>
    <row r="890" spans="1:113" ht="43.5" x14ac:dyDescent="0.35">
      <c r="A890" s="23" t="s">
        <v>21</v>
      </c>
      <c r="B890" s="22" t="s">
        <v>20</v>
      </c>
      <c r="C890" s="21" t="s">
        <v>1</v>
      </c>
      <c r="D890" s="21"/>
      <c r="E890" s="21"/>
      <c r="F890" s="21"/>
      <c r="G890" s="21" t="s">
        <v>1</v>
      </c>
      <c r="H890" s="21" t="s">
        <v>1</v>
      </c>
      <c r="I890" s="21" t="s">
        <v>1</v>
      </c>
      <c r="J890" s="21"/>
      <c r="K890" s="21"/>
      <c r="L890" s="21"/>
      <c r="M890" s="21"/>
      <c r="N890" s="21"/>
      <c r="O890" s="21" t="s">
        <v>1</v>
      </c>
      <c r="P890" s="21"/>
      <c r="Q890" s="21"/>
      <c r="R890" s="21" t="s">
        <v>1</v>
      </c>
      <c r="S890" s="21"/>
      <c r="T890" s="21"/>
      <c r="U890" s="20">
        <f>COUNTA(C890:T890)</f>
        <v>6</v>
      </c>
      <c r="V890" s="19" t="s">
        <v>9</v>
      </c>
      <c r="W890" s="18">
        <v>203461</v>
      </c>
      <c r="X890" s="17">
        <v>3.35</v>
      </c>
      <c r="Y890" s="16">
        <f>1+X890/100</f>
        <v>1.0335000000000001</v>
      </c>
      <c r="Z890" s="6">
        <v>19</v>
      </c>
      <c r="AA890" s="16">
        <f>POWER(Y890,Z890)</f>
        <v>1.8702477386515275</v>
      </c>
      <c r="AB890" s="6">
        <f>W890*AA890</f>
        <v>380522.47515377845</v>
      </c>
      <c r="AC890" s="1">
        <v>12.8</v>
      </c>
      <c r="AD890" s="6">
        <f>AB890*AC890/100</f>
        <v>48706.876819683639</v>
      </c>
      <c r="AE890" s="6">
        <f>AD890*0.95</f>
        <v>46271.532978699455</v>
      </c>
      <c r="AF890" s="6">
        <f>AE890*BB890</f>
        <v>0</v>
      </c>
      <c r="AG890" s="15"/>
      <c r="AH890" s="6">
        <f>AB890*0.05</f>
        <v>19026.123757688922</v>
      </c>
      <c r="AI890" s="12">
        <f>AH890/12908475</f>
        <v>1.4739249801149184E-3</v>
      </c>
      <c r="AJ890" s="6">
        <f>AD890+AH890</f>
        <v>67733.000577372557</v>
      </c>
      <c r="AK890" s="6">
        <f>AB890*0.04</f>
        <v>15220.899006151138</v>
      </c>
      <c r="AL890" s="6">
        <f>AB890*0.04</f>
        <v>15220.899006151138</v>
      </c>
      <c r="AM890" s="6">
        <f>AK890+AL890</f>
        <v>30441.798012302275</v>
      </c>
      <c r="AN890" s="14">
        <f>AM890/20653560</f>
        <v>1.4739249801149184E-3</v>
      </c>
      <c r="AO890" s="6">
        <v>10</v>
      </c>
      <c r="AP890" s="13">
        <f>AO890/8801</f>
        <v>1.1362345188046814E-3</v>
      </c>
      <c r="AQ890" s="6">
        <v>10</v>
      </c>
      <c r="AR890" s="6"/>
      <c r="AS890" s="6"/>
      <c r="AT890" s="6"/>
      <c r="AU890" s="6">
        <v>0</v>
      </c>
      <c r="AV890" s="6"/>
      <c r="AW890" s="13">
        <f>AV890/34743979</f>
        <v>0</v>
      </c>
      <c r="AX890" s="6">
        <v>1</v>
      </c>
      <c r="AY890" s="6">
        <f>AJ890/1857902*671354</f>
        <v>24475.360309435793</v>
      </c>
      <c r="AZ890" s="6">
        <f>AX890*AY890</f>
        <v>24475.360309435793</v>
      </c>
      <c r="BA890" s="12">
        <f>AZ890/12721596</f>
        <v>1.9239221485602745E-3</v>
      </c>
      <c r="BB890" s="11">
        <v>0</v>
      </c>
      <c r="BC890" s="6">
        <f>AD890*BB890*0.18*4</f>
        <v>0</v>
      </c>
      <c r="BD890" s="10">
        <f>BC890/11104067</f>
        <v>0</v>
      </c>
      <c r="BE890" s="6">
        <f>AD890*BB890*0.77*4</f>
        <v>0</v>
      </c>
      <c r="BF890" s="8">
        <f>BE890/47500730</f>
        <v>0</v>
      </c>
      <c r="BG890" s="6">
        <f>BC890+BE890</f>
        <v>0</v>
      </c>
      <c r="BH890" s="9">
        <v>1</v>
      </c>
      <c r="BI890" s="6">
        <f>AK890*0.85*0.75*12</f>
        <v>116439.8773970562</v>
      </c>
      <c r="BJ890" s="6">
        <f>AL890*0.85*0.75*2*12</f>
        <v>232879.75479411241</v>
      </c>
      <c r="BK890" s="6">
        <f>BI890+BJ890</f>
        <v>349319.63219116861</v>
      </c>
      <c r="BL890" s="8">
        <f>BK890/236999601</f>
        <v>1.4739249801149184E-3</v>
      </c>
      <c r="BM890" s="6">
        <f>AH890/521883*805492</f>
        <v>29365.567527258721</v>
      </c>
      <c r="BN890" s="8">
        <f>BM890/23157202</f>
        <v>1.268096531146497E-3</v>
      </c>
      <c r="BT890" s="6">
        <f>'[1]Detailed Budget'!$AD$12</f>
        <v>194045122715</v>
      </c>
      <c r="BU890" s="6">
        <f>'[1]Detailed Budget'!$AD$24</f>
        <v>194045122715</v>
      </c>
      <c r="BV890" s="7">
        <f>AV890/34743979</f>
        <v>0</v>
      </c>
      <c r="BW890" s="4"/>
      <c r="BX890" s="5">
        <f>BT890*BV890</f>
        <v>0</v>
      </c>
      <c r="BY890" s="5">
        <f>BU890*BV890</f>
        <v>0</v>
      </c>
      <c r="CA890" s="6">
        <f>'[1]Detailed Budget'!$AD$96</f>
        <v>71050111380.677719</v>
      </c>
      <c r="CB890" s="5">
        <f>BA890*CA890</f>
        <v>136694882.94296029</v>
      </c>
      <c r="CE890" s="6">
        <f>'[1]Detailed Budget'!$AD$175</f>
        <v>4330586076.5988197</v>
      </c>
      <c r="CF890" s="5">
        <f>BB890*BD890*CE890</f>
        <v>0</v>
      </c>
      <c r="CG890" s="6">
        <f>'[1]Detailed Budget'!$AD$176</f>
        <v>20662817754.37001</v>
      </c>
      <c r="CH890" s="5">
        <f>BB890*BF890*CG890</f>
        <v>0</v>
      </c>
      <c r="CI890" s="5">
        <f>CF890+CH890</f>
        <v>0</v>
      </c>
      <c r="CJ890" s="5">
        <f>'[1]Detailed Budget'!$AD$178</f>
        <v>46025131033.061455</v>
      </c>
      <c r="CK890" s="5">
        <f>BB890*AG890*CJ890</f>
        <v>0</v>
      </c>
      <c r="CL890" s="5">
        <f>CI890+CK890</f>
        <v>0</v>
      </c>
      <c r="CM890" s="4">
        <f>'[1]Detailed Budget'!$AD$189</f>
        <v>77498869683.252869</v>
      </c>
      <c r="CN890" s="5">
        <f>BH890*BL890*CM890</f>
        <v>114227519.95681714</v>
      </c>
      <c r="CO890" s="3">
        <f>'[1]Detailed Budget'!$AD$191</f>
        <v>2684962805.4134097</v>
      </c>
      <c r="CP890" s="2">
        <f>BH890*AN890*CO890</f>
        <v>3957433.7495782557</v>
      </c>
      <c r="CQ890" s="2">
        <f>CN890+CP890</f>
        <v>118184953.70639539</v>
      </c>
      <c r="CR890" s="6">
        <f>'[1]Detailed Budget'!$AD$195</f>
        <v>18734176418</v>
      </c>
      <c r="CS890" s="5">
        <f>BN890*CR890</f>
        <v>23756744.129552308</v>
      </c>
      <c r="CW890" s="4"/>
      <c r="DH890" s="3">
        <f>'[1]Detailed Budget'!$AD$163</f>
        <v>4928560000</v>
      </c>
      <c r="DI890" s="2">
        <f>AP890*DH890</f>
        <v>5600000</v>
      </c>
    </row>
    <row r="891" spans="1:113" ht="43.5" x14ac:dyDescent="0.35">
      <c r="A891" s="23" t="s">
        <v>19</v>
      </c>
      <c r="B891" s="22" t="s">
        <v>18</v>
      </c>
      <c r="C891" s="21" t="s">
        <v>1</v>
      </c>
      <c r="D891" s="21"/>
      <c r="E891" s="21"/>
      <c r="F891" s="21"/>
      <c r="G891" s="21" t="s">
        <v>1</v>
      </c>
      <c r="H891" s="21" t="s">
        <v>1</v>
      </c>
      <c r="I891" s="21" t="s">
        <v>1</v>
      </c>
      <c r="J891" s="21"/>
      <c r="K891" s="21"/>
      <c r="L891" s="21"/>
      <c r="M891" s="21"/>
      <c r="N891" s="21"/>
      <c r="O891" s="21" t="s">
        <v>1</v>
      </c>
      <c r="P891" s="21"/>
      <c r="Q891" s="21"/>
      <c r="R891" s="21" t="s">
        <v>1</v>
      </c>
      <c r="S891" s="21"/>
      <c r="T891" s="21"/>
      <c r="U891" s="20">
        <f>COUNTA(C891:T891)</f>
        <v>6</v>
      </c>
      <c r="V891" s="19" t="s">
        <v>9</v>
      </c>
      <c r="W891" s="18">
        <v>265571</v>
      </c>
      <c r="X891" s="17">
        <v>3.35</v>
      </c>
      <c r="Y891" s="16">
        <f>1+X891/100</f>
        <v>1.0335000000000001</v>
      </c>
      <c r="Z891" s="6">
        <v>19</v>
      </c>
      <c r="AA891" s="16">
        <f>POWER(Y891,Z891)</f>
        <v>1.8702477386515275</v>
      </c>
      <c r="AB891" s="6">
        <f>W891*AA891</f>
        <v>496683.56220142479</v>
      </c>
      <c r="AC891" s="1">
        <v>12.8</v>
      </c>
      <c r="AD891" s="6">
        <f>AB891*AC891/100</f>
        <v>63575.495961782377</v>
      </c>
      <c r="AE891" s="6">
        <f>AD891*0.95</f>
        <v>60396.721163693255</v>
      </c>
      <c r="AF891" s="6">
        <f>AE891*BB891</f>
        <v>0</v>
      </c>
      <c r="AG891" s="15"/>
      <c r="AH891" s="6">
        <f>AB891*0.05</f>
        <v>24834.17811007124</v>
      </c>
      <c r="AI891" s="12">
        <f>AH891/12908475</f>
        <v>1.9238661507320763E-3</v>
      </c>
      <c r="AJ891" s="6">
        <f>AD891+AH891</f>
        <v>88409.674071853617</v>
      </c>
      <c r="AK891" s="6">
        <f>AB891*0.04</f>
        <v>19867.342488056991</v>
      </c>
      <c r="AL891" s="6">
        <f>AB891*0.04</f>
        <v>19867.342488056991</v>
      </c>
      <c r="AM891" s="6">
        <f>AK891+AL891</f>
        <v>39734.684976113982</v>
      </c>
      <c r="AN891" s="14">
        <f>AM891/20653560</f>
        <v>1.9238661507320763E-3</v>
      </c>
      <c r="AO891" s="6">
        <v>11</v>
      </c>
      <c r="AP891" s="13">
        <f>AO891/8801</f>
        <v>1.2498579706851495E-3</v>
      </c>
      <c r="AQ891" s="6">
        <v>11</v>
      </c>
      <c r="AR891" s="6"/>
      <c r="AS891" s="6"/>
      <c r="AT891" s="6"/>
      <c r="AU891" s="6">
        <v>0</v>
      </c>
      <c r="AV891" s="6"/>
      <c r="AW891" s="13">
        <f>AV891/34743979</f>
        <v>0</v>
      </c>
      <c r="AX891" s="6">
        <v>1</v>
      </c>
      <c r="AY891" s="6">
        <f>AJ891/1857902*671354</f>
        <v>31946.888655502396</v>
      </c>
      <c r="AZ891" s="6">
        <f>AX891*AY891</f>
        <v>31946.888655502396</v>
      </c>
      <c r="BA891" s="12">
        <f>AZ891/12721596</f>
        <v>2.5112327616363854E-3</v>
      </c>
      <c r="BB891" s="11">
        <v>0</v>
      </c>
      <c r="BC891" s="6">
        <f>AD891*BB891*0.18*4</f>
        <v>0</v>
      </c>
      <c r="BD891" s="10">
        <f>BC891/11104067</f>
        <v>0</v>
      </c>
      <c r="BE891" s="6">
        <f>AD891*BB891*0.77*4</f>
        <v>0</v>
      </c>
      <c r="BF891" s="8">
        <f>BE891/47500730</f>
        <v>0</v>
      </c>
      <c r="BG891" s="6">
        <f>BC891+BE891</f>
        <v>0</v>
      </c>
      <c r="BH891" s="9">
        <v>1</v>
      </c>
      <c r="BI891" s="6">
        <f>AK891*0.85*0.75*12</f>
        <v>151985.17003363598</v>
      </c>
      <c r="BJ891" s="6">
        <f>AL891*0.85*0.75*2*12</f>
        <v>303970.34006727196</v>
      </c>
      <c r="BK891" s="6">
        <f>BI891+BJ891</f>
        <v>455955.51010090794</v>
      </c>
      <c r="BL891" s="8">
        <f>BK891/236999601</f>
        <v>1.9238661507320763E-3</v>
      </c>
      <c r="BM891" s="6">
        <f>AH891/521883*805492</f>
        <v>38329.916464490132</v>
      </c>
      <c r="BN891" s="8">
        <f>BM891/23157202</f>
        <v>1.6552049968942765E-3</v>
      </c>
      <c r="BT891" s="6">
        <f>'[1]Detailed Budget'!$AD$12</f>
        <v>194045122715</v>
      </c>
      <c r="BU891" s="6">
        <f>'[1]Detailed Budget'!$AD$24</f>
        <v>194045122715</v>
      </c>
      <c r="BV891" s="7">
        <f>AV891/34743979</f>
        <v>0</v>
      </c>
      <c r="BW891" s="4"/>
      <c r="BX891" s="5">
        <f>BT891*BV891</f>
        <v>0</v>
      </c>
      <c r="BY891" s="5">
        <f>BU891*BV891</f>
        <v>0</v>
      </c>
      <c r="CA891" s="6">
        <f>'[1]Detailed Budget'!$AD$96</f>
        <v>71050111380.677719</v>
      </c>
      <c r="CB891" s="5">
        <f>BA891*CA891</f>
        <v>178423367.41707209</v>
      </c>
      <c r="CE891" s="6">
        <f>'[1]Detailed Budget'!$AD$175</f>
        <v>4330586076.5988197</v>
      </c>
      <c r="CF891" s="5">
        <f>BB891*BD891*CE891</f>
        <v>0</v>
      </c>
      <c r="CG891" s="6">
        <f>'[1]Detailed Budget'!$AD$176</f>
        <v>20662817754.37001</v>
      </c>
      <c r="CH891" s="5">
        <f>BB891*BF891*CG891</f>
        <v>0</v>
      </c>
      <c r="CI891" s="5">
        <f>CF891+CH891</f>
        <v>0</v>
      </c>
      <c r="CJ891" s="5">
        <f>'[1]Detailed Budget'!$AD$178</f>
        <v>46025131033.061455</v>
      </c>
      <c r="CK891" s="5">
        <f>BB891*AG891*CJ891</f>
        <v>0</v>
      </c>
      <c r="CL891" s="5">
        <f>CI891+CK891</f>
        <v>0</v>
      </c>
      <c r="CM891" s="4">
        <f>'[1]Detailed Budget'!$AD$189</f>
        <v>77498869683.252869</v>
      </c>
      <c r="CN891" s="5">
        <f>BH891*BL891*CM891</f>
        <v>149097452.10360649</v>
      </c>
      <c r="CO891" s="3">
        <f>'[1]Detailed Budget'!$AD$191</f>
        <v>2684962805.4134097</v>
      </c>
      <c r="CP891" s="2">
        <f>BH891*AN891*CO891</f>
        <v>5165509.0573094934</v>
      </c>
      <c r="CQ891" s="2">
        <f>CN891+CP891</f>
        <v>154262961.16091597</v>
      </c>
      <c r="CR891" s="6">
        <f>'[1]Detailed Budget'!$AD$195</f>
        <v>18734176418</v>
      </c>
      <c r="CS891" s="5">
        <f>BN891*CR891</f>
        <v>31008902.419772517</v>
      </c>
      <c r="CW891" s="4"/>
      <c r="DH891" s="3">
        <f>'[1]Detailed Budget'!$AD$163</f>
        <v>4928560000</v>
      </c>
      <c r="DI891" s="2">
        <f>AP891*DH891</f>
        <v>6160000</v>
      </c>
    </row>
    <row r="892" spans="1:113" ht="43.5" x14ac:dyDescent="0.35">
      <c r="A892" s="23" t="s">
        <v>17</v>
      </c>
      <c r="B892" s="22" t="s">
        <v>16</v>
      </c>
      <c r="C892" s="21" t="s">
        <v>1</v>
      </c>
      <c r="D892" s="21"/>
      <c r="E892" s="21"/>
      <c r="F892" s="21"/>
      <c r="G892" s="21" t="s">
        <v>1</v>
      </c>
      <c r="H892" s="21" t="s">
        <v>1</v>
      </c>
      <c r="I892" s="21" t="s">
        <v>1</v>
      </c>
      <c r="J892" s="21"/>
      <c r="K892" s="21"/>
      <c r="L892" s="21"/>
      <c r="M892" s="21" t="s">
        <v>1</v>
      </c>
      <c r="N892" s="21"/>
      <c r="O892" s="21"/>
      <c r="P892" s="21"/>
      <c r="Q892" s="21"/>
      <c r="R892" s="21" t="s">
        <v>1</v>
      </c>
      <c r="S892" s="21"/>
      <c r="T892" s="21"/>
      <c r="U892" s="20">
        <f>COUNTA(C892:T892)</f>
        <v>6</v>
      </c>
      <c r="V892" s="19" t="s">
        <v>9</v>
      </c>
      <c r="W892" s="18">
        <v>104004</v>
      </c>
      <c r="X892" s="17">
        <v>3.35</v>
      </c>
      <c r="Y892" s="16">
        <f>1+X892/100</f>
        <v>1.0335000000000001</v>
      </c>
      <c r="Z892" s="6">
        <v>19</v>
      </c>
      <c r="AA892" s="16">
        <f>POWER(Y892,Z892)</f>
        <v>1.8702477386515275</v>
      </c>
      <c r="AB892" s="6">
        <f>W892*AA892</f>
        <v>194513.24581071347</v>
      </c>
      <c r="AC892" s="1">
        <v>12.8</v>
      </c>
      <c r="AD892" s="6">
        <f>AB892*AC892/100</f>
        <v>24897.695463771328</v>
      </c>
      <c r="AE892" s="6">
        <f>AD892*0.95</f>
        <v>23652.810690582759</v>
      </c>
      <c r="AF892" s="6">
        <f>AE892*BB892</f>
        <v>0</v>
      </c>
      <c r="AG892" s="15"/>
      <c r="AH892" s="6">
        <f>AB892*0.05</f>
        <v>9725.6622905356744</v>
      </c>
      <c r="AI892" s="12">
        <f>AH892/12908475</f>
        <v>7.5343232183009031E-4</v>
      </c>
      <c r="AJ892" s="6">
        <f>AD892+AH892</f>
        <v>34623.357754306999</v>
      </c>
      <c r="AK892" s="6">
        <f>AB892*0.04</f>
        <v>7780.5298324285395</v>
      </c>
      <c r="AL892" s="6">
        <f>AB892*0.04</f>
        <v>7780.5298324285395</v>
      </c>
      <c r="AM892" s="6">
        <f>AK892+AL892</f>
        <v>15561.059664857079</v>
      </c>
      <c r="AN892" s="14">
        <f>AM892/20653560</f>
        <v>7.5343232183009031E-4</v>
      </c>
      <c r="AO892" s="6">
        <v>10</v>
      </c>
      <c r="AP892" s="13">
        <f>AO892/8801</f>
        <v>1.1362345188046814E-3</v>
      </c>
      <c r="AQ892" s="6">
        <v>10</v>
      </c>
      <c r="AR892" s="6"/>
      <c r="AS892" s="6"/>
      <c r="AT892" s="6"/>
      <c r="AU892" s="6">
        <v>0</v>
      </c>
      <c r="AV892" s="6"/>
      <c r="AW892" s="13">
        <f>AV892/34743979</f>
        <v>0</v>
      </c>
      <c r="AX892" s="6">
        <v>1</v>
      </c>
      <c r="AY892" s="6">
        <f>AJ892/1857902*671354</f>
        <v>12511.171053039945</v>
      </c>
      <c r="AZ892" s="6">
        <f>AX892*AY892</f>
        <v>12511.171053039945</v>
      </c>
      <c r="BA892" s="12">
        <f>AZ892/12721596</f>
        <v>9.8345923365589856E-4</v>
      </c>
      <c r="BB892" s="11">
        <v>0</v>
      </c>
      <c r="BC892" s="6">
        <f>AD892*BB892*0.18*4</f>
        <v>0</v>
      </c>
      <c r="BD892" s="10">
        <f>BC892/11104067</f>
        <v>0</v>
      </c>
      <c r="BE892" s="6">
        <f>AD892*BB892*0.77*4</f>
        <v>0</v>
      </c>
      <c r="BF892" s="8">
        <f>BE892/47500730</f>
        <v>0</v>
      </c>
      <c r="BG892" s="6">
        <f>BC892+BE892</f>
        <v>0</v>
      </c>
      <c r="BH892" s="9">
        <v>1</v>
      </c>
      <c r="BI892" s="6">
        <f>AK892*0.85*0.75*12</f>
        <v>59521.053218078319</v>
      </c>
      <c r="BJ892" s="6">
        <f>AL892*0.85*0.75*2*12</f>
        <v>119042.10643615664</v>
      </c>
      <c r="BK892" s="6">
        <f>BI892+BJ892</f>
        <v>178563.15965423494</v>
      </c>
      <c r="BL892" s="8">
        <f>BK892/236999601</f>
        <v>7.5343232183009009E-4</v>
      </c>
      <c r="BM892" s="6">
        <f>AH892/521883*805492</f>
        <v>15010.918481207782</v>
      </c>
      <c r="BN892" s="8">
        <f>BM892/23157202</f>
        <v>6.4821814315942756E-4</v>
      </c>
      <c r="BT892" s="6">
        <f>'[1]Detailed Budget'!$AD$12</f>
        <v>194045122715</v>
      </c>
      <c r="BU892" s="6">
        <f>'[1]Detailed Budget'!$AD$24</f>
        <v>194045122715</v>
      </c>
      <c r="BV892" s="7">
        <f>AV892/34743979</f>
        <v>0</v>
      </c>
      <c r="BW892" s="4"/>
      <c r="BX892" s="5">
        <f>BT892*BV892</f>
        <v>0</v>
      </c>
      <c r="BY892" s="5">
        <f>BU892*BV892</f>
        <v>0</v>
      </c>
      <c r="CA892" s="6">
        <f>'[1]Detailed Budget'!$AD$96</f>
        <v>71050111380.677719</v>
      </c>
      <c r="CB892" s="5">
        <f>BA892*CA892</f>
        <v>69874888.089607552</v>
      </c>
      <c r="CE892" s="6">
        <f>'[1]Detailed Budget'!$AD$175</f>
        <v>4330586076.5988197</v>
      </c>
      <c r="CF892" s="5">
        <f>BB892*BD892*CE892</f>
        <v>0</v>
      </c>
      <c r="CG892" s="6">
        <f>'[1]Detailed Budget'!$AD$176</f>
        <v>20662817754.37001</v>
      </c>
      <c r="CH892" s="5">
        <f>BB892*BF892*CG892</f>
        <v>0</v>
      </c>
      <c r="CI892" s="5">
        <f>CF892+CH892</f>
        <v>0</v>
      </c>
      <c r="CJ892" s="5">
        <f>'[1]Detailed Budget'!$AD$178</f>
        <v>46025131033.061455</v>
      </c>
      <c r="CK892" s="5">
        <f>BB892*AG892*CJ892</f>
        <v>0</v>
      </c>
      <c r="CL892" s="5">
        <f>CI892+CK892</f>
        <v>0</v>
      </c>
      <c r="CM892" s="4">
        <f>'[1]Detailed Budget'!$AD$189</f>
        <v>77498869683.252869</v>
      </c>
      <c r="CN892" s="5">
        <f>BH892*BL892*CM892</f>
        <v>58390153.324660785</v>
      </c>
      <c r="CO892" s="3">
        <f>'[1]Detailed Budget'!$AD$191</f>
        <v>2684962805.4134097</v>
      </c>
      <c r="CP892" s="2">
        <f>BH892*AN892*CO892</f>
        <v>2022937.7605100581</v>
      </c>
      <c r="CQ892" s="2">
        <f>CN892+CP892</f>
        <v>60413091.085170843</v>
      </c>
      <c r="CR892" s="6">
        <f>'[1]Detailed Budget'!$AD$195</f>
        <v>18734176418</v>
      </c>
      <c r="CS892" s="5">
        <f>BN892*CR892</f>
        <v>12143833.051297097</v>
      </c>
      <c r="CW892" s="4"/>
      <c r="DH892" s="3">
        <f>'[1]Detailed Budget'!$AD$163</f>
        <v>4928560000</v>
      </c>
      <c r="DI892" s="2">
        <f>AP892*DH892</f>
        <v>5600000</v>
      </c>
    </row>
    <row r="893" spans="1:113" ht="43.5" x14ac:dyDescent="0.35">
      <c r="A893" s="23" t="s">
        <v>15</v>
      </c>
      <c r="B893" s="22" t="s">
        <v>14</v>
      </c>
      <c r="C893" s="21" t="s">
        <v>1</v>
      </c>
      <c r="D893" s="21"/>
      <c r="E893" s="21"/>
      <c r="F893" s="21"/>
      <c r="G893" s="21" t="s">
        <v>1</v>
      </c>
      <c r="H893" s="21" t="s">
        <v>1</v>
      </c>
      <c r="I893" s="21" t="s">
        <v>1</v>
      </c>
      <c r="J893" s="21"/>
      <c r="K893" s="21"/>
      <c r="L893" s="21"/>
      <c r="M893" s="21"/>
      <c r="N893" s="21" t="s">
        <v>1</v>
      </c>
      <c r="O893" s="21"/>
      <c r="P893" s="21"/>
      <c r="Q893" s="21"/>
      <c r="R893" s="21" t="s">
        <v>1</v>
      </c>
      <c r="S893" s="21"/>
      <c r="T893" s="21"/>
      <c r="U893" s="20">
        <f>COUNTA(C893:T893)</f>
        <v>6</v>
      </c>
      <c r="V893" s="19" t="s">
        <v>9</v>
      </c>
      <c r="W893" s="18">
        <v>149408</v>
      </c>
      <c r="X893" s="17">
        <v>3.35</v>
      </c>
      <c r="Y893" s="16">
        <f>1+X893/100</f>
        <v>1.0335000000000001</v>
      </c>
      <c r="Z893" s="6">
        <v>19</v>
      </c>
      <c r="AA893" s="16">
        <f>POWER(Y893,Z893)</f>
        <v>1.8702477386515275</v>
      </c>
      <c r="AB893" s="6">
        <f>W893*AA893</f>
        <v>279429.97413644742</v>
      </c>
      <c r="AC893" s="1">
        <v>12.8</v>
      </c>
      <c r="AD893" s="6">
        <f>AB893*AC893/100</f>
        <v>35767.036689465269</v>
      </c>
      <c r="AE893" s="6">
        <f>AD893*0.95</f>
        <v>33978.684854992003</v>
      </c>
      <c r="AF893" s="6">
        <f>AE893*BB893</f>
        <v>0</v>
      </c>
      <c r="AG893" s="15"/>
      <c r="AH893" s="6">
        <f>AB893*0.05</f>
        <v>13971.498706822371</v>
      </c>
      <c r="AI893" s="12">
        <f>AH893/12908475</f>
        <v>1.0823508359292923E-3</v>
      </c>
      <c r="AJ893" s="6">
        <f>AD893+AH893</f>
        <v>49738.53539628764</v>
      </c>
      <c r="AK893" s="6">
        <f>AB893*0.04</f>
        <v>11177.198965457897</v>
      </c>
      <c r="AL893" s="6">
        <f>AB893*0.04</f>
        <v>11177.198965457897</v>
      </c>
      <c r="AM893" s="6">
        <f>AK893+AL893</f>
        <v>22354.397930915795</v>
      </c>
      <c r="AN893" s="14">
        <f>AM893/20653560</f>
        <v>1.0823508359292923E-3</v>
      </c>
      <c r="AO893" s="6">
        <v>10</v>
      </c>
      <c r="AP893" s="13">
        <f>AO893/8801</f>
        <v>1.1362345188046814E-3</v>
      </c>
      <c r="AQ893" s="6">
        <v>10</v>
      </c>
      <c r="AR893" s="6"/>
      <c r="AS893" s="6"/>
      <c r="AT893" s="6"/>
      <c r="AU893" s="6">
        <v>0</v>
      </c>
      <c r="AV893" s="6"/>
      <c r="AW893" s="13">
        <f>AV893/34743979</f>
        <v>0</v>
      </c>
      <c r="AX893" s="6">
        <v>1</v>
      </c>
      <c r="AY893" s="6">
        <f>AJ893/1857902*671354</f>
        <v>17973.049543215569</v>
      </c>
      <c r="AZ893" s="6">
        <f>AX893*AY893</f>
        <v>17973.049543215569</v>
      </c>
      <c r="BA893" s="12">
        <f>AZ893/12721596</f>
        <v>1.412798326814935E-3</v>
      </c>
      <c r="BB893" s="11">
        <v>0</v>
      </c>
      <c r="BC893" s="6">
        <f>AD893*BB893*0.18*4</f>
        <v>0</v>
      </c>
      <c r="BD893" s="10">
        <f>BC893/11104067</f>
        <v>0</v>
      </c>
      <c r="BE893" s="6">
        <f>AD893*BB893*0.77*4</f>
        <v>0</v>
      </c>
      <c r="BF893" s="8">
        <f>BE893/47500730</f>
        <v>0</v>
      </c>
      <c r="BG893" s="6">
        <f>BC893+BE893</f>
        <v>0</v>
      </c>
      <c r="BH893" s="9">
        <v>1</v>
      </c>
      <c r="BI893" s="6">
        <f>AK893*0.85*0.75*12</f>
        <v>85505.572085752909</v>
      </c>
      <c r="BJ893" s="6">
        <f>AL893*0.85*0.75*2*12</f>
        <v>171011.14417150582</v>
      </c>
      <c r="BK893" s="6">
        <f>BI893+BJ893</f>
        <v>256516.71625725873</v>
      </c>
      <c r="BL893" s="8">
        <f>BK893/236999601</f>
        <v>1.0823508359292923E-3</v>
      </c>
      <c r="BM893" s="6">
        <f>AH893/521883*805492</f>
        <v>21564.087039347451</v>
      </c>
      <c r="BN893" s="8">
        <f>BM893/23157202</f>
        <v>9.3120434149805535E-4</v>
      </c>
      <c r="BT893" s="6">
        <f>'[1]Detailed Budget'!$AD$12</f>
        <v>194045122715</v>
      </c>
      <c r="BU893" s="6">
        <f>'[1]Detailed Budget'!$AD$24</f>
        <v>194045122715</v>
      </c>
      <c r="BV893" s="7">
        <f>AV893/34743979</f>
        <v>0</v>
      </c>
      <c r="BW893" s="4"/>
      <c r="BX893" s="5">
        <f>BT893*BV893</f>
        <v>0</v>
      </c>
      <c r="BY893" s="5">
        <f>BU893*BV893</f>
        <v>0</v>
      </c>
      <c r="CA893" s="6">
        <f>'[1]Detailed Budget'!$AD$96</f>
        <v>71050111380.677719</v>
      </c>
      <c r="CB893" s="5">
        <f>BA893*CA893</f>
        <v>100379478.47863625</v>
      </c>
      <c r="CE893" s="6">
        <f>'[1]Detailed Budget'!$AD$175</f>
        <v>4330586076.5988197</v>
      </c>
      <c r="CF893" s="5">
        <f>BB893*BD893*CE893</f>
        <v>0</v>
      </c>
      <c r="CG893" s="6">
        <f>'[1]Detailed Budget'!$AD$176</f>
        <v>20662817754.37001</v>
      </c>
      <c r="CH893" s="5">
        <f>BB893*BF893*CG893</f>
        <v>0</v>
      </c>
      <c r="CI893" s="5">
        <f>CF893+CH893</f>
        <v>0</v>
      </c>
      <c r="CJ893" s="5">
        <f>'[1]Detailed Budget'!$AD$178</f>
        <v>46025131033.061455</v>
      </c>
      <c r="CK893" s="5">
        <f>BB893*AG893*CJ893</f>
        <v>0</v>
      </c>
      <c r="CL893" s="5">
        <f>CI893+CK893</f>
        <v>0</v>
      </c>
      <c r="CM893" s="4">
        <f>'[1]Detailed Budget'!$AD$189</f>
        <v>77498869683.252869</v>
      </c>
      <c r="CN893" s="5">
        <f>BH893*BL893*CM893</f>
        <v>83880966.385244027</v>
      </c>
      <c r="CO893" s="3">
        <f>'[1]Detailed Budget'!$AD$191</f>
        <v>2684962805.4134097</v>
      </c>
      <c r="CP893" s="2">
        <f>BH893*AN893*CO893</f>
        <v>2906071.7368782619</v>
      </c>
      <c r="CQ893" s="2">
        <f>CN893+CP893</f>
        <v>86787038.122122288</v>
      </c>
      <c r="CR893" s="6">
        <f>'[1]Detailed Budget'!$AD$195</f>
        <v>18734176418</v>
      </c>
      <c r="CS893" s="5">
        <f>BN893*CR893</f>
        <v>17445346.414832089</v>
      </c>
      <c r="CW893" s="4"/>
      <c r="DH893" s="3">
        <f>'[1]Detailed Budget'!$AD$163</f>
        <v>4928560000</v>
      </c>
      <c r="DI893" s="2">
        <f>AP893*DH893</f>
        <v>5600000</v>
      </c>
    </row>
    <row r="894" spans="1:113" ht="43.5" x14ac:dyDescent="0.35">
      <c r="A894" s="23" t="s">
        <v>13</v>
      </c>
      <c r="B894" s="22" t="s">
        <v>12</v>
      </c>
      <c r="C894" s="21" t="s">
        <v>1</v>
      </c>
      <c r="D894" s="21"/>
      <c r="E894" s="21"/>
      <c r="F894" s="21"/>
      <c r="G894" s="21" t="s">
        <v>1</v>
      </c>
      <c r="H894" s="21" t="s">
        <v>1</v>
      </c>
      <c r="I894" s="21" t="s">
        <v>1</v>
      </c>
      <c r="J894" s="21"/>
      <c r="K894" s="21"/>
      <c r="L894" s="21"/>
      <c r="M894" s="21"/>
      <c r="N894" s="21"/>
      <c r="O894" s="21" t="s">
        <v>1</v>
      </c>
      <c r="P894" s="21"/>
      <c r="Q894" s="21"/>
      <c r="R894" s="21" t="s">
        <v>1</v>
      </c>
      <c r="S894" s="21"/>
      <c r="T894" s="21"/>
      <c r="U894" s="20">
        <f>COUNTA(C894:T894)</f>
        <v>6</v>
      </c>
      <c r="V894" s="19" t="s">
        <v>9</v>
      </c>
      <c r="W894" s="18">
        <v>124095</v>
      </c>
      <c r="X894" s="17">
        <v>3.35</v>
      </c>
      <c r="Y894" s="16">
        <f>1+X894/100</f>
        <v>1.0335000000000001</v>
      </c>
      <c r="Z894" s="6">
        <v>19</v>
      </c>
      <c r="AA894" s="16">
        <f>POWER(Y894,Z894)</f>
        <v>1.8702477386515275</v>
      </c>
      <c r="AB894" s="6">
        <f>W894*AA894</f>
        <v>232088.39312796132</v>
      </c>
      <c r="AC894" s="1">
        <v>12.8</v>
      </c>
      <c r="AD894" s="6">
        <f>AB894*AC894/100</f>
        <v>29707.31432037905</v>
      </c>
      <c r="AE894" s="6">
        <f>AD894*0.95</f>
        <v>28221.948604360095</v>
      </c>
      <c r="AF894" s="6">
        <f>AE894*BB894</f>
        <v>0</v>
      </c>
      <c r="AG894" s="15"/>
      <c r="AH894" s="6">
        <f>AB894*0.05</f>
        <v>11604.419656398066</v>
      </c>
      <c r="AI894" s="12">
        <f>AH894/12908475</f>
        <v>8.9897680836799592E-4</v>
      </c>
      <c r="AJ894" s="6">
        <f>AD894+AH894</f>
        <v>41311.733976777119</v>
      </c>
      <c r="AK894" s="6">
        <f>AB894*0.04</f>
        <v>9283.5357251184523</v>
      </c>
      <c r="AL894" s="6">
        <f>AB894*0.04</f>
        <v>9283.5357251184523</v>
      </c>
      <c r="AM894" s="6">
        <f>AK894+AL894</f>
        <v>18567.071450236905</v>
      </c>
      <c r="AN894" s="14">
        <f>AM894/20653560</f>
        <v>8.9897680836799581E-4</v>
      </c>
      <c r="AO894" s="6">
        <v>10</v>
      </c>
      <c r="AP894" s="13">
        <f>AO894/8801</f>
        <v>1.1362345188046814E-3</v>
      </c>
      <c r="AQ894" s="6">
        <v>10</v>
      </c>
      <c r="AR894" s="6"/>
      <c r="AS894" s="6"/>
      <c r="AT894" s="6"/>
      <c r="AU894" s="6">
        <v>0</v>
      </c>
      <c r="AV894" s="6"/>
      <c r="AW894" s="13">
        <f>AV894/34743979</f>
        <v>0</v>
      </c>
      <c r="AX894" s="6">
        <v>1</v>
      </c>
      <c r="AY894" s="6">
        <f>AJ894/1857902*671354</f>
        <v>14928.019805267031</v>
      </c>
      <c r="AZ894" s="6">
        <f>AX894*AY894</f>
        <v>14928.019805267031</v>
      </c>
      <c r="BA894" s="12">
        <f>AZ894/12721596</f>
        <v>1.1734392292654971E-3</v>
      </c>
      <c r="BB894" s="11">
        <v>0</v>
      </c>
      <c r="BC894" s="6">
        <f>AD894*BB894*0.18*4</f>
        <v>0</v>
      </c>
      <c r="BD894" s="10">
        <f>BC894/11104067</f>
        <v>0</v>
      </c>
      <c r="BE894" s="6">
        <f>AD894*BB894*0.77*4</f>
        <v>0</v>
      </c>
      <c r="BF894" s="8">
        <f>BE894/47500730</f>
        <v>0</v>
      </c>
      <c r="BG894" s="6">
        <f>BC894+BE894</f>
        <v>0</v>
      </c>
      <c r="BH894" s="9">
        <v>1</v>
      </c>
      <c r="BI894" s="6">
        <f>AK894*0.85*0.75*12</f>
        <v>71019.048297156158</v>
      </c>
      <c r="BJ894" s="6">
        <f>AL894*0.85*0.75*2*12</f>
        <v>142038.09659431232</v>
      </c>
      <c r="BK894" s="6">
        <f>BI894+BJ894</f>
        <v>213057.14489146846</v>
      </c>
      <c r="BL894" s="8">
        <f>BK894/236999601</f>
        <v>8.9897680836799581E-4</v>
      </c>
      <c r="BM894" s="6">
        <f>AH894/521883*805492</f>
        <v>17910.656599029651</v>
      </c>
      <c r="BN894" s="8">
        <f>BM894/23157202</f>
        <v>7.734378531149684E-4</v>
      </c>
      <c r="BT894" s="6">
        <f>'[1]Detailed Budget'!$AD$12</f>
        <v>194045122715</v>
      </c>
      <c r="BU894" s="6">
        <f>'[1]Detailed Budget'!$AD$24</f>
        <v>194045122715</v>
      </c>
      <c r="BV894" s="7">
        <f>AV894/34743979</f>
        <v>0</v>
      </c>
      <c r="BW894" s="4"/>
      <c r="BX894" s="5">
        <f>BT894*BV894</f>
        <v>0</v>
      </c>
      <c r="BY894" s="5">
        <f>BU894*BV894</f>
        <v>0</v>
      </c>
      <c r="CA894" s="6">
        <f>'[1]Detailed Budget'!$AD$96</f>
        <v>71050111380.677719</v>
      </c>
      <c r="CB894" s="5">
        <f>BA894*CA894</f>
        <v>83372987.937770188</v>
      </c>
      <c r="CE894" s="6">
        <f>'[1]Detailed Budget'!$AD$175</f>
        <v>4330586076.5988197</v>
      </c>
      <c r="CF894" s="5">
        <f>BB894*BD894*CE894</f>
        <v>0</v>
      </c>
      <c r="CG894" s="6">
        <f>'[1]Detailed Budget'!$AD$176</f>
        <v>20662817754.37001</v>
      </c>
      <c r="CH894" s="5">
        <f>BB894*BF894*CG894</f>
        <v>0</v>
      </c>
      <c r="CI894" s="5">
        <f>CF894+CH894</f>
        <v>0</v>
      </c>
      <c r="CJ894" s="5">
        <f>'[1]Detailed Budget'!$AD$178</f>
        <v>46025131033.061455</v>
      </c>
      <c r="CK894" s="5">
        <f>BB894*AG894*CJ894</f>
        <v>0</v>
      </c>
      <c r="CL894" s="5">
        <f>CI894+CK894</f>
        <v>0</v>
      </c>
      <c r="CM894" s="4">
        <f>'[1]Detailed Budget'!$AD$189</f>
        <v>77498869683.252869</v>
      </c>
      <c r="CN894" s="5">
        <f>BH894*BL894*CM894</f>
        <v>69669686.519977897</v>
      </c>
      <c r="CO894" s="3">
        <f>'[1]Detailed Budget'!$AD$191</f>
        <v>2684962805.4134097</v>
      </c>
      <c r="CP894" s="2">
        <f>BH894*AN894*CO894</f>
        <v>2413719.2933973274</v>
      </c>
      <c r="CQ894" s="2">
        <f>CN894+CP894</f>
        <v>72083405.81337522</v>
      </c>
      <c r="CR894" s="6">
        <f>'[1]Detailed Budget'!$AD$195</f>
        <v>18734176418</v>
      </c>
      <c r="CS894" s="5">
        <f>BN894*CR894</f>
        <v>14489721.188614989</v>
      </c>
      <c r="CW894" s="4"/>
      <c r="DH894" s="3">
        <f>'[1]Detailed Budget'!$AD$163</f>
        <v>4928560000</v>
      </c>
      <c r="DI894" s="2">
        <f>AP894*DH894</f>
        <v>5600000</v>
      </c>
    </row>
    <row r="895" spans="1:113" ht="43.5" x14ac:dyDescent="0.35">
      <c r="A895" s="23" t="s">
        <v>11</v>
      </c>
      <c r="B895" s="22" t="s">
        <v>10</v>
      </c>
      <c r="C895" s="21" t="s">
        <v>1</v>
      </c>
      <c r="D895" s="21"/>
      <c r="E895" s="21"/>
      <c r="F895" s="21"/>
      <c r="G895" s="21" t="s">
        <v>1</v>
      </c>
      <c r="H895" s="21" t="s">
        <v>1</v>
      </c>
      <c r="I895" s="21" t="s">
        <v>1</v>
      </c>
      <c r="J895" s="21"/>
      <c r="K895" s="21"/>
      <c r="L895" s="21"/>
      <c r="M895" s="21"/>
      <c r="N895" s="21"/>
      <c r="O895" s="21" t="s">
        <v>1</v>
      </c>
      <c r="P895" s="21"/>
      <c r="Q895" s="21"/>
      <c r="R895" s="21" t="s">
        <v>1</v>
      </c>
      <c r="S895" s="21"/>
      <c r="T895" s="21"/>
      <c r="U895" s="20">
        <f>COUNTA(C895:T895)</f>
        <v>6</v>
      </c>
      <c r="V895" s="19" t="s">
        <v>9</v>
      </c>
      <c r="W895" s="18">
        <v>136457</v>
      </c>
      <c r="X895" s="17">
        <v>3.35</v>
      </c>
      <c r="Y895" s="16">
        <f>1+X895/100</f>
        <v>1.0335000000000001</v>
      </c>
      <c r="Z895" s="6">
        <v>19</v>
      </c>
      <c r="AA895" s="16">
        <f>POWER(Y895,Z895)</f>
        <v>1.8702477386515275</v>
      </c>
      <c r="AB895" s="6">
        <f>W895*AA895</f>
        <v>255208.3956731715</v>
      </c>
      <c r="AC895" s="1">
        <v>12.8</v>
      </c>
      <c r="AD895" s="6">
        <f>AB895*AC895/100</f>
        <v>32666.674646165953</v>
      </c>
      <c r="AE895" s="6">
        <f>AD895*0.95</f>
        <v>31033.340913857654</v>
      </c>
      <c r="AF895" s="6">
        <f>AE895*BB895</f>
        <v>0</v>
      </c>
      <c r="AG895" s="15"/>
      <c r="AH895" s="6">
        <f>AB895*0.05</f>
        <v>12760.419783658575</v>
      </c>
      <c r="AI895" s="12">
        <f>AH895/12908475</f>
        <v>9.8853038671559384E-4</v>
      </c>
      <c r="AJ895" s="6">
        <f>AD895+AH895</f>
        <v>45427.09442982453</v>
      </c>
      <c r="AK895" s="6">
        <f>AB895*0.04</f>
        <v>10208.335826926861</v>
      </c>
      <c r="AL895" s="6">
        <f>AB895*0.04</f>
        <v>10208.335826926861</v>
      </c>
      <c r="AM895" s="6">
        <f>AK895+AL895</f>
        <v>20416.671653853722</v>
      </c>
      <c r="AN895" s="14">
        <f>AM895/20653560</f>
        <v>9.8853038671559384E-4</v>
      </c>
      <c r="AO895" s="6">
        <v>10</v>
      </c>
      <c r="AP895" s="13">
        <f>AO895/8801</f>
        <v>1.1362345188046814E-3</v>
      </c>
      <c r="AQ895" s="6">
        <v>10</v>
      </c>
      <c r="AR895" s="6"/>
      <c r="AS895" s="6"/>
      <c r="AT895" s="6"/>
      <c r="AU895" s="6">
        <v>0</v>
      </c>
      <c r="AV895" s="6"/>
      <c r="AW895" s="13">
        <f>AV895/34743979</f>
        <v>0</v>
      </c>
      <c r="AX895" s="6">
        <v>1</v>
      </c>
      <c r="AY895" s="6">
        <f>AJ895/1857902*671354</f>
        <v>16415.107768784583</v>
      </c>
      <c r="AZ895" s="6">
        <f>AX895*AY895</f>
        <v>16415.107768784583</v>
      </c>
      <c r="BA895" s="12">
        <f>AZ895/12721596</f>
        <v>1.2903339933750908E-3</v>
      </c>
      <c r="BB895" s="11">
        <v>0</v>
      </c>
      <c r="BC895" s="6">
        <f>AD895*BB895*0.18*4</f>
        <v>0</v>
      </c>
      <c r="BD895" s="10">
        <f>BC895/11104067</f>
        <v>0</v>
      </c>
      <c r="BE895" s="6">
        <f>AD895*BB895*0.77*4</f>
        <v>0</v>
      </c>
      <c r="BF895" s="8">
        <f>BE895/47500730</f>
        <v>0</v>
      </c>
      <c r="BG895" s="6">
        <f>BC895+BE895</f>
        <v>0</v>
      </c>
      <c r="BH895" s="9">
        <v>1</v>
      </c>
      <c r="BI895" s="6">
        <f>AK895*0.85*0.75*12</f>
        <v>78093.76907599048</v>
      </c>
      <c r="BJ895" s="6">
        <f>AL895*0.85*0.75*2*12</f>
        <v>156187.53815198096</v>
      </c>
      <c r="BK895" s="6">
        <f>BI895+BJ895</f>
        <v>234281.30722797144</v>
      </c>
      <c r="BL895" s="8">
        <f>BK895/236999601</f>
        <v>9.8853038671559384E-4</v>
      </c>
      <c r="BM895" s="6">
        <f>AH895/521883*805492</f>
        <v>19694.866574268013</v>
      </c>
      <c r="BN895" s="8">
        <f>BM895/23157202</f>
        <v>8.5048558864184078E-4</v>
      </c>
      <c r="BT895" s="6">
        <f>'[1]Detailed Budget'!$AD$12</f>
        <v>194045122715</v>
      </c>
      <c r="BU895" s="6">
        <f>'[1]Detailed Budget'!$AD$24</f>
        <v>194045122715</v>
      </c>
      <c r="BV895" s="7">
        <f>AV895/34743979</f>
        <v>0</v>
      </c>
      <c r="BW895" s="4"/>
      <c r="BX895" s="5">
        <f>BT895*BV895</f>
        <v>0</v>
      </c>
      <c r="BY895" s="5">
        <f>BU895*BV895</f>
        <v>0</v>
      </c>
      <c r="CA895" s="6">
        <f>'[1]Detailed Budget'!$AD$96</f>
        <v>71050111380.677719</v>
      </c>
      <c r="CB895" s="5">
        <f>BA895*CA895</f>
        <v>91678373.947574869</v>
      </c>
      <c r="CE895" s="6">
        <f>'[1]Detailed Budget'!$AD$175</f>
        <v>4330586076.5988197</v>
      </c>
      <c r="CF895" s="5">
        <f>BB895*BD895*CE895</f>
        <v>0</v>
      </c>
      <c r="CG895" s="6">
        <f>'[1]Detailed Budget'!$AD$176</f>
        <v>20662817754.37001</v>
      </c>
      <c r="CH895" s="5">
        <f>BB895*BF895*CG895</f>
        <v>0</v>
      </c>
      <c r="CI895" s="5">
        <f>CF895+CH895</f>
        <v>0</v>
      </c>
      <c r="CJ895" s="5">
        <f>'[1]Detailed Budget'!$AD$178</f>
        <v>46025131033.061455</v>
      </c>
      <c r="CK895" s="5">
        <f>BB895*AG895*CJ895</f>
        <v>0</v>
      </c>
      <c r="CL895" s="5">
        <f>CI895+CK895</f>
        <v>0</v>
      </c>
      <c r="CM895" s="4">
        <f>'[1]Detailed Budget'!$AD$189</f>
        <v>77498869683.252869</v>
      </c>
      <c r="CN895" s="5">
        <f>BH895*BL895*CM895</f>
        <v>76609987.618007377</v>
      </c>
      <c r="CO895" s="3">
        <f>'[1]Detailed Budget'!$AD$191</f>
        <v>2684962805.4134097</v>
      </c>
      <c r="CP895" s="2">
        <f>BH895*AN895*CO895</f>
        <v>2654167.3203523038</v>
      </c>
      <c r="CQ895" s="2">
        <f>CN895+CP895</f>
        <v>79264154.938359678</v>
      </c>
      <c r="CR895" s="6">
        <f>'[1]Detailed Budget'!$AD$195</f>
        <v>18734176418</v>
      </c>
      <c r="CS895" s="5">
        <f>BN895*CR895</f>
        <v>15933147.058582822</v>
      </c>
      <c r="CW895" s="4"/>
      <c r="DH895" s="3">
        <f>'[1]Detailed Budget'!$AD$163</f>
        <v>4928560000</v>
      </c>
      <c r="DI895" s="2">
        <f>AP895*DH895</f>
        <v>5600000</v>
      </c>
    </row>
    <row r="896" spans="1:113" ht="43.5" x14ac:dyDescent="0.35">
      <c r="A896" s="23" t="s">
        <v>8</v>
      </c>
      <c r="B896" s="22" t="s">
        <v>7</v>
      </c>
      <c r="C896" s="21" t="s">
        <v>1</v>
      </c>
      <c r="D896" s="21" t="s">
        <v>1</v>
      </c>
      <c r="E896" s="21"/>
      <c r="F896" s="21"/>
      <c r="G896" s="21"/>
      <c r="H896" s="21" t="s">
        <v>1</v>
      </c>
      <c r="I896" s="21" t="s">
        <v>1</v>
      </c>
      <c r="J896" s="21"/>
      <c r="K896" s="21"/>
      <c r="L896" s="21"/>
      <c r="M896" s="21" t="s">
        <v>1</v>
      </c>
      <c r="N896" s="21"/>
      <c r="O896" s="21"/>
      <c r="P896" s="21"/>
      <c r="Q896" s="21"/>
      <c r="R896" s="21" t="s">
        <v>1</v>
      </c>
      <c r="S896" s="21"/>
      <c r="T896" s="21"/>
      <c r="U896" s="20">
        <f>COUNTA(C896:T896)</f>
        <v>6</v>
      </c>
      <c r="V896" s="19" t="s">
        <v>4</v>
      </c>
      <c r="W896" s="18">
        <v>108957</v>
      </c>
      <c r="X896" s="17">
        <v>3.35</v>
      </c>
      <c r="Y896" s="16">
        <f>1+X896/100</f>
        <v>1.0335000000000001</v>
      </c>
      <c r="Z896" s="6">
        <v>19</v>
      </c>
      <c r="AA896" s="16">
        <f>POWER(Y896,Z896)</f>
        <v>1.8702477386515275</v>
      </c>
      <c r="AB896" s="6">
        <f>W896*AA896</f>
        <v>203776.58286025448</v>
      </c>
      <c r="AC896" s="1">
        <v>12.8</v>
      </c>
      <c r="AD896" s="6">
        <f>AB896*AC896/100</f>
        <v>26083.402606112577</v>
      </c>
      <c r="AE896" s="6">
        <f>AD896*0.95</f>
        <v>24779.232475806948</v>
      </c>
      <c r="AF896" s="6">
        <f>AE896*BB896</f>
        <v>24779.232475806948</v>
      </c>
      <c r="AG896" s="15"/>
      <c r="AH896" s="6">
        <f>AB896*0.05</f>
        <v>10188.829143012725</v>
      </c>
      <c r="AI896" s="12">
        <f>AH896/12908475</f>
        <v>7.8931315612516004E-4</v>
      </c>
      <c r="AJ896" s="6">
        <f>AD896+AH896</f>
        <v>36272.231749125305</v>
      </c>
      <c r="AK896" s="6">
        <f>AB896*0.04</f>
        <v>8151.0633144101794</v>
      </c>
      <c r="AL896" s="6">
        <f>AB896*0.04</f>
        <v>8151.0633144101794</v>
      </c>
      <c r="AM896" s="6">
        <f>AK896+AL896</f>
        <v>16302.126628820359</v>
      </c>
      <c r="AN896" s="14">
        <f>AM896/20653560</f>
        <v>7.8931315612515993E-4</v>
      </c>
      <c r="AO896" s="6">
        <v>11</v>
      </c>
      <c r="AP896" s="13">
        <f>AO896/8801</f>
        <v>1.2498579706851495E-3</v>
      </c>
      <c r="AQ896" s="6">
        <v>11</v>
      </c>
      <c r="AR896" s="6"/>
      <c r="AS896" s="6"/>
      <c r="AT896" s="6"/>
      <c r="AU896" s="6">
        <v>0</v>
      </c>
      <c r="AV896" s="6"/>
      <c r="AW896" s="13">
        <f>AV896/34743979</f>
        <v>0</v>
      </c>
      <c r="AX896" s="6">
        <v>1</v>
      </c>
      <c r="AY896" s="6">
        <f>AJ896/1857902*671354</f>
        <v>13106.992658225392</v>
      </c>
      <c r="AZ896" s="6">
        <f>AX896*AY896</f>
        <v>13106.992658225392</v>
      </c>
      <c r="BA896" s="12">
        <f>AZ896/12721596</f>
        <v>1.0302946782955057E-3</v>
      </c>
      <c r="BB896" s="11">
        <v>1</v>
      </c>
      <c r="BC896" s="6">
        <f>AD896*BB896*0.18*4</f>
        <v>18780.049876401055</v>
      </c>
      <c r="BD896" s="10">
        <f>BC896/11104067</f>
        <v>1.6912767075703934E-3</v>
      </c>
      <c r="BE896" s="6">
        <f>AD896*BB896*0.77*4</f>
        <v>80336.880026826737</v>
      </c>
      <c r="BF896" s="8">
        <f>BE896/47500730</f>
        <v>1.6912767451537425E-3</v>
      </c>
      <c r="BG896" s="6">
        <f>BC896+BE896</f>
        <v>99116.929903227792</v>
      </c>
      <c r="BH896" s="9">
        <v>0</v>
      </c>
      <c r="BI896" s="6">
        <f>AK896*0.85*0.75*12</f>
        <v>62355.634355237868</v>
      </c>
      <c r="BJ896" s="6">
        <f>AL896*0.85*0.75*2*12</f>
        <v>124711.26871047574</v>
      </c>
      <c r="BK896" s="6">
        <f>BI896+BJ896</f>
        <v>187066.90306571359</v>
      </c>
      <c r="BL896" s="8">
        <f>BK896/236999601</f>
        <v>7.8931315612515982E-4</v>
      </c>
      <c r="BM896" s="6">
        <f>AH896/521883*805492</f>
        <v>15725.785978971544</v>
      </c>
      <c r="BN896" s="8">
        <f>BM896/23157202</f>
        <v>6.790883449119433E-4</v>
      </c>
      <c r="BT896" s="6">
        <f>'[1]Detailed Budget'!$AD$12</f>
        <v>194045122715</v>
      </c>
      <c r="BU896" s="6">
        <f>'[1]Detailed Budget'!$AD$24</f>
        <v>194045122715</v>
      </c>
      <c r="BV896" s="7">
        <f>AV896/34743979</f>
        <v>0</v>
      </c>
      <c r="BW896" s="4"/>
      <c r="BX896" s="5">
        <f>BT896*BV896</f>
        <v>0</v>
      </c>
      <c r="BY896" s="5">
        <f>BU896*BV896</f>
        <v>0</v>
      </c>
      <c r="CA896" s="6">
        <f>'[1]Detailed Budget'!$AD$96</f>
        <v>71050111380.677719</v>
      </c>
      <c r="CB896" s="5">
        <f>BA896*CA896</f>
        <v>73202551.647815198</v>
      </c>
      <c r="CE896" s="6">
        <f>'[1]Detailed Budget'!$AD$175</f>
        <v>4330586076.5988197</v>
      </c>
      <c r="CF896" s="5">
        <f>BB896*BD896*CE896</f>
        <v>7324219.3614802388</v>
      </c>
      <c r="CG896" s="6">
        <f>'[1]Detailed Budget'!$AD$176</f>
        <v>20662817754.37001</v>
      </c>
      <c r="CH896" s="5">
        <f>BB896*BF896*CG896</f>
        <v>34946543.157315873</v>
      </c>
      <c r="CI896" s="5">
        <f>CF896+CH896</f>
        <v>42270762.518796109</v>
      </c>
      <c r="CJ896" s="5">
        <f>'[1]Detailed Budget'!$AD$178</f>
        <v>46025131033.061455</v>
      </c>
      <c r="CK896" s="5">
        <f>BB896*AG896*CJ896</f>
        <v>0</v>
      </c>
      <c r="CL896" s="5">
        <f>CI896+CK896</f>
        <v>42270762.518796109</v>
      </c>
      <c r="CM896" s="4">
        <f>'[1]Detailed Budget'!$AD$189</f>
        <v>77498869683.252869</v>
      </c>
      <c r="CN896" s="5">
        <f>BH896*BL896*CM896</f>
        <v>0</v>
      </c>
      <c r="CO896" s="3">
        <f>'[1]Detailed Budget'!$AD$191</f>
        <v>2684962805.4134097</v>
      </c>
      <c r="CP896" s="2">
        <f>BH896*AN896*CO896</f>
        <v>0</v>
      </c>
      <c r="CQ896" s="2">
        <f>CN896+CP896</f>
        <v>0</v>
      </c>
      <c r="CR896" s="6">
        <f>'[1]Detailed Budget'!$AD$195</f>
        <v>18734176418</v>
      </c>
      <c r="CS896" s="5">
        <f>BN896*CR896</f>
        <v>12722160.856987979</v>
      </c>
      <c r="CW896" s="4"/>
      <c r="DH896" s="3">
        <f>'[1]Detailed Budget'!$AD$163</f>
        <v>4928560000</v>
      </c>
      <c r="DI896" s="2">
        <f>AP896*DH896</f>
        <v>6160000</v>
      </c>
    </row>
    <row r="897" spans="1:113" ht="43.5" x14ac:dyDescent="0.35">
      <c r="A897" s="23" t="s">
        <v>6</v>
      </c>
      <c r="B897" s="22" t="s">
        <v>5</v>
      </c>
      <c r="C897" s="21" t="s">
        <v>1</v>
      </c>
      <c r="D897" s="21" t="s">
        <v>1</v>
      </c>
      <c r="E897" s="21"/>
      <c r="F897" s="21"/>
      <c r="G897" s="21"/>
      <c r="H897" s="21" t="s">
        <v>1</v>
      </c>
      <c r="I897" s="21" t="s">
        <v>1</v>
      </c>
      <c r="J897" s="21"/>
      <c r="K897" s="21"/>
      <c r="L897" s="21"/>
      <c r="M897" s="21" t="s">
        <v>1</v>
      </c>
      <c r="N897" s="21"/>
      <c r="O897" s="21"/>
      <c r="P897" s="21"/>
      <c r="Q897" s="21"/>
      <c r="R897" s="21" t="s">
        <v>1</v>
      </c>
      <c r="S897" s="21"/>
      <c r="T897" s="21"/>
      <c r="U897" s="20">
        <f>COUNTA(C897:T897)</f>
        <v>6</v>
      </c>
      <c r="V897" s="19" t="s">
        <v>4</v>
      </c>
      <c r="W897" s="18">
        <v>273268</v>
      </c>
      <c r="X897" s="17">
        <v>3.35</v>
      </c>
      <c r="Y897" s="16">
        <f>1+X897/100</f>
        <v>1.0335000000000001</v>
      </c>
      <c r="Z897" s="6">
        <v>19</v>
      </c>
      <c r="AA897" s="16">
        <f>POWER(Y897,Z897)</f>
        <v>1.8702477386515275</v>
      </c>
      <c r="AB897" s="6">
        <f>W897*AA897</f>
        <v>511078.85904582561</v>
      </c>
      <c r="AC897" s="1">
        <v>12.8</v>
      </c>
      <c r="AD897" s="6">
        <f>AB897*AC897/100</f>
        <v>65418.093957865683</v>
      </c>
      <c r="AE897" s="6">
        <f>AD897*0.95</f>
        <v>62147.189259972394</v>
      </c>
      <c r="AF897" s="6">
        <f>AE897*BB897</f>
        <v>62147.189259972394</v>
      </c>
      <c r="AG897" s="15"/>
      <c r="AH897" s="6">
        <f>AB897*0.05</f>
        <v>25553.942952291283</v>
      </c>
      <c r="AI897" s="12">
        <f>AH897/12908475</f>
        <v>1.9796252425086066E-3</v>
      </c>
      <c r="AJ897" s="6">
        <f>AD897+AH897</f>
        <v>90972.036910156967</v>
      </c>
      <c r="AK897" s="6">
        <f>AB897*0.04</f>
        <v>20443.154361833025</v>
      </c>
      <c r="AL897" s="6">
        <f>AB897*0.04</f>
        <v>20443.154361833025</v>
      </c>
      <c r="AM897" s="6">
        <f>AK897+AL897</f>
        <v>40886.30872366605</v>
      </c>
      <c r="AN897" s="14">
        <f>AM897/20653560</f>
        <v>1.9796252425086061E-3</v>
      </c>
      <c r="AO897" s="6">
        <v>11</v>
      </c>
      <c r="AP897" s="13">
        <f>AO897/8801</f>
        <v>1.2498579706851495E-3</v>
      </c>
      <c r="AQ897" s="6">
        <v>11</v>
      </c>
      <c r="AR897" s="6"/>
      <c r="AS897" s="6"/>
      <c r="AT897" s="6"/>
      <c r="AU897" s="6">
        <v>0</v>
      </c>
      <c r="AV897" s="6"/>
      <c r="AW897" s="13">
        <f>AV897/34743979</f>
        <v>0</v>
      </c>
      <c r="AX897" s="6">
        <v>1</v>
      </c>
      <c r="AY897" s="6">
        <f>AJ897/1857902*671354</f>
        <v>32872.800001174182</v>
      </c>
      <c r="AZ897" s="6">
        <f>AX897*AY897</f>
        <v>32872.800001174182</v>
      </c>
      <c r="BA897" s="12">
        <f>AZ897/12721596</f>
        <v>2.5840154019333883E-3</v>
      </c>
      <c r="BB897" s="11">
        <v>1</v>
      </c>
      <c r="BC897" s="6">
        <f>AD897*BB897*0.18*4</f>
        <v>47101.027649663287</v>
      </c>
      <c r="BD897" s="10">
        <f>BC897/11104067</f>
        <v>4.2417816507828426E-3</v>
      </c>
      <c r="BE897" s="6">
        <f>AD897*BB897*0.77*4</f>
        <v>201487.7293902263</v>
      </c>
      <c r="BF897" s="8">
        <f>BE897/47500730</f>
        <v>4.2417817450432086E-3</v>
      </c>
      <c r="BG897" s="6">
        <f>BC897+BE897</f>
        <v>248588.75703988958</v>
      </c>
      <c r="BH897" s="9">
        <v>0</v>
      </c>
      <c r="BI897" s="6">
        <f>AK897*0.85*0.75*12</f>
        <v>156390.13086802265</v>
      </c>
      <c r="BJ897" s="6">
        <f>AL897*0.85*0.75*2*12</f>
        <v>312780.2617360453</v>
      </c>
      <c r="BK897" s="6">
        <f>BI897+BJ897</f>
        <v>469170.39260406792</v>
      </c>
      <c r="BL897" s="8">
        <f>BK897/236999601</f>
        <v>1.9796252425086061E-3</v>
      </c>
      <c r="BM897" s="6">
        <f>AH897/521883*805492</f>
        <v>39440.826040562752</v>
      </c>
      <c r="BN897" s="8">
        <f>BM897/23157202</f>
        <v>1.7031775272575136E-3</v>
      </c>
      <c r="BT897" s="6">
        <f>'[1]Detailed Budget'!$AD$12</f>
        <v>194045122715</v>
      </c>
      <c r="BU897" s="6">
        <f>'[1]Detailed Budget'!$AD$24</f>
        <v>194045122715</v>
      </c>
      <c r="BV897" s="7">
        <f>AV897/34743979</f>
        <v>0</v>
      </c>
      <c r="BW897" s="4"/>
      <c r="BX897" s="5">
        <f>BT897*BV897</f>
        <v>0</v>
      </c>
      <c r="BY897" s="5">
        <f>BU897*BV897</f>
        <v>0</v>
      </c>
      <c r="CA897" s="6">
        <f>'[1]Detailed Budget'!$AD$96</f>
        <v>71050111380.677719</v>
      </c>
      <c r="CB897" s="5">
        <f>BA897*CA897</f>
        <v>183594582.11675394</v>
      </c>
      <c r="CE897" s="6">
        <f>'[1]Detailed Budget'!$AD$175</f>
        <v>4330586076.5988197</v>
      </c>
      <c r="CF897" s="5">
        <f>BB897*BD897*CE897</f>
        <v>18369400.556852534</v>
      </c>
      <c r="CG897" s="6">
        <f>'[1]Detailed Budget'!$AD$176</f>
        <v>20662817754.37001</v>
      </c>
      <c r="CH897" s="5">
        <f>BB897*BF897*CG897</f>
        <v>87647163.151641414</v>
      </c>
      <c r="CI897" s="5">
        <f>CF897+CH897</f>
        <v>106016563.70849395</v>
      </c>
      <c r="CJ897" s="5">
        <f>'[1]Detailed Budget'!$AD$178</f>
        <v>46025131033.061455</v>
      </c>
      <c r="CK897" s="5">
        <f>BB897*AG897*CJ897</f>
        <v>0</v>
      </c>
      <c r="CL897" s="5">
        <f>CI897+CK897</f>
        <v>106016563.70849395</v>
      </c>
      <c r="CM897" s="4">
        <f>'[1]Detailed Budget'!$AD$189</f>
        <v>77498869683.252869</v>
      </c>
      <c r="CN897" s="5">
        <f>BH897*BL897*CM897</f>
        <v>0</v>
      </c>
      <c r="CO897" s="3">
        <f>'[1]Detailed Budget'!$AD$191</f>
        <v>2684962805.4134097</v>
      </c>
      <c r="CP897" s="2">
        <f>BH897*AN897*CO897</f>
        <v>0</v>
      </c>
      <c r="CQ897" s="2">
        <f>CN897+CP897</f>
        <v>0</v>
      </c>
      <c r="CR897" s="6">
        <f>'[1]Detailed Budget'!$AD$195</f>
        <v>18734176418</v>
      </c>
      <c r="CS897" s="5">
        <f>BN897*CR897</f>
        <v>31907628.266815264</v>
      </c>
      <c r="CW897" s="4"/>
      <c r="DH897" s="3">
        <f>'[1]Detailed Budget'!$AD$163</f>
        <v>4928560000</v>
      </c>
      <c r="DI897" s="2">
        <f>AP897*DH897</f>
        <v>6160000</v>
      </c>
    </row>
    <row r="898" spans="1:113" ht="29" x14ac:dyDescent="0.35">
      <c r="A898" s="23" t="s">
        <v>3</v>
      </c>
      <c r="B898" s="22" t="s">
        <v>2</v>
      </c>
      <c r="C898" s="21" t="s">
        <v>1</v>
      </c>
      <c r="D898" s="21"/>
      <c r="E898" s="21"/>
      <c r="F898" s="21"/>
      <c r="G898" s="21" t="s">
        <v>1</v>
      </c>
      <c r="H898" s="21" t="s">
        <v>1</v>
      </c>
      <c r="I898" s="21" t="s">
        <v>1</v>
      </c>
      <c r="J898" s="21"/>
      <c r="K898" s="21"/>
      <c r="L898" s="21"/>
      <c r="M898" s="21"/>
      <c r="N898" s="21" t="s">
        <v>1</v>
      </c>
      <c r="O898" s="21"/>
      <c r="P898" s="21"/>
      <c r="Q898" s="21"/>
      <c r="R898" s="21" t="s">
        <v>1</v>
      </c>
      <c r="S898" s="21"/>
      <c r="T898" s="21"/>
      <c r="U898" s="20">
        <f>COUNTA(C898:T898)</f>
        <v>6</v>
      </c>
      <c r="V898" s="19" t="s">
        <v>0</v>
      </c>
      <c r="W898" s="18">
        <v>140339</v>
      </c>
      <c r="X898" s="17">
        <v>3.35</v>
      </c>
      <c r="Y898" s="16">
        <f>1+X898/100</f>
        <v>1.0335000000000001</v>
      </c>
      <c r="Z898" s="6">
        <v>19</v>
      </c>
      <c r="AA898" s="16">
        <f>POWER(Y898,Z898)</f>
        <v>1.8702477386515275</v>
      </c>
      <c r="AB898" s="6">
        <f>W898*AA898</f>
        <v>262468.69739461673</v>
      </c>
      <c r="AC898" s="1">
        <v>12.8</v>
      </c>
      <c r="AD898" s="6">
        <f>AB898*AC898/100</f>
        <v>33595.993266510945</v>
      </c>
      <c r="AE898" s="6">
        <f>AD898*0.95</f>
        <v>31916.193603185395</v>
      </c>
      <c r="AF898" s="6">
        <f>AE898*BB898</f>
        <v>0</v>
      </c>
      <c r="AG898" s="15"/>
      <c r="AH898" s="6">
        <f>AB898*0.05</f>
        <v>13123.434869730838</v>
      </c>
      <c r="AI898" s="12">
        <f>AH898/12908475</f>
        <v>1.0166526154120326E-3</v>
      </c>
      <c r="AJ898" s="6">
        <f>AD898+AH898</f>
        <v>46719.428136241782</v>
      </c>
      <c r="AK898" s="6">
        <f>AB898*0.04</f>
        <v>10498.747895784669</v>
      </c>
      <c r="AL898" s="6">
        <f>AB898*0.04</f>
        <v>10498.747895784669</v>
      </c>
      <c r="AM898" s="6">
        <f>AK898+AL898</f>
        <v>20997.495791569338</v>
      </c>
      <c r="AN898" s="14">
        <f>AM898/20653560</f>
        <v>1.0166526154120326E-3</v>
      </c>
      <c r="AO898" s="6">
        <v>10</v>
      </c>
      <c r="AP898" s="13">
        <f>AO898/8801</f>
        <v>1.1362345188046814E-3</v>
      </c>
      <c r="AQ898" s="6">
        <v>10</v>
      </c>
      <c r="AR898" s="6"/>
      <c r="AS898" s="6"/>
      <c r="AT898" s="6"/>
      <c r="AU898" s="6">
        <v>0</v>
      </c>
      <c r="AV898" s="6"/>
      <c r="AW898" s="13">
        <f>AV898/34743979</f>
        <v>0</v>
      </c>
      <c r="AX898" s="6">
        <v>1</v>
      </c>
      <c r="AY898" s="6">
        <f>AJ898/1857902*671354</f>
        <v>16882.093327300612</v>
      </c>
      <c r="AZ898" s="6">
        <f>AX898*AY898</f>
        <v>16882.093327300612</v>
      </c>
      <c r="BA898" s="12">
        <f>AZ898/12721596</f>
        <v>1.3270420886892346E-3</v>
      </c>
      <c r="BB898" s="11">
        <v>0</v>
      </c>
      <c r="BC898" s="6">
        <f>AD898*BB898*0.18*4</f>
        <v>0</v>
      </c>
      <c r="BD898" s="10">
        <f>BC898/11104067</f>
        <v>0</v>
      </c>
      <c r="BE898" s="6">
        <f>AD898*BB898*0.77*4</f>
        <v>0</v>
      </c>
      <c r="BF898" s="8">
        <f>BE898/47500730</f>
        <v>0</v>
      </c>
      <c r="BG898" s="6">
        <f>BC898+BE898</f>
        <v>0</v>
      </c>
      <c r="BH898" s="9">
        <v>1</v>
      </c>
      <c r="BI898" s="6">
        <f>AK898*0.85*0.75*12</f>
        <v>80315.42140275272</v>
      </c>
      <c r="BJ898" s="6">
        <f>AL898*0.85*0.75*2*12</f>
        <v>160630.84280550544</v>
      </c>
      <c r="BK898" s="6">
        <f>BI898+BJ898</f>
        <v>240946.26420825816</v>
      </c>
      <c r="BL898" s="8">
        <f>BK898/236999601</f>
        <v>1.0166526154120326E-3</v>
      </c>
      <c r="BM898" s="6">
        <f>AH898/521883*805492</f>
        <v>20255.156424120411</v>
      </c>
      <c r="BN898" s="8">
        <f>BM898/23157202</f>
        <v>8.7468064682945769E-4</v>
      </c>
      <c r="BT898" s="6">
        <f>'[1]Detailed Budget'!$AD$12</f>
        <v>194045122715</v>
      </c>
      <c r="BU898" s="6">
        <f>'[1]Detailed Budget'!$AD$24</f>
        <v>194045122715</v>
      </c>
      <c r="BV898" s="7">
        <f>AV898/34743979</f>
        <v>0</v>
      </c>
      <c r="BW898" s="4"/>
      <c r="BX898" s="5">
        <f>BT898*BV898</f>
        <v>0</v>
      </c>
      <c r="BY898" s="5">
        <f>BU898*BV898</f>
        <v>0</v>
      </c>
      <c r="CA898" s="6">
        <f>'[1]Detailed Budget'!$AD$96</f>
        <v>71050111380.677719</v>
      </c>
      <c r="CB898" s="5">
        <f>BA898*CA898</f>
        <v>94286488.208217323</v>
      </c>
      <c r="CE898" s="6">
        <f>'[1]Detailed Budget'!$AD$175</f>
        <v>4330586076.5988197</v>
      </c>
      <c r="CF898" s="5">
        <f>BB898*BD898*CE898</f>
        <v>0</v>
      </c>
      <c r="CG898" s="6">
        <f>'[1]Detailed Budget'!$AD$176</f>
        <v>20662817754.37001</v>
      </c>
      <c r="CH898" s="5">
        <f>BB898*BF898*CG898</f>
        <v>0</v>
      </c>
      <c r="CI898" s="5">
        <f>CF898+CH898</f>
        <v>0</v>
      </c>
      <c r="CJ898" s="5">
        <f>'[1]Detailed Budget'!$AD$178</f>
        <v>46025131033.061455</v>
      </c>
      <c r="CK898" s="5">
        <f>BB898*AG898*CJ898</f>
        <v>0</v>
      </c>
      <c r="CL898" s="5">
        <f>CI898+CK898</f>
        <v>0</v>
      </c>
      <c r="CM898" s="4">
        <f>'[1]Detailed Budget'!$AD$189</f>
        <v>77498869683.252869</v>
      </c>
      <c r="CN898" s="5">
        <f>BH898*BL898*CM898</f>
        <v>78789428.554955304</v>
      </c>
      <c r="CO898" s="3">
        <f>'[1]Detailed Budget'!$AD$191</f>
        <v>2684962805.4134097</v>
      </c>
      <c r="CP898" s="2">
        <f>BH898*AN898*CO898</f>
        <v>2729674.4584075711</v>
      </c>
      <c r="CQ898" s="2">
        <f>CN898+CP898</f>
        <v>81519103.01336287</v>
      </c>
      <c r="CR898" s="6">
        <f>'[1]Detailed Budget'!$AD$195</f>
        <v>18734176418</v>
      </c>
      <c r="CS898" s="5">
        <f>BN898*CR898</f>
        <v>16386421.547113413</v>
      </c>
      <c r="CW898" s="4"/>
      <c r="DH898" s="3">
        <f>'[1]Detailed Budget'!$AD$163</f>
        <v>4928560000</v>
      </c>
      <c r="DI898" s="2">
        <f>AP898*DH898</f>
        <v>5600000</v>
      </c>
    </row>
  </sheetData>
  <mergeCells count="24">
    <mergeCell ref="A1:DN1"/>
    <mergeCell ref="A2:DN2"/>
    <mergeCell ref="V3:V5"/>
    <mergeCell ref="W3:AN4"/>
    <mergeCell ref="AO3:AT4"/>
    <mergeCell ref="AV3:BS3"/>
    <mergeCell ref="BT3:DN3"/>
    <mergeCell ref="A4:A5"/>
    <mergeCell ref="B4:B5"/>
    <mergeCell ref="C4:C5"/>
    <mergeCell ref="D4:Q4"/>
    <mergeCell ref="S4:T4"/>
    <mergeCell ref="U4:U5"/>
    <mergeCell ref="AU4:AZ4"/>
    <mergeCell ref="BB4:BG4"/>
    <mergeCell ref="BI4:BL4"/>
    <mergeCell ref="DB4:DG4"/>
    <mergeCell ref="DI4:DM4"/>
    <mergeCell ref="BP4:BS4"/>
    <mergeCell ref="BW4:BZ4"/>
    <mergeCell ref="CB4:CD4"/>
    <mergeCell ref="CE4:CL4"/>
    <mergeCell ref="CR4:CV4"/>
    <mergeCell ref="CW4:DA4"/>
  </mergeCells>
  <conditionalFormatting sqref="C6:C10 C35:C36 C44:C45 C68:C69 C87:C88 C103:C104 C131:C132">
    <cfRule type="cellIs" dxfId="41" priority="27" operator="greaterThan">
      <formula>0</formula>
    </cfRule>
  </conditionalFormatting>
  <conditionalFormatting sqref="C151:C153 C176:C177 C199:C200 C229:C230 C243:C244 C263:C264 C283:C285 C314:C315 C340:C341 C387:C388 C424:C425 C448:C449 C474:C475 C491:C493 C512:C513 C536:C537 C552:C553 C572:C573 C602:C604 C637:C638 C648:C649 C669:C670 C697:C698 C718:C719 C744:C746 C764:C765 C787:C788 C810:C811 C831:C832 C864:C865">
    <cfRule type="cellIs" dxfId="40" priority="42" operator="greaterThan">
      <formula>0</formula>
    </cfRule>
  </conditionalFormatting>
  <conditionalFormatting sqref="D6:D10 D35:D36 D44:D45 D68:D69 D87:D88 D103:D104 D131:D132">
    <cfRule type="cellIs" dxfId="39" priority="26" operator="greaterThan">
      <formula>0</formula>
    </cfRule>
  </conditionalFormatting>
  <conditionalFormatting sqref="D151:D153 D176:D177 D199:D200 D229:D230 D243:D244 D263:D264 D283:D285 D314:D315 D340:D341 D387:D388 D424:D425 D448:D449 D474:D475 D491:D493 D512:D513 D536:D537 D552:D553 D572:D573 D602:D604 D637:D638 D648:D649 D669:D670 D697:D698 D718:D719 D744:D746 D764:D765 D787:D788 D810:D811 D831:D832 D864:D865">
    <cfRule type="cellIs" dxfId="38" priority="41" operator="greaterThan">
      <formula>0</formula>
    </cfRule>
  </conditionalFormatting>
  <conditionalFormatting sqref="E6:E10 E35:E36 E44:E45 E68:E69 E87:E88 E103:E104 E131:E132">
    <cfRule type="cellIs" dxfId="37" priority="25" operator="greaterThan">
      <formula>0</formula>
    </cfRule>
  </conditionalFormatting>
  <conditionalFormatting sqref="E151:E153 E176:E177 E199:E200 E229:E230 E243:E244 E263:E264 E283:E285 E314:E315 E340:E341 E387:E388 E424:E425 E448:E449 E474:E475 E491:E493 E512:E513 E536:E537 E552:E553 E572:E573 E602:E604 E637:E638 E648:E649 E669:E670 E697:E698 E718:E719 E744:E746 E764:E765 E787:E788 E810:E811 E831:E832 E864:E865">
    <cfRule type="cellIs" dxfId="36" priority="40" operator="greaterThan">
      <formula>0</formula>
    </cfRule>
  </conditionalFormatting>
  <conditionalFormatting sqref="F6:F10 F35:F36 F44:F45 F68:F69 F87:F88 F103:F104 F131:F132">
    <cfRule type="cellIs" dxfId="35" priority="24" operator="greaterThan">
      <formula>0</formula>
    </cfRule>
  </conditionalFormatting>
  <conditionalFormatting sqref="F151:F153 F176:F177 F199:F200 F229:F230 F243:F244 F263:F264 F283:F285 F314:F315 F340:F341 F387:F388 F424:F425 F448:F449 F474:F475 F491:F493 F512:F513 F536:F537 F552:F553 F572:F573 F602:F604 F637:F638 F648:F649 F669:F670 F697:F698 F718:F719 F744:F746 F764:F765 F787:F788 F810:F811 F831:F832 F864:F865">
    <cfRule type="cellIs" dxfId="34" priority="39" operator="greaterThan">
      <formula>0</formula>
    </cfRule>
  </conditionalFormatting>
  <conditionalFormatting sqref="G6:G10 G35:G36 G44:G45 G68:G69 G87:G88 G103:G104 G131:G132">
    <cfRule type="cellIs" dxfId="33" priority="18" operator="greaterThan">
      <formula>0</formula>
    </cfRule>
  </conditionalFormatting>
  <conditionalFormatting sqref="G151:G153 G176:G177 G199:G200 G229:G230 G243:G244 G263:G264 G283:G285 G314:G315 G340:G341 G387:G388 G424:G425 G448:G449 G474:G475 G491:G493 G512:G513 G536:G537 G552:G553 G572:G573 G602:G604 G637:G638 G648:G649 G669:G670 G697:G698 G718:G719 G744:G746 G764:G765 G787:G788 G810:G811 G831:G832 G864:G865">
    <cfRule type="cellIs" dxfId="32" priority="33" operator="greaterThan">
      <formula>0</formula>
    </cfRule>
  </conditionalFormatting>
  <conditionalFormatting sqref="H6:H10 H35:H36 H44:H45 H68:H69 H87:H88 H103:H104 H131:H132">
    <cfRule type="cellIs" dxfId="31" priority="23" operator="greaterThan">
      <formula>0</formula>
    </cfRule>
  </conditionalFormatting>
  <conditionalFormatting sqref="H151:H153 H176:H177 H199:H200 H229:H230 H243:H244 H263:H264 H283:H285 H314:H315 H340:H341 H387:H388 H424:H425 H448:H449 H474:H475 H491:H493 H512:H513 H536:H537 H552:H553 H572:H573 H602:H604 H637:H638 H648:H649 H669:H670 H697:H698 H718:H719 H744:H746 H764:H765 H787:H788 H810:H811 H831:H832 H864:H865">
    <cfRule type="cellIs" dxfId="30" priority="38" operator="greaterThan">
      <formula>0</formula>
    </cfRule>
  </conditionalFormatting>
  <conditionalFormatting sqref="I6:J10 I35:J36 I44:J45 I68:J69 I87:J88 I103:J104 I131:J132">
    <cfRule type="cellIs" dxfId="29" priority="22" operator="greaterThan">
      <formula>0</formula>
    </cfRule>
  </conditionalFormatting>
  <conditionalFormatting sqref="I151:J153 I176:J177 I199:J200 I229:J230 I243:J244 I263:J264 I283:J285 I314:J315 I340:J341 I387:J388 I424:J425 I448:J449 I474:J475 I491:J493 I512:J513 I536:J537 I552:J553 I572:J573 I602:J604 I637:J638 I648:J649 I669:J670 I697:J698 I718:J719 I744:J746 I764:J765 I787:J788 I810:J811 I831:J832 I864:J865">
    <cfRule type="cellIs" dxfId="28" priority="37" operator="greaterThan">
      <formula>0</formula>
    </cfRule>
  </conditionalFormatting>
  <conditionalFormatting sqref="K6:L10 K35:L36 K44:L45 K68:L69 K87:L88 K103:L104 K131:L132">
    <cfRule type="cellIs" dxfId="27" priority="17" operator="greaterThan">
      <formula>0</formula>
    </cfRule>
  </conditionalFormatting>
  <conditionalFormatting sqref="K151:L153 K176:L177 K199:L200 K229:L230 K243:L244 K263:L264 K283:L285 K314:L315 K340:L341 K387:L388 K424:L425 K448:L449 K474:L475 K491:L493 K512:L513 K536:L537 K552:L553 K572:L573 K602:L604 K637:L638 K648:L649 K669:L670 K697:L698 K718:L719 K744:L746 K764:L765 K787:L788 K810:L811 K831:L832 K864:L865">
    <cfRule type="cellIs" dxfId="26" priority="32" operator="greaterThan">
      <formula>0</formula>
    </cfRule>
  </conditionalFormatting>
  <conditionalFormatting sqref="M6:M10 M35:M36 M44:M45 M68:M69 M87:M88 M103:M104 M131:M132">
    <cfRule type="cellIs" dxfId="25" priority="16" operator="greaterThan">
      <formula>0</formula>
    </cfRule>
  </conditionalFormatting>
  <conditionalFormatting sqref="M151:M153 M176:M177 M199:M200 M229:M230 M243:M244 M263:M264 M283:M285 M314:M315 M340:M341 M387:M388 M424:M425 M448:M449 M474:M475 M491:M493 M512:M513 M536:M537 M552:M553 M572:M573 M602:M604 M637:M638 M648:M649 M669:M670 M697:M698 M718:M719 M744:M746 M764:M765 M787:M788 M810:M811 M831:M832 M864:M865">
    <cfRule type="cellIs" dxfId="24" priority="31" operator="greaterThan">
      <formula>0</formula>
    </cfRule>
  </conditionalFormatting>
  <conditionalFormatting sqref="N6:N10 N35:N36 N44:N45 N68:N69 N87:N88 N103:N104 N131:N132">
    <cfRule type="cellIs" dxfId="23" priority="15" operator="greaterThan">
      <formula>0</formula>
    </cfRule>
  </conditionalFormatting>
  <conditionalFormatting sqref="N151:N153 N176:N177 N199:N200 N229:N230 N243:N244 N263:N264 N283:N285 N314:N315 N340:N341 N387:N388 N424:N425 N448:N449 N474:N475 N491:N493 N512:N513 N536:N537 N552:N553 N572:N573 N602:N604 N637:N638 N648:N649 N669:N670 N697:N698 N718:N719 N744:N746 N764:N765 N787:N788 N810:N811 N831:N832 N864:N865">
    <cfRule type="cellIs" dxfId="22" priority="30" operator="greaterThan">
      <formula>0</formula>
    </cfRule>
  </conditionalFormatting>
  <conditionalFormatting sqref="O6:O10 O35:O36 O44:O45 O68:O69 O87:O88 O103:O104 O131:O132">
    <cfRule type="cellIs" dxfId="21" priority="14" operator="greaterThan">
      <formula>0</formula>
    </cfRule>
  </conditionalFormatting>
  <conditionalFormatting sqref="O151:O153 O176:O177 O199:O200 O229:O230 O243:O244 O263:O264 O283:O285 O314:O315 O340:O341 O387:O388 O424:O425 O448:O449 O474:O475 O491:O493 O512:O513 O536:O537 O552:O553 O572:O573 O602:O604 O637:O638 O648:O649 O669:O670 O697:O698 O718:O719 O744:O746 O764:O765 O787:O788 O810:O811 O831:O832 O864:O865">
    <cfRule type="cellIs" dxfId="20" priority="29" operator="greaterThan">
      <formula>0</formula>
    </cfRule>
  </conditionalFormatting>
  <conditionalFormatting sqref="P6:P10 P35:P36 P44:P45 P68:P69 P87:P88 P103:P104 P131:P132">
    <cfRule type="cellIs" dxfId="19" priority="13" operator="greaterThan">
      <formula>0</formula>
    </cfRule>
  </conditionalFormatting>
  <conditionalFormatting sqref="P151:P153 P176:P177 P199:P200 P229:P230 P243:P244 P263:P264 P283:P285 P314:P315 P340:P341 P387:P388 P424:P425 P448:P449 P474:P475 P491:P493 P512:P513 P536:P537 P552:P553 P572:P573 P602:P604 P637:P638 P648:P649 P669:P670 P697:P698 P718:P719 P744:P746 P764:P765 P787:P788 P810:P811 P831:P832 P864:P865">
    <cfRule type="cellIs" dxfId="18" priority="28" operator="greaterThan">
      <formula>0</formula>
    </cfRule>
  </conditionalFormatting>
  <conditionalFormatting sqref="Q6:R10 Q35:R36 Q44:R45 Q68:R69 Q87:R88 Q103:R104 Q131:R132">
    <cfRule type="cellIs" dxfId="17" priority="21" operator="greaterThan">
      <formula>0</formula>
    </cfRule>
  </conditionalFormatting>
  <conditionalFormatting sqref="Q151:R153 Q176:R177 Q199:R200 Q229:R230 Q243:R244 Q263:R264 Q283:R285 Q314:R315 Q340:R341 Q387:R388 Q424:R425 Q448:R449 Q474:R475 Q491:R493 Q512:R513 Q536:R537 Q552:R553 Q572:R573 Q602:R604 Q637:R638 Q648:R649 Q669:R670 Q697:R698 Q718:R719 Q744:R746 Q764:R765 Q787:R788 Q810:R811 Q831:R832 Q864:R865">
    <cfRule type="cellIs" dxfId="16" priority="36" operator="greaterThan">
      <formula>0</formula>
    </cfRule>
  </conditionalFormatting>
  <conditionalFormatting sqref="S6:S10 S35:S36 S44:S45 S68:S69 S87:S88 S103:S104 S131:S132">
    <cfRule type="cellIs" dxfId="15" priority="20" operator="greaterThan">
      <formula>0</formula>
    </cfRule>
  </conditionalFormatting>
  <conditionalFormatting sqref="S151:S153 S176:S177 S199:S200 S229:S230 S243:S244 S263:S264 S283:S285 S314:S315 S340:S341 S387:S388 S424:S425 S448:S449 S474:S475 S491:S493 S512:S513 S536:S537 S552:S553 S572:S573 S602:S604 S637:S638 S648:S649 S669:S670 S697:S698 S718:S719 S744:S746 S764:S765 S787:S788 S810:S811 S831:S832 S864:S865">
    <cfRule type="cellIs" dxfId="14" priority="35" operator="greaterThan">
      <formula>0</formula>
    </cfRule>
  </conditionalFormatting>
  <conditionalFormatting sqref="T6:T10 T35:T36 T44:T45 T68:T69 T87:T88 T103:T104 T131:T132">
    <cfRule type="cellIs" dxfId="13" priority="19" operator="greaterThan">
      <formula>0</formula>
    </cfRule>
  </conditionalFormatting>
  <conditionalFormatting sqref="T151:T153 T176:T177 T199:T200 T229:T230 T243:T244 T263:T264 T283:T285 T314:T315 T340:T341 T387:T388 T424:T425 T448:T449 T474:T475 T491:T493 T512:T513 T536:T537 T552:T553 T572:T573 T602:T604 T637:T638 T648:T649 T669:T670 T697:T698 T718:T719 T744:T746 T764:T765 T787:T788 T810:T811 T831:T832 T864:T865">
    <cfRule type="cellIs" dxfId="12" priority="34" operator="greaterThan">
      <formula>0</formula>
    </cfRule>
  </conditionalFormatting>
  <conditionalFormatting sqref="CO6:CO898">
    <cfRule type="expression" dxfId="11" priority="1">
      <formula>$B6=LvlTopHdr</formula>
    </cfRule>
    <cfRule type="expression" dxfId="10" priority="2">
      <formula>$B6=Lvl1Hdr</formula>
    </cfRule>
    <cfRule type="expression" dxfId="9" priority="3">
      <formula>$B6=Lvl2Hdr</formula>
    </cfRule>
    <cfRule type="expression" dxfId="8" priority="4">
      <formula>$B6=Lvl3Hdr</formula>
    </cfRule>
    <cfRule type="expression" dxfId="7" priority="5">
      <formula>$B6=Lvl4Hdr</formula>
    </cfRule>
    <cfRule type="expression" dxfId="6" priority="6">
      <formula>$B6=LvlBottomHdr</formula>
    </cfRule>
  </conditionalFormatting>
  <conditionalFormatting sqref="DH6:DH898">
    <cfRule type="expression" dxfId="5" priority="7">
      <formula>$B6=LvlTopHdr</formula>
    </cfRule>
    <cfRule type="expression" dxfId="4" priority="8">
      <formula>$B6=Lvl1Hdr</formula>
    </cfRule>
    <cfRule type="expression" dxfId="3" priority="9">
      <formula>$B6=Lvl2Hdr</formula>
    </cfRule>
    <cfRule type="expression" dxfId="2" priority="10">
      <formula>$B6=Lvl3Hdr</formula>
    </cfRule>
    <cfRule type="expression" dxfId="1" priority="11">
      <formula>$B6=Lvl4Hdr</formula>
    </cfRule>
    <cfRule type="expression" dxfId="0" priority="12">
      <formula>$B6=LvlBottomHdr</formula>
    </cfRule>
  </conditionalFormatting>
  <dataValidations count="2">
    <dataValidation type="list" allowBlank="1" showInputMessage="1" showErrorMessage="1" sqref="C833:T863 C812:T830 C789:T809 C699:T717 C154:T175 C178:T198 C201:T228 C450:T473 C538:T551 C605:T636 C671:T696 C231:T242 C639:T647 C554:T571 C426:T447 C766:T786 C650:T668 C574:T600 C316:T339 C342:T386 C720:T742 C265:T281 C245:T262 C514:T535 C476:T489 C105:T130 C70:T86 C133:T149 C46:T67 C89:T102 C37:T43 C11:T34 C286:T313 C494:T511 C747:T763 C866:T898 C389:T423" xr:uid="{403424DF-176E-4016-A9F6-CFECAB9CEAD0}">
      <formula1>"X"</formula1>
    </dataValidation>
    <dataValidation type="list" allowBlank="1" showInputMessage="1" showErrorMessage="1" sqref="BW5:BW898 BB5:BB898 CW5:CW898 CM6:CM898" xr:uid="{7E8046E2-AFE9-483B-AB7D-905ECD036C90}">
      <formula1>"0,1"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Hayley Thompson</dc:creator>
  <cp:lastModifiedBy>Hayley Thompson</cp:lastModifiedBy>
  <dcterms:created xsi:type="dcterms:W3CDTF">2024-09-12T19:42:18Z</dcterms:created>
  <dcterms:modified xsi:type="dcterms:W3CDTF">2024-09-12T19:43:12Z</dcterms:modified>
</cp:coreProperties>
</file>