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athseattle-my.sharepoint.com/personal/hthompson_path_org/Documents/Documents/github/nigeria-costing-dashboard/data/"/>
    </mc:Choice>
  </mc:AlternateContent>
  <xr:revisionPtr revIDLastSave="0" documentId="8_{85967263-2D4C-4D9F-A88A-D49900CC80A3}" xr6:coauthVersionLast="47" xr6:coauthVersionMax="47" xr10:uidLastSave="{00000000-0000-0000-0000-000000000000}"/>
  <bookViews>
    <workbookView xWindow="-110" yWindow="-110" windowWidth="38620" windowHeight="21220" xr2:uid="{0F8A0911-93E1-48E2-87DF-41782FF9DD15}"/>
  </bookViews>
  <sheets>
    <sheet name="Sheet1" sheetId="1" r:id="rId1"/>
  </sheets>
  <externalReferences>
    <externalReference r:id="rId2"/>
  </externalReferences>
  <definedNames>
    <definedName name="Lvl1Hdr">'[1]Data Validation'!$F$3</definedName>
    <definedName name="Lvl2Hdr">'[1]Data Validation'!$F$4</definedName>
    <definedName name="Lvl3Hdr">'[1]Data Validation'!$F$5</definedName>
    <definedName name="Lvl4Hdr">'[1]Data Validation'!$F$6</definedName>
    <definedName name="LvlBottomHdr">'[1]Data Validation'!$F$7</definedName>
    <definedName name="LvlTopHdr">'[1]Data Validation'!$F$2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4" i="1" l="1"/>
  <c r="H82" i="1"/>
  <c r="H80" i="1"/>
  <c r="F84" i="1"/>
  <c r="F82" i="1"/>
  <c r="F80" i="1"/>
  <c r="F77" i="1"/>
  <c r="F76" i="1"/>
  <c r="F75" i="1"/>
  <c r="F74" i="1"/>
  <c r="F73" i="1"/>
  <c r="F72" i="1"/>
  <c r="F71" i="1"/>
  <c r="F70" i="1"/>
  <c r="F69" i="1"/>
  <c r="C70" i="1"/>
  <c r="C71" i="1"/>
  <c r="C72" i="1"/>
  <c r="C73" i="1"/>
  <c r="C74" i="1"/>
  <c r="C75" i="1"/>
  <c r="C76" i="1"/>
  <c r="C69" i="1"/>
  <c r="C60" i="1"/>
  <c r="C61" i="1"/>
  <c r="C62" i="1"/>
  <c r="C63" i="1"/>
  <c r="C64" i="1"/>
  <c r="C65" i="1"/>
  <c r="C66" i="1"/>
  <c r="C59" i="1"/>
  <c r="F39" i="1"/>
  <c r="F57" i="1"/>
  <c r="F56" i="1"/>
  <c r="F55" i="1"/>
  <c r="F54" i="1"/>
  <c r="F53" i="1"/>
  <c r="F52" i="1"/>
  <c r="F51" i="1"/>
  <c r="F50" i="1"/>
  <c r="F49" i="1"/>
  <c r="F35" i="1"/>
  <c r="F34" i="1"/>
  <c r="F33" i="1"/>
  <c r="F32" i="1"/>
  <c r="F31" i="1"/>
  <c r="F30" i="1"/>
  <c r="F29" i="1"/>
  <c r="F28" i="1"/>
  <c r="F27" i="1"/>
  <c r="F12" i="1"/>
  <c r="F5" i="1"/>
  <c r="F6" i="1"/>
  <c r="F7" i="1"/>
  <c r="F8" i="1"/>
  <c r="F9" i="1"/>
  <c r="F10" i="1"/>
  <c r="F11" i="1"/>
  <c r="F4" i="1"/>
  <c r="F15" i="1" l="1"/>
  <c r="F37" i="1" l="1"/>
  <c r="F41" i="1" l="1"/>
</calcChain>
</file>

<file path=xl/sharedStrings.xml><?xml version="1.0" encoding="utf-8"?>
<sst xmlns="http://schemas.openxmlformats.org/spreadsheetml/2006/main" count="166" uniqueCount="45">
  <si>
    <t>commodity</t>
  </si>
  <si>
    <t>quantity</t>
  </si>
  <si>
    <t>RDT kits</t>
  </si>
  <si>
    <t>ACT packs</t>
  </si>
  <si>
    <t>IV Artesunate</t>
  </si>
  <si>
    <t>RAS</t>
  </si>
  <si>
    <t>unit_cost</t>
  </si>
  <si>
    <t xml:space="preserve">total </t>
  </si>
  <si>
    <t>unit_cost_type</t>
  </si>
  <si>
    <t>Procurement cost per kit &amp; consumables</t>
  </si>
  <si>
    <t>Distribution cost per kit &amp; consumables</t>
  </si>
  <si>
    <t>Procurement cost per AL</t>
  </si>
  <si>
    <t>Routine Distribution cost per AL</t>
  </si>
  <si>
    <t>Artesunate injections-Procurement cost</t>
  </si>
  <si>
    <t xml:space="preserve">Artesunate injections-Routine Distribution cost </t>
  </si>
  <si>
    <t>Procurement cost per RAS</t>
  </si>
  <si>
    <t>Routine Distribution cost per RAS</t>
  </si>
  <si>
    <t>EQA</t>
  </si>
  <si>
    <t>Conduct External Quality Assurance (EQA) per State</t>
  </si>
  <si>
    <t>sector</t>
  </si>
  <si>
    <t>all</t>
  </si>
  <si>
    <t xml:space="preserve">Case management commodity quantification is usually allocated as 45% for public and 65% for private sector which is non-government (private hospitals and clinics/chemist shops/community pharmacies etc.) which then adds up to 100% coverage. </t>
  </si>
  <si>
    <t>Sum</t>
  </si>
  <si>
    <t>public</t>
  </si>
  <si>
    <t>private</t>
  </si>
  <si>
    <t>total</t>
  </si>
  <si>
    <t>Total</t>
  </si>
  <si>
    <t>Public sector</t>
  </si>
  <si>
    <t>In the spreadsheet the it's assuming public sector 42.3% and private sector 57.7%</t>
  </si>
  <si>
    <t>Private sector</t>
  </si>
  <si>
    <t>public prop</t>
  </si>
  <si>
    <t>private prop</t>
  </si>
  <si>
    <t>difference</t>
  </si>
  <si>
    <t>have slight difference here because I've assumed the cost of EQA is not split between public and private but both would need this?</t>
  </si>
  <si>
    <t xml:space="preserve">Private sector </t>
  </si>
  <si>
    <t xml:space="preserve">Total </t>
  </si>
  <si>
    <t>Spreadsheet values for public case management</t>
  </si>
  <si>
    <t>Accoridng to Tari's email:</t>
  </si>
  <si>
    <t>This is the calcualtions as done in the costing spreadsheet for public and then the calculation of the private sector</t>
  </si>
  <si>
    <t>This asumes that the commodities were calculated only for the public sector and private sector is calculated by assuming public sector cost would be 42.3% of the total cost. The private sector was included by dividing the total by 47.2% and multiplying by 57.7%</t>
  </si>
  <si>
    <t xml:space="preserve">This implies that the Gov is willing to spend &gt; 100,000,000,000 Naira more on private sector and this is covering the procurement and distribution of the commodities? </t>
  </si>
  <si>
    <t>We can also manually adjust this calculation to check the assumptions above</t>
  </si>
  <si>
    <t>Calculate the expected total commoditiy need by divding the public sector comoditiy calculation (from the global fund) by the proportion seeking care in the public sector, then multiply the total by the proportion seeking in the private sector and you can see below that the total calculated above matches with this assumption</t>
  </si>
  <si>
    <t>This also makes Private sector case management the most expensive intervention across the costed plan as shown in the table and plot below:</t>
  </si>
  <si>
    <t xml:space="preserve">All tables in naira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</si>
</sst>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8" x14ac:knownFonts="1">
    <font>
      <sz val="11"/>
      <color theme="1"/>
      <name val="Aptos Narrow"/>
      <family val="2"/>
      <scheme val="minor"/>
    </font>
    <font>
      <sz val="11"/>
      <color theme="1"/>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A7D00"/>
      <name val="Aptos Narrow"/>
      <family val="2"/>
      <scheme val="minor"/>
    </font>
    <font>
      <i/>
      <sz val="11"/>
      <color rgb="FF7F7F7F"/>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style="thin">
        <color rgb="FF7F7F7F"/>
      </right>
      <top/>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5" fillId="0" borderId="2" applyNumberFormat="0" applyFill="0" applyAlignment="0" applyProtection="0"/>
    <xf numFmtId="0" fontId="6" fillId="0" borderId="0" applyNumberFormat="0" applyFill="0" applyBorder="0" applyAlignment="0" applyProtection="0"/>
  </cellStyleXfs>
  <cellXfs count="14">
    <xf numFmtId="0" fontId="0" fillId="0" borderId="0" xfId="0"/>
    <xf numFmtId="0" fontId="0" fillId="0" borderId="0" xfId="0" quotePrefix="1"/>
    <xf numFmtId="43" fontId="0" fillId="0" borderId="0" xfId="1" applyFont="1"/>
    <xf numFmtId="0" fontId="7" fillId="0" borderId="0" xfId="0" applyFont="1"/>
    <xf numFmtId="43" fontId="0" fillId="0" borderId="0" xfId="0" applyNumberFormat="1"/>
    <xf numFmtId="0" fontId="4" fillId="4" borderId="1" xfId="4"/>
    <xf numFmtId="43" fontId="4" fillId="4" borderId="1" xfId="4" applyNumberFormat="1"/>
    <xf numFmtId="165" fontId="0" fillId="0" borderId="0" xfId="1" applyNumberFormat="1" applyFont="1"/>
    <xf numFmtId="0" fontId="5" fillId="0" borderId="2" xfId="5" applyAlignment="1">
      <alignment horizontal="center"/>
    </xf>
    <xf numFmtId="0" fontId="3" fillId="3" borderId="1" xfId="3"/>
    <xf numFmtId="0" fontId="0" fillId="0" borderId="0" xfId="0" applyAlignment="1">
      <alignment horizontal="center" wrapText="1"/>
    </xf>
    <xf numFmtId="0" fontId="0" fillId="0" borderId="3" xfId="0" applyBorder="1" applyAlignment="1">
      <alignment horizontal="center" wrapText="1"/>
    </xf>
    <xf numFmtId="0" fontId="6" fillId="0" borderId="0" xfId="6" applyAlignment="1">
      <alignment wrapText="1"/>
    </xf>
    <xf numFmtId="0" fontId="2" fillId="2" borderId="0" xfId="2" applyAlignment="1">
      <alignment horizontal="center"/>
    </xf>
  </cellXfs>
  <cellStyles count="7">
    <cellStyle name="Bad" xfId="2" builtinId="27"/>
    <cellStyle name="Calculation" xfId="4" builtinId="22"/>
    <cellStyle name="Comma" xfId="1" builtinId="3"/>
    <cellStyle name="Explanatory Text" xfId="6" builtinId="53"/>
    <cellStyle name="Input" xfId="3" builtinId="20"/>
    <cellStyle name="Linked Cell" xfId="5" builtinId="24"/>
    <cellStyle name="Normal" xfId="0" builtinId="0"/>
  </cellStyles>
  <dxfs count="6">
    <dxf>
      <fill>
        <patternFill>
          <bgColor theme="0"/>
        </patternFill>
      </fill>
    </dxf>
    <dxf>
      <fill>
        <patternFill>
          <bgColor theme="0" tint="-0.14996795556505021"/>
        </patternFill>
      </fill>
    </dxf>
    <dxf>
      <font>
        <color theme="0"/>
      </font>
      <fill>
        <patternFill>
          <bgColor theme="1" tint="0.499984740745262"/>
        </patternFill>
      </fill>
    </dxf>
    <dxf>
      <font>
        <color theme="0"/>
      </font>
      <fill>
        <patternFill>
          <bgColor rgb="FF1F497D"/>
        </patternFill>
      </fill>
    </dxf>
    <dxf>
      <font>
        <b/>
        <i val="0"/>
        <color theme="0"/>
      </font>
      <fill>
        <patternFill>
          <bgColor rgb="FF16365C"/>
        </patternFill>
      </fill>
    </dxf>
    <dxf>
      <font>
        <b/>
        <i val="0"/>
        <color theme="0"/>
      </font>
      <fill>
        <patternFill>
          <bgColor rgb="FF0F243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18523</xdr:colOff>
      <xdr:row>26</xdr:row>
      <xdr:rowOff>67528</xdr:rowOff>
    </xdr:from>
    <xdr:to>
      <xdr:col>15</xdr:col>
      <xdr:colOff>478495</xdr:colOff>
      <xdr:row>43</xdr:row>
      <xdr:rowOff>35035</xdr:rowOff>
    </xdr:to>
    <xdr:pic>
      <xdr:nvPicPr>
        <xdr:cNvPr id="2" name="Picture 1">
          <a:extLst>
            <a:ext uri="{FF2B5EF4-FFF2-40B4-BE49-F238E27FC236}">
              <a16:creationId xmlns:a16="http://schemas.microsoft.com/office/drawing/2014/main" id="{50D35CE8-DF08-938A-22E6-DD75598038C1}"/>
            </a:ext>
          </a:extLst>
        </xdr:cNvPr>
        <xdr:cNvPicPr>
          <a:picLocks noChangeAspect="1"/>
        </xdr:cNvPicPr>
      </xdr:nvPicPr>
      <xdr:blipFill>
        <a:blip xmlns:r="http://schemas.openxmlformats.org/officeDocument/2006/relationships" r:embed="rId1"/>
        <a:stretch>
          <a:fillRect/>
        </a:stretch>
      </xdr:blipFill>
      <xdr:spPr>
        <a:xfrm>
          <a:off x="8396144" y="4884769"/>
          <a:ext cx="5737041" cy="3484094"/>
        </a:xfrm>
        <a:prstGeom prst="rect">
          <a:avLst/>
        </a:prstGeom>
      </xdr:spPr>
    </xdr:pic>
    <xdr:clientData/>
  </xdr:twoCellAnchor>
  <xdr:twoCellAnchor editAs="oneCell">
    <xdr:from>
      <xdr:col>7</xdr:col>
      <xdr:colOff>15502</xdr:colOff>
      <xdr:row>44</xdr:row>
      <xdr:rowOff>124677</xdr:rowOff>
    </xdr:from>
    <xdr:to>
      <xdr:col>27</xdr:col>
      <xdr:colOff>204131</xdr:colOff>
      <xdr:row>64</xdr:row>
      <xdr:rowOff>34263</xdr:rowOff>
    </xdr:to>
    <xdr:pic>
      <xdr:nvPicPr>
        <xdr:cNvPr id="3" name="Picture 2">
          <a:extLst>
            <a:ext uri="{FF2B5EF4-FFF2-40B4-BE49-F238E27FC236}">
              <a16:creationId xmlns:a16="http://schemas.microsoft.com/office/drawing/2014/main" id="{00BB06EF-09EA-5A78-005A-F6CC96C08603}"/>
            </a:ext>
          </a:extLst>
        </xdr:cNvPr>
        <xdr:cNvPicPr>
          <a:picLocks noChangeAspect="1"/>
        </xdr:cNvPicPr>
      </xdr:nvPicPr>
      <xdr:blipFill>
        <a:blip xmlns:r="http://schemas.openxmlformats.org/officeDocument/2006/relationships" r:embed="rId2"/>
        <a:stretch>
          <a:fillRect/>
        </a:stretch>
      </xdr:blipFill>
      <xdr:spPr>
        <a:xfrm>
          <a:off x="8397502" y="8640027"/>
          <a:ext cx="12787029" cy="3605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athseattle-my.sharepoint.com/personal/hthompson_path_org/Documents/Documents/github/nigeria-costing-dashboard/data/Pragmatic%20Plan%20Template-18102024.xlsx" TargetMode="External"/><Relationship Id="rId1" Type="http://schemas.openxmlformats.org/officeDocument/2006/relationships/externalLinkPath" Target="Pragmatic%20Plan%20Template-181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Unit Cost"/>
      <sheetName val="Detailed Budget"/>
      <sheetName val="States and LGAs"/>
      <sheetName val="Cost inputs for SMC Campaign"/>
      <sheetName val="SUMMARY&gt;&gt;&gt;"/>
      <sheetName val="NSP Needs by Year"/>
      <sheetName val="INPUTS&gt;&gt;&gt;"/>
      <sheetName val="REFERENCE&gt;&gt;&gt;"/>
      <sheetName val="Data Validation"/>
      <sheetName val="Cost inputs for ITN Campaign"/>
      <sheetName val="Cost Inputs for IRS"/>
      <sheetName val="Cost inputs for LSM"/>
      <sheetName val="Cost inputs CM commodities"/>
      <sheetName val="Cost input for EQA for CM"/>
      <sheetName val="Cost input-NHMIS Tools Printing"/>
      <sheetName val="Cost input-NHMIS Tools Distribu"/>
      <sheetName val="Cost inputs for M&amp;E activities"/>
      <sheetName val="Cost inputs for PMC commodities"/>
      <sheetName val="Cost inputs-PMC SP Distribution"/>
      <sheetName val="Cost inputs for LLIN &amp; SP "/>
      <sheetName val="Cost inputs for Worksho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F2" t="str">
            <v>Goal</v>
          </cell>
        </row>
        <row r="3">
          <cell r="F3" t="str">
            <v>Objective</v>
          </cell>
        </row>
        <row r="4">
          <cell r="F4" t="str">
            <v>Strategy</v>
          </cell>
        </row>
        <row r="5">
          <cell r="F5" t="str">
            <v>Activity</v>
          </cell>
        </row>
        <row r="6">
          <cell r="F6" t="str">
            <v>Sub-Activity</v>
          </cell>
        </row>
        <row r="7">
          <cell r="F7" t="str">
            <v>Unit</v>
          </cell>
        </row>
      </sheetData>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FCFA-A0A9-4421-A758-F6BA6427C29B}">
  <dimension ref="A1:T115"/>
  <sheetViews>
    <sheetView tabSelected="1" topLeftCell="A21" zoomScaleNormal="100" workbookViewId="0">
      <selection activeCell="T71" sqref="T71"/>
    </sheetView>
  </sheetViews>
  <sheetFormatPr defaultRowHeight="14.4" x14ac:dyDescent="0.3"/>
  <cols>
    <col min="1" max="1" width="10.5546875" customWidth="1"/>
    <col min="2" max="2" width="11.88671875" bestFit="1" customWidth="1"/>
    <col min="3" max="3" width="15.109375" bestFit="1" customWidth="1"/>
    <col min="4" max="4" width="43.88671875" bestFit="1" customWidth="1"/>
    <col min="5" max="5" width="13.109375" bestFit="1" customWidth="1"/>
    <col min="6" max="6" width="18.77734375" bestFit="1" customWidth="1"/>
    <col min="8" max="8" width="14.77734375" bestFit="1" customWidth="1"/>
  </cols>
  <sheetData>
    <row r="1" spans="1:6" x14ac:dyDescent="0.3">
      <c r="A1" t="s">
        <v>44</v>
      </c>
    </row>
    <row r="2" spans="1:6" ht="15" thickBot="1" x14ac:dyDescent="0.35">
      <c r="A2" s="8" t="s">
        <v>36</v>
      </c>
      <c r="B2" s="8"/>
      <c r="C2" s="8"/>
      <c r="D2" s="8"/>
      <c r="E2" s="8"/>
      <c r="F2" s="8"/>
    </row>
    <row r="3" spans="1:6" ht="15" thickTop="1" x14ac:dyDescent="0.3">
      <c r="A3" s="3" t="s">
        <v>19</v>
      </c>
      <c r="B3" s="3" t="s">
        <v>0</v>
      </c>
      <c r="C3" s="3" t="s">
        <v>1</v>
      </c>
      <c r="D3" s="3" t="s">
        <v>8</v>
      </c>
      <c r="E3" s="3" t="s">
        <v>6</v>
      </c>
      <c r="F3" s="3" t="s">
        <v>7</v>
      </c>
    </row>
    <row r="4" spans="1:6" x14ac:dyDescent="0.3">
      <c r="A4" t="s">
        <v>20</v>
      </c>
      <c r="B4" t="s">
        <v>2</v>
      </c>
      <c r="C4" s="7">
        <v>60827260.145313479</v>
      </c>
      <c r="D4" t="s">
        <v>9</v>
      </c>
      <c r="E4">
        <v>740</v>
      </c>
      <c r="F4" s="2">
        <f>E4*C4</f>
        <v>45012172507.531975</v>
      </c>
    </row>
    <row r="5" spans="1:6" x14ac:dyDescent="0.3">
      <c r="A5" t="s">
        <v>20</v>
      </c>
      <c r="B5" t="s">
        <v>2</v>
      </c>
      <c r="C5" s="7">
        <v>60827260.145313479</v>
      </c>
      <c r="D5" t="s">
        <v>10</v>
      </c>
      <c r="E5">
        <v>185</v>
      </c>
      <c r="F5" s="2">
        <f t="shared" ref="F5:F11" si="0">E5*C5</f>
        <v>11253043126.882994</v>
      </c>
    </row>
    <row r="6" spans="1:6" x14ac:dyDescent="0.3">
      <c r="A6" t="s">
        <v>20</v>
      </c>
      <c r="B6" t="s">
        <v>3</v>
      </c>
      <c r="C6" s="7">
        <v>69564222.170875087</v>
      </c>
      <c r="D6" t="s">
        <v>11</v>
      </c>
      <c r="E6">
        <v>1952</v>
      </c>
      <c r="F6" s="2">
        <f t="shared" si="0"/>
        <v>135789361677.54817</v>
      </c>
    </row>
    <row r="7" spans="1:6" x14ac:dyDescent="0.3">
      <c r="A7" t="s">
        <v>20</v>
      </c>
      <c r="B7" t="s">
        <v>3</v>
      </c>
      <c r="C7" s="7">
        <v>69564222.170875087</v>
      </c>
      <c r="D7" t="s">
        <v>12</v>
      </c>
      <c r="E7">
        <v>488</v>
      </c>
      <c r="F7" s="2">
        <f t="shared" si="0"/>
        <v>33947340419.387043</v>
      </c>
    </row>
    <row r="8" spans="1:6" x14ac:dyDescent="0.3">
      <c r="A8" t="s">
        <v>20</v>
      </c>
      <c r="B8" t="s">
        <v>4</v>
      </c>
      <c r="C8" s="7">
        <v>6939078.1729176603</v>
      </c>
      <c r="D8" t="s">
        <v>13</v>
      </c>
      <c r="E8">
        <v>3205</v>
      </c>
      <c r="F8" s="2">
        <f t="shared" si="0"/>
        <v>22239745544.201103</v>
      </c>
    </row>
    <row r="9" spans="1:6" x14ac:dyDescent="0.3">
      <c r="A9" t="s">
        <v>20</v>
      </c>
      <c r="B9" t="s">
        <v>4</v>
      </c>
      <c r="C9" s="7">
        <v>6939078.1729176603</v>
      </c>
      <c r="D9" t="s">
        <v>14</v>
      </c>
      <c r="E9">
        <v>801.25</v>
      </c>
      <c r="F9" s="2">
        <f t="shared" si="0"/>
        <v>5559936386.0502758</v>
      </c>
    </row>
    <row r="10" spans="1:6" x14ac:dyDescent="0.3">
      <c r="A10" t="s">
        <v>20</v>
      </c>
      <c r="B10" t="s">
        <v>5</v>
      </c>
      <c r="C10" s="7">
        <v>530266.00936230889</v>
      </c>
      <c r="D10" t="s">
        <v>15</v>
      </c>
      <c r="E10">
        <v>703</v>
      </c>
      <c r="F10" s="2">
        <f t="shared" si="0"/>
        <v>372777004.58170313</v>
      </c>
    </row>
    <row r="11" spans="1:6" x14ac:dyDescent="0.3">
      <c r="A11" t="s">
        <v>20</v>
      </c>
      <c r="B11" t="s">
        <v>5</v>
      </c>
      <c r="C11" s="7">
        <v>530266.00936230889</v>
      </c>
      <c r="D11" t="s">
        <v>16</v>
      </c>
      <c r="E11">
        <v>175.75</v>
      </c>
      <c r="F11" s="2">
        <f t="shared" si="0"/>
        <v>93194251.145425782</v>
      </c>
    </row>
    <row r="12" spans="1:6" x14ac:dyDescent="0.3">
      <c r="A12" t="s">
        <v>20</v>
      </c>
      <c r="B12" t="s">
        <v>17</v>
      </c>
      <c r="C12" s="7">
        <v>37</v>
      </c>
      <c r="D12" s="1" t="s">
        <v>18</v>
      </c>
      <c r="E12">
        <v>3622523</v>
      </c>
      <c r="F12" s="2">
        <f>E12*C12</f>
        <v>134033351</v>
      </c>
    </row>
    <row r="15" spans="1:6" x14ac:dyDescent="0.3">
      <c r="E15" s="5" t="s">
        <v>22</v>
      </c>
      <c r="F15" s="6">
        <f>SUM(F4:F12)</f>
        <v>254401604268.32867</v>
      </c>
    </row>
    <row r="16" spans="1:6" x14ac:dyDescent="0.3">
      <c r="F16" s="3"/>
    </row>
    <row r="17" spans="1:20" x14ac:dyDescent="0.3">
      <c r="A17" t="s">
        <v>37</v>
      </c>
    </row>
    <row r="18" spans="1:20" x14ac:dyDescent="0.3">
      <c r="A18" t="s">
        <v>21</v>
      </c>
    </row>
    <row r="19" spans="1:20" x14ac:dyDescent="0.3">
      <c r="A19" t="s">
        <v>28</v>
      </c>
    </row>
    <row r="20" spans="1:20" x14ac:dyDescent="0.3">
      <c r="A20" s="9" t="s">
        <v>30</v>
      </c>
      <c r="B20" s="9">
        <v>0.42299999999999999</v>
      </c>
    </row>
    <row r="21" spans="1:20" x14ac:dyDescent="0.3">
      <c r="A21" s="9" t="s">
        <v>31</v>
      </c>
      <c r="B21" s="9">
        <v>0.57699999999999996</v>
      </c>
    </row>
    <row r="25" spans="1:20" ht="15" thickBot="1" x14ac:dyDescent="0.35">
      <c r="A25" s="8" t="s">
        <v>38</v>
      </c>
      <c r="B25" s="8"/>
      <c r="C25" s="8"/>
      <c r="D25" s="8"/>
      <c r="E25" s="8"/>
      <c r="F25" s="8"/>
    </row>
    <row r="26" spans="1:20" ht="15" thickTop="1" x14ac:dyDescent="0.3">
      <c r="A26" s="3" t="s">
        <v>19</v>
      </c>
      <c r="B26" s="3" t="s">
        <v>0</v>
      </c>
      <c r="C26" s="3" t="s">
        <v>1</v>
      </c>
      <c r="D26" s="3" t="s">
        <v>8</v>
      </c>
      <c r="E26" s="3" t="s">
        <v>6</v>
      </c>
      <c r="F26" s="3" t="s">
        <v>7</v>
      </c>
      <c r="H26" s="13" t="s">
        <v>43</v>
      </c>
      <c r="I26" s="13"/>
      <c r="J26" s="13"/>
      <c r="K26" s="13"/>
      <c r="L26" s="13"/>
      <c r="M26" s="13"/>
      <c r="N26" s="13"/>
      <c r="O26" s="13"/>
      <c r="P26" s="13"/>
      <c r="Q26" s="13"/>
      <c r="R26" s="13"/>
      <c r="S26" s="13"/>
      <c r="T26" s="13"/>
    </row>
    <row r="27" spans="1:20" x14ac:dyDescent="0.3">
      <c r="A27" t="s">
        <v>23</v>
      </c>
      <c r="B27" t="s">
        <v>2</v>
      </c>
      <c r="C27" s="7">
        <v>60827260.145313479</v>
      </c>
      <c r="D27" t="s">
        <v>9</v>
      </c>
      <c r="E27">
        <v>740</v>
      </c>
      <c r="F27" s="2">
        <f>E27*C27</f>
        <v>45012172507.531975</v>
      </c>
      <c r="I27" s="3"/>
      <c r="J27" s="3"/>
      <c r="K27" s="3"/>
      <c r="L27" s="3"/>
      <c r="M27" s="3"/>
      <c r="N27" s="3"/>
    </row>
    <row r="28" spans="1:20" x14ac:dyDescent="0.3">
      <c r="A28" t="s">
        <v>23</v>
      </c>
      <c r="B28" t="s">
        <v>2</v>
      </c>
      <c r="C28" s="7">
        <v>60827260.145313479</v>
      </c>
      <c r="D28" t="s">
        <v>10</v>
      </c>
      <c r="E28">
        <v>185</v>
      </c>
      <c r="F28" s="2">
        <f t="shared" ref="F28:F34" si="1">E28*C28</f>
        <v>11253043126.882994</v>
      </c>
      <c r="K28" s="2"/>
      <c r="N28" s="2"/>
    </row>
    <row r="29" spans="1:20" x14ac:dyDescent="0.3">
      <c r="A29" t="s">
        <v>23</v>
      </c>
      <c r="B29" t="s">
        <v>3</v>
      </c>
      <c r="C29" s="7">
        <v>69564222.170875087</v>
      </c>
      <c r="D29" t="s">
        <v>11</v>
      </c>
      <c r="E29">
        <v>1952</v>
      </c>
      <c r="F29" s="2">
        <f t="shared" si="1"/>
        <v>135789361677.54817</v>
      </c>
      <c r="K29" s="2"/>
      <c r="N29" s="2"/>
    </row>
    <row r="30" spans="1:20" x14ac:dyDescent="0.3">
      <c r="A30" t="s">
        <v>23</v>
      </c>
      <c r="B30" t="s">
        <v>3</v>
      </c>
      <c r="C30" s="7">
        <v>69564222.170875087</v>
      </c>
      <c r="D30" t="s">
        <v>12</v>
      </c>
      <c r="E30">
        <v>488</v>
      </c>
      <c r="F30" s="2">
        <f t="shared" si="1"/>
        <v>33947340419.387043</v>
      </c>
      <c r="K30" s="2"/>
      <c r="N30" s="2"/>
    </row>
    <row r="31" spans="1:20" x14ac:dyDescent="0.3">
      <c r="A31" t="s">
        <v>23</v>
      </c>
      <c r="B31" t="s">
        <v>4</v>
      </c>
      <c r="C31" s="7">
        <v>6939078.1729176603</v>
      </c>
      <c r="D31" t="s">
        <v>13</v>
      </c>
      <c r="E31">
        <v>3205</v>
      </c>
      <c r="F31" s="2">
        <f t="shared" si="1"/>
        <v>22239745544.201103</v>
      </c>
      <c r="K31" s="2"/>
      <c r="N31" s="2"/>
    </row>
    <row r="32" spans="1:20" x14ac:dyDescent="0.3">
      <c r="A32" t="s">
        <v>23</v>
      </c>
      <c r="B32" t="s">
        <v>4</v>
      </c>
      <c r="C32" s="7">
        <v>6939078.1729176603</v>
      </c>
      <c r="D32" t="s">
        <v>14</v>
      </c>
      <c r="E32">
        <v>801.25</v>
      </c>
      <c r="F32" s="2">
        <f t="shared" si="1"/>
        <v>5559936386.0502758</v>
      </c>
      <c r="K32" s="2"/>
      <c r="N32" s="2"/>
    </row>
    <row r="33" spans="1:14" x14ac:dyDescent="0.3">
      <c r="A33" t="s">
        <v>23</v>
      </c>
      <c r="B33" t="s">
        <v>5</v>
      </c>
      <c r="C33" s="7">
        <v>530266.00936230889</v>
      </c>
      <c r="D33" t="s">
        <v>15</v>
      </c>
      <c r="E33">
        <v>703</v>
      </c>
      <c r="F33" s="2">
        <f t="shared" si="1"/>
        <v>372777004.58170313</v>
      </c>
      <c r="K33" s="2"/>
      <c r="N33" s="2"/>
    </row>
    <row r="34" spans="1:14" x14ac:dyDescent="0.3">
      <c r="A34" t="s">
        <v>23</v>
      </c>
      <c r="B34" t="s">
        <v>5</v>
      </c>
      <c r="C34" s="7">
        <v>530266.00936230889</v>
      </c>
      <c r="D34" t="s">
        <v>16</v>
      </c>
      <c r="E34">
        <v>175.75</v>
      </c>
      <c r="F34" s="2">
        <f t="shared" si="1"/>
        <v>93194251.145425782</v>
      </c>
      <c r="K34" s="2"/>
      <c r="N34" s="2"/>
    </row>
    <row r="35" spans="1:14" x14ac:dyDescent="0.3">
      <c r="A35" t="s">
        <v>23</v>
      </c>
      <c r="B35" t="s">
        <v>17</v>
      </c>
      <c r="C35" s="7">
        <v>37</v>
      </c>
      <c r="D35" s="1" t="s">
        <v>18</v>
      </c>
      <c r="E35">
        <v>3622523</v>
      </c>
      <c r="F35" s="2">
        <f>E35*C35</f>
        <v>134033351</v>
      </c>
      <c r="K35" s="2"/>
      <c r="N35" s="2"/>
    </row>
    <row r="36" spans="1:14" x14ac:dyDescent="0.3">
      <c r="K36" s="2"/>
      <c r="L36" s="1"/>
      <c r="N36" s="2"/>
    </row>
    <row r="37" spans="1:14" x14ac:dyDescent="0.3">
      <c r="E37" s="5" t="s">
        <v>27</v>
      </c>
      <c r="F37" s="6">
        <f>SUM(F26:F35)</f>
        <v>254401604268.32867</v>
      </c>
    </row>
    <row r="39" spans="1:14" ht="45" customHeight="1" x14ac:dyDescent="0.3">
      <c r="A39" s="10" t="s">
        <v>39</v>
      </c>
      <c r="B39" s="10"/>
      <c r="C39" s="10"/>
      <c r="D39" s="11"/>
      <c r="E39" s="5" t="s">
        <v>29</v>
      </c>
      <c r="F39" s="6">
        <f>F37/$B$20*$B$21</f>
        <v>347020628044.50507</v>
      </c>
    </row>
    <row r="40" spans="1:14" ht="14.4" customHeight="1" x14ac:dyDescent="0.3">
      <c r="A40" s="10" t="s">
        <v>40</v>
      </c>
      <c r="B40" s="10"/>
      <c r="C40" s="10"/>
      <c r="D40" s="10"/>
    </row>
    <row r="41" spans="1:14" x14ac:dyDescent="0.3">
      <c r="A41" s="10"/>
      <c r="B41" s="10"/>
      <c r="C41" s="10"/>
      <c r="D41" s="10"/>
      <c r="E41" s="5" t="s">
        <v>26</v>
      </c>
      <c r="F41" s="6">
        <f>F37+F39</f>
        <v>601422232312.83374</v>
      </c>
    </row>
    <row r="46" spans="1:14" ht="15" thickBot="1" x14ac:dyDescent="0.35">
      <c r="A46" s="8" t="s">
        <v>41</v>
      </c>
      <c r="B46" s="8"/>
      <c r="C46" s="8"/>
      <c r="D46" s="8"/>
      <c r="E46" s="8"/>
      <c r="F46" s="8"/>
    </row>
    <row r="47" spans="1:14" ht="15" thickTop="1" x14ac:dyDescent="0.3"/>
    <row r="48" spans="1:14" x14ac:dyDescent="0.3">
      <c r="A48" s="3" t="s">
        <v>19</v>
      </c>
      <c r="B48" s="3" t="s">
        <v>0</v>
      </c>
      <c r="C48" s="3" t="s">
        <v>1</v>
      </c>
      <c r="D48" s="3" t="s">
        <v>8</v>
      </c>
      <c r="E48" s="3" t="s">
        <v>6</v>
      </c>
      <c r="F48" s="3" t="s">
        <v>7</v>
      </c>
    </row>
    <row r="49" spans="1:6" x14ac:dyDescent="0.3">
      <c r="A49" t="s">
        <v>23</v>
      </c>
      <c r="B49" t="s">
        <v>2</v>
      </c>
      <c r="C49" s="7">
        <v>60827260.145313479</v>
      </c>
      <c r="D49" t="s">
        <v>9</v>
      </c>
      <c r="E49">
        <v>740</v>
      </c>
      <c r="F49" s="2">
        <f>E49*C49</f>
        <v>45012172507.531975</v>
      </c>
    </row>
    <row r="50" spans="1:6" x14ac:dyDescent="0.3">
      <c r="A50" t="s">
        <v>23</v>
      </c>
      <c r="B50" t="s">
        <v>2</v>
      </c>
      <c r="C50" s="7">
        <v>60827260.145313479</v>
      </c>
      <c r="D50" t="s">
        <v>10</v>
      </c>
      <c r="E50">
        <v>185</v>
      </c>
      <c r="F50" s="2">
        <f t="shared" ref="F50:F56" si="2">E50*C50</f>
        <v>11253043126.882994</v>
      </c>
    </row>
    <row r="51" spans="1:6" x14ac:dyDescent="0.3">
      <c r="A51" t="s">
        <v>23</v>
      </c>
      <c r="B51" t="s">
        <v>3</v>
      </c>
      <c r="C51" s="7">
        <v>69564222.170875087</v>
      </c>
      <c r="D51" t="s">
        <v>11</v>
      </c>
      <c r="E51">
        <v>1952</v>
      </c>
      <c r="F51" s="2">
        <f t="shared" si="2"/>
        <v>135789361677.54817</v>
      </c>
    </row>
    <row r="52" spans="1:6" x14ac:dyDescent="0.3">
      <c r="A52" t="s">
        <v>23</v>
      </c>
      <c r="B52" t="s">
        <v>3</v>
      </c>
      <c r="C52" s="7">
        <v>69564222.170875087</v>
      </c>
      <c r="D52" t="s">
        <v>12</v>
      </c>
      <c r="E52">
        <v>488</v>
      </c>
      <c r="F52" s="2">
        <f t="shared" si="2"/>
        <v>33947340419.387043</v>
      </c>
    </row>
    <row r="53" spans="1:6" x14ac:dyDescent="0.3">
      <c r="A53" t="s">
        <v>23</v>
      </c>
      <c r="B53" t="s">
        <v>4</v>
      </c>
      <c r="C53" s="7">
        <v>6939078.1729176603</v>
      </c>
      <c r="D53" t="s">
        <v>13</v>
      </c>
      <c r="E53">
        <v>3205</v>
      </c>
      <c r="F53" s="2">
        <f t="shared" si="2"/>
        <v>22239745544.201103</v>
      </c>
    </row>
    <row r="54" spans="1:6" x14ac:dyDescent="0.3">
      <c r="A54" t="s">
        <v>23</v>
      </c>
      <c r="B54" t="s">
        <v>4</v>
      </c>
      <c r="C54" s="7">
        <v>6939078.1729176603</v>
      </c>
      <c r="D54" t="s">
        <v>14</v>
      </c>
      <c r="E54">
        <v>801.25</v>
      </c>
      <c r="F54" s="2">
        <f t="shared" si="2"/>
        <v>5559936386.0502758</v>
      </c>
    </row>
    <row r="55" spans="1:6" x14ac:dyDescent="0.3">
      <c r="A55" t="s">
        <v>23</v>
      </c>
      <c r="B55" t="s">
        <v>5</v>
      </c>
      <c r="C55" s="7">
        <v>530266.00936230889</v>
      </c>
      <c r="D55" t="s">
        <v>15</v>
      </c>
      <c r="E55">
        <v>703</v>
      </c>
      <c r="F55" s="2">
        <f t="shared" si="2"/>
        <v>372777004.58170313</v>
      </c>
    </row>
    <row r="56" spans="1:6" x14ac:dyDescent="0.3">
      <c r="A56" t="s">
        <v>23</v>
      </c>
      <c r="B56" t="s">
        <v>5</v>
      </c>
      <c r="C56" s="7">
        <v>530266.00936230889</v>
      </c>
      <c r="D56" t="s">
        <v>16</v>
      </c>
      <c r="E56">
        <v>175.75</v>
      </c>
      <c r="F56" s="2">
        <f t="shared" si="2"/>
        <v>93194251.145425782</v>
      </c>
    </row>
    <row r="57" spans="1:6" x14ac:dyDescent="0.3">
      <c r="A57" t="s">
        <v>23</v>
      </c>
      <c r="B57" t="s">
        <v>17</v>
      </c>
      <c r="C57" s="7">
        <v>37</v>
      </c>
      <c r="D57" s="1" t="s">
        <v>18</v>
      </c>
      <c r="E57">
        <v>3622523</v>
      </c>
      <c r="F57" s="2">
        <f>E57*C57</f>
        <v>134033351</v>
      </c>
    </row>
    <row r="59" spans="1:6" ht="14.4" customHeight="1" x14ac:dyDescent="0.3">
      <c r="A59" t="s">
        <v>25</v>
      </c>
      <c r="B59" t="s">
        <v>2</v>
      </c>
      <c r="C59" s="4">
        <f>C49/$B$20</f>
        <v>143799669.37426355</v>
      </c>
      <c r="D59" s="12" t="s">
        <v>42</v>
      </c>
    </row>
    <row r="60" spans="1:6" x14ac:dyDescent="0.3">
      <c r="A60" t="s">
        <v>25</v>
      </c>
      <c r="B60" t="s">
        <v>2</v>
      </c>
      <c r="C60" s="4">
        <f t="shared" ref="C60:C67" si="3">C50/$B$20</f>
        <v>143799669.37426355</v>
      </c>
      <c r="D60" s="12"/>
    </row>
    <row r="61" spans="1:6" x14ac:dyDescent="0.3">
      <c r="A61" t="s">
        <v>25</v>
      </c>
      <c r="B61" t="s">
        <v>3</v>
      </c>
      <c r="C61" s="4">
        <f t="shared" si="3"/>
        <v>164454425.93587491</v>
      </c>
      <c r="D61" s="12"/>
    </row>
    <row r="62" spans="1:6" x14ac:dyDescent="0.3">
      <c r="A62" t="s">
        <v>25</v>
      </c>
      <c r="B62" t="s">
        <v>3</v>
      </c>
      <c r="C62" s="4">
        <f t="shared" si="3"/>
        <v>164454425.93587491</v>
      </c>
      <c r="D62" s="12"/>
    </row>
    <row r="63" spans="1:6" x14ac:dyDescent="0.3">
      <c r="A63" t="s">
        <v>25</v>
      </c>
      <c r="B63" t="s">
        <v>4</v>
      </c>
      <c r="C63" s="4">
        <f t="shared" si="3"/>
        <v>16404440.125100853</v>
      </c>
      <c r="D63" s="12"/>
    </row>
    <row r="64" spans="1:6" x14ac:dyDescent="0.3">
      <c r="A64" t="s">
        <v>25</v>
      </c>
      <c r="B64" t="s">
        <v>4</v>
      </c>
      <c r="C64" s="4">
        <f t="shared" si="3"/>
        <v>16404440.125100853</v>
      </c>
      <c r="D64" s="12"/>
    </row>
    <row r="65" spans="1:8" x14ac:dyDescent="0.3">
      <c r="A65" t="s">
        <v>25</v>
      </c>
      <c r="B65" t="s">
        <v>5</v>
      </c>
      <c r="C65" s="4">
        <f t="shared" si="3"/>
        <v>1253583.9464829997</v>
      </c>
      <c r="D65" s="12"/>
    </row>
    <row r="66" spans="1:8" x14ac:dyDescent="0.3">
      <c r="A66" t="s">
        <v>25</v>
      </c>
      <c r="B66" t="s">
        <v>5</v>
      </c>
      <c r="C66" s="4">
        <f t="shared" si="3"/>
        <v>1253583.9464829997</v>
      </c>
      <c r="D66" s="12"/>
    </row>
    <row r="67" spans="1:8" x14ac:dyDescent="0.3">
      <c r="A67" t="s">
        <v>25</v>
      </c>
      <c r="B67" t="s">
        <v>17</v>
      </c>
      <c r="C67" s="4">
        <v>37</v>
      </c>
      <c r="D67" s="12"/>
    </row>
    <row r="69" spans="1:8" x14ac:dyDescent="0.3">
      <c r="A69" t="s">
        <v>24</v>
      </c>
      <c r="B69" t="s">
        <v>2</v>
      </c>
      <c r="C69" s="4">
        <f>C59*$B$21</f>
        <v>82972409.228950068</v>
      </c>
      <c r="D69" t="s">
        <v>9</v>
      </c>
      <c r="E69">
        <v>740</v>
      </c>
      <c r="F69" s="2">
        <f>E69*C69</f>
        <v>61399582829.42305</v>
      </c>
    </row>
    <row r="70" spans="1:8" x14ac:dyDescent="0.3">
      <c r="A70" t="s">
        <v>24</v>
      </c>
      <c r="B70" t="s">
        <v>2</v>
      </c>
      <c r="C70" s="4">
        <f t="shared" ref="C70:C77" si="4">C60*$B$21</f>
        <v>82972409.228950068</v>
      </c>
      <c r="D70" t="s">
        <v>10</v>
      </c>
      <c r="E70">
        <v>185</v>
      </c>
      <c r="F70" s="2">
        <f t="shared" ref="F70:F76" si="5">E70*C70</f>
        <v>15349895707.355762</v>
      </c>
    </row>
    <row r="71" spans="1:8" x14ac:dyDescent="0.3">
      <c r="A71" t="s">
        <v>24</v>
      </c>
      <c r="B71" t="s">
        <v>3</v>
      </c>
      <c r="C71" s="4">
        <f t="shared" si="4"/>
        <v>94890203.764999822</v>
      </c>
      <c r="D71" t="s">
        <v>11</v>
      </c>
      <c r="E71">
        <v>1952</v>
      </c>
      <c r="F71" s="2">
        <f t="shared" si="5"/>
        <v>185225677749.27966</v>
      </c>
    </row>
    <row r="72" spans="1:8" x14ac:dyDescent="0.3">
      <c r="A72" t="s">
        <v>24</v>
      </c>
      <c r="B72" t="s">
        <v>3</v>
      </c>
      <c r="C72" s="4">
        <f t="shared" si="4"/>
        <v>94890203.764999822</v>
      </c>
      <c r="D72" t="s">
        <v>12</v>
      </c>
      <c r="E72">
        <v>488</v>
      </c>
      <c r="F72" s="2">
        <f t="shared" si="5"/>
        <v>46306419437.319916</v>
      </c>
    </row>
    <row r="73" spans="1:8" x14ac:dyDescent="0.3">
      <c r="A73" t="s">
        <v>24</v>
      </c>
      <c r="B73" t="s">
        <v>4</v>
      </c>
      <c r="C73" s="4">
        <f t="shared" si="4"/>
        <v>9465361.9521831907</v>
      </c>
      <c r="D73" t="s">
        <v>13</v>
      </c>
      <c r="E73">
        <v>3205</v>
      </c>
      <c r="F73" s="2">
        <f t="shared" si="5"/>
        <v>30336485056.747128</v>
      </c>
    </row>
    <row r="74" spans="1:8" x14ac:dyDescent="0.3">
      <c r="A74" t="s">
        <v>24</v>
      </c>
      <c r="B74" t="s">
        <v>4</v>
      </c>
      <c r="C74" s="4">
        <f t="shared" si="4"/>
        <v>9465361.9521831907</v>
      </c>
      <c r="D74" t="s">
        <v>14</v>
      </c>
      <c r="E74">
        <v>801.25</v>
      </c>
      <c r="F74" s="2">
        <f t="shared" si="5"/>
        <v>7584121264.1867819</v>
      </c>
    </row>
    <row r="75" spans="1:8" x14ac:dyDescent="0.3">
      <c r="A75" t="s">
        <v>24</v>
      </c>
      <c r="B75" t="s">
        <v>5</v>
      </c>
      <c r="C75" s="4">
        <f t="shared" si="4"/>
        <v>723317.93712069083</v>
      </c>
      <c r="D75" t="s">
        <v>15</v>
      </c>
      <c r="E75">
        <v>703</v>
      </c>
      <c r="F75" s="2">
        <f t="shared" si="5"/>
        <v>508492509.79584563</v>
      </c>
    </row>
    <row r="76" spans="1:8" x14ac:dyDescent="0.3">
      <c r="A76" t="s">
        <v>24</v>
      </c>
      <c r="B76" t="s">
        <v>5</v>
      </c>
      <c r="C76" s="4">
        <f t="shared" si="4"/>
        <v>723317.93712069083</v>
      </c>
      <c r="D76" t="s">
        <v>16</v>
      </c>
      <c r="E76">
        <v>175.75</v>
      </c>
      <c r="F76" s="2">
        <f t="shared" si="5"/>
        <v>127123127.44896141</v>
      </c>
    </row>
    <row r="77" spans="1:8" x14ac:dyDescent="0.3">
      <c r="A77" t="s">
        <v>24</v>
      </c>
      <c r="B77" t="s">
        <v>17</v>
      </c>
      <c r="C77" s="4">
        <v>37</v>
      </c>
      <c r="D77" s="1" t="s">
        <v>18</v>
      </c>
      <c r="E77">
        <v>3622523</v>
      </c>
      <c r="F77" s="2">
        <f>E77*C77</f>
        <v>134033351</v>
      </c>
    </row>
    <row r="79" spans="1:8" x14ac:dyDescent="0.3">
      <c r="H79" t="s">
        <v>32</v>
      </c>
    </row>
    <row r="80" spans="1:8" x14ac:dyDescent="0.3">
      <c r="E80" s="5" t="s">
        <v>27</v>
      </c>
      <c r="F80" s="6">
        <f>SUM(F49:F57)</f>
        <v>254401604268.32867</v>
      </c>
      <c r="H80" s="4">
        <f>F80-F37</f>
        <v>0</v>
      </c>
    </row>
    <row r="82" spans="5:10" x14ac:dyDescent="0.3">
      <c r="E82" s="5" t="s">
        <v>34</v>
      </c>
      <c r="F82" s="6">
        <f>SUM(F69:F77)</f>
        <v>346971831032.55713</v>
      </c>
      <c r="H82" s="4">
        <f>F82-F39</f>
        <v>-48797011.947937012</v>
      </c>
    </row>
    <row r="84" spans="5:10" x14ac:dyDescent="0.3">
      <c r="E84" s="5" t="s">
        <v>35</v>
      </c>
      <c r="F84" s="6">
        <f>SUM(F82,F80)</f>
        <v>601373435300.88574</v>
      </c>
      <c r="H84" s="4">
        <f>F84-F41</f>
        <v>-48797011.947998047</v>
      </c>
      <c r="J84" t="s">
        <v>33</v>
      </c>
    </row>
    <row r="100" spans="4:4" x14ac:dyDescent="0.3">
      <c r="D100" s="1"/>
    </row>
    <row r="115" spans="4:4" x14ac:dyDescent="0.3">
      <c r="D115" s="1"/>
    </row>
  </sheetData>
  <mergeCells count="7">
    <mergeCell ref="D59:D67"/>
    <mergeCell ref="H26:T26"/>
    <mergeCell ref="A2:F2"/>
    <mergeCell ref="A25:F25"/>
    <mergeCell ref="A39:D39"/>
    <mergeCell ref="A46:F46"/>
    <mergeCell ref="A40:D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 Thompson</dc:creator>
  <cp:lastModifiedBy>Hayley Thompson</cp:lastModifiedBy>
  <dcterms:created xsi:type="dcterms:W3CDTF">2024-10-22T18:22:14Z</dcterms:created>
  <dcterms:modified xsi:type="dcterms:W3CDTF">2024-10-25T20:43:02Z</dcterms:modified>
</cp:coreProperties>
</file>