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tuartlong/Desktop/tech-interview-handbook/apps/portal/prisma/"/>
    </mc:Choice>
  </mc:AlternateContent>
  <xr:revisionPtr revIDLastSave="0" documentId="13_ncr:1_{5E1023E4-A04E-D944-99A1-27BD5E8A126A}" xr6:coauthVersionLast="47" xr6:coauthVersionMax="47" xr10:uidLastSave="{00000000-0000-0000-0000-000000000000}"/>
  <bookViews>
    <workbookView xWindow="0" yWindow="760" windowWidth="30240" windowHeight="18880" xr2:uid="{00000000-000D-0000-FFFF-FFFF00000000}"/>
  </bookViews>
  <sheets>
    <sheet name="Form Responses 1" sheetId="1" r:id="rId1"/>
  </sheets>
  <definedNames>
    <definedName name="_xlnm._FilterDatabase" localSheetId="0" hidden="1">'Form Responses 1'!$C$2:$C$560</definedName>
    <definedName name="_xlnm.Extract" localSheetId="0">'Form Responses 1'!$AI$2</definedName>
    <definedName name="Z_05BF6B27_78E1_41B6_89CC_B623511C44F1_.wvu.FilterData" localSheetId="0" hidden="1">'Form Responses 1'!$E$1:$E$660</definedName>
    <definedName name="Z_2C57CA31_A5F3_4298_AAC2_CF1BEC295330_.wvu.FilterData" localSheetId="0" hidden="1">'Form Responses 1'!$A$1:$P$43</definedName>
    <definedName name="Z_4839B331_E2E3_46A1_91FC_3920C5B6BEA7_.wvu.FilterData" localSheetId="0" hidden="1">'Form Responses 1'!$A$1:$P$625</definedName>
    <definedName name="Z_95B52AD4_CE9C_43B5_ADDC_C1B3B279BDF7_.wvu.FilterData" localSheetId="0" hidden="1">'Form Responses 1'!$A$1:$P$629</definedName>
    <definedName name="Z_96159FB4_A41E_41F0_82FC_34B374954062_.wvu.FilterData" localSheetId="0" hidden="1">'Form Responses 1'!$A$1:$P$625</definedName>
    <definedName name="Z_FF2CC13D_313E_4E5D_948E_15A6E3D40D82_.wvu.FilterData" localSheetId="0" hidden="1">'Form Responses 1'!$A$1:$J$606</definedName>
  </definedNames>
  <calcPr calcId="191029"/>
  <customWorkbookViews>
    <customWorkbookView name="All" guid="{FF2CC13D-313E-4E5D-948E-15A6E3D40D82}" maximized="1" windowWidth="0" windowHeight="0" activeSheetId="0"/>
    <customWorkbookView name="Shopee Fresh Grads" guid="{95B52AD4-CE9C-43B5-ADDC-C1B3B279BDF7}" maximized="1" windowWidth="0" windowHeight="0" activeSheetId="0"/>
    <customWorkbookView name="Filter 1" guid="{05BF6B27-78E1-41B6-89CC-B623511C44F1}" maximized="1" windowWidth="0" windowHeight="0" activeSheetId="0"/>
    <customWorkbookView name="Filter for all" guid="{2C57CA31-A5F3-4298-AAC2-CF1BEC295330}" maximized="1" windowWidth="0" windowHeight="0" activeSheetId="0"/>
    <customWorkbookView name="Internships" guid="{96159FB4-A41E-41F0-82FC-34B374954062}" maximized="1" windowWidth="0" windowHeight="0" activeSheetId="0"/>
    <customWorkbookView name="Fresh Grad" guid="{4839B331-E2E3-46A1-91FC-3920C5B6BEA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66" i="1" l="1"/>
  <c r="I6" i="1"/>
  <c r="I12" i="1"/>
  <c r="I24" i="1"/>
  <c r="I25" i="1"/>
  <c r="I34" i="1"/>
  <c r="I62" i="1"/>
  <c r="I64" i="1"/>
  <c r="I65" i="1"/>
  <c r="I66" i="1"/>
  <c r="I69" i="1"/>
  <c r="I70" i="1"/>
  <c r="I71" i="1"/>
  <c r="I72" i="1"/>
  <c r="I73" i="1"/>
  <c r="I74" i="1"/>
  <c r="I117" i="1"/>
  <c r="I127" i="1"/>
  <c r="I138" i="1"/>
  <c r="I139" i="1"/>
  <c r="I146" i="1"/>
  <c r="I147" i="1"/>
  <c r="I148" i="1"/>
  <c r="I154" i="1"/>
  <c r="I155" i="1"/>
  <c r="I156" i="1"/>
  <c r="I162" i="1"/>
  <c r="I166" i="1"/>
  <c r="I173" i="1"/>
  <c r="I174" i="1"/>
  <c r="I175" i="1"/>
  <c r="I176" i="1"/>
  <c r="I177" i="1"/>
  <c r="I178" i="1"/>
  <c r="I179" i="1"/>
  <c r="I180" i="1"/>
  <c r="I182" i="1"/>
  <c r="I183" i="1"/>
  <c r="I184" i="1"/>
  <c r="I192" i="1"/>
  <c r="I214" i="1"/>
  <c r="I215" i="1"/>
  <c r="I216" i="1"/>
  <c r="I224" i="1"/>
  <c r="I246" i="1"/>
  <c r="I247" i="1"/>
  <c r="I248" i="1"/>
  <c r="I258" i="1"/>
  <c r="I283" i="1"/>
  <c r="I284" i="1"/>
  <c r="I285" i="1"/>
  <c r="I286" i="1"/>
  <c r="I291" i="1"/>
  <c r="I293" i="1"/>
  <c r="I298" i="1"/>
  <c r="I319" i="1"/>
  <c r="I322" i="1"/>
  <c r="I323" i="1"/>
  <c r="I334" i="1"/>
  <c r="I336" i="1"/>
  <c r="I339" i="1"/>
  <c r="I342" i="1"/>
  <c r="I343" i="1"/>
  <c r="I344" i="1"/>
  <c r="I347" i="1"/>
  <c r="I349" i="1"/>
  <c r="I350" i="1"/>
  <c r="I351" i="1"/>
  <c r="I352" i="1"/>
  <c r="I353" i="1"/>
  <c r="I355" i="1"/>
  <c r="I363" i="1"/>
  <c r="I364" i="1"/>
  <c r="I365" i="1"/>
  <c r="I366" i="1"/>
  <c r="I367" i="1"/>
  <c r="I368" i="1"/>
  <c r="I369" i="1"/>
  <c r="I370" i="1"/>
  <c r="I390" i="1"/>
  <c r="I393" i="1"/>
  <c r="I399" i="1"/>
  <c r="I400" i="1"/>
  <c r="I413" i="1"/>
  <c r="I417" i="1"/>
  <c r="I421" i="1"/>
  <c r="I422" i="1"/>
  <c r="I423" i="1"/>
  <c r="I424" i="1"/>
  <c r="I425" i="1"/>
  <c r="I426" i="1"/>
  <c r="I427" i="1"/>
  <c r="I429" i="1"/>
  <c r="I430" i="1"/>
  <c r="I431" i="1"/>
  <c r="I432" i="1"/>
  <c r="I434" i="1"/>
  <c r="I435" i="1"/>
  <c r="I436" i="1"/>
  <c r="I453" i="1"/>
  <c r="I468" i="1"/>
  <c r="I470" i="1"/>
  <c r="I476" i="1"/>
  <c r="I480" i="1"/>
  <c r="I481" i="1"/>
  <c r="I486" i="1"/>
  <c r="I487" i="1"/>
  <c r="I490" i="1"/>
  <c r="I491" i="1"/>
  <c r="I492" i="1"/>
  <c r="I493" i="1"/>
  <c r="I494" i="1"/>
  <c r="I495" i="1"/>
  <c r="I496" i="1"/>
  <c r="I497" i="1"/>
  <c r="I498" i="1"/>
  <c r="I508" i="1"/>
  <c r="I509" i="1"/>
  <c r="I510" i="1"/>
  <c r="I528" i="1"/>
  <c r="I529" i="1"/>
  <c r="I532" i="1"/>
  <c r="I533" i="1"/>
  <c r="I534" i="1"/>
  <c r="H559" i="1"/>
  <c r="H560" i="1"/>
  <c r="H556" i="1"/>
  <c r="H557" i="1"/>
  <c r="H558" i="1"/>
  <c r="H555" i="1"/>
  <c r="H550" i="1"/>
  <c r="H551" i="1"/>
  <c r="H552" i="1"/>
  <c r="H553" i="1"/>
  <c r="H549" i="1"/>
  <c r="H536" i="1"/>
  <c r="H534" i="1" s="1"/>
  <c r="H537" i="1"/>
  <c r="H538" i="1"/>
  <c r="H539" i="1"/>
  <c r="H540" i="1"/>
  <c r="H541" i="1"/>
  <c r="H542" i="1"/>
  <c r="H543" i="1"/>
  <c r="H544" i="1"/>
  <c r="H545" i="1"/>
  <c r="H546" i="1"/>
  <c r="H535" i="1"/>
  <c r="H532" i="1"/>
  <c r="H529" i="1"/>
  <c r="H523" i="1"/>
  <c r="H524" i="1"/>
  <c r="H525" i="1"/>
  <c r="H526" i="1"/>
  <c r="H527" i="1"/>
  <c r="H522" i="1"/>
  <c r="H513" i="1"/>
  <c r="H514" i="1"/>
  <c r="H515" i="1"/>
  <c r="H516" i="1"/>
  <c r="H517" i="1"/>
  <c r="H518" i="1"/>
  <c r="H519" i="1"/>
  <c r="H520" i="1"/>
  <c r="H512" i="1"/>
  <c r="H500" i="1"/>
  <c r="H501" i="1"/>
  <c r="H502" i="1"/>
  <c r="H503" i="1"/>
  <c r="H504" i="1"/>
  <c r="H505" i="1"/>
  <c r="H506" i="1"/>
  <c r="H507" i="1"/>
  <c r="H499" i="1"/>
  <c r="H494" i="1"/>
  <c r="H493" i="1"/>
  <c r="H489" i="1"/>
  <c r="H482" i="1"/>
  <c r="H483" i="1"/>
  <c r="H484" i="1"/>
  <c r="H485" i="1"/>
  <c r="H481" i="1"/>
  <c r="H478" i="1"/>
  <c r="H479" i="1"/>
  <c r="H477" i="1"/>
  <c r="H463" i="1"/>
  <c r="H464" i="1"/>
  <c r="H465" i="1"/>
  <c r="H466" i="1"/>
  <c r="H467" i="1"/>
  <c r="H468" i="1"/>
  <c r="H469" i="1"/>
  <c r="H470" i="1"/>
  <c r="H471" i="1"/>
  <c r="H472" i="1"/>
  <c r="H473" i="1"/>
  <c r="H474" i="1"/>
  <c r="H475" i="1"/>
  <c r="H461" i="1"/>
  <c r="H462" i="1"/>
  <c r="H460"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33" i="1"/>
  <c r="H430" i="1"/>
  <c r="F430" i="1"/>
  <c r="H428" i="1"/>
  <c r="H419" i="1"/>
  <c r="H420" i="1"/>
  <c r="H418" i="1"/>
  <c r="H415" i="1"/>
  <c r="H416" i="1"/>
  <c r="H417" i="1"/>
  <c r="H414" i="1"/>
  <c r="H413" i="1"/>
  <c r="H412" i="1"/>
  <c r="H411" i="1"/>
  <c r="H403" i="1"/>
  <c r="H404" i="1"/>
  <c r="H405" i="1"/>
  <c r="H406" i="1"/>
  <c r="H407" i="1"/>
  <c r="H408" i="1"/>
  <c r="H409" i="1"/>
  <c r="H402" i="1"/>
  <c r="H399" i="1"/>
  <c r="H394" i="1"/>
  <c r="H395" i="1"/>
  <c r="H396" i="1"/>
  <c r="H397" i="1"/>
  <c r="H398" i="1"/>
  <c r="H393" i="1"/>
  <c r="H391" i="1"/>
  <c r="H379" i="1"/>
  <c r="H380" i="1"/>
  <c r="H381" i="1"/>
  <c r="H382" i="1"/>
  <c r="H383" i="1"/>
  <c r="H384" i="1"/>
  <c r="H385" i="1"/>
  <c r="H386" i="1"/>
  <c r="H387" i="1"/>
  <c r="H388" i="1"/>
  <c r="H389" i="1"/>
  <c r="H377" i="1"/>
  <c r="H378" i="1"/>
  <c r="H372" i="1"/>
  <c r="H373" i="1"/>
  <c r="H374" i="1"/>
  <c r="H375" i="1"/>
  <c r="H376" i="1"/>
  <c r="H371" i="1"/>
  <c r="H357" i="1"/>
  <c r="H358" i="1"/>
  <c r="H359" i="1"/>
  <c r="H360" i="1"/>
  <c r="H361" i="1"/>
  <c r="H362" i="1"/>
  <c r="H356" i="1"/>
  <c r="H354" i="1"/>
  <c r="H353" i="1"/>
  <c r="H352" i="1"/>
  <c r="H349" i="1"/>
  <c r="H348" i="1"/>
  <c r="H344" i="1"/>
  <c r="H345" i="1"/>
  <c r="H346" i="1"/>
  <c r="H343" i="1"/>
  <c r="H342" i="1"/>
  <c r="H341" i="1"/>
  <c r="H338" i="1"/>
  <c r="H336" i="1"/>
  <c r="H325" i="1"/>
  <c r="H326" i="1"/>
  <c r="H327" i="1"/>
  <c r="H328" i="1"/>
  <c r="H329" i="1"/>
  <c r="H330" i="1"/>
  <c r="H331" i="1"/>
  <c r="H332" i="1"/>
  <c r="H333" i="1"/>
  <c r="H334" i="1"/>
  <c r="H324" i="1"/>
  <c r="H322" i="1"/>
  <c r="H321" i="1"/>
  <c r="H320" i="1"/>
  <c r="H316" i="1"/>
  <c r="H317" i="1"/>
  <c r="H318" i="1"/>
  <c r="H315" i="1"/>
  <c r="H309" i="1"/>
  <c r="H310" i="1"/>
  <c r="H311" i="1"/>
  <c r="H308" i="1"/>
  <c r="H306" i="1"/>
  <c r="H305" i="1"/>
  <c r="H303" i="1"/>
  <c r="H301" i="1"/>
  <c r="H302" i="1"/>
  <c r="H300" i="1"/>
  <c r="H295" i="1"/>
  <c r="H296" i="1"/>
  <c r="H297" i="1"/>
  <c r="H294" i="1"/>
  <c r="H292" i="1"/>
  <c r="H289" i="1"/>
  <c r="H288" i="1"/>
  <c r="H285" i="1"/>
  <c r="H284" i="1"/>
  <c r="E283" i="1"/>
  <c r="E282" i="1"/>
  <c r="H277" i="1"/>
  <c r="H278" i="1"/>
  <c r="H279" i="1"/>
  <c r="H280" i="1"/>
  <c r="H281" i="1"/>
  <c r="H276" i="1"/>
  <c r="H266" i="1"/>
  <c r="H267" i="1"/>
  <c r="H268" i="1"/>
  <c r="H269" i="1"/>
  <c r="H270" i="1"/>
  <c r="H271" i="1"/>
  <c r="H272" i="1"/>
  <c r="H273" i="1"/>
  <c r="H274" i="1"/>
  <c r="H265" i="1"/>
  <c r="H260" i="1"/>
  <c r="H261" i="1"/>
  <c r="H262" i="1"/>
  <c r="H263" i="1"/>
  <c r="H259" i="1"/>
  <c r="H249" i="1"/>
  <c r="H250" i="1"/>
  <c r="H251" i="1"/>
  <c r="H252" i="1"/>
  <c r="H253" i="1"/>
  <c r="H254" i="1"/>
  <c r="H255" i="1"/>
  <c r="H256" i="1"/>
  <c r="H257" i="1"/>
  <c r="H248" i="1"/>
  <c r="H226" i="1"/>
  <c r="H227" i="1"/>
  <c r="H228" i="1"/>
  <c r="H229" i="1"/>
  <c r="H230" i="1"/>
  <c r="H231" i="1"/>
  <c r="H232" i="1"/>
  <c r="H233" i="1"/>
  <c r="H234" i="1"/>
  <c r="H235" i="1"/>
  <c r="H236" i="1"/>
  <c r="H237" i="1"/>
  <c r="H238" i="1"/>
  <c r="H239" i="1"/>
  <c r="H240" i="1"/>
  <c r="H241" i="1"/>
  <c r="H242" i="1"/>
  <c r="H243" i="1"/>
  <c r="H244" i="1"/>
  <c r="H245" i="1"/>
  <c r="H225" i="1"/>
  <c r="H218" i="1"/>
  <c r="H219" i="1"/>
  <c r="H220" i="1"/>
  <c r="H221" i="1"/>
  <c r="H217" i="1"/>
  <c r="H210" i="1"/>
  <c r="H211" i="1"/>
  <c r="H212" i="1"/>
  <c r="H213" i="1"/>
  <c r="H209" i="1"/>
  <c r="H207" i="1"/>
  <c r="H193" i="1"/>
  <c r="H194" i="1"/>
  <c r="H195" i="1"/>
  <c r="H196" i="1"/>
  <c r="H197" i="1"/>
  <c r="H198" i="1"/>
  <c r="H199" i="1"/>
  <c r="H200" i="1"/>
  <c r="H201" i="1"/>
  <c r="H202" i="1"/>
  <c r="H203" i="1"/>
  <c r="H204" i="1"/>
  <c r="H205" i="1"/>
  <c r="H192" i="1"/>
  <c r="H186" i="1"/>
  <c r="H187" i="1"/>
  <c r="H188" i="1"/>
  <c r="H189" i="1"/>
  <c r="H190" i="1"/>
  <c r="H185" i="1"/>
  <c r="E182" i="1"/>
  <c r="H181" i="1"/>
  <c r="H169" i="1"/>
  <c r="H170" i="1"/>
  <c r="H171" i="1"/>
  <c r="H172" i="1"/>
  <c r="H168" i="1"/>
  <c r="H161" i="1"/>
  <c r="H162" i="1"/>
  <c r="H163" i="1"/>
  <c r="H164" i="1"/>
  <c r="H165" i="1"/>
  <c r="H160" i="1"/>
  <c r="H156" i="1"/>
  <c r="H149" i="1"/>
  <c r="H150" i="1"/>
  <c r="H151" i="1"/>
  <c r="H152" i="1"/>
  <c r="H153" i="1"/>
  <c r="H154" i="1"/>
  <c r="H148" i="1"/>
  <c r="H146" i="1"/>
  <c r="H145" i="1"/>
  <c r="H140" i="1"/>
  <c r="H141" i="1"/>
  <c r="H142" i="1"/>
  <c r="H143" i="1"/>
  <c r="H139" i="1"/>
  <c r="H133" i="1"/>
  <c r="H134" i="1"/>
  <c r="H135" i="1"/>
  <c r="H136" i="1"/>
  <c r="H137" i="1"/>
  <c r="H132" i="1"/>
  <c r="H129" i="1"/>
  <c r="H124" i="1"/>
  <c r="H125" i="1"/>
  <c r="H126" i="1"/>
  <c r="H127" i="1"/>
  <c r="H123" i="1"/>
  <c r="H122" i="1"/>
  <c r="H120" i="1"/>
  <c r="H119" i="1"/>
  <c r="H118" i="1"/>
  <c r="H116" i="1"/>
  <c r="H114" i="1"/>
  <c r="H105" i="1"/>
  <c r="H106" i="1"/>
  <c r="H107" i="1"/>
  <c r="H108" i="1"/>
  <c r="H109" i="1"/>
  <c r="H110" i="1"/>
  <c r="H111" i="1"/>
  <c r="H104" i="1"/>
  <c r="H94" i="1"/>
  <c r="H95" i="1"/>
  <c r="H96" i="1"/>
  <c r="H97" i="1"/>
  <c r="H98" i="1"/>
  <c r="H99" i="1"/>
  <c r="H100" i="1"/>
  <c r="H101" i="1"/>
  <c r="H102" i="1"/>
  <c r="H93" i="1"/>
  <c r="H76" i="1"/>
  <c r="H77" i="1"/>
  <c r="H78" i="1"/>
  <c r="H79" i="1"/>
  <c r="H80" i="1"/>
  <c r="H81" i="1"/>
  <c r="H82" i="1"/>
  <c r="H83" i="1"/>
  <c r="H84" i="1"/>
  <c r="H85" i="1"/>
  <c r="H86" i="1"/>
  <c r="H87" i="1"/>
  <c r="H88" i="1"/>
  <c r="H89" i="1"/>
  <c r="H90" i="1"/>
  <c r="H75" i="1"/>
  <c r="H68" i="1"/>
  <c r="H67" i="1"/>
  <c r="H64" i="1"/>
  <c r="H63" i="1"/>
  <c r="H61" i="1"/>
  <c r="H60" i="1"/>
  <c r="H58" i="1"/>
  <c r="H54" i="1"/>
  <c r="H55" i="1"/>
  <c r="H56" i="1"/>
  <c r="H53" i="1"/>
  <c r="H47" i="1"/>
  <c r="H48" i="1"/>
  <c r="H49" i="1"/>
  <c r="H50" i="1"/>
  <c r="H51" i="1"/>
  <c r="H46" i="1"/>
  <c r="H36" i="1"/>
  <c r="H37" i="1"/>
  <c r="H38" i="1"/>
  <c r="H39" i="1"/>
  <c r="H40" i="1"/>
  <c r="H41" i="1"/>
  <c r="H42" i="1"/>
  <c r="H43" i="1"/>
  <c r="H44" i="1"/>
  <c r="H35" i="1"/>
  <c r="H32" i="1"/>
  <c r="H31" i="1"/>
  <c r="H27" i="1"/>
  <c r="H28" i="1"/>
  <c r="H29" i="1"/>
  <c r="H26" i="1"/>
  <c r="H18" i="1"/>
  <c r="H19" i="1"/>
  <c r="H20" i="1"/>
  <c r="H21" i="1"/>
  <c r="H22" i="1"/>
  <c r="H23" i="1"/>
  <c r="H17" i="1"/>
  <c r="H9" i="1"/>
  <c r="H10" i="1"/>
  <c r="H11" i="1"/>
  <c r="H12" i="1"/>
  <c r="H13" i="1"/>
  <c r="H14" i="1"/>
  <c r="H15" i="1"/>
  <c r="H8" i="1"/>
  <c r="H3" i="1"/>
  <c r="H4" i="1"/>
  <c r="H5"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50" authorId="0" shapeId="0" xr:uid="{00000000-0006-0000-0000-000006000000}">
      <text>
        <r>
          <rPr>
            <sz val="10"/>
            <color rgb="FF000000"/>
            <rFont val="Arial"/>
            <scheme val="minor"/>
          </rPr>
          <t>Responder updated this value.</t>
        </r>
      </text>
    </comment>
    <comment ref="I207" authorId="0" shapeId="0" xr:uid="{00000000-0006-0000-0000-000002000000}">
      <text>
        <r>
          <rPr>
            <sz val="10"/>
            <color rgb="FF000000"/>
            <rFont val="Arial"/>
            <scheme val="minor"/>
          </rPr>
          <t>Responder updated this value.</t>
        </r>
      </text>
    </comment>
    <comment ref="J207" authorId="0" shapeId="0" xr:uid="{00000000-0006-0000-0000-000003000000}">
      <text>
        <r>
          <rPr>
            <sz val="10"/>
            <color rgb="FF000000"/>
            <rFont val="Arial"/>
            <scheme val="minor"/>
          </rPr>
          <t>Responder updated this value.</t>
        </r>
      </text>
    </comment>
    <comment ref="D233" authorId="0" shapeId="0" xr:uid="{00000000-0006-0000-0000-00000C000000}">
      <text>
        <r>
          <rPr>
            <sz val="10"/>
            <color rgb="FF000000"/>
            <rFont val="Arial"/>
            <scheme val="minor"/>
          </rPr>
          <t>Responder updated this value.</t>
        </r>
      </text>
    </comment>
    <comment ref="J320" authorId="0" shapeId="0" xr:uid="{00000000-0006-0000-0000-00000D000000}">
      <text>
        <r>
          <rPr>
            <sz val="10"/>
            <color rgb="FF000000"/>
            <rFont val="Arial"/>
            <scheme val="minor"/>
          </rPr>
          <t>Responder updated this value.</t>
        </r>
      </text>
    </comment>
    <comment ref="H350" authorId="0" shapeId="0" xr:uid="{00000000-0006-0000-0000-000008000000}">
      <text>
        <r>
          <rPr>
            <sz val="10"/>
            <color rgb="FF000000"/>
            <rFont val="Arial"/>
            <scheme val="minor"/>
          </rPr>
          <t>Responder updated this value.</t>
        </r>
      </text>
    </comment>
    <comment ref="H351" authorId="0" shapeId="0" xr:uid="{354DE54A-F6E9-F245-BC23-7DDED2DA8F30}">
      <text>
        <r>
          <rPr>
            <sz val="10"/>
            <color rgb="FF000000"/>
            <rFont val="Arial"/>
            <scheme val="minor"/>
          </rPr>
          <t>Responder updated this value.</t>
        </r>
      </text>
    </comment>
    <comment ref="C442" authorId="0" shapeId="0" xr:uid="{00000000-0006-0000-0000-000009000000}">
      <text>
        <r>
          <rPr>
            <sz val="10"/>
            <color rgb="FF000000"/>
            <rFont val="Arial"/>
          </rPr>
          <t>Responder updated this value.</t>
        </r>
      </text>
    </comment>
    <comment ref="E442" authorId="0" shapeId="0" xr:uid="{00000000-0006-0000-0000-00000A000000}">
      <text>
        <r>
          <rPr>
            <sz val="10"/>
            <color rgb="FF000000"/>
            <rFont val="Arial"/>
            <scheme val="minor"/>
          </rPr>
          <t>Responder updated this value.</t>
        </r>
      </text>
    </comment>
    <comment ref="J511" authorId="0" shapeId="0" xr:uid="{00000000-0006-0000-0000-000007000000}">
      <text>
        <r>
          <rPr>
            <sz val="10"/>
            <color rgb="FF000000"/>
            <rFont val="Arial"/>
            <scheme val="minor"/>
          </rPr>
          <t>Responder updated this value.</t>
        </r>
      </text>
    </comment>
    <comment ref="J514" authorId="0" shapeId="0" xr:uid="{00000000-0006-0000-0000-00000B000000}">
      <text>
        <r>
          <rPr>
            <sz val="10"/>
            <color rgb="FF000000"/>
            <rFont val="Arial"/>
          </rPr>
          <t>Responder updated this value.</t>
        </r>
      </text>
    </comment>
    <comment ref="H530" authorId="0" shapeId="0" xr:uid="{00000000-0006-0000-0000-000001000000}">
      <text>
        <r>
          <rPr>
            <sz val="10"/>
            <color rgb="FF000000"/>
            <rFont val="Arial"/>
            <scheme val="minor"/>
          </rPr>
          <t>Responder updated this value.</t>
        </r>
      </text>
    </comment>
    <comment ref="E534" authorId="0" shapeId="0" xr:uid="{00000000-0006-0000-0000-000004000000}">
      <text>
        <r>
          <rPr>
            <sz val="10"/>
            <color rgb="FF000000"/>
            <rFont val="Arial"/>
            <scheme val="minor"/>
          </rPr>
          <t>Responder updated this value.</t>
        </r>
      </text>
    </comment>
    <comment ref="J534" authorId="0" shapeId="0" xr:uid="{00000000-0006-0000-0000-000005000000}">
      <text>
        <r>
          <rPr>
            <sz val="10"/>
            <color rgb="FF000000"/>
            <rFont val="Arial"/>
            <scheme val="minor"/>
          </rPr>
          <t>Responder updated this value.</t>
        </r>
      </text>
    </comment>
  </commentList>
</comments>
</file>

<file path=xl/sharedStrings.xml><?xml version="1.0" encoding="utf-8"?>
<sst xmlns="http://schemas.openxmlformats.org/spreadsheetml/2006/main" count="1936" uniqueCount="496">
  <si>
    <t>Timestamp</t>
  </si>
  <si>
    <t>Type</t>
  </si>
  <si>
    <t>Company</t>
  </si>
  <si>
    <t>Role</t>
  </si>
  <si>
    <t>Fresh Grad</t>
  </si>
  <si>
    <t>TikTok</t>
  </si>
  <si>
    <t>Software Engineer</t>
  </si>
  <si>
    <t>2.5k yearly claimable allowance, dental, medical insurance provided, catered lunch (no more 15 dollar food credits)
Tue, Wed, Thu in office, Mon, Fri, wfh
Was told this is the maximum offer they can give without having a higher competing offer and needing to get approvals for going above the band, did really well in all 3 rounds of interviews, it's important to do well in final round since that's usually with the hiring manager directly and they decide your comp. I dragged out giving a decision on the offer a little while waiting on other companies to get back to me and they raised the offer from the initial 7.9k / mth with 3 month target and no RSU to this.</t>
  </si>
  <si>
    <t>DSTA</t>
  </si>
  <si>
    <t>Security engineer</t>
  </si>
  <si>
    <t>Internship</t>
  </si>
  <si>
    <t>1mth AWS, variable: 2mth PB, 2mth</t>
  </si>
  <si>
    <t>depend on honours</t>
  </si>
  <si>
    <t>Ernst and Young</t>
  </si>
  <si>
    <t xml:space="preserve">cybersecurity consultant </t>
  </si>
  <si>
    <t>This is the US office offer, SG should be similar but lower... Fyi, trader get even higher than this</t>
  </si>
  <si>
    <t>Quantative Trader</t>
  </si>
  <si>
    <t>Jane Street Capital</t>
  </si>
  <si>
    <t>-</t>
  </si>
  <si>
    <t>Corporate housing in HK</t>
  </si>
  <si>
    <t>Meta</t>
  </si>
  <si>
    <t xml:space="preserve">Product Management </t>
  </si>
  <si>
    <t>Optiver</t>
  </si>
  <si>
    <t>Can't reveal specifics, but &gt; 20k a month, basically below {JS, CitSec, HRT}, slightly below Jump this year as well</t>
  </si>
  <si>
    <t>Wintermute</t>
  </si>
  <si>
    <t>1-2 years bonus</t>
  </si>
  <si>
    <t>$100 Grab Transport &amp; $100 Grab Food every week</t>
  </si>
  <si>
    <t>Binance</t>
  </si>
  <si>
    <t>Open Government Products</t>
  </si>
  <si>
    <t>2 months</t>
  </si>
  <si>
    <t>Zendesk</t>
  </si>
  <si>
    <t>Indeed</t>
  </si>
  <si>
    <t>Daily catered lunch</t>
  </si>
  <si>
    <t>Quantitative Trader</t>
  </si>
  <si>
    <t>Mid (4 - 7 years)</t>
  </si>
  <si>
    <t>DBS</t>
  </si>
  <si>
    <t>Product</t>
  </si>
  <si>
    <t>not bad wlb. tech is in a mess. has good vision and strat but struggles with execution. most prb cos not enuff tech talent. consumer div is top-heavy, institutional div is btm-heavy.</t>
  </si>
  <si>
    <t>ByteDance</t>
  </si>
  <si>
    <t>Non-Eng</t>
  </si>
  <si>
    <t>Constructor</t>
  </si>
  <si>
    <t>Virtu Financial</t>
  </si>
  <si>
    <t>Shopee</t>
  </si>
  <si>
    <t>- Returning Offer</t>
  </si>
  <si>
    <t>Crypto.com</t>
  </si>
  <si>
    <t>Jump Trading</t>
  </si>
  <si>
    <t>TechOps</t>
  </si>
  <si>
    <t>Free lunch</t>
  </si>
  <si>
    <t>TechOps Engineer</t>
  </si>
  <si>
    <t>QuantEdge</t>
  </si>
  <si>
    <t>No</t>
  </si>
  <si>
    <t>Google</t>
  </si>
  <si>
    <t>6k salary with 4K housing</t>
  </si>
  <si>
    <t>ICPO Interpol</t>
  </si>
  <si>
    <t>Systems Analyst</t>
  </si>
  <si>
    <t>30 days leave, excellent health insurance</t>
  </si>
  <si>
    <t>DRW</t>
  </si>
  <si>
    <t>Stripe</t>
  </si>
  <si>
    <t>Tesla</t>
  </si>
  <si>
    <t>Data scientist</t>
  </si>
  <si>
    <t>ExpressVPN</t>
  </si>
  <si>
    <t>Fresh grad from NTU comp science. Got in through referral. 
2 Internship experiences. 4 technical interviews, first 2 consist of 2 leetcode medium questions and explaining time complexity and space complexity of given solution. 
Last 2 technical interviews were regarding system designs, networking theory, TCP vs UDP, what are data packets? code a simple networking program of your language choice and demonstrate a simple chat system in 30 minutes. 
Final round: With engineering manager. Given a scenario, how would you react to a system wide shutdown caused by external networking CDN? how would you minimize it?</t>
  </si>
  <si>
    <t>Standard Government Benefits</t>
  </si>
  <si>
    <t>Sign on bonus paid at 3 month mark, no repayment period</t>
  </si>
  <si>
    <t>Trail of Bits</t>
  </si>
  <si>
    <t>Security Engineer</t>
  </si>
  <si>
    <t>20 days of PTO, 14 sick days and $3000 of wellness benefits</t>
  </si>
  <si>
    <t>Facebook / Meta has stacking refreshers (adjusted to location), and multipliers on these  ranging from 0.85x - 3x based on performance</t>
  </si>
  <si>
    <t>Senior (8+ years)</t>
  </si>
  <si>
    <t>Credit Suisse</t>
  </si>
  <si>
    <t>worldwide remote</t>
  </si>
  <si>
    <t>Daily catered breakfast and lunch, and $200 Grab transport vouchers a week</t>
  </si>
  <si>
    <t>18000(2 month)</t>
  </si>
  <si>
    <t>Had competing offers, hence the increase in base</t>
  </si>
  <si>
    <t>Data Scientist</t>
  </si>
  <si>
    <t>Unlimited PTO, ~$650 one-time WFH stipend, ~$160/mth WFH allowance, free catered lunch at office.</t>
  </si>
  <si>
    <t xml:space="preserve">Claim to have unlimited PTO, official PTO is 17 Days, ~$650 one-time WFH stipend, ~$160/mth WFH allowance, free catered lunch at office. There will be annual refresher package.
</t>
  </si>
  <si>
    <t>Motional</t>
  </si>
  <si>
    <t xml:space="preserve">Unlimited personal time off (ayy) Permanent flexible working hours </t>
  </si>
  <si>
    <t>Negotiated with another offer</t>
  </si>
  <si>
    <t>GovTech</t>
  </si>
  <si>
    <t>Infrastructure Engineer</t>
  </si>
  <si>
    <t>Free science center, zoo passes. Medical, Dental, Allowance</t>
  </si>
  <si>
    <t>TC includes sign on bonus</t>
  </si>
  <si>
    <t>3forge</t>
  </si>
  <si>
    <t>Sprinklr</t>
  </si>
  <si>
    <t>Good interview performance, same guy from the previous 8.2k base
15/25/25/35 vesting schedule
Recruiter added another 20k for sign on to try to get me to sign immediately, 150k tc first yr, really solid honestly</t>
  </si>
  <si>
    <t>Alstom</t>
  </si>
  <si>
    <t>$100 Deliveroo credits per week</t>
  </si>
  <si>
    <t>intern converted to full-time, fresh grad</t>
  </si>
  <si>
    <t>Junior (0 - 3 years)</t>
  </si>
  <si>
    <t>Grab</t>
  </si>
  <si>
    <t>40,30,20,10</t>
  </si>
  <si>
    <t>mass hiring right now, all levels, my role is junior dev ( &lt; 6 months yoe )</t>
  </si>
  <si>
    <t>Median performance bonus
Front-end role
standard BD benefits (free lunch etc)</t>
  </si>
  <si>
    <t>N/A</t>
  </si>
  <si>
    <t>As long as at least performing at level, bonus is basically guaranteed at 3 months. Additional bonus for outperforming</t>
  </si>
  <si>
    <t>fresh grad ntu comp science ... wlb sibei good</t>
  </si>
  <si>
    <t>Software Engineer (all levels)</t>
  </si>
  <si>
    <t>got lowballed abit cause i did badly for 3rd tech interview stage...</t>
  </si>
  <si>
    <t>I felt that my interview performance was very average. Was not able to do one of the algorithm question during the phone screen and could not answer some domain specific knowledge base question during the final round. I think my competing offer really helped a lot with the final compensation.</t>
  </si>
  <si>
    <t>Fresh grad is expected to be the same or slightly higher</t>
  </si>
  <si>
    <t>HodInaut</t>
  </si>
  <si>
    <t>Deliveroo corporate account - $150 a week</t>
  </si>
  <si>
    <t>$2500 flexible spending credits, $15 deliveroo daily</t>
  </si>
  <si>
    <t>(TC BEFORE NEGOTIATION) Flexible allowance, home allowance, meal allowance, annual leaves 18 days</t>
  </si>
  <si>
    <t>Shopee matched the competing offer from Shopback</t>
  </si>
  <si>
    <t>quite shit tbh</t>
  </si>
  <si>
    <t>$300 meal allowance/month</t>
  </si>
  <si>
    <t>Dell</t>
  </si>
  <si>
    <t xml:space="preserve">Dell Edge Team. No competing offers so I got lowballed abit. Another friend of mine got 7350 monthly. Very easy to get in with high pay. Good WLB too, every friday 5PM end. </t>
  </si>
  <si>
    <t>Squarepoint Capital</t>
  </si>
  <si>
    <t>12000 Relocation bonus</t>
  </si>
  <si>
    <t>ShopBack</t>
  </si>
  <si>
    <t>1.5 months of base pay -- $10,500 after completing 3 months probation</t>
  </si>
  <si>
    <t>Pay seems to be interview performance-based. i.e. I was told I did well in the interview.
Non-linear vesting:
- End of 2nd year - up to 25%
- End of 2.5 years - up to 50%
- End of 3 years - All 100%</t>
  </si>
  <si>
    <t>(Included in stocks)</t>
  </si>
  <si>
    <t>AWS</t>
  </si>
  <si>
    <t>Solutions Architect</t>
  </si>
  <si>
    <t>Estimate from interview after asking interviewer of expectation. Asked higher than this but was rejected.</t>
  </si>
  <si>
    <t>Transport, lunch, dinner (7pm) covered</t>
  </si>
  <si>
    <t>Standard benefits</t>
  </si>
  <si>
    <t>$15 Deliveroo lunch daily, 2.5k flexible benefits on anything, ~1-2k WFH expense</t>
  </si>
  <si>
    <t>Data Engineer</t>
  </si>
  <si>
    <t xml:space="preserve">Yearly 1.4k SGD benefits for personal use. Comes with $800 WFH / Hybrid 1 time expense all paid benefit as well. Interview was quite easy, first 2 rounds were technical about my Javascript and Java knowledge. Common leetcode questions, you can find it online.
Last 2 were behavioral, followed by HR meeting to see team fit. </t>
  </si>
  <si>
    <t xml:space="preserve">woke up today to an offer email! :) anyway , got 3 technical rounds , quite easy , mostly leetcode easy to medium array kind of questions . first was online hackerrank assessment.
I think if you don't get 100% for this online assessment, it's straight reject. </t>
  </si>
  <si>
    <t>Goldman Sachs</t>
  </si>
  <si>
    <t xml:space="preserve">the interviewers seems to be not interested in discussing the question at all and the whole process is very unresponsive. avoid </t>
  </si>
  <si>
    <t>GIC</t>
  </si>
  <si>
    <t>Guaranteed base increment after first year, flexi benefits, insurance coverage, 23 days leave, variable bonus (after first year) with bonus heavy comp.
Tech Head recently changed and I think good time to join, has good vision for tech in company.</t>
  </si>
  <si>
    <t>GPP</t>
  </si>
  <si>
    <t>Very good WLB, 21 leave days, insurance, variable benefits after first year, other basic benefits.
GPP: Rotation within 9 months, 3 teams. After GPP, there will be adjustment on bonus and base comp.
CTO has strong vision and belief in TDD. Can feel the charisma ever since I'm still an intern :D
PS: Their department-wide outing is amazing.. heard they are going Thailand/Vietnam this year..</t>
  </si>
  <si>
    <t>None</t>
  </si>
  <si>
    <t>Lowball offer, recruiter says company not offering RSU and unwilling to negotiate.</t>
  </si>
  <si>
    <t>RSU vested 4 year. First exercise after 1st year, after that 3 month increment.</t>
  </si>
  <si>
    <t>negoed with another offer</t>
  </si>
  <si>
    <t>JPMorgan</t>
  </si>
  <si>
    <t>it's a bank</t>
  </si>
  <si>
    <t>Not a joke (80k annual / 12), increased from 5833 (70k annual)</t>
  </si>
  <si>
    <t>Ne digital</t>
  </si>
  <si>
    <t>1500 flexi benefit</t>
  </si>
  <si>
    <t>Normal base salary but very high bonus</t>
  </si>
  <si>
    <t>Carousell</t>
  </si>
  <si>
    <t xml:space="preserve">how did the previous people get so high? i passed the OA, 2 technicals, gave the best answer because i seen the question before on leetcode... i am 100% sure i gave the most optimized answer yet my base is lower? da fuq? </t>
  </si>
  <si>
    <t>Return offer, what a clownery</t>
  </si>
  <si>
    <t>40-30-20-10 vesting with refreshers to maintain tc, 4.3k annual flex credits</t>
  </si>
  <si>
    <t>Ninja Van</t>
  </si>
  <si>
    <t>Negotiated with competing offer</t>
  </si>
  <si>
    <t>not sure</t>
  </si>
  <si>
    <t>Employer CPF contribution will be reimbursed as cash for non-SC/PRs. Non-nego.</t>
  </si>
  <si>
    <t>HR was not willing to give any numbers. Some seniors said he/she received 1 month of performance bonus.</t>
  </si>
  <si>
    <t>Non-Singaporean/PR will receive "CPF" in cash capped at 1020/month. Non-negotiable</t>
  </si>
  <si>
    <t>Millennium Management</t>
  </si>
  <si>
    <t>Pretty bad hours, regularly meetings past 6-7 expected. Intern pay ~ 3k, cannot trade only ETF</t>
  </si>
  <si>
    <t>NA</t>
  </si>
  <si>
    <t>52500 USD</t>
  </si>
  <si>
    <t>they claimed RSUs were rarely given for fresh grads (welp)</t>
  </si>
  <si>
    <t>Visa</t>
  </si>
  <si>
    <t>TGP offer, monthly 5800 + 400 for tech role, PB average 1.6 months, 13th month bonus, mid year bonus, year end bonus. TC calculated assumes mid year and year end bonus to be only 0.9, should be higher.</t>
  </si>
  <si>
    <t>Autodesk</t>
  </si>
  <si>
    <t>$1600 wellness benefit, $700 wfh benefit</t>
  </si>
  <si>
    <t>2250 housing stipend</t>
  </si>
  <si>
    <t>2000 housing stipend</t>
  </si>
  <si>
    <t>Intern housing/housing allowance provided</t>
  </si>
  <si>
    <t>NCS</t>
  </si>
  <si>
    <t>depends on 'performance'</t>
  </si>
  <si>
    <t>Has 2 performance review in a year (March and Sept), which is the source for bonuses, salary increment, stock options. Was not willing to give me any more information other than that. Has standard leave benefits, and health benefits (credit bearing lump-sum). Apparently during 3 months probation initial will cut salary to 5700 (might be more or less depending on the interview I think)</t>
  </si>
  <si>
    <t>Hypotenuse AI</t>
  </si>
  <si>
    <t>Grab company account for transport and food ($250/week)</t>
  </si>
  <si>
    <t>Data Analyst</t>
  </si>
  <si>
    <t>Options</t>
  </si>
  <si>
    <t>Titansoft</t>
  </si>
  <si>
    <t>Negotiated with another offer. TC is guaranteed to be &gt;=95k (difference will be topped up as extra bonus if 95k is not reached after AWS+performance bonus)</t>
  </si>
  <si>
    <t>in-office gym, flexible hybrid working arrangement (need to come to office on Tuesday &amp; Wednesday, but other days are really up to you), decent pantry, super chill &amp; friendly working culture, standard medical &amp; insurance benefits (even extended to your dependents), SGD$3000 per year for personal enrichment &amp; development (courses, etc.), claimable gym equipment for home/personal use</t>
  </si>
  <si>
    <t>Pay might increase but that's the package for now.</t>
  </si>
  <si>
    <t>Also has a variable individual performance bonus - up to 4 months</t>
  </si>
  <si>
    <t>$4000/year training allowance</t>
  </si>
  <si>
    <t>21 days annual leave</t>
  </si>
  <si>
    <t>dependent on code for good performance</t>
  </si>
  <si>
    <t>Depends on Code for Good performance</t>
  </si>
  <si>
    <t>Doing well for code most likely leads to an offer</t>
  </si>
  <si>
    <t>Not sure, HR wasnt transparent. Some got 0 last year.</t>
  </si>
  <si>
    <t>Good private benefits, dental and healthcare covered</t>
  </si>
  <si>
    <t>Company doesn't like to talk about bonus</t>
  </si>
  <si>
    <t>Interns are earning as much as fresh grad fulltimers. Most likely, fulltime pay is only slightly higher (~5k/yr) higher than your intern pay.</t>
  </si>
  <si>
    <t>Rakuten Asia</t>
  </si>
  <si>
    <t>Transport Allowance: $50/mth
PTO: 18 days
Stock options &amp; bonus based on personal and company performance</t>
  </si>
  <si>
    <t>Accenture</t>
  </si>
  <si>
    <t>Words of affirmation and commendation upon promotion.</t>
  </si>
  <si>
    <t>International Graduate program</t>
  </si>
  <si>
    <t>Standard Chartered Bank</t>
  </si>
  <si>
    <t>2.5years since graduate</t>
  </si>
  <si>
    <t>Bank of America</t>
  </si>
  <si>
    <t>New joiners earning more than their class seniors with 1 or 2 YoE. Joke.</t>
  </si>
  <si>
    <t>GMOT</t>
  </si>
  <si>
    <t>Summer Analyst - Global Information Security</t>
  </si>
  <si>
    <t>Global Information Security</t>
  </si>
  <si>
    <t>Cyber Security</t>
  </si>
  <si>
    <t>Ubisoft Singapore</t>
  </si>
  <si>
    <t>Junior Gameplay Programmer</t>
  </si>
  <si>
    <t>no aws</t>
  </si>
  <si>
    <t>boring job</t>
  </si>
  <si>
    <t>Viki</t>
  </si>
  <si>
    <t>AMD</t>
  </si>
  <si>
    <t>Was told by recruiter during engagement call that it’s standard (meaning non-nego?) for new grad</t>
  </si>
  <si>
    <t>nil</t>
  </si>
  <si>
    <t>gonna ipo soon so good time to join</t>
  </si>
  <si>
    <t>Workato</t>
  </si>
  <si>
    <t>Daily catered lunch + $100 Grab transport a week</t>
  </si>
  <si>
    <t>SenseTime</t>
  </si>
  <si>
    <t>just went IPO but no stock for fresh grad</t>
  </si>
  <si>
    <t>SEED Programme Jan</t>
  </si>
  <si>
    <t>Joined SEED in Jan 2022... "tech" program my ass, first month do e-learning about banking, 0 tech. get dispersed into teams, still do 0 tech... shadow senior SEEDer who will not give you any task to do most of the time. work 8am to 7pm, some teams have 0 bonus, no pay increment also. originally i got 5k then suddenly bump to 5.5k because they increase the pay for newer batch since no one wants to join. 
work laptop also dont allow a lot of coding tools like docker etc. u wanna use anything u need to use VM da fuq... 
if u are from CS or coding background exp, dont join this. dont be retarded... u wont get to code until your 2nd year. some dont even get to code at all until they convert to assoc lol</t>
  </si>
  <si>
    <t>ACE Program</t>
  </si>
  <si>
    <t xml:space="preserve">not sure </t>
  </si>
  <si>
    <t>$600 annual benefits</t>
  </si>
  <si>
    <t>Procter &amp; Gamble</t>
  </si>
  <si>
    <t>System Engineer</t>
  </si>
  <si>
    <t>productivity allowance, hybrid arrangement, flat structure</t>
  </si>
  <si>
    <t xml:space="preserve">Machine Learning Engineer </t>
  </si>
  <si>
    <t>$750 flexi benefits. $350 per family member. Not the best but decent welfare in overall, includes dental. Super flexible working hours</t>
  </si>
  <si>
    <t>Free lunch in office</t>
  </si>
  <si>
    <t>Looks like certain majors with high MOE GES gets a bump. Pay depends on class of honours</t>
  </si>
  <si>
    <t>Cyber</t>
  </si>
  <si>
    <t>Junior Tools Programmer</t>
  </si>
  <si>
    <t>not even a month</t>
  </si>
  <si>
    <t>impossible salary correction, toxic place, constant gaslighting, stingy HR</t>
  </si>
  <si>
    <t>Thoughtworks</t>
  </si>
  <si>
    <t>Graduate Software Developer</t>
  </si>
  <si>
    <t xml:space="preserve">Personal Development - 2 days training leave &amp; SG$1650 per year
Allowance - SG$165 per month
</t>
  </si>
  <si>
    <t>Semi-mid</t>
  </si>
  <si>
    <t>Skyline Communications</t>
  </si>
  <si>
    <t>System Developer</t>
  </si>
  <si>
    <t>No stock</t>
  </si>
  <si>
    <t>No bonus</t>
  </si>
  <si>
    <t>No stock, no yearly bonus. Just monthly salary + yearly increment</t>
  </si>
  <si>
    <t>AlphaLab Capital</t>
  </si>
  <si>
    <t>for interns, WFH (hybrid) regardless of COVID, $15 lunch allowance per day</t>
  </si>
  <si>
    <t>Morgan Stanley</t>
  </si>
  <si>
    <t>Junior Data Scientist</t>
  </si>
  <si>
    <t>no 13th month</t>
  </si>
  <si>
    <t>nus grad</t>
  </si>
  <si>
    <t>1% annual increment</t>
  </si>
  <si>
    <t>Less than 5% annual salary grow</t>
  </si>
  <si>
    <t>Gameplay Programmer (Junior)</t>
  </si>
  <si>
    <t>no official AWS</t>
  </si>
  <si>
    <t>2% average increment. but is worth if you wanna ship games while WFH, netflix and chill half the day. no crunch time.</t>
  </si>
  <si>
    <t>Lazada</t>
  </si>
  <si>
    <t>Non-negotiable, other benefits e.g. insurance, claims same as competitor Shopee</t>
  </si>
  <si>
    <t>Gameplay Programmer</t>
  </si>
  <si>
    <t>no bonus</t>
  </si>
  <si>
    <t>around ~500 flexi</t>
  </si>
  <si>
    <t>Free lunch if in office</t>
  </si>
  <si>
    <t>Ramco Systems</t>
  </si>
  <si>
    <t>Full Stack Developer</t>
  </si>
  <si>
    <t>Terrible interview experience and lowballed hard. Avoid
Subjected to performance - First-year: 18% increment, Second-year: 15% increment. Third-year: 12% increment. 
12-15 days of leave</t>
  </si>
  <si>
    <t>Software Development Engineer</t>
  </si>
  <si>
    <t>Atome</t>
  </si>
  <si>
    <t>18 days annual leave</t>
  </si>
  <si>
    <t>Product Management</t>
  </si>
  <si>
    <t>No stock, 18 days leave, around 10% annual increment</t>
  </si>
  <si>
    <t xml:space="preserve">Traineeship </t>
  </si>
  <si>
    <t>Foodpanda</t>
  </si>
  <si>
    <t>Mentioned bonus but not sure how much</t>
  </si>
  <si>
    <t>Maybe should do research on NUS GES survey first before deciding candidate's TC :)  :clown:</t>
  </si>
  <si>
    <t>Cybersecurity Consultant</t>
  </si>
  <si>
    <t>Dk if kena lowballed or not, second upper CS degree btw</t>
  </si>
  <si>
    <t>Mid Career Switch</t>
  </si>
  <si>
    <t xml:space="preserve">infrastructure engineer </t>
  </si>
  <si>
    <t>ST Engineering</t>
  </si>
  <si>
    <t>Outpatient medical treatment, Group Insurance coverage, Dental reimbursement up to 100 per year.</t>
  </si>
  <si>
    <t>Acronis</t>
  </si>
  <si>
    <t>Junior Software Engineer</t>
  </si>
  <si>
    <t>IBM</t>
  </si>
  <si>
    <t>Quality Assurance Engineer</t>
  </si>
  <si>
    <t>software engi &gt; qa engi</t>
  </si>
  <si>
    <t>probably lowballed a little bit</t>
  </si>
  <si>
    <t>Product Manager</t>
  </si>
  <si>
    <t>Based on 2020 fresh grad. singtel staff discount. no worklife balance.</t>
  </si>
  <si>
    <t>Credit Agricole</t>
  </si>
  <si>
    <t>Data Science</t>
  </si>
  <si>
    <t>Garena</t>
  </si>
  <si>
    <t>Garena used to be 2000 until June 2021, got upped to match Shopee levels</t>
  </si>
  <si>
    <t>Nil</t>
  </si>
  <si>
    <t>about 600 flexi benefit and less than 5% annual salary grow</t>
  </si>
  <si>
    <t>Data scientist/Algorithm engineer</t>
  </si>
  <si>
    <t>Dyson</t>
  </si>
  <si>
    <t>Based on 2020 grad entry</t>
  </si>
  <si>
    <t>Algo Engineer Intern</t>
  </si>
  <si>
    <t>Thales</t>
  </si>
  <si>
    <t>Accuracy corporate advisory</t>
  </si>
  <si>
    <t xml:space="preserve">Dispute Analyst </t>
  </si>
  <si>
    <t xml:space="preserve">Grad program </t>
  </si>
  <si>
    <t>Big Data Engineer</t>
  </si>
  <si>
    <t>Machine Learning Engineer</t>
  </si>
  <si>
    <t>Permanent hybrid</t>
  </si>
  <si>
    <t>Allowance for lunch on working days, 15 dollar on Deliveroo</t>
  </si>
  <si>
    <t>Stealth Fintech Startup</t>
  </si>
  <si>
    <t>MAS</t>
  </si>
  <si>
    <t>Programmer</t>
  </si>
  <si>
    <t>Testing Engineer</t>
  </si>
  <si>
    <t>$15 Deliveroo voucher per work day</t>
  </si>
  <si>
    <t>Cyber Security Analyst</t>
  </si>
  <si>
    <t>so bad but no choice, need money</t>
  </si>
  <si>
    <t>$15 deliveroo per workday</t>
  </si>
  <si>
    <t>Technology Consulting Associate</t>
  </si>
  <si>
    <t>Avanade</t>
  </si>
  <si>
    <t>Title is Senior Associate for some reason. Mobile reimbursement SGD840 per calendar year, flexible allowance SGD2500 per FY</t>
  </si>
  <si>
    <t>Grasshopper</t>
  </si>
  <si>
    <t>Junior Trader</t>
  </si>
  <si>
    <t>Decent health benefits, dental $500/year. Shared gym token (AF)
metrics of success is hard to quantify even though it should be as straightforward as pure pnl, end up wasting energy trying to justify this/that</t>
  </si>
  <si>
    <t>Many government projects, unlikely to WFH :(</t>
  </si>
  <si>
    <t>Thermo Fisher</t>
  </si>
  <si>
    <t>Wise</t>
  </si>
  <si>
    <t>MOF</t>
  </si>
  <si>
    <t>Junior Engine Programmer</t>
  </si>
  <si>
    <t>0, Won't happen, dream on.</t>
  </si>
  <si>
    <t>0, Depends on shipped AAA game or company is profitable, but generally still close to peanuts.</t>
  </si>
  <si>
    <t>AAA game company with AAA budget, but compensation sucks for demanding and specialized skillsets. Avoid this place, and consider alternatives such as Riot Games.</t>
  </si>
  <si>
    <t>SIT</t>
  </si>
  <si>
    <t>Research</t>
  </si>
  <si>
    <t>Institute for Infocomm Research (I2R)</t>
  </si>
  <si>
    <t>Research Engineer</t>
  </si>
  <si>
    <t>no future if you dont speak french</t>
  </si>
  <si>
    <t>Backend Intern</t>
  </si>
  <si>
    <t>Rendering Programmer</t>
  </si>
  <si>
    <t>lowballed HARD bro. You better have passion.</t>
  </si>
  <si>
    <t>PSA</t>
  </si>
  <si>
    <t>Electrical Engineer</t>
  </si>
  <si>
    <t>AWS provided</t>
  </si>
  <si>
    <t>specifically for winter internship/"winternship" programme (3-5 week project). worldwide remote.
spring/summer/fall interns paid far more (row 317)</t>
  </si>
  <si>
    <t>Apple</t>
  </si>
  <si>
    <t>CitiBank</t>
  </si>
  <si>
    <t>Amazon (AWS)</t>
  </si>
  <si>
    <t>Professional Services Intern</t>
  </si>
  <si>
    <t>Data Science/Engineer</t>
  </si>
  <si>
    <t>Many 'deep tech' related roles at startups. Have to indicate ranked interest for specific projects during application</t>
  </si>
  <si>
    <t>During the internship, there was plenty of networking opportunities with other new grad swe's (1 - 2 years) &amp; the leads from different departments / business functions. Literally had these every other day</t>
  </si>
  <si>
    <t>Solution Architect</t>
  </si>
  <si>
    <t>Summer (May - Aug)</t>
  </si>
  <si>
    <t>Stealth Startup</t>
  </si>
  <si>
    <t>PayPal</t>
  </si>
  <si>
    <t>Just increased from 2k to 3k</t>
  </si>
  <si>
    <t>Paid Workday Leave – 12 days per calendar year/Non-Hospitalization Sick Leave – 14 days per calendar year</t>
  </si>
  <si>
    <t>Year 3, 1 day of leave per month of internship</t>
  </si>
  <si>
    <t>DevOps Engineer</t>
  </si>
  <si>
    <t>Pactera</t>
  </si>
  <si>
    <t xml:space="preserve">QA analyst </t>
  </si>
  <si>
    <t>Meh</t>
  </si>
  <si>
    <t>1 AL per month, hybrid working arrangement</t>
  </si>
  <si>
    <t>Technology &amp; Innovation</t>
  </si>
  <si>
    <t>Data Science Intern</t>
  </si>
  <si>
    <t>Data Science / Engineer</t>
  </si>
  <si>
    <t>ML Engineer</t>
  </si>
  <si>
    <t>Product Management Intern</t>
  </si>
  <si>
    <t>Internship allowance is dependent on year of study.</t>
  </si>
  <si>
    <t>Semester internship. Summer interns get paid more (4k+)</t>
  </si>
  <si>
    <t>Cyber Defence Intern</t>
  </si>
  <si>
    <t>IT Operation Executive</t>
  </si>
  <si>
    <t>99.co</t>
  </si>
  <si>
    <t>CX Product Design</t>
  </si>
  <si>
    <t>Data Scientist intern</t>
  </si>
  <si>
    <t>Free lunch daily</t>
  </si>
  <si>
    <t xml:space="preserve">Year 3 </t>
  </si>
  <si>
    <t>AI/ML Engineer</t>
  </si>
  <si>
    <t>6 month internship offer</t>
  </si>
  <si>
    <t>QA Engineer</t>
  </si>
  <si>
    <t>2 rounds of interview. My friends said their first round was non-technical, but my interviewers asked me about my hackerrank answers, so its good to remember DSA. Second round was technical with the team manager/director.</t>
  </si>
  <si>
    <t>Cisco</t>
  </si>
  <si>
    <t>Security Analyst</t>
  </si>
  <si>
    <t>Cloudflare</t>
  </si>
  <si>
    <t>Sea Group</t>
  </si>
  <si>
    <t>InfoSec Intern</t>
  </si>
  <si>
    <t>Agoda</t>
  </si>
  <si>
    <t>Infosec Intern</t>
  </si>
  <si>
    <t xml:space="preserve">Data Engineer </t>
  </si>
  <si>
    <t>Daiwa Capital Markets</t>
  </si>
  <si>
    <t>IDEMIA</t>
  </si>
  <si>
    <t>Ant Group</t>
  </si>
  <si>
    <t>Cyber Security Intern</t>
  </si>
  <si>
    <t>Equinix</t>
  </si>
  <si>
    <t>Creative</t>
  </si>
  <si>
    <t>DSO National Laboratories</t>
  </si>
  <si>
    <t>CSIT</t>
  </si>
  <si>
    <t>Cybersecurity</t>
  </si>
  <si>
    <t>Machine Learning Intern</t>
  </si>
  <si>
    <t>Year 1 summer</t>
  </si>
  <si>
    <t>Devops Engineer</t>
  </si>
  <si>
    <t xml:space="preserve">easy job . nothing to do , no one checks up on u also . 100% remote . i spent my first 1 month + playing Valorant and grinding rank . </t>
  </si>
  <si>
    <t>IHIS</t>
  </si>
  <si>
    <t>Envision Digital</t>
  </si>
  <si>
    <t>Trustana</t>
  </si>
  <si>
    <t>20 days of leave for 6 months internship (not sure if heard wrongly)</t>
  </si>
  <si>
    <t>Singtel</t>
  </si>
  <si>
    <t>Cloud Engineer</t>
  </si>
  <si>
    <t>5200 for first class honours and 4800 for any other honours</t>
  </si>
  <si>
    <t>2 years ago. Seems like they are slowly increasing their salary. 25% off Apple products, free speakers/other goodies, subsidized lunch (they have a very nice canteen) and transport. Brilliant team (especially the devs in the US), independent work, I had lots of time to pursue personal projects and hackathons while also learning from very smart people this internship so I felt that it was worth it even though the salary was below market rate at the time</t>
  </si>
  <si>
    <t>QA</t>
  </si>
  <si>
    <t>Bosch</t>
  </si>
  <si>
    <t>Workclass</t>
  </si>
  <si>
    <t>F5 Networks</t>
  </si>
  <si>
    <t>Infineon</t>
  </si>
  <si>
    <t>Micron</t>
  </si>
  <si>
    <t>Network Engineer</t>
  </si>
  <si>
    <t>Project Management</t>
  </si>
  <si>
    <t>HTX</t>
  </si>
  <si>
    <t xml:space="preserve">Lots of red tape and clearances </t>
  </si>
  <si>
    <t>Data science Intern</t>
  </si>
  <si>
    <t>You would probably be better off doing personal projects than interning here.</t>
  </si>
  <si>
    <t>IMDA</t>
  </si>
  <si>
    <t>Mandiant</t>
  </si>
  <si>
    <t>Cyber Threat Intelligence Engineer</t>
  </si>
  <si>
    <t>full-remote, flex hours. nego for role, team &amp; salary all possible</t>
  </si>
  <si>
    <t>OCBC</t>
  </si>
  <si>
    <t>Business Analyst</t>
  </si>
  <si>
    <t>Govt internship, not flexible</t>
  </si>
  <si>
    <t>HDB</t>
  </si>
  <si>
    <t>Panasonic</t>
  </si>
  <si>
    <t>Venture Corporation</t>
  </si>
  <si>
    <t>Schroders</t>
  </si>
  <si>
    <t>Huawei</t>
  </si>
  <si>
    <t>R&amp;D Intern</t>
  </si>
  <si>
    <t>Just don't ever come here.
The job description was written so beautifully that the interns will be exposed to new tech and tools... What a joke, all you do here is to fill up your free time by grinding LeetCode for the next internship and study by yourself to prepare for the next internview.
Of course, you'll have "work". But the only file extension you'll ever deal with are .pptx, .docx and .xls.
This is a waste of time. No conversion to Full Time. Full time worst... do nothing all day long other than hosting endless meetings...</t>
  </si>
  <si>
    <t>GlobalFoundries</t>
  </si>
  <si>
    <t>No coding test needed</t>
  </si>
  <si>
    <t>SAP</t>
  </si>
  <si>
    <t>AI Engineer</t>
  </si>
  <si>
    <t>Carro</t>
  </si>
  <si>
    <t>Company expanding really really fast.</t>
  </si>
  <si>
    <t>Hewlett Packard (HP)</t>
  </si>
  <si>
    <t>Bank of Singapore</t>
  </si>
  <si>
    <t>Seagate Technology</t>
  </si>
  <si>
    <t>Software Development</t>
  </si>
  <si>
    <t>UOB</t>
  </si>
  <si>
    <t>Data analyst under human resource, minimally coding involved only R</t>
  </si>
  <si>
    <t>Syngenta</t>
  </si>
  <si>
    <t>Flexible working arrangement</t>
  </si>
  <si>
    <t>Systems QA</t>
  </si>
  <si>
    <t>DHL</t>
  </si>
  <si>
    <t>Schneider Electric Pte Ltd</t>
  </si>
  <si>
    <t>Illumina</t>
  </si>
  <si>
    <t>UI Developer</t>
  </si>
  <si>
    <t>I2R</t>
  </si>
  <si>
    <t>Summer Intern</t>
  </si>
  <si>
    <t>Software Security Engineer</t>
  </si>
  <si>
    <t>Ascenda</t>
  </si>
  <si>
    <t xml:space="preserve">Continental </t>
  </si>
  <si>
    <t>Assistant Software Engineer</t>
  </si>
  <si>
    <t>JC Internship</t>
  </si>
  <si>
    <t>Amaris AI Pte Ltd</t>
  </si>
  <si>
    <t>Circles.Life</t>
  </si>
  <si>
    <t>Pre-University</t>
  </si>
  <si>
    <t>HOPE Technik</t>
  </si>
  <si>
    <t>ulu location but got shuttle bus from JE to and fro, friendly ceo</t>
  </si>
  <si>
    <t xml:space="preserve">Technology Consulting </t>
  </si>
  <si>
    <t>Computer Vision Intern</t>
  </si>
  <si>
    <t>relaxed work policy, can come in at 10:30am to work</t>
  </si>
  <si>
    <t>Pre-University, Uni students get 2.5k from what I heard</t>
  </si>
  <si>
    <t>Regional Operations (Data Analyst)</t>
  </si>
  <si>
    <t>Yara</t>
  </si>
  <si>
    <t>Singapore Office</t>
  </si>
  <si>
    <t>Razer</t>
  </si>
  <si>
    <t xml:space="preserve">Siemens </t>
  </si>
  <si>
    <t>NTUC Income</t>
  </si>
  <si>
    <t>StashAway</t>
  </si>
  <si>
    <t>UCARS</t>
  </si>
  <si>
    <t>Gameplay Programming Intern</t>
  </si>
  <si>
    <t>Not guaranteed to get a full time offer. Heard HR will lowball (using COVID19 as excuse)</t>
  </si>
  <si>
    <t>EMA</t>
  </si>
  <si>
    <t>Research intern</t>
  </si>
  <si>
    <t>TechSQ</t>
  </si>
  <si>
    <t>ComfortDelGro</t>
  </si>
  <si>
    <t>KPMG</t>
  </si>
  <si>
    <t>most pog company on this list</t>
  </si>
  <si>
    <t>Deloitte</t>
  </si>
  <si>
    <t>Cyber Risk Intern</t>
  </si>
  <si>
    <t>PwC</t>
  </si>
  <si>
    <t>CyberSecurity</t>
  </si>
  <si>
    <t>Year 2 summer</t>
  </si>
  <si>
    <t>PricewaterhouseCoopers</t>
  </si>
  <si>
    <t>Coinhako</t>
  </si>
  <si>
    <t>SAF</t>
  </si>
  <si>
    <t>Supply Assistant</t>
  </si>
  <si>
    <t>never in my life</t>
  </si>
  <si>
    <t>365 days of sick leave a year, generous medical coverage, cannot be fired from your job no matter how much you fuck up</t>
  </si>
  <si>
    <t>betterdata.ai</t>
  </si>
  <si>
    <t>A*Star</t>
  </si>
  <si>
    <t>pre-university</t>
  </si>
  <si>
    <t>Enterprise Engineer</t>
  </si>
  <si>
    <t>Income</t>
  </si>
  <si>
    <t>Stocks</t>
  </si>
  <si>
    <t>Bonus</t>
  </si>
  <si>
    <t>Comments</t>
  </si>
  <si>
    <t>TC</t>
  </si>
  <si>
    <t>SignOn</t>
  </si>
  <si>
    <t>SGInnovate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</si>
</sst>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b/>
      <sz val="10"/>
      <color theme="1"/>
      <name val="Arial"/>
      <scheme val="minor"/>
    </font>
    <font>
      <b/>
      <sz val="10"/>
      <color rgb="FF000000"/>
      <name val="Arial"/>
    </font>
    <font>
      <sz val="10"/>
      <color theme="1"/>
      <name val="Arial"/>
      <scheme val="minor"/>
    </font>
    <font>
      <u/>
      <sz val="10"/>
      <color rgb="FF0000FF"/>
      <name val="Arial"/>
    </font>
    <font>
      <sz val="10"/>
      <color rgb="FF000000"/>
      <name val="Arial"/>
    </font>
    <font>
      <sz val="10"/>
      <color rgb="FF000000"/>
      <name val="Arial"/>
      <family val="2"/>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0" fontId="2" fillId="0" borderId="0" xfId="0" applyFont="1" applyAlignment="1">
      <alignment horizontal="left"/>
    </xf>
    <xf numFmtId="164" fontId="3" fillId="0" borderId="0" xfId="0" applyNumberFormat="1" applyFont="1" applyAlignment="1"/>
    <xf numFmtId="0" fontId="3" fillId="0" borderId="0" xfId="0" applyFont="1" applyAlignment="1"/>
    <xf numFmtId="0" fontId="3" fillId="0" borderId="0" xfId="0" applyFont="1" applyAlignment="1">
      <alignment horizontal="right"/>
    </xf>
    <xf numFmtId="9" fontId="3" fillId="0" borderId="0" xfId="0" applyNumberFormat="1" applyFont="1" applyAlignment="1"/>
    <xf numFmtId="0" fontId="4" fillId="0" borderId="0" xfId="0" applyFont="1" applyAlignment="1"/>
    <xf numFmtId="3" fontId="3" fillId="0" borderId="0" xfId="0" applyNumberFormat="1" applyFont="1" applyAlignment="1"/>
    <xf numFmtId="0" fontId="3" fillId="0" borderId="0" xfId="0" applyFont="1" applyAlignment="1">
      <alignment horizontal="right"/>
    </xf>
    <xf numFmtId="0" fontId="6" fillId="0" borderId="0" xfId="0" applyFont="1" applyAlignment="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99.co/" TargetMode="External"/><Relationship Id="rId2" Type="http://schemas.openxmlformats.org/officeDocument/2006/relationships/hyperlink" Target="http://99.co/" TargetMode="External"/><Relationship Id="rId1" Type="http://schemas.openxmlformats.org/officeDocument/2006/relationships/hyperlink" Target="http://crypto.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betterdata.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660"/>
  <sheetViews>
    <sheetView tabSelected="1" zoomScale="115" workbookViewId="0">
      <pane xSplit="3" ySplit="1" topLeftCell="D2" activePane="bottomRight" state="frozen"/>
      <selection pane="topRight" activeCell="D1" sqref="D1"/>
      <selection pane="bottomLeft" activeCell="A3" sqref="A3"/>
      <selection pane="bottomRight" activeCell="E367" sqref="E367"/>
    </sheetView>
  </sheetViews>
  <sheetFormatPr baseColWidth="10" defaultColWidth="12.6640625" defaultRowHeight="15.75" customHeight="1" x14ac:dyDescent="0.15"/>
  <cols>
    <col min="1" max="1" width="16.33203125" customWidth="1"/>
    <col min="2" max="2" width="12.6640625" customWidth="1"/>
    <col min="3" max="3" width="22.33203125" customWidth="1"/>
    <col min="4" max="16" width="18.83203125" customWidth="1"/>
  </cols>
  <sheetData>
    <row r="1" spans="1:39" ht="15.75" customHeight="1" x14ac:dyDescent="0.15">
      <c r="A1" s="2" t="s">
        <v>0</v>
      </c>
      <c r="B1" s="2" t="s">
        <v>1</v>
      </c>
      <c r="C1" s="2" t="s">
        <v>2</v>
      </c>
      <c r="D1" s="2" t="s">
        <v>3</v>
      </c>
      <c r="E1" s="2" t="s">
        <v>489</v>
      </c>
      <c r="F1" s="2" t="s">
        <v>490</v>
      </c>
      <c r="G1" s="2" t="s">
        <v>494</v>
      </c>
      <c r="H1" s="2" t="s">
        <v>493</v>
      </c>
      <c r="I1" s="2" t="s">
        <v>491</v>
      </c>
      <c r="J1" s="2" t="s">
        <v>492</v>
      </c>
      <c r="K1" s="1"/>
      <c r="L1" s="1"/>
      <c r="M1" s="1"/>
      <c r="N1" s="1"/>
      <c r="O1" s="1"/>
      <c r="P1" s="1"/>
      <c r="AG1" s="10"/>
    </row>
    <row r="2" spans="1:39" ht="15.75" customHeight="1" x14ac:dyDescent="0.15">
      <c r="A2" s="3">
        <v>44516.808536817131</v>
      </c>
      <c r="B2" s="4" t="s">
        <v>4</v>
      </c>
      <c r="C2" s="4" t="s">
        <v>84</v>
      </c>
      <c r="D2" s="4" t="s">
        <v>6</v>
      </c>
      <c r="E2" s="9">
        <v>8333</v>
      </c>
      <c r="H2">
        <f>E2*12</f>
        <v>99996</v>
      </c>
      <c r="AI2" s="4"/>
      <c r="AJ2" s="4"/>
      <c r="AM2" s="4"/>
    </row>
    <row r="3" spans="1:39" ht="15.75" customHeight="1" x14ac:dyDescent="0.15">
      <c r="A3" s="3">
        <v>44546.68898146991</v>
      </c>
      <c r="B3" s="4" t="s">
        <v>10</v>
      </c>
      <c r="C3" s="7" t="s">
        <v>359</v>
      </c>
      <c r="D3" s="4" t="s">
        <v>6</v>
      </c>
      <c r="E3" s="9">
        <v>2500</v>
      </c>
      <c r="H3">
        <f t="shared" ref="H3:H5" si="0">E3*12</f>
        <v>30000</v>
      </c>
      <c r="AI3" s="7"/>
      <c r="AJ3" s="7"/>
      <c r="AM3" s="7"/>
    </row>
    <row r="4" spans="1:39" ht="15.75" customHeight="1" x14ac:dyDescent="0.15">
      <c r="A4" s="3">
        <v>44510.553654108793</v>
      </c>
      <c r="B4" s="4" t="s">
        <v>10</v>
      </c>
      <c r="C4" s="7" t="s">
        <v>359</v>
      </c>
      <c r="D4" s="4" t="s">
        <v>6</v>
      </c>
      <c r="E4" s="9">
        <v>1000</v>
      </c>
      <c r="H4">
        <f t="shared" si="0"/>
        <v>12000</v>
      </c>
      <c r="AI4" s="4"/>
      <c r="AJ4" s="4"/>
      <c r="AM4" s="4"/>
    </row>
    <row r="5" spans="1:39" ht="15.75" customHeight="1" x14ac:dyDescent="0.15">
      <c r="A5" s="3">
        <v>44510.677436840277</v>
      </c>
      <c r="B5" s="4" t="s">
        <v>10</v>
      </c>
      <c r="C5" s="4" t="s">
        <v>486</v>
      </c>
      <c r="D5" s="4" t="s">
        <v>6</v>
      </c>
      <c r="E5" s="9">
        <v>300</v>
      </c>
      <c r="H5">
        <f t="shared" si="0"/>
        <v>3600</v>
      </c>
      <c r="J5" s="4" t="s">
        <v>487</v>
      </c>
      <c r="AI5" s="4"/>
      <c r="AJ5" s="4"/>
      <c r="AM5" s="4"/>
    </row>
    <row r="6" spans="1:39" ht="15.75" customHeight="1" x14ac:dyDescent="0.15">
      <c r="A6" s="3">
        <v>44511.965928807869</v>
      </c>
      <c r="B6" s="4" t="s">
        <v>4</v>
      </c>
      <c r="C6" s="4" t="s">
        <v>187</v>
      </c>
      <c r="D6" s="4" t="s">
        <v>6</v>
      </c>
      <c r="E6" s="9">
        <v>5750</v>
      </c>
      <c r="G6" s="4">
        <v>1000</v>
      </c>
      <c r="H6">
        <v>70000</v>
      </c>
      <c r="I6" s="4">
        <f>H6*0.029</f>
        <v>2030</v>
      </c>
      <c r="J6" s="4" t="s">
        <v>188</v>
      </c>
      <c r="AI6" s="4"/>
      <c r="AJ6" s="4"/>
      <c r="AM6" s="4"/>
    </row>
    <row r="7" spans="1:39" ht="15.75" customHeight="1" x14ac:dyDescent="0.15">
      <c r="A7" s="3">
        <v>44844.980049189813</v>
      </c>
      <c r="B7" s="4" t="s">
        <v>90</v>
      </c>
      <c r="C7" s="4" t="s">
        <v>187</v>
      </c>
      <c r="D7" s="4" t="s">
        <v>6</v>
      </c>
      <c r="E7" s="4">
        <v>5400</v>
      </c>
      <c r="H7" s="4">
        <v>72300</v>
      </c>
      <c r="I7" s="4">
        <v>10800</v>
      </c>
      <c r="AI7" s="4"/>
      <c r="AJ7" s="4"/>
      <c r="AM7" s="4"/>
    </row>
    <row r="8" spans="1:39" ht="15.75" customHeight="1" x14ac:dyDescent="0.15">
      <c r="A8" s="3">
        <v>44510.851196979165</v>
      </c>
      <c r="B8" s="4" t="s">
        <v>10</v>
      </c>
      <c r="C8" s="4" t="s">
        <v>187</v>
      </c>
      <c r="D8" s="4" t="s">
        <v>6</v>
      </c>
      <c r="E8" s="9">
        <v>1500</v>
      </c>
      <c r="H8">
        <f>E8*12</f>
        <v>18000</v>
      </c>
      <c r="AI8" s="4"/>
      <c r="AJ8" s="4"/>
      <c r="AM8" s="4"/>
    </row>
    <row r="9" spans="1:39" ht="15.75" customHeight="1" x14ac:dyDescent="0.15">
      <c r="A9" s="3">
        <v>44511.006280370369</v>
      </c>
      <c r="B9" s="4" t="s">
        <v>10</v>
      </c>
      <c r="C9" s="4" t="s">
        <v>187</v>
      </c>
      <c r="D9" s="4" t="s">
        <v>404</v>
      </c>
      <c r="E9" s="5">
        <v>1500</v>
      </c>
      <c r="H9">
        <f t="shared" ref="H9:H15" si="1">E9*12</f>
        <v>18000</v>
      </c>
      <c r="AI9" s="4"/>
      <c r="AJ9" s="4"/>
      <c r="AM9" s="4"/>
    </row>
    <row r="10" spans="1:39" ht="15.75" customHeight="1" x14ac:dyDescent="0.15">
      <c r="A10" s="3">
        <v>44511.134967094906</v>
      </c>
      <c r="B10" s="4" t="s">
        <v>10</v>
      </c>
      <c r="C10" s="4" t="s">
        <v>187</v>
      </c>
      <c r="D10" s="4" t="s">
        <v>6</v>
      </c>
      <c r="E10" s="5">
        <v>1500</v>
      </c>
      <c r="H10">
        <f t="shared" si="1"/>
        <v>18000</v>
      </c>
      <c r="AI10" s="4"/>
      <c r="AJ10" s="4"/>
      <c r="AM10" s="4"/>
    </row>
    <row r="11" spans="1:39" ht="15.75" customHeight="1" x14ac:dyDescent="0.15">
      <c r="A11" s="3">
        <v>44557.489040439817</v>
      </c>
      <c r="B11" s="4" t="s">
        <v>10</v>
      </c>
      <c r="C11" s="4" t="s">
        <v>187</v>
      </c>
      <c r="D11" s="4" t="s">
        <v>414</v>
      </c>
      <c r="E11" s="9">
        <v>1500</v>
      </c>
      <c r="H11">
        <f t="shared" si="1"/>
        <v>18000</v>
      </c>
      <c r="AI11" s="4"/>
      <c r="AJ11" s="4"/>
      <c r="AM11" s="4"/>
    </row>
    <row r="12" spans="1:39" ht="15.75" customHeight="1" x14ac:dyDescent="0.15">
      <c r="A12" s="3">
        <v>44628.801624490741</v>
      </c>
      <c r="B12" s="4" t="s">
        <v>4</v>
      </c>
      <c r="C12" s="4" t="s">
        <v>290</v>
      </c>
      <c r="D12" s="4" t="s">
        <v>291</v>
      </c>
      <c r="E12" s="4">
        <v>4167</v>
      </c>
      <c r="H12">
        <f t="shared" si="1"/>
        <v>50004</v>
      </c>
      <c r="I12" s="4">
        <f>H12*0.25</f>
        <v>12501</v>
      </c>
      <c r="AI12" s="4"/>
      <c r="AJ12" s="4"/>
      <c r="AM12" s="4"/>
    </row>
    <row r="13" spans="1:39" ht="15.75" customHeight="1" x14ac:dyDescent="0.15">
      <c r="A13" s="3">
        <v>44512.933472395831</v>
      </c>
      <c r="B13" s="4" t="s">
        <v>4</v>
      </c>
      <c r="C13" s="4" t="s">
        <v>271</v>
      </c>
      <c r="D13" s="4" t="s">
        <v>272</v>
      </c>
      <c r="E13" s="9">
        <v>4600</v>
      </c>
      <c r="H13">
        <f t="shared" si="1"/>
        <v>55200</v>
      </c>
      <c r="I13" s="4" t="s">
        <v>117</v>
      </c>
      <c r="AI13" s="4"/>
      <c r="AJ13" s="4"/>
      <c r="AM13" s="4"/>
    </row>
    <row r="14" spans="1:39" ht="15.75" customHeight="1" x14ac:dyDescent="0.15">
      <c r="A14" s="3">
        <v>44515.483632083335</v>
      </c>
      <c r="B14" s="4" t="s">
        <v>10</v>
      </c>
      <c r="C14" s="4" t="s">
        <v>271</v>
      </c>
      <c r="D14" s="4" t="s">
        <v>6</v>
      </c>
      <c r="E14" s="9">
        <v>1500</v>
      </c>
      <c r="H14">
        <f t="shared" si="1"/>
        <v>18000</v>
      </c>
      <c r="AI14" s="4"/>
      <c r="AJ14" s="4"/>
      <c r="AM14" s="4"/>
    </row>
    <row r="15" spans="1:39" ht="15.75" customHeight="1" x14ac:dyDescent="0.15">
      <c r="A15" s="3">
        <v>44515.628042442127</v>
      </c>
      <c r="B15" s="4" t="s">
        <v>10</v>
      </c>
      <c r="C15" s="4" t="s">
        <v>373</v>
      </c>
      <c r="D15" s="4" t="s">
        <v>6</v>
      </c>
      <c r="E15" s="9">
        <v>2000</v>
      </c>
      <c r="H15">
        <f t="shared" si="1"/>
        <v>24000</v>
      </c>
      <c r="AI15" s="4"/>
      <c r="AJ15" s="4"/>
      <c r="AM15" s="4"/>
    </row>
    <row r="16" spans="1:39" ht="15.75" customHeight="1" x14ac:dyDescent="0.15">
      <c r="A16" s="3">
        <v>44511.549415659727</v>
      </c>
      <c r="B16" s="4" t="s">
        <v>4</v>
      </c>
      <c r="C16" s="4" t="s">
        <v>236</v>
      </c>
      <c r="D16" s="4" t="s">
        <v>6</v>
      </c>
      <c r="E16" s="9">
        <v>6500</v>
      </c>
      <c r="H16" s="4">
        <v>250000</v>
      </c>
      <c r="I16" s="4"/>
      <c r="J16" s="4" t="s">
        <v>141</v>
      </c>
      <c r="AI16" s="4"/>
      <c r="AJ16" s="4"/>
      <c r="AM16" s="4"/>
    </row>
    <row r="17" spans="1:39" ht="15.75" customHeight="1" x14ac:dyDescent="0.15">
      <c r="A17" s="3">
        <v>44510.487800277777</v>
      </c>
      <c r="B17" s="4" t="s">
        <v>10</v>
      </c>
      <c r="C17" s="4" t="s">
        <v>236</v>
      </c>
      <c r="D17" s="4" t="s">
        <v>6</v>
      </c>
      <c r="E17" s="9">
        <v>5000</v>
      </c>
      <c r="H17">
        <f>E17*12</f>
        <v>60000</v>
      </c>
      <c r="J17" s="4" t="s">
        <v>237</v>
      </c>
      <c r="AI17" s="4"/>
      <c r="AJ17" s="4"/>
      <c r="AM17" s="4"/>
    </row>
    <row r="18" spans="1:39" ht="15.75" customHeight="1" x14ac:dyDescent="0.15">
      <c r="A18" s="3">
        <v>44510.564924097227</v>
      </c>
      <c r="B18" s="4" t="s">
        <v>10</v>
      </c>
      <c r="C18" s="4" t="s">
        <v>236</v>
      </c>
      <c r="D18" s="4" t="s">
        <v>6</v>
      </c>
      <c r="E18" s="9">
        <v>5000</v>
      </c>
      <c r="H18">
        <f t="shared" ref="H18:H23" si="2">E18*12</f>
        <v>60000</v>
      </c>
      <c r="AI18" s="4"/>
      <c r="AJ18" s="4"/>
      <c r="AM18" s="4"/>
    </row>
    <row r="19" spans="1:39" ht="15.75" customHeight="1" x14ac:dyDescent="0.15">
      <c r="A19" s="3">
        <v>44548.666597337964</v>
      </c>
      <c r="B19" s="4" t="s">
        <v>10</v>
      </c>
      <c r="C19" s="4" t="s">
        <v>87</v>
      </c>
      <c r="D19" s="4" t="s">
        <v>6</v>
      </c>
      <c r="E19" s="9">
        <v>8000</v>
      </c>
      <c r="H19">
        <f t="shared" si="2"/>
        <v>96000</v>
      </c>
      <c r="J19" s="4" t="s">
        <v>88</v>
      </c>
      <c r="AI19" s="4"/>
      <c r="AJ19" s="4"/>
      <c r="AM19" s="4"/>
    </row>
    <row r="20" spans="1:39" ht="15.75" customHeight="1" x14ac:dyDescent="0.15">
      <c r="A20" s="3">
        <v>44511.529611053236</v>
      </c>
      <c r="B20" s="4" t="s">
        <v>10</v>
      </c>
      <c r="C20" s="4" t="s">
        <v>87</v>
      </c>
      <c r="D20" s="4" t="s">
        <v>6</v>
      </c>
      <c r="E20" s="5">
        <v>1500</v>
      </c>
      <c r="H20">
        <f t="shared" si="2"/>
        <v>18000</v>
      </c>
      <c r="AI20" s="4"/>
      <c r="AJ20" s="4"/>
      <c r="AM20" s="4"/>
    </row>
    <row r="21" spans="1:39" ht="15.75" customHeight="1" x14ac:dyDescent="0.15">
      <c r="A21" s="3">
        <v>44593.816985567129</v>
      </c>
      <c r="B21" s="4" t="s">
        <v>10</v>
      </c>
      <c r="C21" s="4" t="s">
        <v>449</v>
      </c>
      <c r="D21" s="4" t="s">
        <v>6</v>
      </c>
      <c r="E21" s="9">
        <v>1200</v>
      </c>
      <c r="H21">
        <f t="shared" si="2"/>
        <v>14400</v>
      </c>
      <c r="AI21" s="4"/>
      <c r="AJ21" s="4"/>
      <c r="AM21" s="4"/>
    </row>
    <row r="22" spans="1:39" ht="15.75" customHeight="1" x14ac:dyDescent="0.15">
      <c r="A22" s="3">
        <v>44510.630256168981</v>
      </c>
      <c r="B22" s="4" t="s">
        <v>10</v>
      </c>
      <c r="C22" s="4" t="s">
        <v>333</v>
      </c>
      <c r="D22" s="4" t="s">
        <v>334</v>
      </c>
      <c r="E22" s="5">
        <v>3000</v>
      </c>
      <c r="H22">
        <f t="shared" si="2"/>
        <v>36000</v>
      </c>
      <c r="AI22" s="4"/>
      <c r="AJ22" s="4"/>
      <c r="AM22" s="4"/>
    </row>
    <row r="23" spans="1:39" ht="15.75" customHeight="1" x14ac:dyDescent="0.15">
      <c r="A23" s="3">
        <v>44709.080166782413</v>
      </c>
      <c r="B23" s="4" t="s">
        <v>10</v>
      </c>
      <c r="C23" s="4" t="s">
        <v>333</v>
      </c>
      <c r="D23" s="4" t="s">
        <v>118</v>
      </c>
      <c r="E23" s="4">
        <v>3000</v>
      </c>
      <c r="H23">
        <f t="shared" si="2"/>
        <v>36000</v>
      </c>
      <c r="AI23" s="7"/>
      <c r="AJ23" s="7"/>
      <c r="AM23" s="7"/>
    </row>
    <row r="24" spans="1:39" ht="15.75" customHeight="1" x14ac:dyDescent="0.15">
      <c r="A24" s="3">
        <v>44833.462215798616</v>
      </c>
      <c r="B24" s="4" t="s">
        <v>4</v>
      </c>
      <c r="C24" s="4" t="s">
        <v>203</v>
      </c>
      <c r="D24" s="4" t="s">
        <v>6</v>
      </c>
      <c r="E24" s="4">
        <v>5600</v>
      </c>
      <c r="F24" s="4">
        <v>40000</v>
      </c>
      <c r="G24" s="4">
        <v>0</v>
      </c>
      <c r="H24" s="4">
        <v>83248</v>
      </c>
      <c r="I24" s="4">
        <f>H24*0.09</f>
        <v>7492.32</v>
      </c>
      <c r="AI24" s="4"/>
      <c r="AJ24" s="4"/>
      <c r="AM24" s="4"/>
    </row>
    <row r="25" spans="1:39" ht="15.75" customHeight="1" x14ac:dyDescent="0.15">
      <c r="A25" s="3">
        <v>44814.510732037037</v>
      </c>
      <c r="B25" s="4" t="s">
        <v>4</v>
      </c>
      <c r="C25" s="4" t="s">
        <v>203</v>
      </c>
      <c r="D25" s="4" t="s">
        <v>6</v>
      </c>
      <c r="E25" s="4">
        <v>5000</v>
      </c>
      <c r="H25" s="4">
        <v>65000</v>
      </c>
      <c r="I25" s="4">
        <f>H25*0.08</f>
        <v>5200</v>
      </c>
      <c r="AI25" s="4"/>
      <c r="AJ25" s="4"/>
      <c r="AM25" s="4"/>
    </row>
    <row r="26" spans="1:39" ht="15.75" customHeight="1" x14ac:dyDescent="0.15">
      <c r="A26" s="3">
        <v>44511.920327384258</v>
      </c>
      <c r="B26" s="4" t="s">
        <v>10</v>
      </c>
      <c r="C26" s="4" t="s">
        <v>203</v>
      </c>
      <c r="D26" s="4" t="s">
        <v>6</v>
      </c>
      <c r="E26" s="5">
        <v>1500</v>
      </c>
      <c r="H26">
        <f>E26*12</f>
        <v>18000</v>
      </c>
      <c r="AI26" s="4"/>
      <c r="AJ26" s="4"/>
      <c r="AM26" s="4"/>
    </row>
    <row r="27" spans="1:39" ht="15.75" customHeight="1" x14ac:dyDescent="0.15">
      <c r="A27" s="3">
        <v>44656.168807835653</v>
      </c>
      <c r="B27" s="4" t="s">
        <v>10</v>
      </c>
      <c r="C27" s="4" t="s">
        <v>378</v>
      </c>
      <c r="D27" s="4" t="s">
        <v>6</v>
      </c>
      <c r="E27" s="4">
        <v>2000</v>
      </c>
      <c r="H27">
        <f t="shared" ref="H27:H29" si="3">E27*12</f>
        <v>24000</v>
      </c>
      <c r="AI27" s="4"/>
      <c r="AJ27" s="4"/>
      <c r="AM27" s="4"/>
    </row>
    <row r="28" spans="1:39" ht="15.75" customHeight="1" x14ac:dyDescent="0.15">
      <c r="A28" s="3">
        <v>44510.480836666669</v>
      </c>
      <c r="B28" s="4" t="s">
        <v>10</v>
      </c>
      <c r="C28" s="4" t="s">
        <v>331</v>
      </c>
      <c r="D28" s="4" t="s">
        <v>6</v>
      </c>
      <c r="E28" s="5">
        <v>3300</v>
      </c>
      <c r="H28">
        <f t="shared" si="3"/>
        <v>39600</v>
      </c>
      <c r="AI28" s="4"/>
      <c r="AJ28" s="4"/>
      <c r="AM28" s="4"/>
    </row>
    <row r="29" spans="1:39" ht="15.75" customHeight="1" x14ac:dyDescent="0.15">
      <c r="A29" s="3">
        <v>44510.629012870369</v>
      </c>
      <c r="B29" s="4" t="s">
        <v>10</v>
      </c>
      <c r="C29" s="4" t="s">
        <v>331</v>
      </c>
      <c r="D29" s="4" t="s">
        <v>6</v>
      </c>
      <c r="E29" s="9">
        <v>3300</v>
      </c>
      <c r="H29">
        <f t="shared" si="3"/>
        <v>39600</v>
      </c>
      <c r="AI29" s="4"/>
      <c r="AJ29" s="4"/>
      <c r="AM29" s="4"/>
    </row>
    <row r="30" spans="1:39" ht="15.75" customHeight="1" x14ac:dyDescent="0.15">
      <c r="A30" s="3">
        <v>44735.652405011569</v>
      </c>
      <c r="B30" s="4" t="s">
        <v>4</v>
      </c>
      <c r="C30" s="4" t="s">
        <v>331</v>
      </c>
      <c r="D30" s="4" t="s">
        <v>169</v>
      </c>
      <c r="E30" s="4">
        <v>2900</v>
      </c>
      <c r="H30" s="4">
        <v>37700</v>
      </c>
      <c r="I30" s="4">
        <v>2900</v>
      </c>
      <c r="AI30" s="4"/>
      <c r="AJ30" s="4"/>
      <c r="AM30" s="4"/>
    </row>
    <row r="31" spans="1:39" ht="15.75" customHeight="1" x14ac:dyDescent="0.15">
      <c r="A31" s="3">
        <v>44514.43615991898</v>
      </c>
      <c r="B31" s="4" t="s">
        <v>10</v>
      </c>
      <c r="C31" s="4" t="s">
        <v>331</v>
      </c>
      <c r="D31" s="4" t="s">
        <v>6</v>
      </c>
      <c r="E31" s="5">
        <v>1550</v>
      </c>
      <c r="H31">
        <f>E31*12</f>
        <v>18600</v>
      </c>
      <c r="J31" s="4" t="s">
        <v>396</v>
      </c>
      <c r="AI31" s="4"/>
      <c r="AJ31" s="4"/>
      <c r="AM31" s="4"/>
    </row>
    <row r="32" spans="1:39" ht="15.75" customHeight="1" x14ac:dyDescent="0.15">
      <c r="A32" s="3">
        <v>44586.929047754631</v>
      </c>
      <c r="B32" s="4" t="s">
        <v>10</v>
      </c>
      <c r="C32" s="4" t="s">
        <v>445</v>
      </c>
      <c r="D32" s="4" t="s">
        <v>6</v>
      </c>
      <c r="E32" s="9">
        <v>1200</v>
      </c>
      <c r="H32">
        <f>E32*12</f>
        <v>14400</v>
      </c>
      <c r="AI32" s="4"/>
      <c r="AJ32" s="4"/>
      <c r="AM32" s="4"/>
    </row>
    <row r="33" spans="1:39" ht="15.75" customHeight="1" x14ac:dyDescent="0.15">
      <c r="A33" s="3">
        <v>44689.07376590278</v>
      </c>
      <c r="B33" s="4" t="s">
        <v>4</v>
      </c>
      <c r="C33" s="4" t="s">
        <v>257</v>
      </c>
      <c r="D33" s="4" t="s">
        <v>74</v>
      </c>
      <c r="E33" s="4">
        <v>5000</v>
      </c>
      <c r="F33" s="4">
        <v>0</v>
      </c>
      <c r="G33" s="4">
        <v>0</v>
      </c>
      <c r="H33" s="4">
        <v>60000</v>
      </c>
      <c r="J33" s="4" t="s">
        <v>258</v>
      </c>
      <c r="AI33" s="4"/>
      <c r="AJ33" s="4"/>
      <c r="AM33" s="4"/>
    </row>
    <row r="34" spans="1:39" ht="15.75" customHeight="1" x14ac:dyDescent="0.15">
      <c r="A34" s="3">
        <v>44740.835096828705</v>
      </c>
      <c r="B34" s="4" t="s">
        <v>4</v>
      </c>
      <c r="C34" s="4" t="s">
        <v>159</v>
      </c>
      <c r="D34" s="4" t="s">
        <v>6</v>
      </c>
      <c r="E34" s="4">
        <v>6083</v>
      </c>
      <c r="F34" s="4">
        <v>25000</v>
      </c>
      <c r="G34" s="4">
        <v>0</v>
      </c>
      <c r="H34" s="4">
        <v>73000</v>
      </c>
      <c r="I34" s="4">
        <f>H34*0.07</f>
        <v>5110.0000000000009</v>
      </c>
      <c r="J34" s="4" t="s">
        <v>160</v>
      </c>
      <c r="AI34" s="4"/>
      <c r="AJ34" s="4"/>
      <c r="AM34" s="4"/>
    </row>
    <row r="35" spans="1:39" ht="15.75" customHeight="1" x14ac:dyDescent="0.15">
      <c r="A35" s="3">
        <v>44510.566767442127</v>
      </c>
      <c r="B35" s="4" t="s">
        <v>10</v>
      </c>
      <c r="C35" s="4" t="s">
        <v>159</v>
      </c>
      <c r="D35" s="4" t="s">
        <v>6</v>
      </c>
      <c r="E35" s="9">
        <v>2500</v>
      </c>
      <c r="H35">
        <f>E35*12</f>
        <v>30000</v>
      </c>
      <c r="AI35" s="4"/>
      <c r="AJ35" s="4"/>
      <c r="AM35" s="4"/>
    </row>
    <row r="36" spans="1:39" ht="15.75" customHeight="1" x14ac:dyDescent="0.15">
      <c r="A36" s="3">
        <v>44511.849501874996</v>
      </c>
      <c r="B36" s="4" t="s">
        <v>10</v>
      </c>
      <c r="C36" s="4" t="s">
        <v>159</v>
      </c>
      <c r="D36" s="4" t="s">
        <v>6</v>
      </c>
      <c r="E36" s="9">
        <v>2500</v>
      </c>
      <c r="H36">
        <f t="shared" ref="H36:H44" si="4">E36*12</f>
        <v>30000</v>
      </c>
      <c r="AI36" s="4"/>
      <c r="AJ36" s="4"/>
      <c r="AM36" s="4"/>
    </row>
    <row r="37" spans="1:39" ht="15.75" customHeight="1" x14ac:dyDescent="0.15">
      <c r="A37" s="3">
        <v>44624.739614965278</v>
      </c>
      <c r="B37" s="4" t="s">
        <v>10</v>
      </c>
      <c r="C37" s="4" t="s">
        <v>159</v>
      </c>
      <c r="D37" s="4" t="s">
        <v>6</v>
      </c>
      <c r="E37" s="4">
        <v>2000</v>
      </c>
      <c r="H37">
        <f t="shared" si="4"/>
        <v>24000</v>
      </c>
      <c r="AI37" s="4"/>
      <c r="AJ37" s="4"/>
      <c r="AM37" s="4"/>
    </row>
    <row r="38" spans="1:39" ht="15.75" customHeight="1" x14ac:dyDescent="0.15">
      <c r="A38" s="3">
        <v>44510.557097650468</v>
      </c>
      <c r="B38" s="4" t="s">
        <v>10</v>
      </c>
      <c r="C38" s="4" t="s">
        <v>159</v>
      </c>
      <c r="D38" s="4" t="s">
        <v>6</v>
      </c>
      <c r="E38" s="9">
        <v>1800</v>
      </c>
      <c r="H38">
        <f t="shared" si="4"/>
        <v>21600</v>
      </c>
      <c r="AI38" s="4"/>
      <c r="AJ38" s="4"/>
      <c r="AM38" s="4"/>
    </row>
    <row r="39" spans="1:39" ht="15.75" customHeight="1" x14ac:dyDescent="0.15">
      <c r="A39" s="3">
        <v>44510.711727395828</v>
      </c>
      <c r="B39" s="4" t="s">
        <v>10</v>
      </c>
      <c r="C39" s="4" t="s">
        <v>159</v>
      </c>
      <c r="D39" s="4" t="s">
        <v>6</v>
      </c>
      <c r="E39" s="9">
        <v>1800</v>
      </c>
      <c r="H39">
        <f t="shared" si="4"/>
        <v>21600</v>
      </c>
      <c r="AI39" s="4"/>
      <c r="AJ39" s="4"/>
      <c r="AM39" s="4"/>
    </row>
    <row r="40" spans="1:39" ht="15.75" customHeight="1" x14ac:dyDescent="0.15">
      <c r="A40" s="3">
        <v>44513.102915706018</v>
      </c>
      <c r="B40" s="4" t="s">
        <v>10</v>
      </c>
      <c r="C40" s="4" t="s">
        <v>159</v>
      </c>
      <c r="D40" s="4" t="s">
        <v>6</v>
      </c>
      <c r="E40" s="9">
        <v>1800</v>
      </c>
      <c r="H40">
        <f t="shared" si="4"/>
        <v>21600</v>
      </c>
      <c r="AI40" s="7"/>
      <c r="AJ40" s="4"/>
      <c r="AM40" s="7"/>
    </row>
    <row r="41" spans="1:39" ht="15.75" customHeight="1" x14ac:dyDescent="0.15">
      <c r="A41" s="3">
        <v>44535.87282971065</v>
      </c>
      <c r="B41" s="4" t="s">
        <v>10</v>
      </c>
      <c r="C41" s="4" t="s">
        <v>159</v>
      </c>
      <c r="D41" s="4" t="s">
        <v>6</v>
      </c>
      <c r="E41" s="9">
        <v>1800</v>
      </c>
      <c r="H41">
        <f t="shared" si="4"/>
        <v>21600</v>
      </c>
      <c r="AI41" s="4"/>
      <c r="AJ41" s="7"/>
      <c r="AM41" s="4"/>
    </row>
    <row r="42" spans="1:39" ht="15.75" customHeight="1" x14ac:dyDescent="0.15">
      <c r="A42" s="3">
        <v>44596.762471585651</v>
      </c>
      <c r="B42" s="4" t="s">
        <v>10</v>
      </c>
      <c r="C42" s="4" t="s">
        <v>159</v>
      </c>
      <c r="D42" s="4" t="s">
        <v>387</v>
      </c>
      <c r="E42" s="4">
        <v>1800</v>
      </c>
      <c r="H42">
        <f t="shared" si="4"/>
        <v>21600</v>
      </c>
      <c r="J42" s="4" t="s">
        <v>388</v>
      </c>
      <c r="AI42" s="4"/>
      <c r="AJ42" s="4"/>
      <c r="AM42" s="4"/>
    </row>
    <row r="43" spans="1:39" ht="15.75" customHeight="1" x14ac:dyDescent="0.15">
      <c r="A43" s="3">
        <v>44687.521781446761</v>
      </c>
      <c r="B43" s="4" t="s">
        <v>4</v>
      </c>
      <c r="C43" s="4" t="s">
        <v>306</v>
      </c>
      <c r="D43" s="4" t="s">
        <v>6</v>
      </c>
      <c r="E43" s="4">
        <v>4000</v>
      </c>
      <c r="H43">
        <f t="shared" si="4"/>
        <v>48000</v>
      </c>
      <c r="AI43" s="11"/>
      <c r="AJ43" s="4"/>
      <c r="AM43" s="4"/>
    </row>
    <row r="44" spans="1:39" ht="15.75" customHeight="1" x14ac:dyDescent="0.15">
      <c r="A44" s="3">
        <v>44706.701307037038</v>
      </c>
      <c r="B44" s="4" t="s">
        <v>4</v>
      </c>
      <c r="C44" s="4" t="s">
        <v>306</v>
      </c>
      <c r="D44" s="4" t="s">
        <v>6</v>
      </c>
      <c r="E44" s="4">
        <v>4000</v>
      </c>
      <c r="H44">
        <f t="shared" si="4"/>
        <v>48000</v>
      </c>
      <c r="J44" s="4" t="s">
        <v>307</v>
      </c>
      <c r="AI44" s="11"/>
      <c r="AJ44" s="4"/>
      <c r="AM44" s="4"/>
    </row>
    <row r="45" spans="1:39" ht="15.75" customHeight="1" x14ac:dyDescent="0.15">
      <c r="A45" s="3">
        <v>44518.610336736107</v>
      </c>
      <c r="B45" s="4" t="s">
        <v>4</v>
      </c>
      <c r="C45" s="4" t="s">
        <v>117</v>
      </c>
      <c r="D45" s="4" t="s">
        <v>118</v>
      </c>
      <c r="E45" s="9">
        <v>7000</v>
      </c>
      <c r="F45" s="4">
        <v>20000</v>
      </c>
      <c r="G45" s="4">
        <v>5000</v>
      </c>
      <c r="H45" s="4">
        <v>100000</v>
      </c>
      <c r="I45" s="4">
        <v>7000</v>
      </c>
      <c r="AI45" s="4"/>
      <c r="AJ45" s="4"/>
      <c r="AM45" s="4"/>
    </row>
    <row r="46" spans="1:39" ht="15.75" customHeight="1" x14ac:dyDescent="0.15">
      <c r="A46" s="3">
        <v>44520.601552245367</v>
      </c>
      <c r="B46" s="4" t="s">
        <v>10</v>
      </c>
      <c r="C46" s="4" t="s">
        <v>117</v>
      </c>
      <c r="D46" s="4" t="s">
        <v>338</v>
      </c>
      <c r="E46" s="9">
        <v>3000</v>
      </c>
      <c r="H46">
        <f>E46*12</f>
        <v>36000</v>
      </c>
      <c r="AI46" s="4"/>
      <c r="AJ46" s="4"/>
      <c r="AM46" s="4"/>
    </row>
    <row r="47" spans="1:39" ht="15.75" customHeight="1" x14ac:dyDescent="0.15">
      <c r="A47" s="3">
        <v>44521.487961678242</v>
      </c>
      <c r="B47" s="4" t="s">
        <v>10</v>
      </c>
      <c r="C47" s="4" t="s">
        <v>117</v>
      </c>
      <c r="D47" s="4" t="s">
        <v>118</v>
      </c>
      <c r="E47" s="9">
        <v>3000</v>
      </c>
      <c r="H47">
        <f t="shared" ref="H47:H51" si="5">E47*12</f>
        <v>36000</v>
      </c>
      <c r="J47" s="4" t="s">
        <v>339</v>
      </c>
      <c r="AI47" s="4"/>
      <c r="AJ47" s="4"/>
      <c r="AM47" s="4"/>
    </row>
    <row r="48" spans="1:39" ht="15.75" customHeight="1" x14ac:dyDescent="0.15">
      <c r="A48" s="3">
        <v>44510.552713923607</v>
      </c>
      <c r="B48" s="4" t="s">
        <v>10</v>
      </c>
      <c r="C48" s="4" t="s">
        <v>192</v>
      </c>
      <c r="D48" s="4" t="s">
        <v>6</v>
      </c>
      <c r="E48" s="9">
        <v>5667</v>
      </c>
      <c r="H48">
        <f t="shared" si="5"/>
        <v>68004</v>
      </c>
      <c r="AI48" s="4"/>
      <c r="AJ48" s="4"/>
      <c r="AM48" s="4"/>
    </row>
    <row r="49" spans="1:39" ht="15.75" customHeight="1" x14ac:dyDescent="0.15">
      <c r="A49" s="3">
        <v>44533.301966851854</v>
      </c>
      <c r="B49" s="4" t="s">
        <v>10</v>
      </c>
      <c r="C49" s="4" t="s">
        <v>192</v>
      </c>
      <c r="D49" s="4" t="s">
        <v>6</v>
      </c>
      <c r="E49" s="9">
        <v>5667</v>
      </c>
      <c r="H49">
        <f t="shared" si="5"/>
        <v>68004</v>
      </c>
      <c r="J49" s="4" t="s">
        <v>194</v>
      </c>
      <c r="AI49" s="4"/>
      <c r="AJ49" s="4"/>
      <c r="AM49" s="4"/>
    </row>
    <row r="50" spans="1:39" ht="15.75" customHeight="1" x14ac:dyDescent="0.15">
      <c r="A50" s="3">
        <v>44529.842463599532</v>
      </c>
      <c r="B50" s="4" t="s">
        <v>10</v>
      </c>
      <c r="C50" s="4" t="s">
        <v>192</v>
      </c>
      <c r="D50" s="4" t="s">
        <v>195</v>
      </c>
      <c r="E50" s="5">
        <v>5666.67</v>
      </c>
      <c r="H50">
        <f t="shared" si="5"/>
        <v>68000.040000000008</v>
      </c>
      <c r="J50" s="4" t="s">
        <v>196</v>
      </c>
      <c r="AI50" s="4"/>
      <c r="AJ50" s="4"/>
      <c r="AM50" s="4"/>
    </row>
    <row r="51" spans="1:39" ht="15.75" customHeight="1" x14ac:dyDescent="0.15">
      <c r="A51" s="3">
        <v>44791.900657615741</v>
      </c>
      <c r="B51" s="4" t="s">
        <v>10</v>
      </c>
      <c r="C51" s="4" t="s">
        <v>192</v>
      </c>
      <c r="D51" s="4" t="s">
        <v>6</v>
      </c>
      <c r="E51" s="4">
        <v>5666.67</v>
      </c>
      <c r="H51">
        <f t="shared" si="5"/>
        <v>68000.040000000008</v>
      </c>
      <c r="AI51" s="4"/>
      <c r="AJ51" s="4"/>
      <c r="AM51" s="4"/>
    </row>
    <row r="52" spans="1:39" ht="15.75" customHeight="1" x14ac:dyDescent="0.15">
      <c r="A52" s="3">
        <v>44511.473147951387</v>
      </c>
      <c r="B52" s="4" t="s">
        <v>4</v>
      </c>
      <c r="C52" s="4" t="s">
        <v>192</v>
      </c>
      <c r="D52" s="4" t="s">
        <v>6</v>
      </c>
      <c r="E52" s="9">
        <v>5100</v>
      </c>
      <c r="H52" s="4">
        <v>61200</v>
      </c>
      <c r="I52" s="4">
        <v>0</v>
      </c>
      <c r="AI52" s="4"/>
      <c r="AJ52" s="4"/>
      <c r="AM52" s="4"/>
    </row>
    <row r="53" spans="1:39" ht="15.75" customHeight="1" x14ac:dyDescent="0.15">
      <c r="A53" s="3">
        <v>44511.88322319444</v>
      </c>
      <c r="B53" s="4" t="s">
        <v>10</v>
      </c>
      <c r="C53" s="4" t="s">
        <v>192</v>
      </c>
      <c r="D53" s="4" t="s">
        <v>6</v>
      </c>
      <c r="E53" s="9">
        <v>3300</v>
      </c>
      <c r="H53">
        <f>E53*12</f>
        <v>39600</v>
      </c>
      <c r="J53" s="4" t="s">
        <v>194</v>
      </c>
      <c r="AI53" s="4"/>
      <c r="AJ53" s="4"/>
      <c r="AM53" s="4"/>
    </row>
    <row r="54" spans="1:39" ht="15.75" customHeight="1" x14ac:dyDescent="0.15">
      <c r="A54" s="3">
        <v>44832.695674664355</v>
      </c>
      <c r="B54" s="4" t="s">
        <v>10</v>
      </c>
      <c r="C54" s="4" t="s">
        <v>192</v>
      </c>
      <c r="D54" s="4" t="s">
        <v>197</v>
      </c>
      <c r="E54" s="4">
        <v>5666.67</v>
      </c>
      <c r="H54">
        <f t="shared" ref="H54:H56" si="6">E54*12</f>
        <v>68000.040000000008</v>
      </c>
      <c r="AI54" s="4"/>
      <c r="AJ54" s="4"/>
      <c r="AM54" s="4"/>
    </row>
    <row r="55" spans="1:39" ht="15.75" customHeight="1" x14ac:dyDescent="0.15">
      <c r="A55" s="3">
        <v>44511.899079826384</v>
      </c>
      <c r="B55" s="4" t="s">
        <v>10</v>
      </c>
      <c r="C55" s="4" t="s">
        <v>430</v>
      </c>
      <c r="D55" s="4" t="s">
        <v>6</v>
      </c>
      <c r="E55" s="9">
        <v>1300</v>
      </c>
      <c r="H55">
        <f t="shared" si="6"/>
        <v>15600</v>
      </c>
      <c r="AI55" s="4"/>
      <c r="AJ55" s="4"/>
      <c r="AM55" s="4"/>
    </row>
    <row r="56" spans="1:39" ht="15.75" customHeight="1" x14ac:dyDescent="0.15">
      <c r="A56" s="3">
        <v>44700.581303379629</v>
      </c>
      <c r="B56" s="4" t="s">
        <v>10</v>
      </c>
      <c r="C56" s="7" t="s">
        <v>485</v>
      </c>
      <c r="D56" s="4" t="s">
        <v>6</v>
      </c>
      <c r="E56" s="4">
        <v>600</v>
      </c>
      <c r="H56">
        <f t="shared" si="6"/>
        <v>7200</v>
      </c>
      <c r="AI56" s="4"/>
      <c r="AJ56" s="4"/>
      <c r="AM56" s="4"/>
    </row>
    <row r="57" spans="1:39" ht="15.75" customHeight="1" x14ac:dyDescent="0.15">
      <c r="A57" s="3">
        <v>44539.871376469906</v>
      </c>
      <c r="B57" s="4" t="s">
        <v>4</v>
      </c>
      <c r="C57" s="4" t="s">
        <v>27</v>
      </c>
      <c r="D57" s="4" t="s">
        <v>6</v>
      </c>
      <c r="E57" s="9">
        <v>135000</v>
      </c>
      <c r="F57" s="4">
        <v>0</v>
      </c>
      <c r="G57" s="4">
        <v>30000</v>
      </c>
      <c r="H57" s="4">
        <v>135000</v>
      </c>
      <c r="AI57" s="11"/>
      <c r="AJ57" s="4"/>
      <c r="AM57" s="4"/>
    </row>
    <row r="58" spans="1:39" ht="13" x14ac:dyDescent="0.15">
      <c r="A58" s="3">
        <v>44565.850571967589</v>
      </c>
      <c r="B58" s="4" t="s">
        <v>10</v>
      </c>
      <c r="C58" s="4" t="s">
        <v>27</v>
      </c>
      <c r="D58" s="4" t="s">
        <v>6</v>
      </c>
      <c r="E58" s="9">
        <v>9000</v>
      </c>
      <c r="G58" s="4">
        <v>5000</v>
      </c>
      <c r="H58">
        <f>E58*12+G58</f>
        <v>113000</v>
      </c>
      <c r="J58" s="4" t="s">
        <v>71</v>
      </c>
      <c r="AI58" s="4"/>
      <c r="AJ58" s="4"/>
      <c r="AM58" s="4"/>
    </row>
    <row r="59" spans="1:39" ht="13" x14ac:dyDescent="0.15">
      <c r="A59" s="3">
        <v>44667.575749780095</v>
      </c>
      <c r="B59" s="4" t="s">
        <v>4</v>
      </c>
      <c r="C59" s="4" t="s">
        <v>27</v>
      </c>
      <c r="D59" s="4" t="s">
        <v>6</v>
      </c>
      <c r="E59" s="4">
        <v>9000</v>
      </c>
      <c r="F59" s="4">
        <v>0</v>
      </c>
      <c r="G59" s="4">
        <v>0</v>
      </c>
      <c r="H59" s="8">
        <v>108000</v>
      </c>
      <c r="AI59" s="4"/>
      <c r="AJ59" s="11"/>
      <c r="AM59" s="4"/>
    </row>
    <row r="60" spans="1:39" ht="13" x14ac:dyDescent="0.15">
      <c r="A60" s="3">
        <v>44539.681102870367</v>
      </c>
      <c r="B60" s="4" t="s">
        <v>10</v>
      </c>
      <c r="C60" s="4" t="s">
        <v>27</v>
      </c>
      <c r="D60" s="4" t="s">
        <v>6</v>
      </c>
      <c r="E60" s="9">
        <v>4000</v>
      </c>
      <c r="H60">
        <f>E60*12</f>
        <v>48000</v>
      </c>
      <c r="AI60" s="11"/>
      <c r="AJ60" s="4"/>
      <c r="AM60" s="4"/>
    </row>
    <row r="61" spans="1:39" ht="13" x14ac:dyDescent="0.15">
      <c r="A61" s="3">
        <v>44510.584511921297</v>
      </c>
      <c r="B61" s="4" t="s">
        <v>10</v>
      </c>
      <c r="C61" s="4" t="s">
        <v>398</v>
      </c>
      <c r="D61" s="4" t="s">
        <v>6</v>
      </c>
      <c r="E61" s="5">
        <v>1500</v>
      </c>
      <c r="H61">
        <f>1500*12</f>
        <v>18000</v>
      </c>
      <c r="AI61" s="4"/>
      <c r="AJ61" s="4"/>
      <c r="AM61" s="4"/>
    </row>
    <row r="62" spans="1:39" ht="13" x14ac:dyDescent="0.15">
      <c r="A62" s="3">
        <v>44788.450914884263</v>
      </c>
      <c r="B62" s="4" t="s">
        <v>34</v>
      </c>
      <c r="C62" s="4" t="s">
        <v>38</v>
      </c>
      <c r="D62" s="4" t="s">
        <v>39</v>
      </c>
      <c r="E62" s="4">
        <v>14000</v>
      </c>
      <c r="F62" s="4">
        <v>200000</v>
      </c>
      <c r="G62" s="4">
        <v>0</v>
      </c>
      <c r="H62" s="4">
        <v>240000</v>
      </c>
      <c r="I62" s="4">
        <f>E62*3</f>
        <v>42000</v>
      </c>
      <c r="AI62" s="4"/>
      <c r="AJ62" s="11"/>
      <c r="AM62" s="4"/>
    </row>
    <row r="63" spans="1:39" ht="13" x14ac:dyDescent="0.15">
      <c r="A63" s="3">
        <v>44574.068744409728</v>
      </c>
      <c r="B63" s="4" t="s">
        <v>4</v>
      </c>
      <c r="C63" s="4" t="s">
        <v>38</v>
      </c>
      <c r="D63" s="4" t="s">
        <v>6</v>
      </c>
      <c r="E63" s="5">
        <v>8416</v>
      </c>
      <c r="F63" s="4">
        <v>80000</v>
      </c>
      <c r="H63">
        <f>E63*12 + 20000</f>
        <v>120992</v>
      </c>
      <c r="J63" s="4" t="s">
        <v>79</v>
      </c>
      <c r="AI63" s="4"/>
      <c r="AJ63" s="4"/>
      <c r="AM63" s="4"/>
    </row>
    <row r="64" spans="1:39" ht="13" x14ac:dyDescent="0.15">
      <c r="A64" s="3">
        <v>44519.544289745369</v>
      </c>
      <c r="B64" s="4" t="s">
        <v>4</v>
      </c>
      <c r="C64" s="4" t="s">
        <v>38</v>
      </c>
      <c r="D64" s="4" t="s">
        <v>6</v>
      </c>
      <c r="E64" s="5">
        <v>7350</v>
      </c>
      <c r="F64" s="4">
        <v>22260</v>
      </c>
      <c r="H64">
        <f>E64*12+F64</f>
        <v>110460</v>
      </c>
      <c r="I64" s="4">
        <f t="shared" ref="I64:I71" si="7">E64*1.5</f>
        <v>11025</v>
      </c>
      <c r="AI64" s="4"/>
      <c r="AJ64" s="4"/>
      <c r="AM64" s="4"/>
    </row>
    <row r="65" spans="1:39" ht="13" x14ac:dyDescent="0.15">
      <c r="A65" s="3">
        <v>44519.649048402774</v>
      </c>
      <c r="B65" s="4" t="s">
        <v>4</v>
      </c>
      <c r="C65" s="4" t="s">
        <v>38</v>
      </c>
      <c r="D65" s="4" t="s">
        <v>6</v>
      </c>
      <c r="E65" s="9">
        <v>7200</v>
      </c>
      <c r="F65" s="4">
        <v>0</v>
      </c>
      <c r="G65" s="4">
        <v>0</v>
      </c>
      <c r="H65" s="4">
        <v>86400</v>
      </c>
      <c r="I65" s="4">
        <f t="shared" si="7"/>
        <v>10800</v>
      </c>
      <c r="J65" s="4" t="s">
        <v>107</v>
      </c>
      <c r="AI65" s="4"/>
      <c r="AJ65" s="4"/>
      <c r="AM65" s="4"/>
    </row>
    <row r="66" spans="1:39" ht="13" x14ac:dyDescent="0.15">
      <c r="A66" s="3">
        <v>44659.935261226856</v>
      </c>
      <c r="B66" s="4" t="s">
        <v>4</v>
      </c>
      <c r="C66" s="4" t="s">
        <v>38</v>
      </c>
      <c r="D66" s="4" t="s">
        <v>6</v>
      </c>
      <c r="E66" s="4">
        <v>7200</v>
      </c>
      <c r="F66" s="4">
        <v>0</v>
      </c>
      <c r="G66" s="4">
        <v>0</v>
      </c>
      <c r="H66" s="4">
        <v>97200</v>
      </c>
      <c r="I66" s="4">
        <f t="shared" si="7"/>
        <v>10800</v>
      </c>
      <c r="AI66" s="4"/>
      <c r="AJ66" s="4"/>
      <c r="AM66" s="4"/>
    </row>
    <row r="67" spans="1:39" ht="13" x14ac:dyDescent="0.15">
      <c r="A67" s="3">
        <v>44511.635769236113</v>
      </c>
      <c r="B67" s="4" t="s">
        <v>4</v>
      </c>
      <c r="C67" s="4" t="s">
        <v>38</v>
      </c>
      <c r="D67" s="4" t="s">
        <v>6</v>
      </c>
      <c r="E67" s="9">
        <v>7000</v>
      </c>
      <c r="H67">
        <f>E67*12</f>
        <v>84000</v>
      </c>
      <c r="I67" s="4"/>
      <c r="AI67" s="4"/>
      <c r="AJ67" s="4"/>
      <c r="AM67" s="4"/>
    </row>
    <row r="68" spans="1:39" ht="13" x14ac:dyDescent="0.15">
      <c r="A68" s="3">
        <v>44520.455952210643</v>
      </c>
      <c r="B68" s="4" t="s">
        <v>4</v>
      </c>
      <c r="C68" s="4" t="s">
        <v>38</v>
      </c>
      <c r="D68" s="4" t="s">
        <v>6</v>
      </c>
      <c r="E68" s="5">
        <v>7000</v>
      </c>
      <c r="H68">
        <f>E68*12</f>
        <v>84000</v>
      </c>
      <c r="I68" s="4"/>
      <c r="J68" s="4" t="s">
        <v>119</v>
      </c>
      <c r="AI68" s="4"/>
      <c r="AJ68" s="4"/>
      <c r="AM68" s="4"/>
    </row>
    <row r="69" spans="1:39" ht="13" x14ac:dyDescent="0.15">
      <c r="A69" s="3">
        <v>44609.701615729165</v>
      </c>
      <c r="B69" s="4" t="s">
        <v>4</v>
      </c>
      <c r="C69" s="4" t="s">
        <v>38</v>
      </c>
      <c r="D69" s="4" t="s">
        <v>6</v>
      </c>
      <c r="E69" s="4">
        <v>7000</v>
      </c>
      <c r="F69" s="4">
        <v>0</v>
      </c>
      <c r="G69" s="4">
        <v>0</v>
      </c>
      <c r="H69" s="8">
        <v>84000</v>
      </c>
      <c r="I69" s="4">
        <f t="shared" si="7"/>
        <v>10500</v>
      </c>
      <c r="J69" s="4" t="s">
        <v>122</v>
      </c>
      <c r="AI69" s="4"/>
      <c r="AJ69" s="4"/>
      <c r="AM69" s="4"/>
    </row>
    <row r="70" spans="1:39" ht="13" x14ac:dyDescent="0.15">
      <c r="A70" s="3">
        <v>44641.674187118057</v>
      </c>
      <c r="B70" s="4" t="s">
        <v>4</v>
      </c>
      <c r="C70" s="4" t="s">
        <v>38</v>
      </c>
      <c r="D70" s="4" t="s">
        <v>123</v>
      </c>
      <c r="E70" s="4">
        <v>7000</v>
      </c>
      <c r="F70" s="4">
        <v>0</v>
      </c>
      <c r="G70" s="4">
        <v>0</v>
      </c>
      <c r="H70" s="4">
        <v>94500</v>
      </c>
      <c r="I70" s="4">
        <f t="shared" si="7"/>
        <v>10500</v>
      </c>
      <c r="AI70" s="4"/>
      <c r="AJ70" s="4"/>
      <c r="AM70" s="4"/>
    </row>
    <row r="71" spans="1:39" ht="13" x14ac:dyDescent="0.15">
      <c r="A71" s="3">
        <v>44511.663128148153</v>
      </c>
      <c r="B71" s="4" t="s">
        <v>4</v>
      </c>
      <c r="C71" s="4" t="s">
        <v>38</v>
      </c>
      <c r="D71" s="4" t="s">
        <v>6</v>
      </c>
      <c r="E71" s="9">
        <v>6800</v>
      </c>
      <c r="F71" s="4" t="s">
        <v>132</v>
      </c>
      <c r="G71" s="4" t="s">
        <v>132</v>
      </c>
      <c r="H71" s="4">
        <v>81600</v>
      </c>
      <c r="I71" s="4">
        <f t="shared" si="7"/>
        <v>10200</v>
      </c>
      <c r="AI71" s="4"/>
      <c r="AJ71" s="4"/>
      <c r="AM71" s="4"/>
    </row>
    <row r="72" spans="1:39" ht="13" x14ac:dyDescent="0.15">
      <c r="A72" s="3">
        <v>44520.14047859954</v>
      </c>
      <c r="B72" s="4" t="s">
        <v>4</v>
      </c>
      <c r="C72" s="4" t="s">
        <v>38</v>
      </c>
      <c r="D72" s="4" t="s">
        <v>6</v>
      </c>
      <c r="E72" s="9">
        <v>6800</v>
      </c>
      <c r="H72" s="4">
        <v>93150</v>
      </c>
      <c r="I72" s="4">
        <f>E72*1.5</f>
        <v>10200</v>
      </c>
      <c r="J72" s="4" t="s">
        <v>133</v>
      </c>
      <c r="AI72" s="4"/>
      <c r="AJ72" s="4"/>
      <c r="AM72" s="4"/>
    </row>
    <row r="73" spans="1:39" ht="13" x14ac:dyDescent="0.15">
      <c r="A73" s="3">
        <v>44839.562220902779</v>
      </c>
      <c r="B73" s="4" t="s">
        <v>4</v>
      </c>
      <c r="C73" s="4" t="s">
        <v>38</v>
      </c>
      <c r="D73" s="4" t="s">
        <v>6</v>
      </c>
      <c r="E73" s="4">
        <v>6800</v>
      </c>
      <c r="F73" s="4">
        <v>0</v>
      </c>
      <c r="G73" s="4">
        <v>0</v>
      </c>
      <c r="H73" s="4">
        <v>102000</v>
      </c>
      <c r="I73" s="4">
        <f>E73*3</f>
        <v>20400</v>
      </c>
      <c r="AI73" s="4"/>
      <c r="AJ73" s="4"/>
      <c r="AM73" s="4"/>
    </row>
    <row r="74" spans="1:39" ht="13" x14ac:dyDescent="0.15">
      <c r="A74" s="3">
        <v>44844.530061689817</v>
      </c>
      <c r="B74" s="4" t="s">
        <v>4</v>
      </c>
      <c r="C74" s="4" t="s">
        <v>38</v>
      </c>
      <c r="D74" s="4" t="s">
        <v>6</v>
      </c>
      <c r="E74" s="8">
        <v>6500</v>
      </c>
      <c r="F74" s="4">
        <v>0</v>
      </c>
      <c r="G74" s="4">
        <v>0</v>
      </c>
      <c r="H74" s="8">
        <v>97500</v>
      </c>
      <c r="I74" s="4">
        <f>E74*3</f>
        <v>19500</v>
      </c>
      <c r="AI74" s="4"/>
      <c r="AJ74" s="4"/>
      <c r="AM74" s="4"/>
    </row>
    <row r="75" spans="1:39" ht="13" x14ac:dyDescent="0.15">
      <c r="A75" s="3">
        <v>44510.728143530097</v>
      </c>
      <c r="B75" s="4" t="s">
        <v>10</v>
      </c>
      <c r="C75" s="4" t="s">
        <v>38</v>
      </c>
      <c r="D75" s="4" t="s">
        <v>6</v>
      </c>
      <c r="E75" s="9">
        <v>5000</v>
      </c>
      <c r="H75">
        <f>E75*12</f>
        <v>60000</v>
      </c>
      <c r="AI75" s="4"/>
      <c r="AJ75" s="4"/>
      <c r="AM75" s="4"/>
    </row>
    <row r="76" spans="1:39" ht="13" x14ac:dyDescent="0.15">
      <c r="A76" s="3">
        <v>44818.119529270829</v>
      </c>
      <c r="B76" s="4" t="s">
        <v>10</v>
      </c>
      <c r="C76" s="4" t="s">
        <v>38</v>
      </c>
      <c r="D76" s="4" t="s">
        <v>293</v>
      </c>
      <c r="E76" s="4">
        <v>4060</v>
      </c>
      <c r="H76">
        <f t="shared" ref="H76:H90" si="8">E76*12</f>
        <v>48720</v>
      </c>
      <c r="AI76" s="4"/>
      <c r="AJ76" s="4"/>
      <c r="AM76" s="4"/>
    </row>
    <row r="77" spans="1:39" ht="13" x14ac:dyDescent="0.15">
      <c r="A77" s="3">
        <v>44510.478402326393</v>
      </c>
      <c r="B77" s="4" t="s">
        <v>10</v>
      </c>
      <c r="C77" s="4" t="s">
        <v>38</v>
      </c>
      <c r="D77" s="4" t="s">
        <v>6</v>
      </c>
      <c r="E77" s="9">
        <v>4000</v>
      </c>
      <c r="H77">
        <f t="shared" si="8"/>
        <v>48000</v>
      </c>
      <c r="AI77" s="4"/>
      <c r="AJ77" s="4"/>
      <c r="AM77" s="4"/>
    </row>
    <row r="78" spans="1:39" ht="13" x14ac:dyDescent="0.15">
      <c r="A78" s="3">
        <v>44510.541982233801</v>
      </c>
      <c r="B78" s="4" t="s">
        <v>10</v>
      </c>
      <c r="C78" s="4" t="s">
        <v>38</v>
      </c>
      <c r="D78" s="4" t="s">
        <v>123</v>
      </c>
      <c r="E78" s="9">
        <v>4000</v>
      </c>
      <c r="H78">
        <f t="shared" si="8"/>
        <v>48000</v>
      </c>
      <c r="AI78" s="4"/>
      <c r="AJ78" s="4"/>
      <c r="AM78" s="4"/>
    </row>
    <row r="79" spans="1:39" ht="13" x14ac:dyDescent="0.15">
      <c r="A79" s="3">
        <v>44510.547441145834</v>
      </c>
      <c r="B79" s="4" t="s">
        <v>10</v>
      </c>
      <c r="C79" s="4" t="s">
        <v>38</v>
      </c>
      <c r="D79" s="4" t="s">
        <v>294</v>
      </c>
      <c r="E79" s="5">
        <v>4000</v>
      </c>
      <c r="H79">
        <f t="shared" si="8"/>
        <v>48000</v>
      </c>
      <c r="J79" s="4" t="s">
        <v>295</v>
      </c>
      <c r="AI79" s="4"/>
      <c r="AJ79" s="4"/>
      <c r="AM79" s="4"/>
    </row>
    <row r="80" spans="1:39" ht="13" x14ac:dyDescent="0.15">
      <c r="A80" s="3">
        <v>44510.562489467593</v>
      </c>
      <c r="B80" s="4" t="s">
        <v>10</v>
      </c>
      <c r="C80" s="4" t="s">
        <v>38</v>
      </c>
      <c r="D80" s="4" t="s">
        <v>6</v>
      </c>
      <c r="E80" s="9">
        <v>4000</v>
      </c>
      <c r="H80">
        <f t="shared" si="8"/>
        <v>48000</v>
      </c>
      <c r="AI80" s="4"/>
      <c r="AJ80" s="4"/>
      <c r="AM80" s="4"/>
    </row>
    <row r="81" spans="1:39" ht="13" x14ac:dyDescent="0.15">
      <c r="A81" s="3">
        <v>44510.628581249999</v>
      </c>
      <c r="B81" s="4" t="s">
        <v>10</v>
      </c>
      <c r="C81" s="4" t="s">
        <v>38</v>
      </c>
      <c r="D81" s="4" t="s">
        <v>6</v>
      </c>
      <c r="E81" s="9">
        <v>4000</v>
      </c>
      <c r="H81">
        <f t="shared" si="8"/>
        <v>48000</v>
      </c>
      <c r="J81" s="4" t="s">
        <v>296</v>
      </c>
      <c r="AI81" s="4"/>
      <c r="AJ81" s="4"/>
      <c r="AM81" s="4"/>
    </row>
    <row r="82" spans="1:39" ht="13" x14ac:dyDescent="0.15">
      <c r="A82" s="3">
        <v>44510.892351539354</v>
      </c>
      <c r="B82" s="4" t="s">
        <v>10</v>
      </c>
      <c r="C82" s="4" t="s">
        <v>38</v>
      </c>
      <c r="D82" s="4" t="s">
        <v>6</v>
      </c>
      <c r="E82" s="9">
        <v>4000</v>
      </c>
      <c r="H82">
        <f t="shared" si="8"/>
        <v>48000</v>
      </c>
      <c r="AI82" s="4"/>
      <c r="AJ82" s="4"/>
      <c r="AM82" s="4"/>
    </row>
    <row r="83" spans="1:39" ht="13" x14ac:dyDescent="0.15">
      <c r="A83" s="3">
        <v>44518.816915925927</v>
      </c>
      <c r="B83" s="4" t="s">
        <v>10</v>
      </c>
      <c r="C83" s="4" t="s">
        <v>38</v>
      </c>
      <c r="D83" s="4" t="s">
        <v>6</v>
      </c>
      <c r="E83" s="9">
        <v>4000</v>
      </c>
      <c r="F83" s="4">
        <v>0</v>
      </c>
      <c r="G83" s="4">
        <v>0</v>
      </c>
      <c r="H83">
        <f t="shared" si="8"/>
        <v>48000</v>
      </c>
      <c r="AI83" s="4"/>
      <c r="AJ83" s="4"/>
      <c r="AM83" s="4"/>
    </row>
    <row r="84" spans="1:39" ht="13" x14ac:dyDescent="0.15">
      <c r="A84" s="3">
        <v>44568.559487824074</v>
      </c>
      <c r="B84" s="4" t="s">
        <v>10</v>
      </c>
      <c r="C84" s="4" t="s">
        <v>38</v>
      </c>
      <c r="D84" s="4" t="s">
        <v>300</v>
      </c>
      <c r="E84" s="9">
        <v>4000</v>
      </c>
      <c r="H84">
        <f t="shared" si="8"/>
        <v>48000</v>
      </c>
      <c r="AI84" s="4"/>
      <c r="AJ84" s="4"/>
      <c r="AM84" s="4"/>
    </row>
    <row r="85" spans="1:39" ht="13" x14ac:dyDescent="0.15">
      <c r="A85" s="3">
        <v>44611.078805671292</v>
      </c>
      <c r="B85" s="4" t="s">
        <v>10</v>
      </c>
      <c r="C85" s="4" t="s">
        <v>38</v>
      </c>
      <c r="D85" s="4" t="s">
        <v>6</v>
      </c>
      <c r="E85" s="4">
        <v>4000</v>
      </c>
      <c r="H85">
        <f t="shared" si="8"/>
        <v>48000</v>
      </c>
      <c r="AI85" s="4"/>
      <c r="AJ85" s="4"/>
      <c r="AM85" s="4"/>
    </row>
    <row r="86" spans="1:39" ht="13" x14ac:dyDescent="0.15">
      <c r="A86" s="3">
        <v>44621.960345543979</v>
      </c>
      <c r="B86" s="4" t="s">
        <v>10</v>
      </c>
      <c r="C86" s="4" t="s">
        <v>38</v>
      </c>
      <c r="D86" s="4" t="s">
        <v>6</v>
      </c>
      <c r="E86" s="4">
        <v>4000</v>
      </c>
      <c r="H86">
        <f t="shared" si="8"/>
        <v>48000</v>
      </c>
      <c r="J86" s="4" t="s">
        <v>304</v>
      </c>
      <c r="AI86" s="4"/>
      <c r="AJ86" s="4"/>
      <c r="AM86" s="4"/>
    </row>
    <row r="87" spans="1:39" ht="13" x14ac:dyDescent="0.15">
      <c r="A87" s="3">
        <v>44510.580400775463</v>
      </c>
      <c r="B87" s="4" t="s">
        <v>10</v>
      </c>
      <c r="C87" s="4" t="s">
        <v>38</v>
      </c>
      <c r="D87" s="4" t="s">
        <v>6</v>
      </c>
      <c r="E87" s="5">
        <v>3900</v>
      </c>
      <c r="H87">
        <f t="shared" si="8"/>
        <v>46800</v>
      </c>
      <c r="AI87" s="4"/>
      <c r="AJ87" s="4"/>
      <c r="AM87" s="4"/>
    </row>
    <row r="88" spans="1:39" ht="13" x14ac:dyDescent="0.15">
      <c r="A88" s="3">
        <v>44511.419728668981</v>
      </c>
      <c r="B88" s="4" t="s">
        <v>10</v>
      </c>
      <c r="C88" s="4" t="s">
        <v>38</v>
      </c>
      <c r="D88" s="4" t="s">
        <v>324</v>
      </c>
      <c r="E88" s="5">
        <v>3600</v>
      </c>
      <c r="H88">
        <f t="shared" si="8"/>
        <v>43200</v>
      </c>
      <c r="AI88" s="4"/>
      <c r="AJ88" s="4"/>
      <c r="AM88" s="4"/>
    </row>
    <row r="89" spans="1:39" ht="13" x14ac:dyDescent="0.15">
      <c r="A89" s="3">
        <v>44607.662346157405</v>
      </c>
      <c r="B89" s="4" t="s">
        <v>10</v>
      </c>
      <c r="C89" s="4" t="s">
        <v>38</v>
      </c>
      <c r="D89" s="4" t="s">
        <v>6</v>
      </c>
      <c r="E89" s="4">
        <v>4000</v>
      </c>
      <c r="F89" s="4" t="s">
        <v>18</v>
      </c>
      <c r="G89" s="4" t="s">
        <v>18</v>
      </c>
      <c r="H89">
        <f t="shared" si="8"/>
        <v>48000</v>
      </c>
      <c r="I89" s="4" t="s">
        <v>18</v>
      </c>
      <c r="J89" s="4" t="s">
        <v>301</v>
      </c>
      <c r="AI89" s="4"/>
      <c r="AJ89" s="4"/>
      <c r="AM89" s="4"/>
    </row>
    <row r="90" spans="1:39" ht="13" x14ac:dyDescent="0.15">
      <c r="A90" s="3">
        <v>44639.551878645834</v>
      </c>
      <c r="B90" s="4" t="s">
        <v>10</v>
      </c>
      <c r="C90" s="4" t="s">
        <v>38</v>
      </c>
      <c r="D90" s="4" t="s">
        <v>6</v>
      </c>
      <c r="E90" s="4">
        <v>4000</v>
      </c>
      <c r="H90">
        <f t="shared" si="8"/>
        <v>48000</v>
      </c>
      <c r="AI90" s="4"/>
      <c r="AJ90" s="4"/>
      <c r="AM90" s="4"/>
    </row>
    <row r="91" spans="1:39" ht="13" x14ac:dyDescent="0.15">
      <c r="A91" s="3">
        <v>44609.950072916668</v>
      </c>
      <c r="B91" s="4" t="s">
        <v>4</v>
      </c>
      <c r="C91" s="4" t="s">
        <v>142</v>
      </c>
      <c r="D91" s="4" t="s">
        <v>6</v>
      </c>
      <c r="E91" s="4">
        <v>6500</v>
      </c>
      <c r="F91" s="4">
        <v>39000</v>
      </c>
      <c r="H91" s="4">
        <v>87750</v>
      </c>
      <c r="AI91" s="4"/>
      <c r="AJ91" s="4"/>
      <c r="AM91" s="11"/>
    </row>
    <row r="92" spans="1:39" ht="13" x14ac:dyDescent="0.15">
      <c r="A92" s="3">
        <v>44790.634049490742</v>
      </c>
      <c r="B92" s="4" t="s">
        <v>4</v>
      </c>
      <c r="C92" s="4" t="s">
        <v>142</v>
      </c>
      <c r="D92" s="4" t="s">
        <v>6</v>
      </c>
      <c r="E92" s="4">
        <v>6500</v>
      </c>
      <c r="F92" s="4">
        <v>39000</v>
      </c>
      <c r="G92" s="4">
        <v>0</v>
      </c>
      <c r="H92" s="4">
        <v>87750</v>
      </c>
      <c r="I92" s="4">
        <v>0</v>
      </c>
      <c r="J92" s="4" t="s">
        <v>147</v>
      </c>
      <c r="AI92" s="4"/>
      <c r="AJ92" s="4"/>
      <c r="AM92" s="4"/>
    </row>
    <row r="93" spans="1:39" ht="13" x14ac:dyDescent="0.15">
      <c r="A93" s="3">
        <v>44609.948733391204</v>
      </c>
      <c r="B93" s="4" t="s">
        <v>10</v>
      </c>
      <c r="C93" s="4" t="s">
        <v>142</v>
      </c>
      <c r="D93" s="4" t="s">
        <v>6</v>
      </c>
      <c r="E93" s="4">
        <v>2000</v>
      </c>
      <c r="H93">
        <f>E93*12</f>
        <v>24000</v>
      </c>
      <c r="AI93" s="4"/>
      <c r="AJ93" s="4"/>
      <c r="AM93" s="4"/>
    </row>
    <row r="94" spans="1:39" ht="13" x14ac:dyDescent="0.15">
      <c r="A94" s="3">
        <v>44587.908816157404</v>
      </c>
      <c r="B94" s="4" t="s">
        <v>10</v>
      </c>
      <c r="C94" s="4" t="s">
        <v>427</v>
      </c>
      <c r="D94" s="4" t="s">
        <v>280</v>
      </c>
      <c r="E94" s="9">
        <v>1400</v>
      </c>
      <c r="H94">
        <f t="shared" ref="H94:H102" si="9">E94*12</f>
        <v>16800</v>
      </c>
      <c r="AI94" s="4"/>
      <c r="AJ94" s="4"/>
      <c r="AM94" s="4"/>
    </row>
    <row r="95" spans="1:39" ht="13" x14ac:dyDescent="0.15">
      <c r="A95" s="3">
        <v>44677.164409259261</v>
      </c>
      <c r="B95" s="4" t="s">
        <v>10</v>
      </c>
      <c r="C95" s="4" t="s">
        <v>427</v>
      </c>
      <c r="D95" s="4" t="s">
        <v>123</v>
      </c>
      <c r="E95" s="4">
        <v>1400</v>
      </c>
      <c r="H95">
        <f t="shared" si="9"/>
        <v>16800</v>
      </c>
      <c r="J95" s="4" t="s">
        <v>428</v>
      </c>
      <c r="AI95" s="4"/>
      <c r="AJ95" s="4"/>
      <c r="AM95" s="4"/>
    </row>
    <row r="96" spans="1:39" ht="13" x14ac:dyDescent="0.15">
      <c r="A96" s="3">
        <v>44613.9745333912</v>
      </c>
      <c r="B96" s="4" t="s">
        <v>10</v>
      </c>
      <c r="C96" s="4" t="s">
        <v>450</v>
      </c>
      <c r="D96" s="4" t="s">
        <v>6</v>
      </c>
      <c r="E96" s="4">
        <v>1200</v>
      </c>
      <c r="H96">
        <f t="shared" si="9"/>
        <v>14400</v>
      </c>
      <c r="AI96" s="4"/>
      <c r="AJ96" s="4"/>
      <c r="AM96" s="4"/>
    </row>
    <row r="97" spans="1:39" ht="13" x14ac:dyDescent="0.15">
      <c r="A97" s="3">
        <v>44591.050922719907</v>
      </c>
      <c r="B97" s="4" t="s">
        <v>10</v>
      </c>
      <c r="C97" s="4" t="s">
        <v>368</v>
      </c>
      <c r="D97" s="4" t="s">
        <v>369</v>
      </c>
      <c r="E97" s="5">
        <v>2075</v>
      </c>
      <c r="H97">
        <f t="shared" si="9"/>
        <v>24900</v>
      </c>
      <c r="AI97" s="4"/>
      <c r="AJ97" s="4"/>
      <c r="AM97" s="4"/>
    </row>
    <row r="98" spans="1:39" ht="13" x14ac:dyDescent="0.15">
      <c r="A98" s="3">
        <v>44512.01155145833</v>
      </c>
      <c r="B98" s="4" t="s">
        <v>10</v>
      </c>
      <c r="C98" s="4" t="s">
        <v>332</v>
      </c>
      <c r="D98" s="4" t="s">
        <v>6</v>
      </c>
      <c r="E98" s="5">
        <v>3000</v>
      </c>
      <c r="H98">
        <f t="shared" si="9"/>
        <v>36000</v>
      </c>
      <c r="J98" s="4" t="s">
        <v>337</v>
      </c>
      <c r="AI98" s="4"/>
      <c r="AJ98" s="4"/>
      <c r="AM98" s="4"/>
    </row>
    <row r="99" spans="1:39" ht="13" x14ac:dyDescent="0.15">
      <c r="A99" s="3">
        <v>44510.540880324072</v>
      </c>
      <c r="B99" s="4" t="s">
        <v>10</v>
      </c>
      <c r="C99" s="4" t="s">
        <v>332</v>
      </c>
      <c r="D99" s="4" t="s">
        <v>6</v>
      </c>
      <c r="E99" s="9">
        <v>3000</v>
      </c>
      <c r="H99">
        <f t="shared" si="9"/>
        <v>36000</v>
      </c>
      <c r="AI99" s="4"/>
      <c r="AJ99" s="4"/>
      <c r="AM99" s="4"/>
    </row>
    <row r="100" spans="1:39" ht="13" x14ac:dyDescent="0.15">
      <c r="A100" s="3">
        <v>44510.54648553241</v>
      </c>
      <c r="B100" s="4" t="s">
        <v>10</v>
      </c>
      <c r="C100" s="4" t="s">
        <v>370</v>
      </c>
      <c r="D100" s="4" t="s">
        <v>6</v>
      </c>
      <c r="E100" s="5">
        <v>2000</v>
      </c>
      <c r="H100">
        <f t="shared" si="9"/>
        <v>24000</v>
      </c>
      <c r="AI100" s="4"/>
      <c r="AJ100" s="4"/>
      <c r="AM100" s="4"/>
    </row>
    <row r="101" spans="1:39" ht="13" x14ac:dyDescent="0.15">
      <c r="A101" s="3">
        <v>44763.915913784724</v>
      </c>
      <c r="B101" s="4" t="s">
        <v>10</v>
      </c>
      <c r="C101" s="4" t="s">
        <v>480</v>
      </c>
      <c r="D101" s="4" t="s">
        <v>6</v>
      </c>
      <c r="E101" s="4">
        <v>800</v>
      </c>
      <c r="H101">
        <f t="shared" si="9"/>
        <v>9600</v>
      </c>
      <c r="AI101" s="4"/>
      <c r="AJ101" s="4"/>
      <c r="AM101" s="4"/>
    </row>
    <row r="102" spans="1:39" ht="13" x14ac:dyDescent="0.15">
      <c r="A102" s="3">
        <v>44510.554879571762</v>
      </c>
      <c r="B102" s="4" t="s">
        <v>10</v>
      </c>
      <c r="C102" s="4" t="s">
        <v>471</v>
      </c>
      <c r="D102" s="4" t="s">
        <v>414</v>
      </c>
      <c r="E102" s="9">
        <v>900</v>
      </c>
      <c r="H102">
        <f t="shared" si="9"/>
        <v>10800</v>
      </c>
      <c r="AI102" s="4"/>
      <c r="AJ102" s="4"/>
      <c r="AM102" s="4"/>
    </row>
    <row r="103" spans="1:39" ht="13" x14ac:dyDescent="0.15">
      <c r="A103" s="3">
        <v>44510.563604282404</v>
      </c>
      <c r="B103" s="4" t="s">
        <v>4</v>
      </c>
      <c r="C103" s="4" t="s">
        <v>40</v>
      </c>
      <c r="D103" s="4" t="s">
        <v>6</v>
      </c>
      <c r="E103" s="9">
        <v>12500</v>
      </c>
      <c r="H103" s="4">
        <v>150000</v>
      </c>
      <c r="I103" s="4">
        <v>25000</v>
      </c>
      <c r="AI103" s="4"/>
      <c r="AJ103" s="4"/>
      <c r="AM103" s="4"/>
    </row>
    <row r="104" spans="1:39" ht="13" x14ac:dyDescent="0.15">
      <c r="A104" s="3">
        <v>44533.4725215625</v>
      </c>
      <c r="B104" s="4" t="s">
        <v>10</v>
      </c>
      <c r="C104" s="4" t="s">
        <v>446</v>
      </c>
      <c r="D104" s="4" t="s">
        <v>444</v>
      </c>
      <c r="E104" s="9">
        <v>1200</v>
      </c>
      <c r="H104">
        <f>E104*12</f>
        <v>14400</v>
      </c>
      <c r="AI104" s="4"/>
      <c r="AJ104" s="4"/>
      <c r="AM104" s="4"/>
    </row>
    <row r="105" spans="1:39" ht="13" x14ac:dyDescent="0.15">
      <c r="A105" s="3">
        <v>44600.523325034723</v>
      </c>
      <c r="B105" s="4" t="s">
        <v>10</v>
      </c>
      <c r="C105" s="4" t="s">
        <v>446</v>
      </c>
      <c r="D105" s="4" t="s">
        <v>6</v>
      </c>
      <c r="E105" s="4">
        <v>1200</v>
      </c>
      <c r="H105">
        <f t="shared" ref="H105:H111" si="10">E105*12</f>
        <v>14400</v>
      </c>
      <c r="AI105" s="4"/>
      <c r="AJ105" s="4"/>
      <c r="AM105" s="4"/>
    </row>
    <row r="106" spans="1:39" ht="13" x14ac:dyDescent="0.15">
      <c r="A106" s="3">
        <v>44611.668623078702</v>
      </c>
      <c r="B106" s="4" t="s">
        <v>10</v>
      </c>
      <c r="C106" s="4" t="s">
        <v>446</v>
      </c>
      <c r="D106" s="4" t="s">
        <v>6</v>
      </c>
      <c r="E106" s="4">
        <v>1200</v>
      </c>
      <c r="H106">
        <f t="shared" si="10"/>
        <v>14400</v>
      </c>
      <c r="AI106" s="4"/>
      <c r="AJ106" s="4"/>
      <c r="AM106" s="4"/>
    </row>
    <row r="107" spans="1:39" ht="13" x14ac:dyDescent="0.15">
      <c r="A107" s="3">
        <v>44647.922196481479</v>
      </c>
      <c r="B107" s="4" t="s">
        <v>10</v>
      </c>
      <c r="C107" s="4" t="s">
        <v>446</v>
      </c>
      <c r="D107" s="4" t="s">
        <v>6</v>
      </c>
      <c r="E107" s="4">
        <v>1200</v>
      </c>
      <c r="H107">
        <f t="shared" si="10"/>
        <v>14400</v>
      </c>
      <c r="AI107" s="4"/>
      <c r="AJ107" s="4"/>
      <c r="AM107" s="4"/>
    </row>
    <row r="108" spans="1:39" ht="13" x14ac:dyDescent="0.15">
      <c r="A108" s="3">
        <v>44705.41298256944</v>
      </c>
      <c r="B108" s="4" t="s">
        <v>10</v>
      </c>
      <c r="C108" s="4" t="s">
        <v>446</v>
      </c>
      <c r="D108" s="4" t="s">
        <v>455</v>
      </c>
      <c r="E108" s="4">
        <v>1200</v>
      </c>
      <c r="H108">
        <f t="shared" si="10"/>
        <v>14400</v>
      </c>
      <c r="J108" s="4" t="s">
        <v>456</v>
      </c>
      <c r="AI108" s="4"/>
      <c r="AJ108" s="4"/>
      <c r="AM108" s="4"/>
    </row>
    <row r="109" spans="1:39" ht="13" x14ac:dyDescent="0.15">
      <c r="A109" s="3">
        <v>44586.965328634258</v>
      </c>
      <c r="B109" s="4" t="s">
        <v>10</v>
      </c>
      <c r="C109" s="4" t="s">
        <v>446</v>
      </c>
      <c r="D109" s="4" t="s">
        <v>447</v>
      </c>
      <c r="E109" s="9">
        <v>1200</v>
      </c>
      <c r="H109">
        <f t="shared" si="10"/>
        <v>14400</v>
      </c>
      <c r="AI109" s="4"/>
      <c r="AJ109" s="4"/>
      <c r="AM109" s="4"/>
    </row>
    <row r="110" spans="1:39" ht="13" x14ac:dyDescent="0.15">
      <c r="A110" s="3">
        <v>44510.542931851851</v>
      </c>
      <c r="B110" s="4" t="s">
        <v>10</v>
      </c>
      <c r="C110" s="4" t="s">
        <v>381</v>
      </c>
      <c r="D110" s="4" t="s">
        <v>6</v>
      </c>
      <c r="E110" s="9">
        <v>1800</v>
      </c>
      <c r="H110">
        <f t="shared" si="10"/>
        <v>21600</v>
      </c>
      <c r="AI110" s="4"/>
      <c r="AJ110" s="4"/>
      <c r="AM110" s="4"/>
    </row>
    <row r="111" spans="1:39" ht="13" x14ac:dyDescent="0.15">
      <c r="A111" s="3">
        <v>44663.804541967591</v>
      </c>
      <c r="B111" s="4" t="s">
        <v>10</v>
      </c>
      <c r="C111" s="4" t="s">
        <v>381</v>
      </c>
      <c r="D111" s="4" t="s">
        <v>6</v>
      </c>
      <c r="E111" s="4">
        <v>1600</v>
      </c>
      <c r="H111">
        <f t="shared" si="10"/>
        <v>19200</v>
      </c>
      <c r="AI111" s="4"/>
      <c r="AJ111" s="4"/>
      <c r="AM111" s="4"/>
    </row>
    <row r="112" spans="1:39" ht="13" x14ac:dyDescent="0.15">
      <c r="A112" s="3">
        <v>44788.43038928241</v>
      </c>
      <c r="B112" s="4" t="s">
        <v>4</v>
      </c>
      <c r="C112" s="4" t="s">
        <v>279</v>
      </c>
      <c r="D112" s="4" t="s">
        <v>6</v>
      </c>
      <c r="E112" s="4">
        <v>4300</v>
      </c>
      <c r="H112" s="4">
        <v>51600</v>
      </c>
      <c r="AI112" s="4"/>
      <c r="AJ112" s="4"/>
      <c r="AM112" s="4"/>
    </row>
    <row r="113" spans="1:39" ht="13" x14ac:dyDescent="0.15">
      <c r="A113" s="3">
        <v>44833.703168472217</v>
      </c>
      <c r="B113" s="4" t="s">
        <v>68</v>
      </c>
      <c r="C113" s="4" t="s">
        <v>69</v>
      </c>
      <c r="D113" s="4" t="s">
        <v>6</v>
      </c>
      <c r="E113" s="4">
        <v>9250</v>
      </c>
      <c r="F113" s="4">
        <v>0</v>
      </c>
      <c r="G113" s="4">
        <v>0</v>
      </c>
      <c r="H113" s="4">
        <v>111000</v>
      </c>
      <c r="I113" s="4">
        <v>9250</v>
      </c>
      <c r="AI113" s="4"/>
      <c r="AJ113" s="4"/>
      <c r="AM113" s="4"/>
    </row>
    <row r="114" spans="1:39" ht="13" x14ac:dyDescent="0.15">
      <c r="A114" s="3">
        <v>44809.035211770832</v>
      </c>
      <c r="B114" s="4" t="s">
        <v>4</v>
      </c>
      <c r="C114" s="4" t="s">
        <v>69</v>
      </c>
      <c r="D114" s="4" t="s">
        <v>6</v>
      </c>
      <c r="E114" s="4">
        <v>7916</v>
      </c>
      <c r="H114">
        <f>E114*12</f>
        <v>94992</v>
      </c>
      <c r="AI114" s="4"/>
      <c r="AJ114" s="4"/>
      <c r="AM114" s="4"/>
    </row>
    <row r="115" spans="1:39" ht="13" x14ac:dyDescent="0.15">
      <c r="A115" s="3">
        <v>44809.050641076392</v>
      </c>
      <c r="B115" s="4" t="s">
        <v>4</v>
      </c>
      <c r="C115" s="4" t="s">
        <v>69</v>
      </c>
      <c r="D115" s="4" t="s">
        <v>6</v>
      </c>
      <c r="E115" s="4">
        <v>7916</v>
      </c>
      <c r="H115" s="4">
        <v>103000</v>
      </c>
      <c r="I115" s="4">
        <v>7916</v>
      </c>
      <c r="AI115" s="4"/>
      <c r="AJ115" s="4"/>
      <c r="AM115" s="4"/>
    </row>
    <row r="116" spans="1:39" ht="13" x14ac:dyDescent="0.15">
      <c r="A116" s="3">
        <v>44816.75204983796</v>
      </c>
      <c r="B116" s="4" t="s">
        <v>10</v>
      </c>
      <c r="C116" s="4" t="s">
        <v>69</v>
      </c>
      <c r="D116" s="4" t="s">
        <v>6</v>
      </c>
      <c r="E116" s="4">
        <v>7916</v>
      </c>
      <c r="H116">
        <f>E116*12</f>
        <v>94992</v>
      </c>
      <c r="AI116" s="4"/>
      <c r="AJ116" s="4"/>
      <c r="AM116" s="4"/>
    </row>
    <row r="117" spans="1:39" ht="13" x14ac:dyDescent="0.15">
      <c r="A117" s="3">
        <v>44841.135580439819</v>
      </c>
      <c r="B117" s="4" t="s">
        <v>4</v>
      </c>
      <c r="C117" s="4" t="s">
        <v>69</v>
      </c>
      <c r="D117" s="4" t="s">
        <v>6</v>
      </c>
      <c r="E117" s="4">
        <v>7916</v>
      </c>
      <c r="H117" s="4">
        <v>110000</v>
      </c>
      <c r="I117" s="4">
        <f>E117</f>
        <v>7916</v>
      </c>
      <c r="AI117" s="4"/>
      <c r="AJ117" s="4"/>
      <c r="AM117" s="4"/>
    </row>
    <row r="118" spans="1:39" ht="13" x14ac:dyDescent="0.15">
      <c r="A118" s="3">
        <v>44510.700723912036</v>
      </c>
      <c r="B118" s="4" t="s">
        <v>10</v>
      </c>
      <c r="C118" s="4" t="s">
        <v>69</v>
      </c>
      <c r="D118" s="4" t="s">
        <v>6</v>
      </c>
      <c r="E118" s="5">
        <v>7500</v>
      </c>
      <c r="H118">
        <f t="shared" ref="H118:H120" si="11">E118*12</f>
        <v>90000</v>
      </c>
      <c r="AI118" s="4"/>
      <c r="AJ118" s="4"/>
      <c r="AM118" s="4"/>
    </row>
    <row r="119" spans="1:39" ht="13" x14ac:dyDescent="0.15">
      <c r="A119" s="3">
        <v>44516.528977812501</v>
      </c>
      <c r="B119" s="4" t="s">
        <v>10</v>
      </c>
      <c r="C119" s="4" t="s">
        <v>69</v>
      </c>
      <c r="D119" s="4" t="s">
        <v>6</v>
      </c>
      <c r="E119" s="9">
        <v>7500</v>
      </c>
      <c r="H119">
        <f t="shared" si="11"/>
        <v>90000</v>
      </c>
      <c r="J119" s="4" t="s">
        <v>101</v>
      </c>
      <c r="AI119" s="4"/>
      <c r="AJ119" s="4"/>
      <c r="AM119" s="4"/>
    </row>
    <row r="120" spans="1:39" ht="13" x14ac:dyDescent="0.15">
      <c r="A120" s="3">
        <v>44517.988584537037</v>
      </c>
      <c r="B120" s="4" t="s">
        <v>10</v>
      </c>
      <c r="C120" s="4" t="s">
        <v>69</v>
      </c>
      <c r="D120" s="4" t="s">
        <v>6</v>
      </c>
      <c r="E120" s="9">
        <v>7500</v>
      </c>
      <c r="H120">
        <f t="shared" si="11"/>
        <v>90000</v>
      </c>
      <c r="AI120" s="4"/>
      <c r="AJ120" s="4"/>
      <c r="AM120" s="4"/>
    </row>
    <row r="121" spans="1:39" ht="13" x14ac:dyDescent="0.15">
      <c r="A121" s="3">
        <v>44553.55641208333</v>
      </c>
      <c r="B121" s="4" t="s">
        <v>10</v>
      </c>
      <c r="C121" s="4" t="s">
        <v>69</v>
      </c>
      <c r="D121" s="4" t="s">
        <v>6</v>
      </c>
      <c r="E121" s="9">
        <v>7500</v>
      </c>
      <c r="H121" s="4">
        <v>90000</v>
      </c>
      <c r="AI121" s="4"/>
      <c r="AJ121" s="4"/>
      <c r="AM121" s="4"/>
    </row>
    <row r="122" spans="1:39" ht="13" x14ac:dyDescent="0.15">
      <c r="A122" s="3">
        <v>44604.800185439817</v>
      </c>
      <c r="B122" s="4" t="s">
        <v>10</v>
      </c>
      <c r="C122" s="7" t="s">
        <v>44</v>
      </c>
      <c r="D122" s="4" t="s">
        <v>6</v>
      </c>
      <c r="E122" s="4">
        <v>12000</v>
      </c>
      <c r="F122" s="4">
        <v>0</v>
      </c>
      <c r="G122" s="4">
        <v>10000</v>
      </c>
      <c r="H122">
        <f>E122*12+G122</f>
        <v>154000</v>
      </c>
      <c r="AI122" s="4"/>
      <c r="AJ122" s="4"/>
      <c r="AM122" s="4"/>
    </row>
    <row r="123" spans="1:39" ht="13" x14ac:dyDescent="0.15">
      <c r="A123" s="3">
        <v>44511.135492245376</v>
      </c>
      <c r="B123" s="4" t="s">
        <v>10</v>
      </c>
      <c r="C123" s="4" t="s">
        <v>383</v>
      </c>
      <c r="D123" s="4" t="s">
        <v>384</v>
      </c>
      <c r="E123" s="9">
        <v>1800</v>
      </c>
      <c r="H123">
        <f>E123*12</f>
        <v>21600</v>
      </c>
      <c r="AI123" s="4"/>
      <c r="AJ123" s="4"/>
      <c r="AM123" s="4"/>
    </row>
    <row r="124" spans="1:39" ht="13" x14ac:dyDescent="0.15">
      <c r="A124" s="3">
        <v>44714.456258703707</v>
      </c>
      <c r="B124" s="4" t="s">
        <v>10</v>
      </c>
      <c r="C124" s="4" t="s">
        <v>383</v>
      </c>
      <c r="D124" s="4" t="s">
        <v>6</v>
      </c>
      <c r="E124" s="4">
        <v>1200</v>
      </c>
      <c r="H124">
        <f t="shared" ref="H124:H127" si="12">E124*12</f>
        <v>14400</v>
      </c>
      <c r="J124" s="4" t="s">
        <v>457</v>
      </c>
      <c r="AI124" s="4"/>
      <c r="AJ124" s="4"/>
      <c r="AM124" s="4"/>
    </row>
    <row r="125" spans="1:39" ht="13" x14ac:dyDescent="0.15">
      <c r="A125" s="3">
        <v>44511.834435902776</v>
      </c>
      <c r="B125" s="4" t="s">
        <v>10</v>
      </c>
      <c r="C125" s="4" t="s">
        <v>383</v>
      </c>
      <c r="D125" s="4" t="s">
        <v>6</v>
      </c>
      <c r="E125" s="9">
        <v>800</v>
      </c>
      <c r="H125">
        <f t="shared" si="12"/>
        <v>9600</v>
      </c>
      <c r="AI125" s="4"/>
      <c r="AJ125" s="4"/>
      <c r="AM125" s="4"/>
    </row>
    <row r="126" spans="1:39" ht="13" x14ac:dyDescent="0.15">
      <c r="A126" s="3">
        <v>44624.508427465276</v>
      </c>
      <c r="B126" s="4" t="s">
        <v>10</v>
      </c>
      <c r="C126" s="4" t="s">
        <v>376</v>
      </c>
      <c r="D126" s="4" t="s">
        <v>197</v>
      </c>
      <c r="E126" s="4">
        <v>2000</v>
      </c>
      <c r="H126">
        <f t="shared" si="12"/>
        <v>24000</v>
      </c>
      <c r="AI126" s="4"/>
      <c r="AJ126" s="4"/>
      <c r="AM126" s="4"/>
    </row>
    <row r="127" spans="1:39" ht="13" x14ac:dyDescent="0.15">
      <c r="A127" s="3">
        <v>44807.801042013889</v>
      </c>
      <c r="B127" s="4" t="s">
        <v>34</v>
      </c>
      <c r="C127" s="11" t="s">
        <v>35</v>
      </c>
      <c r="D127" s="4" t="s">
        <v>36</v>
      </c>
      <c r="E127" s="4">
        <v>15000</v>
      </c>
      <c r="H127">
        <f t="shared" si="12"/>
        <v>180000</v>
      </c>
      <c r="I127" s="4">
        <f>H127*0.25</f>
        <v>45000</v>
      </c>
      <c r="J127" s="4" t="s">
        <v>37</v>
      </c>
      <c r="AI127" s="4"/>
      <c r="AJ127" s="4"/>
      <c r="AM127" s="4"/>
    </row>
    <row r="128" spans="1:39" ht="13" x14ac:dyDescent="0.15">
      <c r="A128" s="3">
        <v>44795.766948611112</v>
      </c>
      <c r="B128" s="4" t="s">
        <v>90</v>
      </c>
      <c r="C128" s="11" t="s">
        <v>35</v>
      </c>
      <c r="D128" s="4" t="s">
        <v>6</v>
      </c>
      <c r="E128" s="4">
        <v>8000</v>
      </c>
      <c r="F128" s="4">
        <v>0</v>
      </c>
      <c r="G128" s="4">
        <v>0</v>
      </c>
      <c r="H128" s="4">
        <v>96000</v>
      </c>
      <c r="I128" s="4">
        <v>24000</v>
      </c>
      <c r="AI128" s="4"/>
      <c r="AJ128" s="4"/>
      <c r="AM128" s="4"/>
    </row>
    <row r="129" spans="1:39" ht="13" x14ac:dyDescent="0.15">
      <c r="A129" s="3">
        <v>44607.719003518519</v>
      </c>
      <c r="B129" s="4" t="s">
        <v>4</v>
      </c>
      <c r="C129" s="11" t="s">
        <v>35</v>
      </c>
      <c r="D129" s="4" t="s">
        <v>6</v>
      </c>
      <c r="E129" s="4">
        <v>6500</v>
      </c>
      <c r="H129">
        <f>E129*12</f>
        <v>78000</v>
      </c>
      <c r="AI129" s="4"/>
      <c r="AJ129" s="4"/>
      <c r="AM129" s="4"/>
    </row>
    <row r="130" spans="1:39" ht="13" x14ac:dyDescent="0.15">
      <c r="A130" s="3">
        <v>44757.559846747681</v>
      </c>
      <c r="B130" s="4" t="s">
        <v>4</v>
      </c>
      <c r="C130" s="11" t="s">
        <v>35</v>
      </c>
      <c r="D130" s="4" t="s">
        <v>211</v>
      </c>
      <c r="E130" s="4">
        <v>5500</v>
      </c>
      <c r="F130" s="4">
        <v>0</v>
      </c>
      <c r="G130" s="4">
        <v>0</v>
      </c>
      <c r="H130" s="4">
        <v>66000</v>
      </c>
      <c r="I130" s="4">
        <v>0</v>
      </c>
      <c r="J130" s="4" t="s">
        <v>212</v>
      </c>
      <c r="AI130" s="4"/>
      <c r="AJ130" s="4"/>
      <c r="AM130" s="4"/>
    </row>
    <row r="131" spans="1:39" ht="13" x14ac:dyDescent="0.15">
      <c r="A131" s="3">
        <v>44778.755222037042</v>
      </c>
      <c r="B131" s="4" t="s">
        <v>4</v>
      </c>
      <c r="C131" s="11" t="s">
        <v>35</v>
      </c>
      <c r="D131" s="4" t="s">
        <v>213</v>
      </c>
      <c r="E131" s="4">
        <v>5500</v>
      </c>
      <c r="F131" s="4">
        <v>0</v>
      </c>
      <c r="G131" s="4">
        <v>0</v>
      </c>
      <c r="H131" s="4">
        <v>66000</v>
      </c>
      <c r="I131" s="4" t="s">
        <v>214</v>
      </c>
      <c r="J131" s="4" t="s">
        <v>215</v>
      </c>
      <c r="AI131" s="4"/>
      <c r="AJ131" s="4"/>
      <c r="AM131" s="4"/>
    </row>
    <row r="132" spans="1:39" ht="13" x14ac:dyDescent="0.15">
      <c r="A132" s="3">
        <v>44512.606983518519</v>
      </c>
      <c r="B132" s="4" t="s">
        <v>4</v>
      </c>
      <c r="C132" s="11" t="s">
        <v>35</v>
      </c>
      <c r="D132" s="4" t="s">
        <v>6</v>
      </c>
      <c r="E132" s="9">
        <v>5000</v>
      </c>
      <c r="H132">
        <f>E132*12</f>
        <v>60000</v>
      </c>
      <c r="I132" s="4">
        <v>15000</v>
      </c>
      <c r="AI132" s="4"/>
      <c r="AJ132" s="4"/>
      <c r="AM132" s="4"/>
    </row>
    <row r="133" spans="1:39" ht="13" x14ac:dyDescent="0.15">
      <c r="A133" s="3">
        <v>44705.589917187499</v>
      </c>
      <c r="B133" s="4" t="s">
        <v>10</v>
      </c>
      <c r="C133" s="11" t="s">
        <v>35</v>
      </c>
      <c r="D133" s="4" t="s">
        <v>351</v>
      </c>
      <c r="E133" s="4">
        <v>2000</v>
      </c>
      <c r="H133">
        <f t="shared" ref="H133:H137" si="13">E133*12</f>
        <v>24000</v>
      </c>
      <c r="AI133" s="4"/>
      <c r="AJ133" s="4"/>
      <c r="AM133" s="4"/>
    </row>
    <row r="134" spans="1:39" ht="13" x14ac:dyDescent="0.15">
      <c r="A134" s="3">
        <v>44512.703900868059</v>
      </c>
      <c r="B134" s="4" t="s">
        <v>10</v>
      </c>
      <c r="C134" s="11" t="s">
        <v>35</v>
      </c>
      <c r="D134" s="4" t="s">
        <v>6</v>
      </c>
      <c r="E134" s="9">
        <v>1500</v>
      </c>
      <c r="H134">
        <f t="shared" si="13"/>
        <v>18000</v>
      </c>
      <c r="AI134" s="4"/>
      <c r="AJ134" s="4"/>
      <c r="AM134" s="4"/>
    </row>
    <row r="135" spans="1:39" ht="13" x14ac:dyDescent="0.15">
      <c r="A135" s="3">
        <v>44513.653174039355</v>
      </c>
      <c r="B135" s="4" t="s">
        <v>10</v>
      </c>
      <c r="C135" s="11" t="s">
        <v>35</v>
      </c>
      <c r="D135" s="4" t="s">
        <v>6</v>
      </c>
      <c r="E135" s="9">
        <v>1500</v>
      </c>
      <c r="H135">
        <f t="shared" si="13"/>
        <v>18000</v>
      </c>
      <c r="J135" s="4" t="s">
        <v>408</v>
      </c>
      <c r="AI135" s="4"/>
      <c r="AJ135" s="4"/>
      <c r="AM135" s="4"/>
    </row>
    <row r="136" spans="1:39" ht="13" x14ac:dyDescent="0.15">
      <c r="A136" s="3">
        <v>44687.594690393518</v>
      </c>
      <c r="B136" s="4" t="s">
        <v>10</v>
      </c>
      <c r="C136" s="11" t="s">
        <v>35</v>
      </c>
      <c r="D136" s="4" t="s">
        <v>6</v>
      </c>
      <c r="E136" s="4">
        <v>1500</v>
      </c>
      <c r="F136" s="4">
        <v>0</v>
      </c>
      <c r="G136" s="4">
        <v>0</v>
      </c>
      <c r="H136">
        <f t="shared" si="13"/>
        <v>18000</v>
      </c>
      <c r="I136" s="4">
        <v>0</v>
      </c>
      <c r="J136" s="4">
        <v>0</v>
      </c>
      <c r="AI136" s="4"/>
      <c r="AJ136" s="4"/>
      <c r="AM136" s="4"/>
    </row>
    <row r="137" spans="1:39" ht="13" x14ac:dyDescent="0.15">
      <c r="A137" s="3">
        <v>44839.901574004631</v>
      </c>
      <c r="B137" s="4" t="s">
        <v>10</v>
      </c>
      <c r="C137" s="11" t="s">
        <v>35</v>
      </c>
      <c r="D137" s="4" t="s">
        <v>74</v>
      </c>
      <c r="E137" s="4">
        <v>2600</v>
      </c>
      <c r="H137">
        <f t="shared" si="13"/>
        <v>31200</v>
      </c>
      <c r="AI137" s="4"/>
      <c r="AJ137" s="4"/>
      <c r="AM137" s="4"/>
    </row>
    <row r="138" spans="1:39" ht="13" x14ac:dyDescent="0.15">
      <c r="A138" s="3">
        <v>44616.863274131945</v>
      </c>
      <c r="B138" s="4" t="s">
        <v>4</v>
      </c>
      <c r="C138" s="11" t="s">
        <v>109</v>
      </c>
      <c r="D138" s="4" t="s">
        <v>6</v>
      </c>
      <c r="E138" s="4">
        <v>7100</v>
      </c>
      <c r="F138" s="4">
        <v>25000</v>
      </c>
      <c r="G138" s="4">
        <v>10000</v>
      </c>
      <c r="H138" s="4">
        <v>85000</v>
      </c>
      <c r="I138" s="4">
        <f>H138*0.15</f>
        <v>12750</v>
      </c>
      <c r="J138" s="4" t="s">
        <v>110</v>
      </c>
      <c r="AI138" s="4"/>
      <c r="AJ138" s="4"/>
      <c r="AM138" s="4"/>
    </row>
    <row r="139" spans="1:39" ht="13" x14ac:dyDescent="0.15">
      <c r="A139" s="3">
        <v>44512.362614733793</v>
      </c>
      <c r="B139" s="4" t="s">
        <v>4</v>
      </c>
      <c r="C139" s="4" t="s">
        <v>109</v>
      </c>
      <c r="D139" s="4" t="s">
        <v>123</v>
      </c>
      <c r="E139" s="9">
        <v>5417</v>
      </c>
      <c r="H139">
        <f>E139*12</f>
        <v>65004</v>
      </c>
      <c r="I139" s="4">
        <f>H139*0.05</f>
        <v>3250.2000000000003</v>
      </c>
      <c r="J139" s="4" t="s">
        <v>220</v>
      </c>
      <c r="AI139" s="4"/>
      <c r="AJ139" s="4"/>
      <c r="AM139" s="4"/>
    </row>
    <row r="140" spans="1:39" ht="13" x14ac:dyDescent="0.15">
      <c r="A140" s="3">
        <v>44568.864931793985</v>
      </c>
      <c r="B140" s="4" t="s">
        <v>10</v>
      </c>
      <c r="C140" s="4" t="s">
        <v>109</v>
      </c>
      <c r="D140" s="4" t="s">
        <v>6</v>
      </c>
      <c r="E140" s="9">
        <v>1500</v>
      </c>
      <c r="H140">
        <f t="shared" ref="H140:H143" si="14">E140*12</f>
        <v>18000</v>
      </c>
      <c r="AI140" s="4"/>
      <c r="AJ140" s="4"/>
      <c r="AM140" s="4"/>
    </row>
    <row r="141" spans="1:39" ht="13" x14ac:dyDescent="0.15">
      <c r="A141" s="3">
        <v>44799.842059074072</v>
      </c>
      <c r="B141" s="4" t="s">
        <v>10</v>
      </c>
      <c r="C141" s="4" t="s">
        <v>474</v>
      </c>
      <c r="D141" s="4" t="s">
        <v>475</v>
      </c>
      <c r="E141" s="4">
        <v>850</v>
      </c>
      <c r="H141">
        <f t="shared" si="14"/>
        <v>10200</v>
      </c>
      <c r="AI141" s="4"/>
      <c r="AJ141" s="4"/>
      <c r="AM141" s="4"/>
    </row>
    <row r="142" spans="1:39" ht="13" x14ac:dyDescent="0.15">
      <c r="A142" s="3">
        <v>44510.559692418981</v>
      </c>
      <c r="B142" s="4" t="s">
        <v>10</v>
      </c>
      <c r="C142" s="4" t="s">
        <v>438</v>
      </c>
      <c r="D142" s="4" t="s">
        <v>6</v>
      </c>
      <c r="E142" s="9">
        <v>1200</v>
      </c>
      <c r="H142">
        <f t="shared" si="14"/>
        <v>14400</v>
      </c>
      <c r="AI142" s="4"/>
      <c r="AJ142" s="4"/>
      <c r="AM142" s="4"/>
    </row>
    <row r="143" spans="1:39" ht="13" x14ac:dyDescent="0.15">
      <c r="A143" s="3">
        <v>44841.073627384263</v>
      </c>
      <c r="B143" s="4" t="s">
        <v>10</v>
      </c>
      <c r="C143" s="4" t="s">
        <v>56</v>
      </c>
      <c r="D143" s="4" t="s">
        <v>6</v>
      </c>
      <c r="E143" s="4">
        <v>10000</v>
      </c>
      <c r="H143">
        <f t="shared" si="14"/>
        <v>120000</v>
      </c>
      <c r="AI143" s="4"/>
      <c r="AJ143" s="4"/>
      <c r="AM143" s="4"/>
    </row>
    <row r="144" spans="1:39" ht="13" x14ac:dyDescent="0.15">
      <c r="A144" s="3">
        <v>44510.655465289354</v>
      </c>
      <c r="B144" s="4" t="s">
        <v>10</v>
      </c>
      <c r="C144" s="4" t="s">
        <v>56</v>
      </c>
      <c r="D144" s="4" t="s">
        <v>6</v>
      </c>
      <c r="E144" s="9">
        <v>9200</v>
      </c>
      <c r="F144" s="4" t="s">
        <v>18</v>
      </c>
      <c r="G144" s="4" t="s">
        <v>18</v>
      </c>
      <c r="H144" s="4">
        <v>110000</v>
      </c>
      <c r="I144" s="4" t="s">
        <v>18</v>
      </c>
      <c r="J144" s="4" t="s">
        <v>18</v>
      </c>
      <c r="AI144" s="4"/>
      <c r="AJ144" s="4"/>
      <c r="AM144" s="4"/>
    </row>
    <row r="145" spans="1:39" ht="13" x14ac:dyDescent="0.15">
      <c r="A145" s="3">
        <v>44583.575910555555</v>
      </c>
      <c r="B145" s="4" t="s">
        <v>10</v>
      </c>
      <c r="C145" s="4" t="s">
        <v>56</v>
      </c>
      <c r="D145" s="4" t="s">
        <v>6</v>
      </c>
      <c r="E145" s="9">
        <v>9200</v>
      </c>
      <c r="H145">
        <f>E145*12</f>
        <v>110400</v>
      </c>
      <c r="AI145" s="4"/>
      <c r="AJ145" s="4"/>
      <c r="AM145" s="4"/>
    </row>
    <row r="146" spans="1:39" ht="13" x14ac:dyDescent="0.15">
      <c r="A146" s="3">
        <v>44841.80195061343</v>
      </c>
      <c r="B146" s="4" t="s">
        <v>4</v>
      </c>
      <c r="C146" s="4" t="s">
        <v>382</v>
      </c>
      <c r="D146" s="4" t="s">
        <v>219</v>
      </c>
      <c r="E146" s="4">
        <v>5500</v>
      </c>
      <c r="F146" s="4">
        <v>0</v>
      </c>
      <c r="G146" s="4">
        <v>0</v>
      </c>
      <c r="H146">
        <f>5500*12</f>
        <v>66000</v>
      </c>
      <c r="I146" s="4">
        <f t="shared" ref="I146:I147" si="15">E146*4</f>
        <v>22000</v>
      </c>
      <c r="AI146" s="4"/>
      <c r="AJ146" s="4"/>
      <c r="AM146" s="4"/>
    </row>
    <row r="147" spans="1:39" ht="13" x14ac:dyDescent="0.15">
      <c r="A147" s="3">
        <v>44518.762092546298</v>
      </c>
      <c r="B147" s="4" t="s">
        <v>4</v>
      </c>
      <c r="C147" s="4" t="s">
        <v>382</v>
      </c>
      <c r="D147" s="4" t="s">
        <v>223</v>
      </c>
      <c r="E147" s="5">
        <v>5400</v>
      </c>
      <c r="H147" s="4">
        <v>90000</v>
      </c>
      <c r="I147" s="4">
        <f t="shared" si="15"/>
        <v>21600</v>
      </c>
      <c r="AI147" s="4"/>
      <c r="AJ147" s="4"/>
      <c r="AM147" s="4"/>
    </row>
    <row r="148" spans="1:39" ht="13" x14ac:dyDescent="0.15">
      <c r="A148" s="3">
        <v>44512.313577488429</v>
      </c>
      <c r="B148" s="4" t="s">
        <v>4</v>
      </c>
      <c r="C148" s="4" t="s">
        <v>382</v>
      </c>
      <c r="D148" s="4" t="s">
        <v>6</v>
      </c>
      <c r="E148" s="5">
        <v>5000</v>
      </c>
      <c r="H148">
        <f>E148*12</f>
        <v>60000</v>
      </c>
      <c r="I148" s="4">
        <f>E148*4</f>
        <v>20000</v>
      </c>
      <c r="J148" s="4" t="s">
        <v>242</v>
      </c>
      <c r="AI148" s="4"/>
      <c r="AJ148" s="4"/>
      <c r="AM148" s="4"/>
    </row>
    <row r="149" spans="1:39" ht="13" x14ac:dyDescent="0.15">
      <c r="A149" s="3">
        <v>44788.431019976852</v>
      </c>
      <c r="B149" s="4" t="s">
        <v>10</v>
      </c>
      <c r="C149" s="4" t="s">
        <v>382</v>
      </c>
      <c r="D149" s="4" t="s">
        <v>364</v>
      </c>
      <c r="E149" s="4">
        <v>2500</v>
      </c>
      <c r="H149">
        <f t="shared" ref="H149:H154" si="16">E149*12</f>
        <v>30000</v>
      </c>
      <c r="AI149" s="4"/>
      <c r="AJ149" s="4"/>
      <c r="AM149" s="4"/>
    </row>
    <row r="150" spans="1:39" ht="13" x14ac:dyDescent="0.15">
      <c r="A150" s="3">
        <v>44808.782478761575</v>
      </c>
      <c r="B150" s="4" t="s">
        <v>10</v>
      </c>
      <c r="C150" s="4" t="s">
        <v>382</v>
      </c>
      <c r="D150" s="4" t="s">
        <v>379</v>
      </c>
      <c r="E150" s="4">
        <v>2000</v>
      </c>
      <c r="H150">
        <f t="shared" si="16"/>
        <v>24000</v>
      </c>
      <c r="AI150" s="4"/>
      <c r="AJ150" s="4"/>
      <c r="AM150" s="4"/>
    </row>
    <row r="151" spans="1:39" ht="13" x14ac:dyDescent="0.15">
      <c r="A151" s="3">
        <v>44511.894871377313</v>
      </c>
      <c r="B151" s="4" t="s">
        <v>10</v>
      </c>
      <c r="C151" s="4" t="s">
        <v>382</v>
      </c>
      <c r="D151" s="4" t="s">
        <v>6</v>
      </c>
      <c r="E151" s="5">
        <v>1800</v>
      </c>
      <c r="H151">
        <f t="shared" si="16"/>
        <v>21600</v>
      </c>
      <c r="AI151" s="4"/>
      <c r="AJ151" s="4"/>
      <c r="AM151" s="4"/>
    </row>
    <row r="152" spans="1:39" ht="13" x14ac:dyDescent="0.15">
      <c r="A152" s="3">
        <v>44517.596870416666</v>
      </c>
      <c r="B152" s="4" t="s">
        <v>10</v>
      </c>
      <c r="C152" s="4" t="s">
        <v>382</v>
      </c>
      <c r="D152" s="4" t="s">
        <v>385</v>
      </c>
      <c r="E152" s="5">
        <v>1800</v>
      </c>
      <c r="H152">
        <f t="shared" si="16"/>
        <v>21600</v>
      </c>
      <c r="J152" s="4" t="s">
        <v>386</v>
      </c>
      <c r="AI152" s="4"/>
      <c r="AJ152" s="4"/>
      <c r="AM152" s="4"/>
    </row>
    <row r="153" spans="1:39" ht="13" x14ac:dyDescent="0.15">
      <c r="A153" s="3">
        <v>44510.860155601855</v>
      </c>
      <c r="B153" s="4" t="s">
        <v>10</v>
      </c>
      <c r="C153" s="4" t="s">
        <v>382</v>
      </c>
      <c r="D153" s="4" t="s">
        <v>6</v>
      </c>
      <c r="E153" s="9">
        <v>1800</v>
      </c>
      <c r="H153">
        <f t="shared" si="16"/>
        <v>21600</v>
      </c>
      <c r="AI153" s="4"/>
      <c r="AJ153" s="4"/>
      <c r="AM153" s="4"/>
    </row>
    <row r="154" spans="1:39" ht="13" x14ac:dyDescent="0.15">
      <c r="A154" s="3">
        <v>44510.572536111111</v>
      </c>
      <c r="B154" s="4" t="s">
        <v>4</v>
      </c>
      <c r="C154" s="4" t="s">
        <v>382</v>
      </c>
      <c r="D154" s="4" t="s">
        <v>169</v>
      </c>
      <c r="E154" s="9">
        <v>5400</v>
      </c>
      <c r="H154">
        <f t="shared" si="16"/>
        <v>64800</v>
      </c>
      <c r="I154" s="4">
        <f t="shared" ref="I154:I155" si="17">E154*3.5</f>
        <v>18900</v>
      </c>
      <c r="J154" s="4" t="s">
        <v>222</v>
      </c>
      <c r="AI154" s="4"/>
      <c r="AJ154" s="4"/>
      <c r="AM154" s="4"/>
    </row>
    <row r="155" spans="1:39" ht="13" x14ac:dyDescent="0.15">
      <c r="A155" s="3">
        <v>44704.496351226851</v>
      </c>
      <c r="B155" s="4" t="s">
        <v>4</v>
      </c>
      <c r="C155" s="4" t="s">
        <v>8</v>
      </c>
      <c r="D155" s="4" t="s">
        <v>9</v>
      </c>
      <c r="E155" s="4">
        <v>5700</v>
      </c>
      <c r="H155" s="4">
        <v>84300</v>
      </c>
      <c r="I155" s="4">
        <f t="shared" si="17"/>
        <v>19950</v>
      </c>
      <c r="AI155" s="4"/>
      <c r="AJ155" s="4"/>
      <c r="AM155" s="4"/>
    </row>
    <row r="156" spans="1:39" ht="13" x14ac:dyDescent="0.15">
      <c r="A156" s="3">
        <v>44511.465861238423</v>
      </c>
      <c r="B156" s="4" t="s">
        <v>4</v>
      </c>
      <c r="C156" s="4" t="s">
        <v>8</v>
      </c>
      <c r="D156" s="4" t="s">
        <v>6</v>
      </c>
      <c r="E156" s="5">
        <v>5000</v>
      </c>
      <c r="F156" s="4">
        <v>0</v>
      </c>
      <c r="G156" s="4">
        <v>0</v>
      </c>
      <c r="H156">
        <f>5000*12</f>
        <v>60000</v>
      </c>
      <c r="I156" s="4">
        <f>E156*3.5</f>
        <v>17500</v>
      </c>
      <c r="AI156" s="4"/>
      <c r="AJ156" s="4"/>
      <c r="AM156" s="4"/>
    </row>
    <row r="157" spans="1:39" ht="13" x14ac:dyDescent="0.15">
      <c r="A157" s="3">
        <v>44529.032938136574</v>
      </c>
      <c r="B157" s="4" t="s">
        <v>4</v>
      </c>
      <c r="C157" s="4" t="s">
        <v>8</v>
      </c>
      <c r="D157" s="4" t="s">
        <v>6</v>
      </c>
      <c r="E157" s="5">
        <v>5000</v>
      </c>
      <c r="H157" s="4">
        <v>60000</v>
      </c>
      <c r="I157" s="4" t="s">
        <v>11</v>
      </c>
      <c r="J157" s="4" t="s">
        <v>12</v>
      </c>
      <c r="AI157" s="4"/>
      <c r="AJ157" s="4"/>
      <c r="AM157" s="4"/>
    </row>
    <row r="158" spans="1:39" ht="13" x14ac:dyDescent="0.15">
      <c r="A158" s="3">
        <v>44845.080200185184</v>
      </c>
      <c r="B158" s="4" t="s">
        <v>4</v>
      </c>
      <c r="C158" s="4" t="s">
        <v>8</v>
      </c>
      <c r="D158" s="4" t="s">
        <v>6</v>
      </c>
      <c r="E158" s="4">
        <v>6200</v>
      </c>
      <c r="H158" s="4">
        <v>94700</v>
      </c>
      <c r="I158" s="4">
        <v>3.5</v>
      </c>
      <c r="J158" s="4" t="s">
        <v>158</v>
      </c>
      <c r="AI158" s="4"/>
      <c r="AJ158" s="4"/>
      <c r="AM158" s="4"/>
    </row>
    <row r="159" spans="1:39" ht="13" x14ac:dyDescent="0.15">
      <c r="A159" s="3">
        <v>44512.368974212965</v>
      </c>
      <c r="B159" s="4" t="s">
        <v>4</v>
      </c>
      <c r="C159" s="4" t="s">
        <v>8</v>
      </c>
      <c r="D159" s="4" t="s">
        <v>6</v>
      </c>
      <c r="E159" s="9">
        <v>5000</v>
      </c>
      <c r="F159" s="4">
        <v>0</v>
      </c>
      <c r="G159" s="4">
        <v>0</v>
      </c>
      <c r="H159" s="4">
        <v>80000</v>
      </c>
      <c r="I159" s="4">
        <v>4800</v>
      </c>
      <c r="J159" s="4" t="s">
        <v>243</v>
      </c>
      <c r="AJ159" s="4"/>
      <c r="AM159" s="4"/>
    </row>
    <row r="160" spans="1:39" ht="13" x14ac:dyDescent="0.15">
      <c r="A160" s="3">
        <v>44510.573922638891</v>
      </c>
      <c r="B160" s="4" t="s">
        <v>10</v>
      </c>
      <c r="C160" s="4" t="s">
        <v>8</v>
      </c>
      <c r="D160" s="4" t="s">
        <v>353</v>
      </c>
      <c r="E160" s="5">
        <v>2500</v>
      </c>
      <c r="H160">
        <f>E160*12</f>
        <v>30000</v>
      </c>
      <c r="AJ160" s="4"/>
    </row>
    <row r="161" spans="1:36" ht="13" x14ac:dyDescent="0.15">
      <c r="A161" s="3">
        <v>44618.508122812498</v>
      </c>
      <c r="B161" s="4" t="s">
        <v>10</v>
      </c>
      <c r="C161" s="4" t="s">
        <v>8</v>
      </c>
      <c r="D161" s="4" t="s">
        <v>353</v>
      </c>
      <c r="E161" s="4">
        <v>1200</v>
      </c>
      <c r="H161">
        <f t="shared" ref="H161:H165" si="18">E161*12</f>
        <v>14400</v>
      </c>
      <c r="J161" s="4" t="s">
        <v>451</v>
      </c>
      <c r="AJ161" s="4"/>
    </row>
    <row r="162" spans="1:36" ht="13" x14ac:dyDescent="0.15">
      <c r="A162" s="3">
        <v>44601.654060104163</v>
      </c>
      <c r="B162" s="4" t="s">
        <v>4</v>
      </c>
      <c r="C162" s="4" t="s">
        <v>286</v>
      </c>
      <c r="D162" s="4" t="s">
        <v>6</v>
      </c>
      <c r="E162" s="4">
        <v>4200</v>
      </c>
      <c r="H162">
        <f t="shared" si="18"/>
        <v>50400</v>
      </c>
      <c r="I162" s="4">
        <f>H162*0.2</f>
        <v>10080</v>
      </c>
      <c r="J162" s="4" t="s">
        <v>287</v>
      </c>
    </row>
    <row r="163" spans="1:36" ht="13" x14ac:dyDescent="0.15">
      <c r="A163" s="3">
        <v>44724.434158738426</v>
      </c>
      <c r="B163" s="4" t="s">
        <v>10</v>
      </c>
      <c r="C163" s="4" t="s">
        <v>468</v>
      </c>
      <c r="D163" s="4" t="s">
        <v>469</v>
      </c>
      <c r="E163" s="4">
        <v>1000</v>
      </c>
      <c r="H163">
        <f t="shared" si="18"/>
        <v>12000</v>
      </c>
    </row>
    <row r="164" spans="1:36" ht="13" x14ac:dyDescent="0.15">
      <c r="A164" s="3">
        <v>44840.536029849536</v>
      </c>
      <c r="B164" s="4" t="s">
        <v>10</v>
      </c>
      <c r="C164" s="4" t="s">
        <v>390</v>
      </c>
      <c r="D164" s="4" t="s">
        <v>6</v>
      </c>
      <c r="E164" s="4">
        <v>1800</v>
      </c>
      <c r="H164">
        <f t="shared" si="18"/>
        <v>21600</v>
      </c>
    </row>
    <row r="165" spans="1:36" ht="13" x14ac:dyDescent="0.15">
      <c r="A165" s="3">
        <v>44595.56962174768</v>
      </c>
      <c r="B165" s="4" t="s">
        <v>10</v>
      </c>
      <c r="C165" s="4" t="s">
        <v>380</v>
      </c>
      <c r="D165" s="4" t="s">
        <v>6</v>
      </c>
      <c r="E165" s="4">
        <v>1900</v>
      </c>
      <c r="H165">
        <f t="shared" si="18"/>
        <v>22800</v>
      </c>
    </row>
    <row r="166" spans="1:36" ht="13" x14ac:dyDescent="0.15">
      <c r="A166" s="3">
        <v>44777.558824293985</v>
      </c>
      <c r="B166" s="4" t="s">
        <v>4</v>
      </c>
      <c r="C166" s="4" t="s">
        <v>13</v>
      </c>
      <c r="D166" s="4" t="s">
        <v>14</v>
      </c>
      <c r="E166" s="4">
        <v>4000</v>
      </c>
      <c r="H166" s="4">
        <v>48000</v>
      </c>
      <c r="I166" s="4">
        <f>E166*2</f>
        <v>8000</v>
      </c>
    </row>
    <row r="167" spans="1:36" ht="13" x14ac:dyDescent="0.15">
      <c r="A167" s="3">
        <v>44611.96282079861</v>
      </c>
      <c r="B167" s="4" t="s">
        <v>4</v>
      </c>
      <c r="C167" s="4" t="s">
        <v>13</v>
      </c>
      <c r="D167" s="4" t="s">
        <v>302</v>
      </c>
      <c r="E167" s="4">
        <v>4000</v>
      </c>
      <c r="H167" s="4">
        <v>48000</v>
      </c>
    </row>
    <row r="168" spans="1:36" ht="13" x14ac:dyDescent="0.15">
      <c r="A168" s="3">
        <v>44628.800295266206</v>
      </c>
      <c r="B168" s="4" t="s">
        <v>4</v>
      </c>
      <c r="C168" s="4" t="s">
        <v>13</v>
      </c>
      <c r="D168" s="4" t="s">
        <v>305</v>
      </c>
      <c r="E168" s="4">
        <v>4000</v>
      </c>
      <c r="H168">
        <f>E168*12</f>
        <v>48000</v>
      </c>
    </row>
    <row r="169" spans="1:36" ht="13" x14ac:dyDescent="0.15">
      <c r="A169" s="3">
        <v>44822.431895868052</v>
      </c>
      <c r="B169" s="4" t="s">
        <v>4</v>
      </c>
      <c r="C169" s="4" t="s">
        <v>13</v>
      </c>
      <c r="D169" s="4" t="s">
        <v>305</v>
      </c>
      <c r="E169" s="4">
        <v>4000</v>
      </c>
      <c r="H169">
        <f t="shared" ref="H169:H172" si="19">E169*12</f>
        <v>48000</v>
      </c>
      <c r="J169" s="4" t="s">
        <v>311</v>
      </c>
    </row>
    <row r="170" spans="1:36" ht="13" x14ac:dyDescent="0.15">
      <c r="A170" s="3">
        <v>44657.538136238421</v>
      </c>
      <c r="B170" s="4" t="s">
        <v>10</v>
      </c>
      <c r="C170" s="4" t="s">
        <v>13</v>
      </c>
      <c r="D170" s="4" t="s">
        <v>454</v>
      </c>
      <c r="E170" s="4">
        <v>1200</v>
      </c>
      <c r="H170">
        <f t="shared" si="19"/>
        <v>14400</v>
      </c>
    </row>
    <row r="171" spans="1:36" ht="13" x14ac:dyDescent="0.15">
      <c r="A171" s="3">
        <v>44512.704694803237</v>
      </c>
      <c r="B171" s="4" t="s">
        <v>10</v>
      </c>
      <c r="C171" s="4" t="s">
        <v>13</v>
      </c>
      <c r="D171" s="4" t="s">
        <v>384</v>
      </c>
      <c r="E171" s="9">
        <v>800</v>
      </c>
      <c r="H171">
        <f t="shared" si="19"/>
        <v>9600</v>
      </c>
    </row>
    <row r="172" spans="1:36" ht="13" x14ac:dyDescent="0.15">
      <c r="A172" s="3">
        <v>44517.597516539347</v>
      </c>
      <c r="B172" s="4" t="s">
        <v>10</v>
      </c>
      <c r="C172" s="4" t="s">
        <v>13</v>
      </c>
      <c r="D172" s="4" t="s">
        <v>6</v>
      </c>
      <c r="E172" s="9">
        <v>800</v>
      </c>
      <c r="H172">
        <f t="shared" si="19"/>
        <v>9600</v>
      </c>
      <c r="J172" s="4" t="s">
        <v>478</v>
      </c>
    </row>
    <row r="173" spans="1:36" ht="13" x14ac:dyDescent="0.15">
      <c r="A173" s="3">
        <v>44619.688162743056</v>
      </c>
      <c r="B173" s="4" t="s">
        <v>4</v>
      </c>
      <c r="C173" s="4" t="s">
        <v>60</v>
      </c>
      <c r="D173" s="4" t="s">
        <v>6</v>
      </c>
      <c r="E173" s="4">
        <v>9750</v>
      </c>
      <c r="F173" s="4">
        <v>25000</v>
      </c>
      <c r="G173" s="4">
        <v>5000</v>
      </c>
      <c r="H173" s="4">
        <v>105000</v>
      </c>
      <c r="I173" s="4">
        <f>H173*0.08</f>
        <v>8400</v>
      </c>
      <c r="J173" s="4" t="s">
        <v>61</v>
      </c>
    </row>
    <row r="174" spans="1:36" ht="13" x14ac:dyDescent="0.15">
      <c r="A174" s="3">
        <v>44635.700210497685</v>
      </c>
      <c r="B174" s="4" t="s">
        <v>4</v>
      </c>
      <c r="C174" s="4" t="s">
        <v>60</v>
      </c>
      <c r="D174" s="4" t="s">
        <v>6</v>
      </c>
      <c r="E174" s="4">
        <v>7900</v>
      </c>
      <c r="F174" s="4">
        <v>45000</v>
      </c>
      <c r="G174" s="4">
        <v>10000</v>
      </c>
      <c r="H174" s="4">
        <v>95000</v>
      </c>
      <c r="I174" s="4">
        <f>E175*2</f>
        <v>15200</v>
      </c>
      <c r="J174" s="4" t="s">
        <v>93</v>
      </c>
    </row>
    <row r="175" spans="1:36" ht="13" x14ac:dyDescent="0.15">
      <c r="A175" s="3">
        <v>44637.474885729171</v>
      </c>
      <c r="B175" s="4" t="s">
        <v>4</v>
      </c>
      <c r="C175" s="4" t="s">
        <v>60</v>
      </c>
      <c r="D175" s="4" t="s">
        <v>6</v>
      </c>
      <c r="E175" s="4">
        <v>7600</v>
      </c>
      <c r="F175" s="4">
        <v>30000</v>
      </c>
      <c r="G175" s="4">
        <v>10000</v>
      </c>
      <c r="H175" s="4">
        <v>91000</v>
      </c>
      <c r="I175" s="4">
        <f t="shared" ref="I175:I180" si="20">H175*0.2</f>
        <v>18200</v>
      </c>
      <c r="J175" s="4" t="s">
        <v>97</v>
      </c>
    </row>
    <row r="176" spans="1:36" ht="13" x14ac:dyDescent="0.15">
      <c r="A176" s="3">
        <v>44649.727672372683</v>
      </c>
      <c r="B176" s="4" t="s">
        <v>4</v>
      </c>
      <c r="C176" s="4" t="s">
        <v>60</v>
      </c>
      <c r="D176" s="4" t="s">
        <v>98</v>
      </c>
      <c r="E176" s="4">
        <v>7600</v>
      </c>
      <c r="F176" s="4">
        <v>35000</v>
      </c>
      <c r="G176" s="4">
        <v>10000</v>
      </c>
      <c r="H176" s="4">
        <v>92000</v>
      </c>
      <c r="I176" s="4">
        <f t="shared" si="20"/>
        <v>18400</v>
      </c>
      <c r="J176" s="4" t="s">
        <v>99</v>
      </c>
    </row>
    <row r="177" spans="1:10" ht="13" x14ac:dyDescent="0.15">
      <c r="A177" s="3">
        <v>44655.495644745373</v>
      </c>
      <c r="B177" s="4" t="s">
        <v>4</v>
      </c>
      <c r="C177" s="4" t="s">
        <v>60</v>
      </c>
      <c r="D177" s="4" t="s">
        <v>6</v>
      </c>
      <c r="E177" s="4">
        <v>7000</v>
      </c>
      <c r="F177" s="4">
        <v>35000</v>
      </c>
      <c r="G177" s="4">
        <v>10000</v>
      </c>
      <c r="H177" s="4">
        <v>84000</v>
      </c>
      <c r="I177" s="4">
        <f t="shared" si="20"/>
        <v>16800</v>
      </c>
      <c r="J177" s="4" t="s">
        <v>124</v>
      </c>
    </row>
    <row r="178" spans="1:10" ht="13" x14ac:dyDescent="0.15">
      <c r="A178" s="3">
        <v>44657.418379525465</v>
      </c>
      <c r="B178" s="4" t="s">
        <v>4</v>
      </c>
      <c r="C178" s="4" t="s">
        <v>60</v>
      </c>
      <c r="D178" s="4" t="s">
        <v>6</v>
      </c>
      <c r="E178" s="4">
        <v>7000</v>
      </c>
      <c r="F178" s="4">
        <v>35000</v>
      </c>
      <c r="G178" s="4">
        <v>10000</v>
      </c>
      <c r="H178" s="4">
        <v>84000</v>
      </c>
      <c r="I178" s="4">
        <f t="shared" si="20"/>
        <v>16800</v>
      </c>
      <c r="J178" s="4" t="s">
        <v>125</v>
      </c>
    </row>
    <row r="179" spans="1:10" ht="13" x14ac:dyDescent="0.15">
      <c r="A179" s="3">
        <v>44652.543720428243</v>
      </c>
      <c r="B179" s="4" t="s">
        <v>4</v>
      </c>
      <c r="C179" s="4" t="s">
        <v>60</v>
      </c>
      <c r="D179" s="4" t="s">
        <v>6</v>
      </c>
      <c r="E179" s="4">
        <v>6500</v>
      </c>
      <c r="F179" s="4">
        <v>0</v>
      </c>
      <c r="G179" s="4">
        <v>10000</v>
      </c>
      <c r="H179" s="4">
        <v>78000</v>
      </c>
      <c r="I179" s="4">
        <f t="shared" si="20"/>
        <v>15600</v>
      </c>
      <c r="J179" s="4" t="s">
        <v>143</v>
      </c>
    </row>
    <row r="180" spans="1:10" ht="13" x14ac:dyDescent="0.15">
      <c r="A180" s="3">
        <v>44662.408347013887</v>
      </c>
      <c r="B180" s="4" t="s">
        <v>4</v>
      </c>
      <c r="C180" s="4" t="s">
        <v>60</v>
      </c>
      <c r="D180" s="4" t="s">
        <v>6</v>
      </c>
      <c r="E180" s="4">
        <v>6000</v>
      </c>
      <c r="F180" s="4">
        <v>0</v>
      </c>
      <c r="G180" s="4">
        <v>10000</v>
      </c>
      <c r="H180" s="4">
        <v>72000</v>
      </c>
      <c r="I180" s="4">
        <f t="shared" si="20"/>
        <v>14400</v>
      </c>
    </row>
    <row r="181" spans="1:10" ht="13" x14ac:dyDescent="0.15">
      <c r="A181" s="3">
        <v>44510.702857025462</v>
      </c>
      <c r="B181" s="4" t="s">
        <v>10</v>
      </c>
      <c r="C181" s="4" t="s">
        <v>400</v>
      </c>
      <c r="D181" s="4" t="s">
        <v>6</v>
      </c>
      <c r="E181" s="5">
        <v>1500</v>
      </c>
      <c r="H181">
        <f>1500*12</f>
        <v>18000</v>
      </c>
    </row>
    <row r="182" spans="1:10" ht="13" x14ac:dyDescent="0.15">
      <c r="A182" s="3">
        <v>44577.715082615745</v>
      </c>
      <c r="B182" s="4" t="s">
        <v>4</v>
      </c>
      <c r="C182" s="11" t="s">
        <v>20</v>
      </c>
      <c r="D182" s="4" t="s">
        <v>488</v>
      </c>
      <c r="E182" s="9">
        <f>113300/12</f>
        <v>9441.6666666666661</v>
      </c>
      <c r="F182" s="4">
        <v>10200</v>
      </c>
      <c r="H182" s="9">
        <v>113300</v>
      </c>
      <c r="I182" s="4">
        <f>H182*0.1</f>
        <v>11330</v>
      </c>
    </row>
    <row r="183" spans="1:10" ht="13" x14ac:dyDescent="0.15">
      <c r="A183" s="3">
        <v>44599.753913437497</v>
      </c>
      <c r="B183" s="4" t="s">
        <v>4</v>
      </c>
      <c r="C183" s="4" t="s">
        <v>262</v>
      </c>
      <c r="D183" s="4" t="s">
        <v>6</v>
      </c>
      <c r="E183" s="4">
        <v>6750</v>
      </c>
      <c r="F183" s="4">
        <v>0</v>
      </c>
      <c r="G183" s="4">
        <v>10000</v>
      </c>
      <c r="H183" s="4">
        <v>93150</v>
      </c>
      <c r="I183" s="4">
        <f>H183*0.15</f>
        <v>13972.5</v>
      </c>
      <c r="J183" s="4" t="s">
        <v>135</v>
      </c>
    </row>
    <row r="184" spans="1:10" ht="13" x14ac:dyDescent="0.15">
      <c r="A184" s="3">
        <v>44645.639300451388</v>
      </c>
      <c r="B184" s="4" t="s">
        <v>4</v>
      </c>
      <c r="C184" s="4" t="s">
        <v>262</v>
      </c>
      <c r="D184" s="4" t="s">
        <v>6</v>
      </c>
      <c r="E184" s="4">
        <v>6600</v>
      </c>
      <c r="F184" s="4">
        <v>0</v>
      </c>
      <c r="G184" s="4">
        <v>6600</v>
      </c>
      <c r="H184" s="4">
        <v>95700</v>
      </c>
      <c r="I184" s="4">
        <f>E184*1.5</f>
        <v>9900</v>
      </c>
    </row>
    <row r="185" spans="1:10" ht="13" x14ac:dyDescent="0.15">
      <c r="A185" s="3">
        <v>44843.054961250004</v>
      </c>
      <c r="B185" s="4" t="s">
        <v>261</v>
      </c>
      <c r="C185" s="4" t="s">
        <v>262</v>
      </c>
      <c r="D185" s="4" t="s">
        <v>6</v>
      </c>
      <c r="E185" s="4">
        <v>5000</v>
      </c>
      <c r="H185">
        <f>E185*12</f>
        <v>60000</v>
      </c>
    </row>
    <row r="186" spans="1:10" ht="13" x14ac:dyDescent="0.15">
      <c r="A186" s="3">
        <v>44510.729476539353</v>
      </c>
      <c r="B186" s="4" t="s">
        <v>10</v>
      </c>
      <c r="C186" s="4" t="s">
        <v>262</v>
      </c>
      <c r="D186" s="4" t="s">
        <v>169</v>
      </c>
      <c r="E186" s="9">
        <v>1000</v>
      </c>
      <c r="H186">
        <f t="shared" ref="H186:H190" si="21">E186*12</f>
        <v>12000</v>
      </c>
    </row>
    <row r="187" spans="1:10" ht="13" x14ac:dyDescent="0.15">
      <c r="A187" s="3">
        <v>44510.573025810183</v>
      </c>
      <c r="B187" s="4" t="s">
        <v>10</v>
      </c>
      <c r="C187" s="4" t="s">
        <v>281</v>
      </c>
      <c r="D187" s="4" t="s">
        <v>6</v>
      </c>
      <c r="E187" s="9">
        <v>4200</v>
      </c>
      <c r="H187">
        <f t="shared" si="21"/>
        <v>50400</v>
      </c>
      <c r="J187" s="4" t="s">
        <v>282</v>
      </c>
    </row>
    <row r="188" spans="1:10" ht="13" x14ac:dyDescent="0.15">
      <c r="A188" s="3">
        <v>44633.928085914347</v>
      </c>
      <c r="B188" s="4" t="s">
        <v>10</v>
      </c>
      <c r="C188" s="4" t="s">
        <v>281</v>
      </c>
      <c r="D188" s="4" t="s">
        <v>6</v>
      </c>
      <c r="E188" s="4">
        <v>4200</v>
      </c>
      <c r="H188">
        <f t="shared" si="21"/>
        <v>50400</v>
      </c>
    </row>
    <row r="189" spans="1:10" ht="13" x14ac:dyDescent="0.15">
      <c r="A189" s="3">
        <v>44643.227205706018</v>
      </c>
      <c r="B189" s="4" t="s">
        <v>10</v>
      </c>
      <c r="C189" s="4" t="s">
        <v>281</v>
      </c>
      <c r="D189" s="4" t="s">
        <v>6</v>
      </c>
      <c r="E189" s="4">
        <v>4200</v>
      </c>
      <c r="H189">
        <f t="shared" si="21"/>
        <v>50400</v>
      </c>
    </row>
    <row r="190" spans="1:10" ht="13" x14ac:dyDescent="0.15">
      <c r="A190" s="3">
        <v>44510.554286990737</v>
      </c>
      <c r="B190" s="4" t="s">
        <v>10</v>
      </c>
      <c r="C190" s="4" t="s">
        <v>281</v>
      </c>
      <c r="D190" s="4" t="s">
        <v>6</v>
      </c>
      <c r="E190" s="9">
        <v>3000</v>
      </c>
      <c r="H190">
        <f t="shared" si="21"/>
        <v>36000</v>
      </c>
    </row>
    <row r="191" spans="1:10" ht="13" x14ac:dyDescent="0.15">
      <c r="A191" s="3">
        <v>44816.702300821758</v>
      </c>
      <c r="B191" s="4" t="s">
        <v>4</v>
      </c>
      <c r="C191" s="11" t="s">
        <v>128</v>
      </c>
      <c r="D191" s="4" t="s">
        <v>6</v>
      </c>
      <c r="E191" s="4">
        <v>7000</v>
      </c>
      <c r="H191" s="4">
        <v>117500</v>
      </c>
      <c r="I191" s="4">
        <v>21000</v>
      </c>
      <c r="J191" s="4" t="s">
        <v>129</v>
      </c>
    </row>
    <row r="192" spans="1:10" ht="13" x14ac:dyDescent="0.15">
      <c r="A192" s="3">
        <v>44830.430936944445</v>
      </c>
      <c r="B192" s="4" t="s">
        <v>4</v>
      </c>
      <c r="C192" s="11" t="s">
        <v>128</v>
      </c>
      <c r="D192" s="4" t="s">
        <v>130</v>
      </c>
      <c r="E192" s="4">
        <v>7000</v>
      </c>
      <c r="H192">
        <f>E192*12</f>
        <v>84000</v>
      </c>
      <c r="I192" s="4">
        <f>E192*3</f>
        <v>21000</v>
      </c>
      <c r="J192" s="4" t="s">
        <v>131</v>
      </c>
    </row>
    <row r="193" spans="1:10" ht="13" x14ac:dyDescent="0.15">
      <c r="A193" s="3">
        <v>44510.588765462962</v>
      </c>
      <c r="B193" s="4" t="s">
        <v>10</v>
      </c>
      <c r="C193" s="11" t="s">
        <v>128</v>
      </c>
      <c r="D193" s="4" t="s">
        <v>6</v>
      </c>
      <c r="E193" s="9">
        <v>5600</v>
      </c>
      <c r="H193">
        <f t="shared" ref="H193:H205" si="22">E193*12</f>
        <v>67200</v>
      </c>
    </row>
    <row r="194" spans="1:10" ht="13" x14ac:dyDescent="0.15">
      <c r="A194" s="3">
        <v>44555.597399467588</v>
      </c>
      <c r="B194" s="4" t="s">
        <v>10</v>
      </c>
      <c r="C194" s="11" t="s">
        <v>128</v>
      </c>
      <c r="D194" s="4" t="s">
        <v>6</v>
      </c>
      <c r="E194" s="9">
        <v>5600</v>
      </c>
      <c r="H194">
        <f t="shared" si="22"/>
        <v>67200</v>
      </c>
    </row>
    <row r="195" spans="1:10" ht="13" x14ac:dyDescent="0.15">
      <c r="A195" s="3">
        <v>44591.975462071758</v>
      </c>
      <c r="B195" s="4" t="s">
        <v>10</v>
      </c>
      <c r="C195" s="11" t="s">
        <v>128</v>
      </c>
      <c r="D195" s="4" t="s">
        <v>6</v>
      </c>
      <c r="E195" s="5">
        <v>4500</v>
      </c>
      <c r="H195">
        <f t="shared" si="22"/>
        <v>54000</v>
      </c>
    </row>
    <row r="196" spans="1:10" ht="13" x14ac:dyDescent="0.15">
      <c r="A196" s="3">
        <v>44839.901747083335</v>
      </c>
      <c r="B196" s="4" t="s">
        <v>10</v>
      </c>
      <c r="C196" s="11" t="s">
        <v>128</v>
      </c>
      <c r="D196" s="4" t="s">
        <v>6</v>
      </c>
      <c r="E196" s="4">
        <v>4000</v>
      </c>
      <c r="H196">
        <f t="shared" si="22"/>
        <v>48000</v>
      </c>
    </row>
    <row r="197" spans="1:10" ht="13" x14ac:dyDescent="0.15">
      <c r="A197" s="3">
        <v>44510.658233391208</v>
      </c>
      <c r="B197" s="4" t="s">
        <v>10</v>
      </c>
      <c r="C197" s="11" t="s">
        <v>128</v>
      </c>
      <c r="D197" s="4" t="s">
        <v>6</v>
      </c>
      <c r="E197" s="9">
        <v>2500</v>
      </c>
      <c r="H197">
        <f t="shared" si="22"/>
        <v>30000</v>
      </c>
      <c r="J197" s="4" t="s">
        <v>356</v>
      </c>
    </row>
    <row r="198" spans="1:10" ht="13" x14ac:dyDescent="0.15">
      <c r="A198" s="3">
        <v>44512.581357962961</v>
      </c>
      <c r="B198" s="4" t="s">
        <v>10</v>
      </c>
      <c r="C198" s="11" t="s">
        <v>128</v>
      </c>
      <c r="D198" s="4" t="s">
        <v>169</v>
      </c>
      <c r="E198" s="9">
        <v>2500</v>
      </c>
      <c r="H198">
        <f t="shared" si="22"/>
        <v>30000</v>
      </c>
    </row>
    <row r="199" spans="1:10" ht="13" x14ac:dyDescent="0.15">
      <c r="A199" s="3">
        <v>44527.947156099537</v>
      </c>
      <c r="B199" s="4" t="s">
        <v>10</v>
      </c>
      <c r="C199" s="11" t="s">
        <v>128</v>
      </c>
      <c r="D199" s="4" t="s">
        <v>357</v>
      </c>
      <c r="E199" s="9">
        <v>2500</v>
      </c>
      <c r="H199">
        <f t="shared" si="22"/>
        <v>30000</v>
      </c>
    </row>
    <row r="200" spans="1:10" ht="13" x14ac:dyDescent="0.15">
      <c r="A200" s="3">
        <v>44530.426170486113</v>
      </c>
      <c r="B200" s="4" t="s">
        <v>10</v>
      </c>
      <c r="C200" s="11" t="s">
        <v>128</v>
      </c>
      <c r="D200" s="4" t="s">
        <v>6</v>
      </c>
      <c r="E200" s="9">
        <v>2500</v>
      </c>
      <c r="H200">
        <f t="shared" si="22"/>
        <v>30000</v>
      </c>
    </row>
    <row r="201" spans="1:10" ht="13" x14ac:dyDescent="0.15">
      <c r="A201" s="3">
        <v>44510.554438749998</v>
      </c>
      <c r="B201" s="4" t="s">
        <v>10</v>
      </c>
      <c r="C201" s="11" t="s">
        <v>128</v>
      </c>
      <c r="D201" s="4" t="s">
        <v>169</v>
      </c>
      <c r="E201" s="9">
        <v>2500</v>
      </c>
      <c r="H201">
        <f t="shared" si="22"/>
        <v>30000</v>
      </c>
    </row>
    <row r="202" spans="1:10" ht="13" x14ac:dyDescent="0.15">
      <c r="A202" s="3">
        <v>44520.487386446759</v>
      </c>
      <c r="B202" s="4" t="s">
        <v>10</v>
      </c>
      <c r="C202" s="11" t="s">
        <v>128</v>
      </c>
      <c r="D202" s="4" t="s">
        <v>6</v>
      </c>
      <c r="E202" s="5">
        <v>5600</v>
      </c>
      <c r="H202">
        <f t="shared" si="22"/>
        <v>67200</v>
      </c>
    </row>
    <row r="203" spans="1:10" ht="13" x14ac:dyDescent="0.15">
      <c r="A203" s="3">
        <v>44842.736641296295</v>
      </c>
      <c r="B203" s="4" t="s">
        <v>10</v>
      </c>
      <c r="C203" s="4" t="s">
        <v>423</v>
      </c>
      <c r="D203" s="4" t="s">
        <v>6</v>
      </c>
      <c r="E203" s="4">
        <v>1500</v>
      </c>
      <c r="H203">
        <f t="shared" si="22"/>
        <v>18000</v>
      </c>
      <c r="J203" s="4" t="s">
        <v>424</v>
      </c>
    </row>
    <row r="204" spans="1:10" ht="13" x14ac:dyDescent="0.15">
      <c r="A204" s="3">
        <v>44510.580732037037</v>
      </c>
      <c r="B204" s="4" t="s">
        <v>10</v>
      </c>
      <c r="C204" s="4" t="s">
        <v>423</v>
      </c>
      <c r="D204" s="4" t="s">
        <v>397</v>
      </c>
      <c r="E204" s="9">
        <v>1500</v>
      </c>
      <c r="H204">
        <f t="shared" si="22"/>
        <v>18000</v>
      </c>
    </row>
    <row r="205" spans="1:10" ht="13" x14ac:dyDescent="0.15">
      <c r="A205" s="3">
        <v>44688.120349849538</v>
      </c>
      <c r="B205" s="4" t="s">
        <v>4</v>
      </c>
      <c r="C205" s="4" t="s">
        <v>126</v>
      </c>
      <c r="D205" s="4" t="s">
        <v>6</v>
      </c>
      <c r="E205" s="4">
        <v>7000</v>
      </c>
      <c r="H205">
        <f t="shared" si="22"/>
        <v>84000</v>
      </c>
    </row>
    <row r="206" spans="1:10" ht="13" x14ac:dyDescent="0.15">
      <c r="A206" s="3">
        <v>44510.531967708332</v>
      </c>
      <c r="B206" s="4" t="s">
        <v>4</v>
      </c>
      <c r="C206" s="4" t="s">
        <v>126</v>
      </c>
      <c r="D206" s="4" t="s">
        <v>6</v>
      </c>
      <c r="E206" s="9">
        <v>6250</v>
      </c>
      <c r="F206" s="4">
        <v>0</v>
      </c>
      <c r="G206" s="4">
        <v>0</v>
      </c>
      <c r="H206" s="4">
        <v>75000</v>
      </c>
      <c r="I206" s="4" t="s">
        <v>148</v>
      </c>
      <c r="J206" s="4" t="s">
        <v>149</v>
      </c>
    </row>
    <row r="207" spans="1:10" ht="13" x14ac:dyDescent="0.15">
      <c r="A207" s="3">
        <v>44516.617754259263</v>
      </c>
      <c r="B207" s="4" t="s">
        <v>4</v>
      </c>
      <c r="C207" s="4" t="s">
        <v>126</v>
      </c>
      <c r="D207" s="4" t="s">
        <v>6</v>
      </c>
      <c r="E207" s="9">
        <v>6250</v>
      </c>
      <c r="G207" s="4">
        <v>16000</v>
      </c>
      <c r="H207">
        <f>E207*12</f>
        <v>75000</v>
      </c>
      <c r="I207" s="4" t="s">
        <v>150</v>
      </c>
      <c r="J207" s="4" t="s">
        <v>151</v>
      </c>
    </row>
    <row r="208" spans="1:10" ht="13" x14ac:dyDescent="0.15">
      <c r="A208" s="3">
        <v>44510.905328344903</v>
      </c>
      <c r="B208" s="4" t="s">
        <v>4</v>
      </c>
      <c r="C208" s="4" t="s">
        <v>126</v>
      </c>
      <c r="D208" s="4" t="s">
        <v>6</v>
      </c>
      <c r="E208" s="9">
        <v>5833</v>
      </c>
      <c r="F208" s="4">
        <v>0</v>
      </c>
      <c r="G208" s="4">
        <v>15000</v>
      </c>
      <c r="H208" s="4">
        <v>70000</v>
      </c>
      <c r="I208" s="4" t="s">
        <v>181</v>
      </c>
      <c r="J208" s="4" t="s">
        <v>182</v>
      </c>
    </row>
    <row r="209" spans="1:10" ht="13" x14ac:dyDescent="0.15">
      <c r="A209" s="3">
        <v>44510.503388784724</v>
      </c>
      <c r="B209" s="4" t="s">
        <v>10</v>
      </c>
      <c r="C209" s="4" t="s">
        <v>126</v>
      </c>
      <c r="D209" s="4" t="s">
        <v>6</v>
      </c>
      <c r="E209" s="5">
        <v>5750</v>
      </c>
      <c r="H209">
        <f>E209*12</f>
        <v>69000</v>
      </c>
    </row>
    <row r="210" spans="1:10" ht="13" x14ac:dyDescent="0.15">
      <c r="A210" s="3">
        <v>44510.538679143516</v>
      </c>
      <c r="B210" s="4" t="s">
        <v>10</v>
      </c>
      <c r="C210" s="4" t="s">
        <v>126</v>
      </c>
      <c r="D210" s="4" t="s">
        <v>6</v>
      </c>
      <c r="E210" s="9">
        <v>5750</v>
      </c>
      <c r="H210">
        <f t="shared" ref="H210:H213" si="23">E210*12</f>
        <v>69000</v>
      </c>
    </row>
    <row r="211" spans="1:10" ht="13" x14ac:dyDescent="0.15">
      <c r="A211" s="3">
        <v>44542.29806872685</v>
      </c>
      <c r="B211" s="4" t="s">
        <v>10</v>
      </c>
      <c r="C211" s="4" t="s">
        <v>126</v>
      </c>
      <c r="D211" s="4" t="s">
        <v>6</v>
      </c>
      <c r="E211" s="9">
        <v>5750</v>
      </c>
      <c r="H211">
        <f t="shared" si="23"/>
        <v>69000</v>
      </c>
    </row>
    <row r="212" spans="1:10" ht="13" x14ac:dyDescent="0.15">
      <c r="A212" s="3">
        <v>44704.601943287038</v>
      </c>
      <c r="B212" s="4" t="s">
        <v>10</v>
      </c>
      <c r="C212" s="4" t="s">
        <v>126</v>
      </c>
      <c r="D212" s="4" t="s">
        <v>6</v>
      </c>
      <c r="E212" s="4">
        <v>5750</v>
      </c>
      <c r="H212">
        <f t="shared" si="23"/>
        <v>69000</v>
      </c>
    </row>
    <row r="213" spans="1:10" ht="13" x14ac:dyDescent="0.15">
      <c r="A213" s="3">
        <v>44836.599678229162</v>
      </c>
      <c r="B213" s="4" t="s">
        <v>10</v>
      </c>
      <c r="C213" s="4" t="s">
        <v>126</v>
      </c>
      <c r="D213" s="4" t="s">
        <v>6</v>
      </c>
      <c r="E213" s="4">
        <v>5750</v>
      </c>
      <c r="H213">
        <f t="shared" si="23"/>
        <v>69000</v>
      </c>
    </row>
    <row r="214" spans="1:10" ht="13" x14ac:dyDescent="0.15">
      <c r="A214" s="3">
        <v>44511.677803854167</v>
      </c>
      <c r="B214" s="4" t="s">
        <v>4</v>
      </c>
      <c r="C214" s="4" t="s">
        <v>51</v>
      </c>
      <c r="D214" s="4" t="s">
        <v>6</v>
      </c>
      <c r="E214" s="9">
        <v>10000</v>
      </c>
      <c r="F214" s="4">
        <v>145000</v>
      </c>
      <c r="G214" s="4">
        <v>12500</v>
      </c>
      <c r="H214" s="4">
        <v>155000</v>
      </c>
      <c r="I214" s="4">
        <f>E214*3</f>
        <v>30000</v>
      </c>
    </row>
    <row r="215" spans="1:10" ht="13" x14ac:dyDescent="0.15">
      <c r="A215" s="3">
        <v>44510.630049178246</v>
      </c>
      <c r="B215" s="4" t="s">
        <v>4</v>
      </c>
      <c r="C215" s="4" t="s">
        <v>51</v>
      </c>
      <c r="D215" s="4" t="s">
        <v>6</v>
      </c>
      <c r="E215" s="9">
        <v>7167</v>
      </c>
      <c r="F215" s="4">
        <v>70000</v>
      </c>
      <c r="G215" s="4">
        <v>8600</v>
      </c>
      <c r="H215" s="4">
        <v>150000</v>
      </c>
      <c r="I215" s="4">
        <f>H215*0.15</f>
        <v>22500</v>
      </c>
    </row>
    <row r="216" spans="1:10" ht="13" x14ac:dyDescent="0.15">
      <c r="A216" s="3">
        <v>44511.63689976852</v>
      </c>
      <c r="B216" s="4" t="s">
        <v>4</v>
      </c>
      <c r="C216" s="4" t="s">
        <v>51</v>
      </c>
      <c r="D216" s="4" t="s">
        <v>6</v>
      </c>
      <c r="E216" s="9">
        <v>7166</v>
      </c>
      <c r="F216" s="4">
        <v>70000</v>
      </c>
      <c r="H216" s="4">
        <v>122610</v>
      </c>
      <c r="I216" s="4">
        <f>H216*0.15</f>
        <v>18391.5</v>
      </c>
    </row>
    <row r="217" spans="1:10" ht="13" x14ac:dyDescent="0.15">
      <c r="A217" s="3">
        <v>44568.504035763894</v>
      </c>
      <c r="B217" s="4" t="s">
        <v>10</v>
      </c>
      <c r="C217" s="4" t="s">
        <v>51</v>
      </c>
      <c r="D217" s="4" t="s">
        <v>6</v>
      </c>
      <c r="E217" s="9">
        <v>5700</v>
      </c>
      <c r="G217" s="4">
        <v>4000</v>
      </c>
      <c r="H217">
        <f>E217*12+G217</f>
        <v>72400</v>
      </c>
    </row>
    <row r="218" spans="1:10" ht="13" x14ac:dyDescent="0.15">
      <c r="A218" s="3">
        <v>44510.515276724538</v>
      </c>
      <c r="B218" s="4" t="s">
        <v>10</v>
      </c>
      <c r="C218" s="4" t="s">
        <v>51</v>
      </c>
      <c r="D218" s="4" t="s">
        <v>6</v>
      </c>
      <c r="E218" s="9">
        <v>5500</v>
      </c>
      <c r="H218">
        <f t="shared" ref="H218:H221" si="24">E218*12+G218</f>
        <v>66000</v>
      </c>
    </row>
    <row r="219" spans="1:10" ht="13" x14ac:dyDescent="0.15">
      <c r="A219" s="3">
        <v>44510.548362118054</v>
      </c>
      <c r="B219" s="4" t="s">
        <v>10</v>
      </c>
      <c r="C219" s="4" t="s">
        <v>51</v>
      </c>
      <c r="D219" s="4" t="s">
        <v>6</v>
      </c>
      <c r="E219" s="9">
        <v>5400</v>
      </c>
      <c r="H219">
        <f t="shared" si="24"/>
        <v>64800</v>
      </c>
    </row>
    <row r="220" spans="1:10" ht="13" x14ac:dyDescent="0.15">
      <c r="A220" s="3">
        <v>44533.364247361111</v>
      </c>
      <c r="B220" s="4" t="s">
        <v>10</v>
      </c>
      <c r="C220" s="4" t="s">
        <v>51</v>
      </c>
      <c r="D220" s="4" t="s">
        <v>6</v>
      </c>
      <c r="E220" s="5">
        <v>5400</v>
      </c>
      <c r="H220">
        <f t="shared" si="24"/>
        <v>64800</v>
      </c>
    </row>
    <row r="221" spans="1:10" ht="13" x14ac:dyDescent="0.15">
      <c r="A221" s="3">
        <v>44518.600393020832</v>
      </c>
      <c r="B221" s="4" t="s">
        <v>10</v>
      </c>
      <c r="C221" s="4" t="s">
        <v>51</v>
      </c>
      <c r="D221" s="4" t="s">
        <v>6</v>
      </c>
      <c r="E221" s="5">
        <v>4067</v>
      </c>
      <c r="H221">
        <f t="shared" si="24"/>
        <v>48804</v>
      </c>
    </row>
    <row r="222" spans="1:10" ht="13" x14ac:dyDescent="0.15">
      <c r="A222" s="3">
        <v>44830.792494050926</v>
      </c>
      <c r="B222" s="4" t="s">
        <v>34</v>
      </c>
      <c r="C222" s="4" t="s">
        <v>80</v>
      </c>
      <c r="D222" s="4" t="s">
        <v>81</v>
      </c>
      <c r="E222" s="4">
        <v>8400</v>
      </c>
      <c r="F222" s="4">
        <v>0</v>
      </c>
      <c r="G222" s="4">
        <v>0</v>
      </c>
      <c r="H222" s="4">
        <v>126000</v>
      </c>
      <c r="J222" s="4" t="s">
        <v>82</v>
      </c>
    </row>
    <row r="223" spans="1:10" ht="13" x14ac:dyDescent="0.15">
      <c r="A223" s="3">
        <v>44810.363645000005</v>
      </c>
      <c r="B223" s="4" t="s">
        <v>4</v>
      </c>
      <c r="C223" s="4" t="s">
        <v>80</v>
      </c>
      <c r="D223" s="4" t="s">
        <v>6</v>
      </c>
      <c r="E223" s="4">
        <v>6000</v>
      </c>
      <c r="F223" s="4">
        <v>0</v>
      </c>
      <c r="G223" s="4">
        <v>0</v>
      </c>
      <c r="H223" s="4">
        <v>72000</v>
      </c>
      <c r="I223" s="4">
        <v>6000</v>
      </c>
      <c r="J223" s="4" t="s">
        <v>175</v>
      </c>
    </row>
    <row r="224" spans="1:10" ht="13" x14ac:dyDescent="0.15">
      <c r="A224" s="3">
        <v>44801.654059085646</v>
      </c>
      <c r="B224" s="4" t="s">
        <v>4</v>
      </c>
      <c r="C224" s="4" t="s">
        <v>80</v>
      </c>
      <c r="D224" s="4" t="s">
        <v>123</v>
      </c>
      <c r="E224" s="4">
        <v>5500</v>
      </c>
      <c r="F224" s="4">
        <v>0</v>
      </c>
      <c r="G224" s="4">
        <v>0</v>
      </c>
      <c r="H224" s="4">
        <v>84000</v>
      </c>
      <c r="I224" s="4">
        <f>E224*3</f>
        <v>16500</v>
      </c>
      <c r="J224" s="4" t="s">
        <v>218</v>
      </c>
    </row>
    <row r="225" spans="1:34" ht="13" x14ac:dyDescent="0.15">
      <c r="A225" s="3">
        <v>44735.839935972224</v>
      </c>
      <c r="B225" s="4" t="s">
        <v>10</v>
      </c>
      <c r="C225" s="4" t="s">
        <v>80</v>
      </c>
      <c r="D225" s="4" t="s">
        <v>6</v>
      </c>
      <c r="E225" s="4">
        <v>3000</v>
      </c>
      <c r="H225">
        <f>E225*12+G225+F225</f>
        <v>36000</v>
      </c>
    </row>
    <row r="226" spans="1:34" ht="13" x14ac:dyDescent="0.15">
      <c r="A226" s="3">
        <v>44752.103124143519</v>
      </c>
      <c r="B226" s="4" t="s">
        <v>10</v>
      </c>
      <c r="C226" s="4" t="s">
        <v>80</v>
      </c>
      <c r="D226" s="4" t="s">
        <v>6</v>
      </c>
      <c r="E226" s="4">
        <v>3000</v>
      </c>
      <c r="F226" s="4">
        <v>0</v>
      </c>
      <c r="G226" s="4">
        <v>0</v>
      </c>
      <c r="H226">
        <f t="shared" ref="H226:H245" si="25">E226*12+G226+F226</f>
        <v>36000</v>
      </c>
      <c r="AH226" s="4"/>
    </row>
    <row r="227" spans="1:34" ht="13" x14ac:dyDescent="0.15">
      <c r="A227" s="3">
        <v>44782.19337439815</v>
      </c>
      <c r="B227" s="4" t="s">
        <v>10</v>
      </c>
      <c r="C227" s="4" t="s">
        <v>80</v>
      </c>
      <c r="D227" s="4" t="s">
        <v>6</v>
      </c>
      <c r="E227" s="4">
        <v>3000</v>
      </c>
      <c r="H227">
        <f t="shared" si="25"/>
        <v>36000</v>
      </c>
      <c r="J227" s="4" t="s">
        <v>344</v>
      </c>
    </row>
    <row r="228" spans="1:34" ht="13" x14ac:dyDescent="0.15">
      <c r="A228" s="3">
        <v>44789.912154189813</v>
      </c>
      <c r="B228" s="4" t="s">
        <v>10</v>
      </c>
      <c r="C228" s="4" t="s">
        <v>80</v>
      </c>
      <c r="D228" s="4" t="s">
        <v>345</v>
      </c>
      <c r="E228" s="4">
        <v>3000</v>
      </c>
      <c r="H228">
        <f t="shared" si="25"/>
        <v>36000</v>
      </c>
    </row>
    <row r="229" spans="1:34" ht="13" x14ac:dyDescent="0.15">
      <c r="A229" s="3">
        <v>44793.00409913194</v>
      </c>
      <c r="B229" s="4" t="s">
        <v>10</v>
      </c>
      <c r="C229" s="4" t="s">
        <v>80</v>
      </c>
      <c r="D229" s="4" t="s">
        <v>6</v>
      </c>
      <c r="E229" s="4">
        <v>3000</v>
      </c>
      <c r="H229">
        <f t="shared" si="25"/>
        <v>36000</v>
      </c>
    </row>
    <row r="230" spans="1:34" ht="13" x14ac:dyDescent="0.15">
      <c r="A230" s="3">
        <v>44847.669199837968</v>
      </c>
      <c r="B230" s="4" t="s">
        <v>10</v>
      </c>
      <c r="C230" s="4" t="s">
        <v>80</v>
      </c>
      <c r="D230" s="4" t="s">
        <v>6</v>
      </c>
      <c r="E230" s="4">
        <v>3000</v>
      </c>
      <c r="H230">
        <f t="shared" si="25"/>
        <v>36000</v>
      </c>
      <c r="J230" s="4" t="s">
        <v>349</v>
      </c>
    </row>
    <row r="231" spans="1:34" ht="13" x14ac:dyDescent="0.15">
      <c r="A231" s="3">
        <v>44510.56808751158</v>
      </c>
      <c r="B231" s="4" t="s">
        <v>10</v>
      </c>
      <c r="C231" s="4" t="s">
        <v>80</v>
      </c>
      <c r="D231" s="4" t="s">
        <v>352</v>
      </c>
      <c r="E231" s="9">
        <v>2500</v>
      </c>
      <c r="H231">
        <f t="shared" si="25"/>
        <v>30000</v>
      </c>
    </row>
    <row r="232" spans="1:34" ht="13" x14ac:dyDescent="0.15">
      <c r="A232" s="3">
        <v>44510.651135902779</v>
      </c>
      <c r="B232" s="4" t="s">
        <v>10</v>
      </c>
      <c r="C232" s="4" t="s">
        <v>80</v>
      </c>
      <c r="D232" s="4" t="s">
        <v>6</v>
      </c>
      <c r="E232" s="9">
        <v>2500</v>
      </c>
      <c r="H232">
        <f t="shared" si="25"/>
        <v>30000</v>
      </c>
      <c r="J232" s="4" t="s">
        <v>355</v>
      </c>
    </row>
    <row r="233" spans="1:34" ht="13" x14ac:dyDescent="0.15">
      <c r="A233" s="3">
        <v>44530.42529053241</v>
      </c>
      <c r="B233" s="4" t="s">
        <v>10</v>
      </c>
      <c r="C233" s="4" t="s">
        <v>80</v>
      </c>
      <c r="D233" s="4" t="s">
        <v>6</v>
      </c>
      <c r="E233" s="9">
        <v>2500</v>
      </c>
      <c r="H233">
        <f t="shared" si="25"/>
        <v>30000</v>
      </c>
    </row>
    <row r="234" spans="1:34" ht="13" x14ac:dyDescent="0.15">
      <c r="A234" s="3">
        <v>44563.673711249998</v>
      </c>
      <c r="B234" s="4" t="s">
        <v>10</v>
      </c>
      <c r="C234" s="4" t="s">
        <v>80</v>
      </c>
      <c r="D234" s="4" t="s">
        <v>6</v>
      </c>
      <c r="E234" s="9">
        <v>2500</v>
      </c>
      <c r="H234">
        <f t="shared" si="25"/>
        <v>30000</v>
      </c>
    </row>
    <row r="235" spans="1:34" ht="13" x14ac:dyDescent="0.15">
      <c r="A235" s="3">
        <v>44605.854865972222</v>
      </c>
      <c r="B235" s="4" t="s">
        <v>10</v>
      </c>
      <c r="C235" s="4" t="s">
        <v>80</v>
      </c>
      <c r="D235" s="4" t="s">
        <v>6</v>
      </c>
      <c r="E235" s="4">
        <v>2500</v>
      </c>
      <c r="H235">
        <f t="shared" si="25"/>
        <v>30000</v>
      </c>
    </row>
    <row r="236" spans="1:34" ht="13" x14ac:dyDescent="0.15">
      <c r="A236" s="3">
        <v>44627.827896192131</v>
      </c>
      <c r="B236" s="4" t="s">
        <v>10</v>
      </c>
      <c r="C236" s="4" t="s">
        <v>80</v>
      </c>
      <c r="D236" s="4" t="s">
        <v>6</v>
      </c>
      <c r="E236" s="4">
        <v>2500</v>
      </c>
      <c r="H236">
        <f t="shared" si="25"/>
        <v>30000</v>
      </c>
      <c r="J236" s="4" t="s">
        <v>363</v>
      </c>
    </row>
    <row r="237" spans="1:34" ht="13" x14ac:dyDescent="0.15">
      <c r="A237" s="3">
        <v>44510.509296203702</v>
      </c>
      <c r="B237" s="4" t="s">
        <v>10</v>
      </c>
      <c r="C237" s="4" t="s">
        <v>80</v>
      </c>
      <c r="D237" s="4" t="s">
        <v>6</v>
      </c>
      <c r="E237" s="9">
        <v>2000</v>
      </c>
      <c r="H237">
        <f t="shared" si="25"/>
        <v>24000</v>
      </c>
    </row>
    <row r="238" spans="1:34" ht="13" x14ac:dyDescent="0.15">
      <c r="A238" s="3">
        <v>44510.545164837968</v>
      </c>
      <c r="B238" s="4" t="s">
        <v>10</v>
      </c>
      <c r="C238" s="4" t="s">
        <v>80</v>
      </c>
      <c r="D238" s="4" t="s">
        <v>6</v>
      </c>
      <c r="E238" s="9">
        <v>2000</v>
      </c>
      <c r="H238">
        <f t="shared" si="25"/>
        <v>24000</v>
      </c>
    </row>
    <row r="239" spans="1:34" ht="13" x14ac:dyDescent="0.15">
      <c r="A239" s="3">
        <v>44536.631599212968</v>
      </c>
      <c r="B239" s="4" t="s">
        <v>10</v>
      </c>
      <c r="C239" s="4" t="s">
        <v>80</v>
      </c>
      <c r="D239" s="4" t="s">
        <v>6</v>
      </c>
      <c r="E239" s="9">
        <v>2000</v>
      </c>
      <c r="H239">
        <f t="shared" si="25"/>
        <v>24000</v>
      </c>
    </row>
    <row r="240" spans="1:34" ht="13" x14ac:dyDescent="0.15">
      <c r="A240" s="3">
        <v>44608.581287256944</v>
      </c>
      <c r="B240" s="4" t="s">
        <v>10</v>
      </c>
      <c r="C240" s="4" t="s">
        <v>80</v>
      </c>
      <c r="D240" s="4" t="s">
        <v>6</v>
      </c>
      <c r="E240" s="4">
        <v>2000</v>
      </c>
      <c r="H240">
        <f t="shared" si="25"/>
        <v>24000</v>
      </c>
    </row>
    <row r="241" spans="1:10" ht="13" x14ac:dyDescent="0.15">
      <c r="A241" s="3">
        <v>44621.901670289357</v>
      </c>
      <c r="B241" s="4" t="s">
        <v>10</v>
      </c>
      <c r="C241" s="4" t="s">
        <v>80</v>
      </c>
      <c r="D241" s="4" t="s">
        <v>375</v>
      </c>
      <c r="E241" s="4">
        <v>2000</v>
      </c>
      <c r="H241">
        <f t="shared" si="25"/>
        <v>24000</v>
      </c>
    </row>
    <row r="242" spans="1:10" ht="13" x14ac:dyDescent="0.15">
      <c r="A242" s="3">
        <v>44635.195055555552</v>
      </c>
      <c r="B242" s="4" t="s">
        <v>10</v>
      </c>
      <c r="C242" s="4" t="s">
        <v>80</v>
      </c>
      <c r="D242" s="4" t="s">
        <v>6</v>
      </c>
      <c r="E242" s="4">
        <v>2000</v>
      </c>
      <c r="H242">
        <f t="shared" si="25"/>
        <v>24000</v>
      </c>
    </row>
    <row r="243" spans="1:10" ht="13" x14ac:dyDescent="0.15">
      <c r="A243" s="3">
        <v>44546.689118379625</v>
      </c>
      <c r="B243" s="4" t="s">
        <v>10</v>
      </c>
      <c r="C243" s="4" t="s">
        <v>80</v>
      </c>
      <c r="D243" s="4" t="s">
        <v>6</v>
      </c>
      <c r="E243" s="5">
        <v>1200</v>
      </c>
      <c r="H243">
        <f t="shared" si="25"/>
        <v>14400</v>
      </c>
    </row>
    <row r="244" spans="1:10" ht="13" x14ac:dyDescent="0.15">
      <c r="A244" s="3">
        <v>44591.738654525463</v>
      </c>
      <c r="B244" s="4" t="s">
        <v>10</v>
      </c>
      <c r="C244" s="4" t="s">
        <v>80</v>
      </c>
      <c r="D244" s="4" t="s">
        <v>65</v>
      </c>
      <c r="E244" s="5">
        <v>1200</v>
      </c>
      <c r="H244">
        <f t="shared" si="25"/>
        <v>14400</v>
      </c>
      <c r="J244" s="4" t="s">
        <v>448</v>
      </c>
    </row>
    <row r="245" spans="1:10" ht="13" x14ac:dyDescent="0.15">
      <c r="A245" s="3">
        <v>44510.729338171295</v>
      </c>
      <c r="B245" s="4" t="s">
        <v>10</v>
      </c>
      <c r="C245" s="4" t="s">
        <v>80</v>
      </c>
      <c r="D245" s="4" t="s">
        <v>21</v>
      </c>
      <c r="E245" s="9">
        <v>2000</v>
      </c>
      <c r="H245">
        <f t="shared" si="25"/>
        <v>24000</v>
      </c>
    </row>
    <row r="246" spans="1:10" ht="13" x14ac:dyDescent="0.15">
      <c r="A246" s="3">
        <v>44836.55467946759</v>
      </c>
      <c r="B246" s="4" t="s">
        <v>4</v>
      </c>
      <c r="C246" s="4" t="s">
        <v>91</v>
      </c>
      <c r="D246" s="4" t="s">
        <v>6</v>
      </c>
      <c r="E246" s="4">
        <v>8000</v>
      </c>
      <c r="F246" s="4">
        <v>36920</v>
      </c>
      <c r="G246" s="4">
        <v>8000</v>
      </c>
      <c r="H246" s="4">
        <v>130000</v>
      </c>
      <c r="I246" s="4">
        <f>H246*0.15</f>
        <v>19500</v>
      </c>
      <c r="J246" s="4" t="s">
        <v>92</v>
      </c>
    </row>
    <row r="247" spans="1:10" ht="13" x14ac:dyDescent="0.15">
      <c r="A247" s="3">
        <v>44756.045609976849</v>
      </c>
      <c r="B247" s="4" t="s">
        <v>4</v>
      </c>
      <c r="C247" s="4" t="s">
        <v>91</v>
      </c>
      <c r="D247" s="4" t="s">
        <v>6</v>
      </c>
      <c r="E247" s="4">
        <v>6500</v>
      </c>
      <c r="F247" s="4">
        <v>36920</v>
      </c>
      <c r="G247" s="4">
        <v>0</v>
      </c>
      <c r="H247" s="4">
        <v>110000</v>
      </c>
      <c r="I247" s="4">
        <f>H247*0.15</f>
        <v>16500</v>
      </c>
      <c r="J247" s="4" t="s">
        <v>145</v>
      </c>
    </row>
    <row r="248" spans="1:10" ht="13" x14ac:dyDescent="0.15">
      <c r="A248" s="3">
        <v>44688.564790925928</v>
      </c>
      <c r="B248" s="4" t="s">
        <v>4</v>
      </c>
      <c r="C248" s="4" t="s">
        <v>91</v>
      </c>
      <c r="D248" s="4" t="s">
        <v>6</v>
      </c>
      <c r="E248" s="4">
        <v>5500</v>
      </c>
      <c r="H248">
        <f>E248*12</f>
        <v>66000</v>
      </c>
      <c r="I248" s="4">
        <f>E248*2</f>
        <v>11000</v>
      </c>
    </row>
    <row r="249" spans="1:10" ht="13" x14ac:dyDescent="0.15">
      <c r="A249" s="3">
        <v>44656.57399686343</v>
      </c>
      <c r="B249" s="4" t="s">
        <v>10</v>
      </c>
      <c r="C249" s="4" t="s">
        <v>91</v>
      </c>
      <c r="D249" s="4" t="s">
        <v>6</v>
      </c>
      <c r="E249" s="4">
        <v>3000</v>
      </c>
      <c r="H249">
        <f t="shared" ref="H249:H257" si="26">E249*12</f>
        <v>36000</v>
      </c>
    </row>
    <row r="250" spans="1:10" ht="13" x14ac:dyDescent="0.15">
      <c r="A250" s="3">
        <v>44510.565382233792</v>
      </c>
      <c r="B250" s="4" t="s">
        <v>10</v>
      </c>
      <c r="C250" s="4" t="s">
        <v>91</v>
      </c>
      <c r="D250" s="4" t="s">
        <v>6</v>
      </c>
      <c r="E250" s="9">
        <v>2500</v>
      </c>
      <c r="H250">
        <f t="shared" si="26"/>
        <v>30000</v>
      </c>
    </row>
    <row r="251" spans="1:10" ht="13" x14ac:dyDescent="0.15">
      <c r="A251" s="3">
        <v>44510.638123009259</v>
      </c>
      <c r="B251" s="4" t="s">
        <v>10</v>
      </c>
      <c r="C251" s="4" t="s">
        <v>91</v>
      </c>
      <c r="D251" s="4" t="s">
        <v>354</v>
      </c>
      <c r="E251" s="9">
        <v>2500</v>
      </c>
      <c r="H251">
        <f t="shared" si="26"/>
        <v>30000</v>
      </c>
    </row>
    <row r="252" spans="1:10" ht="13" x14ac:dyDescent="0.15">
      <c r="A252" s="3">
        <v>44511.61445025463</v>
      </c>
      <c r="B252" s="4" t="s">
        <v>10</v>
      </c>
      <c r="C252" s="4" t="s">
        <v>91</v>
      </c>
      <c r="D252" s="4" t="s">
        <v>6</v>
      </c>
      <c r="E252" s="9">
        <v>2500</v>
      </c>
      <c r="H252">
        <f t="shared" si="26"/>
        <v>30000</v>
      </c>
    </row>
    <row r="253" spans="1:10" ht="13" x14ac:dyDescent="0.15">
      <c r="A253" s="3">
        <v>44518.60000903935</v>
      </c>
      <c r="B253" s="4" t="s">
        <v>10</v>
      </c>
      <c r="C253" s="4" t="s">
        <v>91</v>
      </c>
      <c r="D253" s="4" t="s">
        <v>6</v>
      </c>
      <c r="E253" s="9">
        <v>2500</v>
      </c>
      <c r="H253">
        <f t="shared" si="26"/>
        <v>30000</v>
      </c>
    </row>
    <row r="254" spans="1:10" ht="13" x14ac:dyDescent="0.15">
      <c r="A254" s="3">
        <v>44580.827542453699</v>
      </c>
      <c r="B254" s="4" t="s">
        <v>10</v>
      </c>
      <c r="C254" s="4" t="s">
        <v>91</v>
      </c>
      <c r="D254" s="4" t="s">
        <v>360</v>
      </c>
      <c r="E254" s="9">
        <v>2500</v>
      </c>
      <c r="H254">
        <f t="shared" si="26"/>
        <v>30000</v>
      </c>
    </row>
    <row r="255" spans="1:10" ht="13" x14ac:dyDescent="0.15">
      <c r="A255" s="3">
        <v>44584.899014814815</v>
      </c>
      <c r="B255" s="4" t="s">
        <v>10</v>
      </c>
      <c r="C255" s="4" t="s">
        <v>91</v>
      </c>
      <c r="D255" s="4" t="s">
        <v>361</v>
      </c>
      <c r="E255" s="9">
        <v>2500</v>
      </c>
      <c r="H255">
        <f t="shared" si="26"/>
        <v>30000</v>
      </c>
    </row>
    <row r="256" spans="1:10" ht="13" x14ac:dyDescent="0.15">
      <c r="A256" s="3">
        <v>44811.092607303246</v>
      </c>
      <c r="B256" s="4" t="s">
        <v>10</v>
      </c>
      <c r="C256" s="4" t="s">
        <v>91</v>
      </c>
      <c r="D256" s="4" t="s">
        <v>6</v>
      </c>
      <c r="E256" s="4">
        <v>2500</v>
      </c>
      <c r="H256">
        <f t="shared" si="26"/>
        <v>30000</v>
      </c>
    </row>
    <row r="257" spans="1:10" ht="13" x14ac:dyDescent="0.15">
      <c r="A257" s="3">
        <v>44510.566469861107</v>
      </c>
      <c r="B257" s="4" t="s">
        <v>10</v>
      </c>
      <c r="C257" s="4" t="s">
        <v>91</v>
      </c>
      <c r="D257" s="4" t="s">
        <v>259</v>
      </c>
      <c r="E257" s="5">
        <v>1500</v>
      </c>
      <c r="H257">
        <f t="shared" si="26"/>
        <v>18000</v>
      </c>
    </row>
    <row r="258" spans="1:10" ht="13" x14ac:dyDescent="0.15">
      <c r="A258" s="3">
        <v>44771.694879062503</v>
      </c>
      <c r="B258" s="4" t="s">
        <v>4</v>
      </c>
      <c r="C258" s="4" t="s">
        <v>308</v>
      </c>
      <c r="D258" s="4" t="s">
        <v>309</v>
      </c>
      <c r="E258" s="4">
        <v>4000</v>
      </c>
      <c r="F258" s="4">
        <v>0</v>
      </c>
      <c r="G258" s="4">
        <v>0</v>
      </c>
      <c r="H258" s="4">
        <v>48000</v>
      </c>
      <c r="I258" s="4">
        <f>E258*1.5</f>
        <v>6000</v>
      </c>
      <c r="J258" s="4" t="s">
        <v>310</v>
      </c>
    </row>
    <row r="259" spans="1:10" ht="13" x14ac:dyDescent="0.15">
      <c r="A259" s="3">
        <v>44769.98936068287</v>
      </c>
      <c r="B259" s="4" t="s">
        <v>10</v>
      </c>
      <c r="C259" s="4" t="s">
        <v>308</v>
      </c>
      <c r="D259" s="4" t="s">
        <v>6</v>
      </c>
      <c r="E259" s="4">
        <v>1600</v>
      </c>
      <c r="H259">
        <f>E259*12</f>
        <v>19200</v>
      </c>
    </row>
    <row r="260" spans="1:10" ht="13" x14ac:dyDescent="0.15">
      <c r="A260" s="3">
        <v>44510.541092500003</v>
      </c>
      <c r="B260" s="4" t="s">
        <v>10</v>
      </c>
      <c r="C260" s="4" t="s">
        <v>308</v>
      </c>
      <c r="D260" s="4" t="s">
        <v>6</v>
      </c>
      <c r="E260" s="9">
        <v>1200</v>
      </c>
      <c r="H260">
        <f t="shared" ref="H260:H263" si="27">E260*12</f>
        <v>14400</v>
      </c>
    </row>
    <row r="261" spans="1:10" ht="13" x14ac:dyDescent="0.15">
      <c r="A261" s="3">
        <v>44631.535798518518</v>
      </c>
      <c r="B261" s="4" t="s">
        <v>10</v>
      </c>
      <c r="C261" s="4" t="s">
        <v>416</v>
      </c>
      <c r="D261" s="4" t="s">
        <v>6</v>
      </c>
      <c r="E261" s="4">
        <v>1500</v>
      </c>
      <c r="H261">
        <f t="shared" si="27"/>
        <v>18000</v>
      </c>
    </row>
    <row r="262" spans="1:10" ht="13" x14ac:dyDescent="0.15">
      <c r="A262" s="3">
        <v>44789.494943611113</v>
      </c>
      <c r="B262" s="4" t="s">
        <v>10</v>
      </c>
      <c r="C262" s="4" t="s">
        <v>429</v>
      </c>
      <c r="D262" s="4" t="s">
        <v>169</v>
      </c>
      <c r="E262" s="4">
        <v>1400</v>
      </c>
      <c r="H262">
        <f t="shared" si="27"/>
        <v>16800</v>
      </c>
    </row>
    <row r="263" spans="1:10" ht="13" x14ac:dyDescent="0.15">
      <c r="A263" s="3">
        <v>44520.710423194439</v>
      </c>
      <c r="B263" s="4" t="s">
        <v>10</v>
      </c>
      <c r="C263" s="4" t="s">
        <v>102</v>
      </c>
      <c r="D263" s="4" t="s">
        <v>6</v>
      </c>
      <c r="E263" s="9">
        <v>7500</v>
      </c>
      <c r="H263">
        <f t="shared" si="27"/>
        <v>90000</v>
      </c>
      <c r="J263" s="4" t="s">
        <v>103</v>
      </c>
    </row>
    <row r="264" spans="1:10" ht="13" x14ac:dyDescent="0.15">
      <c r="A264" s="3">
        <v>44520.088445162037</v>
      </c>
      <c r="B264" s="4" t="s">
        <v>4</v>
      </c>
      <c r="C264" s="4" t="s">
        <v>102</v>
      </c>
      <c r="D264" s="4" t="s">
        <v>6</v>
      </c>
      <c r="E264" s="9">
        <v>6000</v>
      </c>
      <c r="F264" s="4" t="s">
        <v>165</v>
      </c>
      <c r="G264" s="4">
        <v>0</v>
      </c>
      <c r="H264" s="4">
        <v>72000</v>
      </c>
      <c r="I264" s="4" t="s">
        <v>165</v>
      </c>
      <c r="J264" s="4" t="s">
        <v>166</v>
      </c>
    </row>
    <row r="265" spans="1:10" ht="13" x14ac:dyDescent="0.15">
      <c r="A265" s="3">
        <v>44619.709855520836</v>
      </c>
      <c r="B265" s="4" t="s">
        <v>10</v>
      </c>
      <c r="C265" s="4" t="s">
        <v>452</v>
      </c>
      <c r="D265" s="4" t="s">
        <v>6</v>
      </c>
      <c r="E265" s="4">
        <v>1200</v>
      </c>
      <c r="H265">
        <f>E265*12</f>
        <v>14400</v>
      </c>
      <c r="J265" s="4" t="s">
        <v>453</v>
      </c>
    </row>
    <row r="266" spans="1:10" ht="13" x14ac:dyDescent="0.15">
      <c r="A266" s="3">
        <v>44511.612277199078</v>
      </c>
      <c r="B266" s="4" t="s">
        <v>10</v>
      </c>
      <c r="C266" s="4" t="s">
        <v>405</v>
      </c>
      <c r="D266" s="4" t="s">
        <v>384</v>
      </c>
      <c r="E266" s="9">
        <v>1500</v>
      </c>
      <c r="H266">
        <f t="shared" ref="H266:H274" si="28">E266*12</f>
        <v>18000</v>
      </c>
      <c r="J266" s="4" t="s">
        <v>406</v>
      </c>
    </row>
    <row r="267" spans="1:10" ht="13" x14ac:dyDescent="0.15">
      <c r="A267" s="3">
        <v>44568.850585196764</v>
      </c>
      <c r="B267" s="4" t="s">
        <v>10</v>
      </c>
      <c r="C267" s="4" t="s">
        <v>405</v>
      </c>
      <c r="D267" s="4" t="s">
        <v>6</v>
      </c>
      <c r="E267" s="9">
        <v>1500</v>
      </c>
      <c r="H267">
        <f t="shared" si="28"/>
        <v>18000</v>
      </c>
      <c r="J267" s="4" t="s">
        <v>415</v>
      </c>
    </row>
    <row r="268" spans="1:10" ht="13" x14ac:dyDescent="0.15">
      <c r="A268" s="3">
        <v>44806.700686365744</v>
      </c>
      <c r="B268" s="4" t="s">
        <v>10</v>
      </c>
      <c r="C268" s="4" t="s">
        <v>420</v>
      </c>
      <c r="D268" s="4" t="s">
        <v>421</v>
      </c>
      <c r="E268" s="4">
        <v>1500</v>
      </c>
      <c r="H268">
        <f t="shared" si="28"/>
        <v>18000</v>
      </c>
    </row>
    <row r="269" spans="1:10" ht="13" x14ac:dyDescent="0.15">
      <c r="A269" s="3">
        <v>44826.617369282409</v>
      </c>
      <c r="B269" s="4" t="s">
        <v>10</v>
      </c>
      <c r="C269" s="4" t="s">
        <v>420</v>
      </c>
      <c r="D269" s="4" t="s">
        <v>421</v>
      </c>
      <c r="E269" s="4">
        <v>1500</v>
      </c>
      <c r="H269">
        <f t="shared" si="28"/>
        <v>18000</v>
      </c>
      <c r="J269" s="4" t="s">
        <v>422</v>
      </c>
    </row>
    <row r="270" spans="1:10" ht="13" x14ac:dyDescent="0.15">
      <c r="A270" s="3">
        <v>44534.728780196761</v>
      </c>
      <c r="B270" s="4" t="s">
        <v>10</v>
      </c>
      <c r="C270" s="4" t="s">
        <v>167</v>
      </c>
      <c r="D270" s="4" t="s">
        <v>6</v>
      </c>
      <c r="E270" s="9">
        <v>6000</v>
      </c>
      <c r="H270">
        <f t="shared" si="28"/>
        <v>72000</v>
      </c>
      <c r="J270" s="4" t="s">
        <v>168</v>
      </c>
    </row>
    <row r="271" spans="1:10" ht="13" x14ac:dyDescent="0.15">
      <c r="A271" s="3">
        <v>44511.633398530088</v>
      </c>
      <c r="B271" s="4" t="s">
        <v>10</v>
      </c>
      <c r="C271" s="4" t="s">
        <v>442</v>
      </c>
      <c r="D271" s="4" t="s">
        <v>6</v>
      </c>
      <c r="E271" s="9">
        <v>1200</v>
      </c>
      <c r="H271">
        <f t="shared" si="28"/>
        <v>14400</v>
      </c>
    </row>
    <row r="272" spans="1:10" ht="13" x14ac:dyDescent="0.15">
      <c r="A272" s="3">
        <v>44536.498636874996</v>
      </c>
      <c r="B272" s="4" t="s">
        <v>10</v>
      </c>
      <c r="C272" s="4" t="s">
        <v>273</v>
      </c>
      <c r="D272" s="4" t="s">
        <v>6</v>
      </c>
      <c r="E272" s="9">
        <v>4500</v>
      </c>
      <c r="H272">
        <f t="shared" si="28"/>
        <v>54000</v>
      </c>
    </row>
    <row r="273" spans="1:10" ht="13" x14ac:dyDescent="0.15">
      <c r="A273" s="3">
        <v>44530.425578958333</v>
      </c>
      <c r="B273" s="4" t="s">
        <v>10</v>
      </c>
      <c r="C273" s="4" t="s">
        <v>273</v>
      </c>
      <c r="D273" s="4" t="s">
        <v>6</v>
      </c>
      <c r="E273" s="9">
        <v>2000</v>
      </c>
      <c r="H273">
        <f t="shared" si="28"/>
        <v>24000</v>
      </c>
    </row>
    <row r="274" spans="1:10" ht="13" x14ac:dyDescent="0.15">
      <c r="A274" s="3">
        <v>44510.54134625</v>
      </c>
      <c r="B274" s="4" t="s">
        <v>10</v>
      </c>
      <c r="C274" s="4" t="s">
        <v>273</v>
      </c>
      <c r="D274" s="4" t="s">
        <v>6</v>
      </c>
      <c r="E274" s="9">
        <v>1200</v>
      </c>
      <c r="H274">
        <f t="shared" si="28"/>
        <v>14400</v>
      </c>
    </row>
    <row r="275" spans="1:10" ht="13" x14ac:dyDescent="0.15">
      <c r="A275" s="3">
        <v>44807.788677777775</v>
      </c>
      <c r="B275" s="4" t="s">
        <v>34</v>
      </c>
      <c r="C275" s="4" t="s">
        <v>53</v>
      </c>
      <c r="D275" s="4" t="s">
        <v>54</v>
      </c>
      <c r="E275" s="4">
        <v>10000</v>
      </c>
      <c r="H275" s="4">
        <v>120000</v>
      </c>
      <c r="I275" s="4">
        <v>0</v>
      </c>
      <c r="J275" s="4" t="s">
        <v>55</v>
      </c>
    </row>
    <row r="276" spans="1:10" ht="13" x14ac:dyDescent="0.15">
      <c r="A276" s="3">
        <v>44636.578424259264</v>
      </c>
      <c r="B276" s="4" t="s">
        <v>10</v>
      </c>
      <c r="C276" s="4" t="s">
        <v>377</v>
      </c>
      <c r="D276" s="4" t="s">
        <v>6</v>
      </c>
      <c r="E276" s="4">
        <v>2000</v>
      </c>
      <c r="H276">
        <f>E276*12</f>
        <v>24000</v>
      </c>
    </row>
    <row r="277" spans="1:10" ht="13" x14ac:dyDescent="0.15">
      <c r="A277" s="3">
        <v>44734.90145474537</v>
      </c>
      <c r="B277" s="4" t="s">
        <v>10</v>
      </c>
      <c r="C277" s="4" t="s">
        <v>389</v>
      </c>
      <c r="D277" s="4" t="s">
        <v>169</v>
      </c>
      <c r="E277" s="4">
        <v>1800</v>
      </c>
      <c r="H277">
        <f t="shared" ref="H277:H281" si="29">E277*12</f>
        <v>21600</v>
      </c>
    </row>
    <row r="278" spans="1:10" ht="13" x14ac:dyDescent="0.15">
      <c r="A278" s="3">
        <v>44840.531029409722</v>
      </c>
      <c r="B278" s="4" t="s">
        <v>10</v>
      </c>
      <c r="C278" s="4" t="s">
        <v>389</v>
      </c>
      <c r="D278" s="4" t="s">
        <v>6</v>
      </c>
      <c r="E278" s="4">
        <v>1800</v>
      </c>
      <c r="H278">
        <f t="shared" si="29"/>
        <v>21600</v>
      </c>
    </row>
    <row r="279" spans="1:10" ht="13" x14ac:dyDescent="0.15">
      <c r="A279" s="3">
        <v>44622.599503356483</v>
      </c>
      <c r="B279" s="4" t="s">
        <v>10</v>
      </c>
      <c r="C279" s="4" t="s">
        <v>389</v>
      </c>
      <c r="D279" s="4" t="s">
        <v>169</v>
      </c>
      <c r="E279" s="4">
        <v>1200</v>
      </c>
      <c r="H279">
        <f t="shared" si="29"/>
        <v>14400</v>
      </c>
    </row>
    <row r="280" spans="1:10" ht="13" x14ac:dyDescent="0.15">
      <c r="A280" s="3">
        <v>44510.594589548607</v>
      </c>
      <c r="B280" s="4" t="s">
        <v>10</v>
      </c>
      <c r="C280" s="4" t="s">
        <v>440</v>
      </c>
      <c r="D280" s="4" t="s">
        <v>6</v>
      </c>
      <c r="E280" s="9">
        <v>1200</v>
      </c>
      <c r="H280">
        <f t="shared" si="29"/>
        <v>14400</v>
      </c>
    </row>
    <row r="281" spans="1:10" ht="13" x14ac:dyDescent="0.15">
      <c r="A281" s="3">
        <v>44517.596517094906</v>
      </c>
      <c r="B281" s="4" t="s">
        <v>10</v>
      </c>
      <c r="C281" s="4" t="s">
        <v>409</v>
      </c>
      <c r="D281" s="4" t="s">
        <v>351</v>
      </c>
      <c r="E281" s="9">
        <v>1500</v>
      </c>
      <c r="H281">
        <f t="shared" si="29"/>
        <v>18000</v>
      </c>
    </row>
    <row r="282" spans="1:10" ht="13" x14ac:dyDescent="0.15">
      <c r="A282" s="3">
        <v>44523.91337386574</v>
      </c>
      <c r="B282" s="4" t="s">
        <v>4</v>
      </c>
      <c r="C282" s="4" t="s">
        <v>31</v>
      </c>
      <c r="D282" s="4" t="s">
        <v>6</v>
      </c>
      <c r="E282" s="9">
        <f>95000/12</f>
        <v>7916.666666666667</v>
      </c>
      <c r="F282" s="4">
        <v>50000</v>
      </c>
      <c r="G282" s="4">
        <v>10000</v>
      </c>
      <c r="H282" s="4">
        <v>95000</v>
      </c>
    </row>
    <row r="283" spans="1:10" ht="13" x14ac:dyDescent="0.15">
      <c r="A283" s="3">
        <v>44572.844459236112</v>
      </c>
      <c r="B283" s="4" t="s">
        <v>4</v>
      </c>
      <c r="C283" s="4" t="s">
        <v>31</v>
      </c>
      <c r="D283" s="4" t="s">
        <v>6</v>
      </c>
      <c r="E283" s="9">
        <f>65000/12</f>
        <v>5416.666666666667</v>
      </c>
      <c r="F283" s="4">
        <v>5000</v>
      </c>
      <c r="G283" s="4">
        <v>0</v>
      </c>
      <c r="H283" s="4">
        <v>70000</v>
      </c>
      <c r="I283" s="4">
        <f>H283*0.07</f>
        <v>4900.0000000000009</v>
      </c>
      <c r="J283" s="4" t="s">
        <v>32</v>
      </c>
    </row>
    <row r="284" spans="1:10" ht="13" x14ac:dyDescent="0.15">
      <c r="A284" s="3">
        <v>44602.645708275464</v>
      </c>
      <c r="B284" s="4" t="s">
        <v>4</v>
      </c>
      <c r="C284" s="4" t="s">
        <v>31</v>
      </c>
      <c r="D284" s="4" t="s">
        <v>74</v>
      </c>
      <c r="E284" s="4">
        <v>8750</v>
      </c>
      <c r="F284" s="4">
        <v>53000</v>
      </c>
      <c r="G284" s="4">
        <v>15000</v>
      </c>
      <c r="H284">
        <f>E284*12+F284+G284</f>
        <v>173000</v>
      </c>
      <c r="I284" s="4">
        <f t="shared" ref="I284:I285" si="30">H284*0.1</f>
        <v>17300</v>
      </c>
      <c r="J284" s="4" t="s">
        <v>75</v>
      </c>
    </row>
    <row r="285" spans="1:10" ht="13" x14ac:dyDescent="0.15">
      <c r="A285" s="3">
        <v>44609.537259027777</v>
      </c>
      <c r="B285" s="4" t="s">
        <v>4</v>
      </c>
      <c r="C285" s="4" t="s">
        <v>31</v>
      </c>
      <c r="D285" s="4" t="s">
        <v>6</v>
      </c>
      <c r="E285" s="4">
        <v>8750</v>
      </c>
      <c r="F285" s="4">
        <v>53000</v>
      </c>
      <c r="G285" s="4">
        <v>15000</v>
      </c>
      <c r="H285">
        <f>E285*12+F285+G285</f>
        <v>173000</v>
      </c>
      <c r="I285" s="4">
        <f t="shared" si="30"/>
        <v>17300</v>
      </c>
      <c r="J285" s="4" t="s">
        <v>76</v>
      </c>
    </row>
    <row r="286" spans="1:10" ht="13" x14ac:dyDescent="0.15">
      <c r="A286" s="3">
        <v>44510.559122256949</v>
      </c>
      <c r="B286" s="4" t="s">
        <v>4</v>
      </c>
      <c r="C286" s="4" t="s">
        <v>31</v>
      </c>
      <c r="D286" s="4" t="s">
        <v>6</v>
      </c>
      <c r="E286" s="9">
        <v>7900</v>
      </c>
      <c r="F286" s="4">
        <v>50000</v>
      </c>
      <c r="G286" s="4">
        <v>10000</v>
      </c>
      <c r="H286" s="4">
        <v>107500</v>
      </c>
      <c r="I286" s="4">
        <f>H286*0.1</f>
        <v>10750</v>
      </c>
    </row>
    <row r="287" spans="1:10" ht="13" x14ac:dyDescent="0.15">
      <c r="A287" s="3">
        <v>44515.939769803241</v>
      </c>
      <c r="B287" s="4" t="s">
        <v>4</v>
      </c>
      <c r="C287" s="4" t="s">
        <v>31</v>
      </c>
      <c r="D287" s="4" t="s">
        <v>6</v>
      </c>
      <c r="E287" s="9">
        <v>5833</v>
      </c>
      <c r="F287" s="4">
        <v>0</v>
      </c>
      <c r="G287" s="4">
        <v>5000</v>
      </c>
      <c r="H287" s="4">
        <v>75000</v>
      </c>
    </row>
    <row r="288" spans="1:10" ht="13" x14ac:dyDescent="0.15">
      <c r="A288" s="3">
        <v>44530.419725983797</v>
      </c>
      <c r="B288" s="4" t="s">
        <v>10</v>
      </c>
      <c r="C288" s="4" t="s">
        <v>31</v>
      </c>
      <c r="D288" s="4" t="s">
        <v>6</v>
      </c>
      <c r="E288" s="9">
        <v>5800</v>
      </c>
      <c r="H288">
        <f>5800*12</f>
        <v>69600</v>
      </c>
    </row>
    <row r="289" spans="1:10" ht="13" x14ac:dyDescent="0.15">
      <c r="A289" s="3">
        <v>44601.717800451384</v>
      </c>
      <c r="B289" s="4" t="s">
        <v>10</v>
      </c>
      <c r="C289" s="4" t="s">
        <v>31</v>
      </c>
      <c r="D289" s="4" t="s">
        <v>6</v>
      </c>
      <c r="E289" s="4">
        <v>5725</v>
      </c>
      <c r="H289">
        <f>5725*12</f>
        <v>68700</v>
      </c>
    </row>
    <row r="290" spans="1:10" ht="13" x14ac:dyDescent="0.15">
      <c r="A290" s="3">
        <v>44515.941833715275</v>
      </c>
      <c r="B290" s="4" t="s">
        <v>4</v>
      </c>
      <c r="C290" s="4" t="s">
        <v>31</v>
      </c>
      <c r="D290" s="4" t="s">
        <v>6</v>
      </c>
      <c r="E290" s="9">
        <v>5417</v>
      </c>
      <c r="F290" s="4">
        <v>0</v>
      </c>
      <c r="G290" s="4">
        <v>5000</v>
      </c>
      <c r="H290" s="4">
        <v>70000</v>
      </c>
    </row>
    <row r="291" spans="1:10" ht="13" x14ac:dyDescent="0.15">
      <c r="A291" s="3">
        <v>44515.943011388888</v>
      </c>
      <c r="B291" s="4" t="s">
        <v>4</v>
      </c>
      <c r="C291" s="4" t="s">
        <v>31</v>
      </c>
      <c r="D291" s="4" t="s">
        <v>6</v>
      </c>
      <c r="E291" s="9">
        <v>5417</v>
      </c>
      <c r="F291" s="4">
        <v>5000</v>
      </c>
      <c r="H291" s="4">
        <v>70000</v>
      </c>
      <c r="I291" s="4">
        <f>H291*0.1</f>
        <v>7000</v>
      </c>
      <c r="J291" s="4" t="s">
        <v>221</v>
      </c>
    </row>
    <row r="292" spans="1:10" ht="13" x14ac:dyDescent="0.15">
      <c r="A292" s="3">
        <v>44510.921285393517</v>
      </c>
      <c r="B292" s="4" t="s">
        <v>10</v>
      </c>
      <c r="C292" s="4" t="s">
        <v>31</v>
      </c>
      <c r="D292" s="4" t="s">
        <v>6</v>
      </c>
      <c r="E292" s="5">
        <v>5000</v>
      </c>
      <c r="H292">
        <f>5000*12</f>
        <v>60000</v>
      </c>
    </row>
    <row r="293" spans="1:10" ht="13" x14ac:dyDescent="0.15">
      <c r="A293" s="3">
        <v>44597.562780879627</v>
      </c>
      <c r="B293" s="4" t="s">
        <v>4</v>
      </c>
      <c r="C293" s="4" t="s">
        <v>31</v>
      </c>
      <c r="D293" s="4" t="s">
        <v>6</v>
      </c>
      <c r="E293" s="4">
        <v>5000</v>
      </c>
      <c r="F293" s="4">
        <v>10000</v>
      </c>
      <c r="G293" s="4">
        <v>0</v>
      </c>
      <c r="H293" s="4">
        <v>75000</v>
      </c>
      <c r="I293" s="4">
        <f>H293*0.12</f>
        <v>9000</v>
      </c>
      <c r="J293" s="4" t="s">
        <v>252</v>
      </c>
    </row>
    <row r="294" spans="1:10" ht="13" x14ac:dyDescent="0.15">
      <c r="A294" s="3">
        <v>44518.779995798614</v>
      </c>
      <c r="B294" s="4" t="s">
        <v>10</v>
      </c>
      <c r="C294" s="4" t="s">
        <v>31</v>
      </c>
      <c r="D294" s="4" t="s">
        <v>6</v>
      </c>
      <c r="E294" s="9">
        <v>2500</v>
      </c>
      <c r="H294">
        <f>E294*12</f>
        <v>30000</v>
      </c>
    </row>
    <row r="295" spans="1:10" ht="13" x14ac:dyDescent="0.15">
      <c r="A295" s="3">
        <v>44612.803322280088</v>
      </c>
      <c r="B295" s="4" t="s">
        <v>10</v>
      </c>
      <c r="C295" s="4" t="s">
        <v>31</v>
      </c>
      <c r="D295" s="4" t="s">
        <v>6</v>
      </c>
      <c r="E295" s="4">
        <v>2500</v>
      </c>
      <c r="H295">
        <f t="shared" ref="H295:H297" si="31">E295*12</f>
        <v>30000</v>
      </c>
      <c r="J295" s="4" t="s">
        <v>362</v>
      </c>
    </row>
    <row r="296" spans="1:10" ht="13" x14ac:dyDescent="0.15">
      <c r="A296" s="3">
        <v>44515.940455439813</v>
      </c>
      <c r="B296" s="4" t="s">
        <v>10</v>
      </c>
      <c r="C296" s="4" t="s">
        <v>31</v>
      </c>
      <c r="D296" s="4" t="s">
        <v>6</v>
      </c>
      <c r="E296" s="5">
        <v>2000</v>
      </c>
      <c r="H296">
        <f t="shared" si="31"/>
        <v>24000</v>
      </c>
      <c r="J296" s="4" t="s">
        <v>252</v>
      </c>
    </row>
    <row r="297" spans="1:10" ht="13" x14ac:dyDescent="0.15">
      <c r="A297" s="3">
        <v>44510.833445706019</v>
      </c>
      <c r="B297" s="4" t="s">
        <v>10</v>
      </c>
      <c r="C297" s="4" t="s">
        <v>401</v>
      </c>
      <c r="D297" s="4" t="s">
        <v>74</v>
      </c>
      <c r="E297" s="9">
        <v>1500</v>
      </c>
      <c r="H297">
        <f t="shared" si="31"/>
        <v>18000</v>
      </c>
    </row>
    <row r="298" spans="1:10" ht="13" x14ac:dyDescent="0.15">
      <c r="A298" s="3">
        <v>44511.633066828705</v>
      </c>
      <c r="B298" s="4" t="s">
        <v>4</v>
      </c>
      <c r="C298" s="4" t="s">
        <v>321</v>
      </c>
      <c r="D298" s="4" t="s">
        <v>322</v>
      </c>
      <c r="E298" s="9">
        <v>3700</v>
      </c>
      <c r="F298" s="4">
        <v>0</v>
      </c>
      <c r="G298" s="4">
        <v>0</v>
      </c>
      <c r="H298" s="4">
        <v>55500</v>
      </c>
      <c r="I298" s="4">
        <f>E298*3</f>
        <v>11100</v>
      </c>
    </row>
    <row r="299" spans="1:10" ht="13" x14ac:dyDescent="0.15">
      <c r="A299" s="3">
        <v>44843.4136784375</v>
      </c>
      <c r="B299" s="4" t="s">
        <v>4</v>
      </c>
      <c r="C299" s="4" t="s">
        <v>17</v>
      </c>
      <c r="D299" s="4" t="s">
        <v>6</v>
      </c>
      <c r="E299" s="4">
        <v>25000</v>
      </c>
      <c r="F299" s="4">
        <v>0</v>
      </c>
      <c r="G299" s="4">
        <v>15000</v>
      </c>
      <c r="H299" s="4">
        <v>500000</v>
      </c>
      <c r="I299" s="4">
        <v>100000</v>
      </c>
      <c r="J299" s="4" t="s">
        <v>15</v>
      </c>
    </row>
    <row r="300" spans="1:10" ht="13" x14ac:dyDescent="0.15">
      <c r="A300" s="3">
        <v>44585.488853541669</v>
      </c>
      <c r="B300" s="4" t="s">
        <v>10</v>
      </c>
      <c r="C300" s="4" t="s">
        <v>17</v>
      </c>
      <c r="D300" s="4" t="s">
        <v>16</v>
      </c>
      <c r="E300" s="9">
        <v>25000</v>
      </c>
      <c r="F300" s="4">
        <v>0</v>
      </c>
      <c r="G300" s="4">
        <v>13000</v>
      </c>
      <c r="H300">
        <f>E300*12+G300+F300</f>
        <v>313000</v>
      </c>
    </row>
    <row r="301" spans="1:10" ht="13" x14ac:dyDescent="0.15">
      <c r="A301" s="3">
        <v>44842.685372812499</v>
      </c>
      <c r="B301" s="4" t="s">
        <v>10</v>
      </c>
      <c r="C301" s="4" t="s">
        <v>17</v>
      </c>
      <c r="D301" s="4" t="s">
        <v>6</v>
      </c>
      <c r="E301" s="4">
        <v>25000</v>
      </c>
      <c r="F301" s="4">
        <v>0</v>
      </c>
      <c r="H301">
        <f t="shared" ref="H301:H302" si="32">E301*12+G301+F301</f>
        <v>300000</v>
      </c>
    </row>
    <row r="302" spans="1:10" ht="13" x14ac:dyDescent="0.15">
      <c r="A302" s="3">
        <v>44511.885262766205</v>
      </c>
      <c r="B302" s="4" t="s">
        <v>4</v>
      </c>
      <c r="C302" s="4" t="s">
        <v>17</v>
      </c>
      <c r="D302" s="4" t="s">
        <v>6</v>
      </c>
      <c r="E302" s="9">
        <v>30000</v>
      </c>
      <c r="H302">
        <f t="shared" si="32"/>
        <v>360000</v>
      </c>
    </row>
    <row r="303" spans="1:10" ht="13" x14ac:dyDescent="0.15">
      <c r="A303" s="3">
        <v>44511.965356261571</v>
      </c>
      <c r="B303" s="4" t="s">
        <v>10</v>
      </c>
      <c r="C303" s="4" t="s">
        <v>17</v>
      </c>
      <c r="D303" s="4" t="s">
        <v>6</v>
      </c>
      <c r="E303" s="9">
        <v>16640</v>
      </c>
      <c r="F303" s="4" t="s">
        <v>18</v>
      </c>
      <c r="G303" s="4">
        <v>10000</v>
      </c>
      <c r="H303" s="4">
        <f>E303*12+G303</f>
        <v>209680</v>
      </c>
      <c r="I303" s="4" t="s">
        <v>18</v>
      </c>
      <c r="J303" s="4" t="s">
        <v>19</v>
      </c>
    </row>
    <row r="304" spans="1:10" ht="13" x14ac:dyDescent="0.15">
      <c r="A304" s="3">
        <v>44765.009534409721</v>
      </c>
      <c r="B304" s="4" t="s">
        <v>4</v>
      </c>
      <c r="C304" s="4" t="s">
        <v>136</v>
      </c>
      <c r="D304" s="4" t="s">
        <v>6</v>
      </c>
      <c r="E304" s="4">
        <v>6666</v>
      </c>
      <c r="F304" s="4">
        <v>0</v>
      </c>
      <c r="G304" s="4">
        <v>0</v>
      </c>
      <c r="H304" s="4">
        <v>80000</v>
      </c>
      <c r="I304" s="4" t="s">
        <v>137</v>
      </c>
      <c r="J304" s="4" t="s">
        <v>138</v>
      </c>
    </row>
    <row r="305" spans="1:10" ht="13" x14ac:dyDescent="0.15">
      <c r="A305" s="3">
        <v>44510.552658321758</v>
      </c>
      <c r="B305" s="4" t="s">
        <v>10</v>
      </c>
      <c r="C305" s="4" t="s">
        <v>136</v>
      </c>
      <c r="D305" s="4" t="s">
        <v>6</v>
      </c>
      <c r="E305" s="9">
        <v>5883</v>
      </c>
      <c r="H305">
        <f>E305*12</f>
        <v>70596</v>
      </c>
    </row>
    <row r="306" spans="1:10" ht="13" x14ac:dyDescent="0.15">
      <c r="A306" s="3">
        <v>44511.135148923611</v>
      </c>
      <c r="B306" s="4" t="s">
        <v>10</v>
      </c>
      <c r="C306" s="4" t="s">
        <v>136</v>
      </c>
      <c r="D306" s="4" t="s">
        <v>6</v>
      </c>
      <c r="E306" s="9">
        <v>5883</v>
      </c>
      <c r="H306">
        <f>E306*12</f>
        <v>70596</v>
      </c>
    </row>
    <row r="307" spans="1:10" ht="13" x14ac:dyDescent="0.15">
      <c r="A307" s="3">
        <v>44537.785269849541</v>
      </c>
      <c r="B307" s="4" t="s">
        <v>4</v>
      </c>
      <c r="C307" s="4" t="s">
        <v>136</v>
      </c>
      <c r="D307" s="4" t="s">
        <v>6</v>
      </c>
      <c r="E307" s="9">
        <v>5833.33</v>
      </c>
      <c r="H307" s="4">
        <v>70000</v>
      </c>
      <c r="J307" s="4" t="s">
        <v>177</v>
      </c>
    </row>
    <row r="308" spans="1:10" ht="13" x14ac:dyDescent="0.15">
      <c r="A308" s="3">
        <v>44510.570177268513</v>
      </c>
      <c r="B308" s="4" t="s">
        <v>10</v>
      </c>
      <c r="C308" s="4" t="s">
        <v>136</v>
      </c>
      <c r="D308" s="4" t="s">
        <v>6</v>
      </c>
      <c r="E308" s="9">
        <v>5833</v>
      </c>
      <c r="H308">
        <f>E308*12</f>
        <v>69996</v>
      </c>
      <c r="J308" s="4" t="s">
        <v>178</v>
      </c>
    </row>
    <row r="309" spans="1:10" ht="13" x14ac:dyDescent="0.15">
      <c r="A309" s="3">
        <v>44510.69841571759</v>
      </c>
      <c r="B309" s="4" t="s">
        <v>10</v>
      </c>
      <c r="C309" s="4" t="s">
        <v>136</v>
      </c>
      <c r="D309" s="4" t="s">
        <v>6</v>
      </c>
      <c r="E309" s="9">
        <v>5833</v>
      </c>
      <c r="H309">
        <f t="shared" ref="H309:H311" si="33">E309*12</f>
        <v>69996</v>
      </c>
      <c r="J309" s="4" t="s">
        <v>179</v>
      </c>
    </row>
    <row r="310" spans="1:10" ht="13" x14ac:dyDescent="0.15">
      <c r="A310" s="3">
        <v>44510.700937766203</v>
      </c>
      <c r="B310" s="4" t="s">
        <v>10</v>
      </c>
      <c r="C310" s="4" t="s">
        <v>136</v>
      </c>
      <c r="D310" s="4" t="s">
        <v>6</v>
      </c>
      <c r="E310" s="9">
        <v>5833</v>
      </c>
      <c r="H310">
        <f t="shared" si="33"/>
        <v>69996</v>
      </c>
    </row>
    <row r="311" spans="1:10" ht="13" x14ac:dyDescent="0.15">
      <c r="A311" s="3">
        <v>44510.712634594907</v>
      </c>
      <c r="B311" s="4" t="s">
        <v>10</v>
      </c>
      <c r="C311" s="4" t="s">
        <v>136</v>
      </c>
      <c r="D311" s="4" t="s">
        <v>6</v>
      </c>
      <c r="E311" s="9">
        <v>5833</v>
      </c>
      <c r="H311">
        <f t="shared" si="33"/>
        <v>69996</v>
      </c>
      <c r="J311" s="4" t="s">
        <v>180</v>
      </c>
    </row>
    <row r="312" spans="1:10" ht="13" x14ac:dyDescent="0.15">
      <c r="A312" s="3">
        <v>44515.609298634256</v>
      </c>
      <c r="B312" s="4" t="s">
        <v>4</v>
      </c>
      <c r="C312" s="4" t="s">
        <v>136</v>
      </c>
      <c r="D312" s="4" t="s">
        <v>6</v>
      </c>
      <c r="E312" s="9">
        <v>5833</v>
      </c>
      <c r="F312" s="4">
        <v>0</v>
      </c>
      <c r="G312" s="4">
        <v>0</v>
      </c>
      <c r="H312" s="4">
        <v>75000</v>
      </c>
      <c r="I312" s="4" t="s">
        <v>183</v>
      </c>
      <c r="J312" s="4" t="s">
        <v>184</v>
      </c>
    </row>
    <row r="313" spans="1:10" ht="13" x14ac:dyDescent="0.15">
      <c r="A313" s="3">
        <v>44512.053390613422</v>
      </c>
      <c r="B313" s="4" t="s">
        <v>4</v>
      </c>
      <c r="C313" s="4" t="s">
        <v>136</v>
      </c>
      <c r="D313" s="4" t="s">
        <v>6</v>
      </c>
      <c r="E313" s="9">
        <v>5667</v>
      </c>
      <c r="F313" s="4">
        <v>0</v>
      </c>
      <c r="G313" s="4">
        <v>0</v>
      </c>
      <c r="H313" s="4">
        <v>68000</v>
      </c>
      <c r="I313" s="4">
        <v>5667</v>
      </c>
      <c r="J313" s="4" t="s">
        <v>193</v>
      </c>
    </row>
    <row r="314" spans="1:10" ht="13" x14ac:dyDescent="0.15">
      <c r="A314" s="3">
        <v>44511.482607256941</v>
      </c>
      <c r="B314" s="4" t="s">
        <v>4</v>
      </c>
      <c r="C314" s="4" t="s">
        <v>136</v>
      </c>
      <c r="D314" s="4" t="s">
        <v>6</v>
      </c>
      <c r="E314" s="9">
        <v>5416</v>
      </c>
      <c r="F314" s="4">
        <v>0</v>
      </c>
      <c r="G314" s="4">
        <v>0</v>
      </c>
      <c r="H314" s="4">
        <v>65000</v>
      </c>
    </row>
    <row r="315" spans="1:10" ht="13" x14ac:dyDescent="0.15">
      <c r="A315" s="3">
        <v>44538.833973125002</v>
      </c>
      <c r="B315" s="4" t="s">
        <v>10</v>
      </c>
      <c r="C315" s="4" t="s">
        <v>136</v>
      </c>
      <c r="D315" s="4" t="s">
        <v>6</v>
      </c>
      <c r="E315" s="9">
        <v>5883</v>
      </c>
      <c r="F315" s="4" t="s">
        <v>18</v>
      </c>
      <c r="G315" s="4" t="s">
        <v>18</v>
      </c>
      <c r="H315" s="4">
        <f>E315*12</f>
        <v>70596</v>
      </c>
      <c r="I315" s="4" t="s">
        <v>18</v>
      </c>
      <c r="J315" s="4" t="s">
        <v>18</v>
      </c>
    </row>
    <row r="316" spans="1:10" ht="13" x14ac:dyDescent="0.15">
      <c r="A316" s="3">
        <v>44510.538348969909</v>
      </c>
      <c r="B316" s="4" t="s">
        <v>10</v>
      </c>
      <c r="C316" s="4" t="s">
        <v>45</v>
      </c>
      <c r="D316" s="4" t="s">
        <v>46</v>
      </c>
      <c r="E316" s="9">
        <v>11000</v>
      </c>
      <c r="H316" s="4">
        <f t="shared" ref="H316:H318" si="34">E316*12</f>
        <v>132000</v>
      </c>
      <c r="J316" s="4" t="s">
        <v>47</v>
      </c>
    </row>
    <row r="317" spans="1:10" ht="13" x14ac:dyDescent="0.15">
      <c r="A317" s="3">
        <v>44536.923530914355</v>
      </c>
      <c r="B317" s="4" t="s">
        <v>10</v>
      </c>
      <c r="C317" s="4" t="s">
        <v>45</v>
      </c>
      <c r="D317" s="4" t="s">
        <v>48</v>
      </c>
      <c r="E317" s="9">
        <v>11000</v>
      </c>
      <c r="H317" s="4">
        <f t="shared" si="34"/>
        <v>132000</v>
      </c>
    </row>
    <row r="318" spans="1:10" ht="13" x14ac:dyDescent="0.15">
      <c r="A318" s="3">
        <v>44510.555254039355</v>
      </c>
      <c r="B318" s="4" t="s">
        <v>10</v>
      </c>
      <c r="C318" s="4" t="s">
        <v>472</v>
      </c>
      <c r="D318" s="4" t="s">
        <v>6</v>
      </c>
      <c r="E318" s="9">
        <v>850</v>
      </c>
      <c r="H318" s="4">
        <f t="shared" si="34"/>
        <v>10200</v>
      </c>
      <c r="J318" s="4" t="s">
        <v>473</v>
      </c>
    </row>
    <row r="319" spans="1:10" ht="13" x14ac:dyDescent="0.15">
      <c r="A319" s="3">
        <v>44517.913471504631</v>
      </c>
      <c r="B319" s="4" t="s">
        <v>4</v>
      </c>
      <c r="C319" s="4" t="s">
        <v>247</v>
      </c>
      <c r="D319" s="4" t="s">
        <v>6</v>
      </c>
      <c r="E319" s="9">
        <v>5000</v>
      </c>
      <c r="F319" s="4">
        <v>0</v>
      </c>
      <c r="H319" s="4">
        <v>67500</v>
      </c>
      <c r="I319" s="4">
        <f>E319*1.5</f>
        <v>7500</v>
      </c>
      <c r="J319" s="4" t="s">
        <v>248</v>
      </c>
    </row>
    <row r="320" spans="1:10" ht="13" x14ac:dyDescent="0.15">
      <c r="A320" s="3">
        <v>44539.429729629628</v>
      </c>
      <c r="B320" s="4" t="s">
        <v>10</v>
      </c>
      <c r="C320" s="4" t="s">
        <v>410</v>
      </c>
      <c r="D320" s="4" t="s">
        <v>411</v>
      </c>
      <c r="E320" s="9">
        <v>1500</v>
      </c>
      <c r="H320" s="4">
        <f>E320*12</f>
        <v>18000</v>
      </c>
      <c r="J320" s="4" t="s">
        <v>412</v>
      </c>
    </row>
    <row r="321" spans="1:10" ht="13" x14ac:dyDescent="0.15">
      <c r="A321" s="3">
        <v>44559.865034884264</v>
      </c>
      <c r="B321" s="4" t="s">
        <v>10</v>
      </c>
      <c r="C321" s="4" t="s">
        <v>298</v>
      </c>
      <c r="D321" s="4" t="s">
        <v>299</v>
      </c>
      <c r="E321" s="9">
        <v>4000</v>
      </c>
      <c r="H321" s="4">
        <f>E321*12</f>
        <v>48000</v>
      </c>
    </row>
    <row r="322" spans="1:10" ht="13" x14ac:dyDescent="0.15">
      <c r="A322" s="3">
        <v>44510.43550712963</v>
      </c>
      <c r="B322" s="4" t="s">
        <v>4</v>
      </c>
      <c r="C322" s="4" t="s">
        <v>20</v>
      </c>
      <c r="D322" s="4" t="s">
        <v>6</v>
      </c>
      <c r="E322" s="9">
        <v>9333</v>
      </c>
      <c r="F322" s="4">
        <v>50000</v>
      </c>
      <c r="G322" s="4">
        <v>10000</v>
      </c>
      <c r="H322" s="4">
        <f>12*E322+F322+G322</f>
        <v>171996</v>
      </c>
      <c r="I322" s="4">
        <f>H322*0.1</f>
        <v>17199.600000000002</v>
      </c>
      <c r="J322" s="4" t="s">
        <v>66</v>
      </c>
    </row>
    <row r="323" spans="1:10" ht="13" x14ac:dyDescent="0.15">
      <c r="A323" s="3">
        <v>44510.468267337958</v>
      </c>
      <c r="B323" s="4" t="s">
        <v>4</v>
      </c>
      <c r="C323" s="4" t="s">
        <v>20</v>
      </c>
      <c r="D323" s="4" t="s">
        <v>6</v>
      </c>
      <c r="E323" s="9">
        <v>9333</v>
      </c>
      <c r="F323" s="4">
        <v>50000</v>
      </c>
      <c r="G323" s="4">
        <v>10000</v>
      </c>
      <c r="H323" s="4">
        <v>138200</v>
      </c>
      <c r="I323" s="4">
        <f>H323*0.1</f>
        <v>13820</v>
      </c>
      <c r="J323" s="4" t="s">
        <v>67</v>
      </c>
    </row>
    <row r="324" spans="1:10" ht="13" x14ac:dyDescent="0.15">
      <c r="A324" s="3">
        <v>44577.712501006943</v>
      </c>
      <c r="B324" s="4" t="s">
        <v>10</v>
      </c>
      <c r="C324" s="4" t="s">
        <v>20</v>
      </c>
      <c r="D324" s="4" t="s">
        <v>6</v>
      </c>
      <c r="E324" s="9">
        <v>8000</v>
      </c>
      <c r="H324">
        <f>E324*12</f>
        <v>96000</v>
      </c>
    </row>
    <row r="325" spans="1:10" ht="13" x14ac:dyDescent="0.15">
      <c r="A325" s="3">
        <v>44510.540358402781</v>
      </c>
      <c r="B325" s="4" t="s">
        <v>10</v>
      </c>
      <c r="C325" s="4" t="s">
        <v>20</v>
      </c>
      <c r="D325" s="4" t="s">
        <v>6</v>
      </c>
      <c r="E325" s="9">
        <v>6000</v>
      </c>
      <c r="H325">
        <f t="shared" ref="H325:H334" si="35">E325*12</f>
        <v>72000</v>
      </c>
      <c r="J325" s="4" t="s">
        <v>162</v>
      </c>
    </row>
    <row r="326" spans="1:10" ht="13" x14ac:dyDescent="0.15">
      <c r="A326" s="3">
        <v>44510.80415300926</v>
      </c>
      <c r="B326" s="4" t="s">
        <v>10</v>
      </c>
      <c r="C326" s="4" t="s">
        <v>20</v>
      </c>
      <c r="D326" s="4" t="s">
        <v>6</v>
      </c>
      <c r="E326" s="5">
        <v>6000</v>
      </c>
      <c r="H326">
        <f t="shared" si="35"/>
        <v>72000</v>
      </c>
      <c r="J326" s="4" t="s">
        <v>163</v>
      </c>
    </row>
    <row r="327" spans="1:10" ht="13" x14ac:dyDescent="0.15">
      <c r="A327" s="3">
        <v>44636.564236909719</v>
      </c>
      <c r="B327" s="4" t="s">
        <v>10</v>
      </c>
      <c r="C327" s="4" t="s">
        <v>20</v>
      </c>
      <c r="D327" s="4" t="s">
        <v>6</v>
      </c>
      <c r="E327" s="4">
        <v>10250</v>
      </c>
      <c r="H327">
        <f t="shared" si="35"/>
        <v>123000</v>
      </c>
    </row>
    <row r="328" spans="1:10" ht="13" x14ac:dyDescent="0.15">
      <c r="A328" s="3">
        <v>44640.722855775464</v>
      </c>
      <c r="B328" s="4" t="s">
        <v>10</v>
      </c>
      <c r="C328" s="4" t="s">
        <v>20</v>
      </c>
      <c r="D328" s="4" t="s">
        <v>6</v>
      </c>
      <c r="E328" s="4">
        <v>10001</v>
      </c>
      <c r="H328">
        <f t="shared" si="35"/>
        <v>120012</v>
      </c>
    </row>
    <row r="329" spans="1:10" ht="13" x14ac:dyDescent="0.15">
      <c r="A329" s="3">
        <v>44636.560663020835</v>
      </c>
      <c r="B329" s="4" t="s">
        <v>10</v>
      </c>
      <c r="C329" s="4" t="s">
        <v>20</v>
      </c>
      <c r="D329" s="4" t="s">
        <v>6</v>
      </c>
      <c r="E329" s="4">
        <v>10000</v>
      </c>
      <c r="H329">
        <f t="shared" si="35"/>
        <v>120000</v>
      </c>
      <c r="J329" s="4" t="s">
        <v>52</v>
      </c>
    </row>
    <row r="330" spans="1:10" ht="13" x14ac:dyDescent="0.15">
      <c r="A330" s="3">
        <v>44637.669576944449</v>
      </c>
      <c r="B330" s="4" t="s">
        <v>10</v>
      </c>
      <c r="C330" s="4" t="s">
        <v>20</v>
      </c>
      <c r="D330" s="4" t="s">
        <v>6</v>
      </c>
      <c r="E330" s="4">
        <v>10000</v>
      </c>
      <c r="H330">
        <f t="shared" si="35"/>
        <v>120000</v>
      </c>
    </row>
    <row r="331" spans="1:10" ht="13" x14ac:dyDescent="0.15">
      <c r="A331" s="3">
        <v>44640.41357045139</v>
      </c>
      <c r="B331" s="4" t="s">
        <v>10</v>
      </c>
      <c r="C331" s="4" t="s">
        <v>20</v>
      </c>
      <c r="D331" s="4" t="s">
        <v>6</v>
      </c>
      <c r="E331" s="4">
        <v>10000</v>
      </c>
      <c r="H331">
        <f t="shared" si="35"/>
        <v>120000</v>
      </c>
    </row>
    <row r="332" spans="1:10" ht="13" x14ac:dyDescent="0.15">
      <c r="A332" s="3">
        <v>44510.936144780091</v>
      </c>
      <c r="B332" s="4" t="s">
        <v>10</v>
      </c>
      <c r="C332" s="4" t="s">
        <v>402</v>
      </c>
      <c r="D332" s="4" t="s">
        <v>403</v>
      </c>
      <c r="E332" s="5">
        <v>1500</v>
      </c>
      <c r="H332">
        <f t="shared" si="35"/>
        <v>18000</v>
      </c>
    </row>
    <row r="333" spans="1:10" ht="13" x14ac:dyDescent="0.15">
      <c r="A333" s="3">
        <v>44512.581696620371</v>
      </c>
      <c r="B333" s="4" t="s">
        <v>10</v>
      </c>
      <c r="C333" s="4" t="s">
        <v>402</v>
      </c>
      <c r="D333" s="4" t="s">
        <v>407</v>
      </c>
      <c r="E333" s="9">
        <v>1500</v>
      </c>
      <c r="H333">
        <f t="shared" si="35"/>
        <v>18000</v>
      </c>
    </row>
    <row r="334" spans="1:10" ht="13" x14ac:dyDescent="0.15">
      <c r="A334" s="3">
        <v>44688.390243923612</v>
      </c>
      <c r="B334" s="4" t="s">
        <v>4</v>
      </c>
      <c r="C334" s="4" t="s">
        <v>402</v>
      </c>
      <c r="D334" s="4" t="s">
        <v>256</v>
      </c>
      <c r="E334" s="4">
        <v>5000</v>
      </c>
      <c r="H334">
        <f t="shared" si="35"/>
        <v>60000</v>
      </c>
      <c r="I334" s="4">
        <f>H334*0.1</f>
        <v>6000</v>
      </c>
    </row>
    <row r="335" spans="1:10" ht="13" x14ac:dyDescent="0.15">
      <c r="A335" s="3">
        <v>44636.548710370371</v>
      </c>
      <c r="B335" s="4" t="s">
        <v>4</v>
      </c>
      <c r="C335" s="4" t="s">
        <v>152</v>
      </c>
      <c r="D335" s="4" t="s">
        <v>6</v>
      </c>
      <c r="E335" s="4">
        <v>6250</v>
      </c>
      <c r="F335" s="4">
        <v>0</v>
      </c>
      <c r="G335" s="4">
        <v>0</v>
      </c>
      <c r="H335" s="4">
        <v>85000</v>
      </c>
      <c r="I335" s="4">
        <v>10000</v>
      </c>
      <c r="J335" s="4" t="s">
        <v>153</v>
      </c>
    </row>
    <row r="336" spans="1:10" ht="13" x14ac:dyDescent="0.15">
      <c r="A336" s="3">
        <v>44604.518766701389</v>
      </c>
      <c r="B336" s="4" t="s">
        <v>4</v>
      </c>
      <c r="C336" s="4" t="s">
        <v>314</v>
      </c>
      <c r="D336" s="4" t="s">
        <v>169</v>
      </c>
      <c r="E336" s="4">
        <v>3900</v>
      </c>
      <c r="H336">
        <f>E336*12</f>
        <v>46800</v>
      </c>
      <c r="I336" s="4">
        <f>E336*4</f>
        <v>15600</v>
      </c>
    </row>
    <row r="337" spans="1:10" ht="13" x14ac:dyDescent="0.15">
      <c r="A337" s="3">
        <v>44510.561463900463</v>
      </c>
      <c r="B337" s="4" t="s">
        <v>10</v>
      </c>
      <c r="C337" s="4" t="s">
        <v>238</v>
      </c>
      <c r="D337" s="4" t="s">
        <v>6</v>
      </c>
      <c r="E337" s="9">
        <v>5000</v>
      </c>
      <c r="H337" s="4">
        <v>6000</v>
      </c>
    </row>
    <row r="338" spans="1:10" ht="13" x14ac:dyDescent="0.15">
      <c r="A338" s="3">
        <v>44517.988962476855</v>
      </c>
      <c r="B338" s="4" t="s">
        <v>10</v>
      </c>
      <c r="C338" s="4" t="s">
        <v>238</v>
      </c>
      <c r="D338" s="4" t="s">
        <v>6</v>
      </c>
      <c r="E338" s="9">
        <v>5000</v>
      </c>
      <c r="H338">
        <f>E338*12</f>
        <v>60000</v>
      </c>
    </row>
    <row r="339" spans="1:10" ht="13" x14ac:dyDescent="0.15">
      <c r="A339" s="3">
        <v>44511.482091203703</v>
      </c>
      <c r="B339" s="4" t="s">
        <v>4</v>
      </c>
      <c r="C339" s="4" t="s">
        <v>77</v>
      </c>
      <c r="D339" s="4" t="s">
        <v>6</v>
      </c>
      <c r="E339" s="5">
        <v>8500</v>
      </c>
      <c r="F339" s="4">
        <v>20000</v>
      </c>
      <c r="G339" s="4">
        <v>0</v>
      </c>
      <c r="H339" s="4">
        <v>130000</v>
      </c>
      <c r="I339" s="4">
        <f>H339*0.08</f>
        <v>10400</v>
      </c>
      <c r="J339" s="4" t="s">
        <v>78</v>
      </c>
    </row>
    <row r="340" spans="1:10" ht="13" x14ac:dyDescent="0.15">
      <c r="A340" s="3">
        <v>44677.395211111114</v>
      </c>
      <c r="B340" s="4" t="s">
        <v>4</v>
      </c>
      <c r="C340" s="4" t="s">
        <v>77</v>
      </c>
      <c r="D340" s="4" t="s">
        <v>6</v>
      </c>
      <c r="E340" s="4">
        <v>8000</v>
      </c>
      <c r="H340" s="4">
        <v>96000</v>
      </c>
      <c r="J340" s="4" t="s">
        <v>89</v>
      </c>
    </row>
    <row r="341" spans="1:10" ht="13" x14ac:dyDescent="0.15">
      <c r="A341" s="3">
        <v>44530.758811111111</v>
      </c>
      <c r="B341" s="4" t="s">
        <v>10</v>
      </c>
      <c r="C341" s="4" t="s">
        <v>77</v>
      </c>
      <c r="D341" s="4" t="s">
        <v>6</v>
      </c>
      <c r="E341" s="5">
        <v>7500</v>
      </c>
      <c r="H341">
        <f>E341*12</f>
        <v>90000</v>
      </c>
    </row>
    <row r="342" spans="1:10" ht="13" x14ac:dyDescent="0.15">
      <c r="A342" s="3">
        <v>44511.961144629633</v>
      </c>
      <c r="B342" s="4" t="s">
        <v>4</v>
      </c>
      <c r="C342" s="4" t="s">
        <v>164</v>
      </c>
      <c r="D342" s="4" t="s">
        <v>6</v>
      </c>
      <c r="E342" s="5">
        <v>6000</v>
      </c>
      <c r="F342" s="4">
        <v>0</v>
      </c>
      <c r="G342" s="4">
        <v>0</v>
      </c>
      <c r="H342">
        <f>E342*12</f>
        <v>72000</v>
      </c>
      <c r="I342" s="4">
        <f>2*E342</f>
        <v>12000</v>
      </c>
    </row>
    <row r="343" spans="1:10" ht="13" x14ac:dyDescent="0.15">
      <c r="A343" s="3">
        <v>44512.783420833337</v>
      </c>
      <c r="B343" s="4" t="s">
        <v>4</v>
      </c>
      <c r="C343" s="4" t="s">
        <v>164</v>
      </c>
      <c r="D343" s="4" t="s">
        <v>6</v>
      </c>
      <c r="E343" s="5">
        <v>5678</v>
      </c>
      <c r="H343">
        <f>E343*12</f>
        <v>68136</v>
      </c>
      <c r="I343" s="4">
        <f>3*E343</f>
        <v>17034</v>
      </c>
      <c r="J343" s="4" t="s">
        <v>191</v>
      </c>
    </row>
    <row r="344" spans="1:10" ht="13" x14ac:dyDescent="0.15">
      <c r="A344" s="3">
        <v>44615.875361122686</v>
      </c>
      <c r="B344" s="4" t="s">
        <v>4</v>
      </c>
      <c r="C344" s="4" t="s">
        <v>164</v>
      </c>
      <c r="D344" s="4" t="s">
        <v>6</v>
      </c>
      <c r="E344" s="4">
        <v>5400</v>
      </c>
      <c r="H344">
        <f t="shared" ref="H344:H349" si="36">E344*12</f>
        <v>64800</v>
      </c>
      <c r="I344" s="4">
        <f>2*E344</f>
        <v>10800</v>
      </c>
    </row>
    <row r="345" spans="1:10" ht="13" x14ac:dyDescent="0.15">
      <c r="A345" s="3">
        <v>44511.866326736112</v>
      </c>
      <c r="B345" s="4" t="s">
        <v>4</v>
      </c>
      <c r="C345" s="4" t="s">
        <v>164</v>
      </c>
      <c r="D345" s="4" t="s">
        <v>6</v>
      </c>
      <c r="E345" s="5">
        <v>5200</v>
      </c>
      <c r="H345">
        <f t="shared" si="36"/>
        <v>62400</v>
      </c>
    </row>
    <row r="346" spans="1:10" ht="13" x14ac:dyDescent="0.15">
      <c r="A346" s="3">
        <v>44577.484392418977</v>
      </c>
      <c r="B346" s="4" t="s">
        <v>4</v>
      </c>
      <c r="C346" s="4" t="s">
        <v>164</v>
      </c>
      <c r="D346" s="4" t="s">
        <v>6</v>
      </c>
      <c r="E346" s="5">
        <v>4800</v>
      </c>
      <c r="H346">
        <f t="shared" si="36"/>
        <v>57600</v>
      </c>
    </row>
    <row r="347" spans="1:10" ht="13" x14ac:dyDescent="0.15">
      <c r="A347" s="3">
        <v>44676.644027303242</v>
      </c>
      <c r="B347" s="4" t="s">
        <v>4</v>
      </c>
      <c r="C347" s="4" t="s">
        <v>164</v>
      </c>
      <c r="D347" s="4" t="s">
        <v>265</v>
      </c>
      <c r="E347" s="4">
        <v>4800</v>
      </c>
      <c r="H347" s="4">
        <v>62400</v>
      </c>
      <c r="I347" s="4">
        <f>E347*2</f>
        <v>9600</v>
      </c>
      <c r="J347" s="4" t="s">
        <v>266</v>
      </c>
    </row>
    <row r="348" spans="1:10" ht="13" x14ac:dyDescent="0.15">
      <c r="A348" s="3">
        <v>44748.802577094903</v>
      </c>
      <c r="B348" s="4" t="s">
        <v>267</v>
      </c>
      <c r="C348" s="4" t="s">
        <v>164</v>
      </c>
      <c r="D348" s="4" t="s">
        <v>268</v>
      </c>
      <c r="E348" s="4">
        <v>4800</v>
      </c>
      <c r="H348">
        <f t="shared" si="36"/>
        <v>57600</v>
      </c>
    </row>
    <row r="349" spans="1:10" ht="13" x14ac:dyDescent="0.15">
      <c r="A349" s="3">
        <v>44795.421735555559</v>
      </c>
      <c r="B349" s="4" t="s">
        <v>4</v>
      </c>
      <c r="C349" s="4" t="s">
        <v>164</v>
      </c>
      <c r="D349" s="4" t="s">
        <v>6</v>
      </c>
      <c r="E349" s="4">
        <v>4800</v>
      </c>
      <c r="H349">
        <f t="shared" si="36"/>
        <v>57600</v>
      </c>
      <c r="I349" s="4">
        <f t="shared" ref="I349:I353" si="37">2*E349</f>
        <v>9600</v>
      </c>
    </row>
    <row r="350" spans="1:10" ht="13" x14ac:dyDescent="0.15">
      <c r="A350" s="3">
        <v>44537.768900717594</v>
      </c>
      <c r="B350" s="4" t="s">
        <v>4</v>
      </c>
      <c r="C350" s="4" t="s">
        <v>164</v>
      </c>
      <c r="D350" s="4" t="s">
        <v>6</v>
      </c>
      <c r="E350" s="9">
        <v>4500</v>
      </c>
      <c r="F350" s="4">
        <v>0</v>
      </c>
      <c r="G350" s="4">
        <v>0</v>
      </c>
      <c r="H350" s="4">
        <v>54000</v>
      </c>
      <c r="I350" s="4">
        <f t="shared" si="37"/>
        <v>9000</v>
      </c>
      <c r="J350" s="4" t="s">
        <v>276</v>
      </c>
    </row>
    <row r="351" spans="1:10" ht="13" x14ac:dyDescent="0.15">
      <c r="A351" s="3">
        <v>44601.673211388887</v>
      </c>
      <c r="B351" s="4" t="s">
        <v>4</v>
      </c>
      <c r="C351" s="4" t="s">
        <v>164</v>
      </c>
      <c r="D351" s="4" t="s">
        <v>6</v>
      </c>
      <c r="E351" s="4">
        <v>4500</v>
      </c>
      <c r="H351" s="4">
        <v>54000</v>
      </c>
      <c r="I351" s="4">
        <f t="shared" si="37"/>
        <v>9000</v>
      </c>
      <c r="J351" s="4" t="s">
        <v>278</v>
      </c>
    </row>
    <row r="352" spans="1:10" ht="13" x14ac:dyDescent="0.15">
      <c r="A352" s="3">
        <v>44511.868814745365</v>
      </c>
      <c r="B352" s="4" t="s">
        <v>4</v>
      </c>
      <c r="C352" s="4" t="s">
        <v>164</v>
      </c>
      <c r="D352" s="4" t="s">
        <v>6</v>
      </c>
      <c r="E352" s="9">
        <v>4200</v>
      </c>
      <c r="F352" s="4" t="s">
        <v>283</v>
      </c>
      <c r="G352" s="4" t="s">
        <v>283</v>
      </c>
      <c r="H352" s="4">
        <f>4200*12+600</f>
        <v>51000</v>
      </c>
      <c r="I352" s="4">
        <f t="shared" si="37"/>
        <v>8400</v>
      </c>
      <c r="J352" s="4" t="s">
        <v>284</v>
      </c>
    </row>
    <row r="353" spans="1:10" ht="13" x14ac:dyDescent="0.15">
      <c r="A353" s="3">
        <v>44616.551961574078</v>
      </c>
      <c r="B353" s="4" t="s">
        <v>4</v>
      </c>
      <c r="C353" s="4" t="s">
        <v>164</v>
      </c>
      <c r="D353" s="4" t="s">
        <v>6</v>
      </c>
      <c r="E353" s="4">
        <v>4000</v>
      </c>
      <c r="F353" s="4">
        <v>0</v>
      </c>
      <c r="G353" s="4">
        <v>0</v>
      </c>
      <c r="H353">
        <f>4000*12</f>
        <v>48000</v>
      </c>
      <c r="I353" s="4">
        <f t="shared" si="37"/>
        <v>8000</v>
      </c>
      <c r="J353" s="4" t="s">
        <v>303</v>
      </c>
    </row>
    <row r="354" spans="1:10" ht="13" x14ac:dyDescent="0.15">
      <c r="A354" s="3">
        <v>44510.542559351852</v>
      </c>
      <c r="B354" s="4" t="s">
        <v>10</v>
      </c>
      <c r="C354" s="4" t="s">
        <v>164</v>
      </c>
      <c r="D354" s="4" t="s">
        <v>6</v>
      </c>
      <c r="E354" s="9">
        <v>1700</v>
      </c>
      <c r="H354">
        <f>1700*12</f>
        <v>20400</v>
      </c>
      <c r="I354" s="4"/>
    </row>
    <row r="355" spans="1:10" ht="13" x14ac:dyDescent="0.15">
      <c r="A355" s="3">
        <v>44813.827488726849</v>
      </c>
      <c r="B355" s="4" t="s">
        <v>34</v>
      </c>
      <c r="C355" s="4" t="s">
        <v>139</v>
      </c>
      <c r="D355" s="4" t="s">
        <v>6</v>
      </c>
      <c r="E355" s="4">
        <v>6600</v>
      </c>
      <c r="H355" s="4">
        <v>96000</v>
      </c>
      <c r="I355" s="4">
        <f>2*E355</f>
        <v>13200</v>
      </c>
      <c r="J355" s="4" t="s">
        <v>140</v>
      </c>
    </row>
    <row r="356" spans="1:10" ht="13" x14ac:dyDescent="0.15">
      <c r="A356" s="3">
        <v>44789.496154456021</v>
      </c>
      <c r="B356" s="4" t="s">
        <v>4</v>
      </c>
      <c r="C356" s="4" t="s">
        <v>146</v>
      </c>
      <c r="D356" s="4" t="s">
        <v>6</v>
      </c>
      <c r="E356" s="4">
        <v>6500</v>
      </c>
      <c r="F356" s="4">
        <v>21000</v>
      </c>
      <c r="G356" s="4">
        <v>0</v>
      </c>
      <c r="H356">
        <f>E356*12+F356</f>
        <v>99000</v>
      </c>
    </row>
    <row r="357" spans="1:10" ht="13" x14ac:dyDescent="0.15">
      <c r="A357" s="3">
        <v>44510.541473240737</v>
      </c>
      <c r="B357" s="4" t="s">
        <v>4</v>
      </c>
      <c r="C357" s="4" t="s">
        <v>146</v>
      </c>
      <c r="D357" s="4" t="s">
        <v>6</v>
      </c>
      <c r="E357" s="9">
        <v>5500</v>
      </c>
      <c r="H357">
        <f t="shared" ref="H357:H362" si="38">E357*12+F357</f>
        <v>66000</v>
      </c>
      <c r="J357" s="4" t="s">
        <v>204</v>
      </c>
    </row>
    <row r="358" spans="1:10" ht="13" x14ac:dyDescent="0.15">
      <c r="A358" s="3">
        <v>44520.550640254631</v>
      </c>
      <c r="B358" s="4" t="s">
        <v>4</v>
      </c>
      <c r="C358" s="4" t="s">
        <v>146</v>
      </c>
      <c r="D358" s="4" t="s">
        <v>6</v>
      </c>
      <c r="E358" s="9">
        <v>5500</v>
      </c>
      <c r="F358" s="4">
        <v>24750</v>
      </c>
      <c r="G358" s="4" t="s">
        <v>205</v>
      </c>
      <c r="H358">
        <f t="shared" si="38"/>
        <v>90750</v>
      </c>
      <c r="J358" s="4" t="s">
        <v>206</v>
      </c>
    </row>
    <row r="359" spans="1:10" ht="13" x14ac:dyDescent="0.15">
      <c r="A359" s="3">
        <v>44802.4487672338</v>
      </c>
      <c r="B359" s="4" t="s">
        <v>10</v>
      </c>
      <c r="C359" s="4" t="s">
        <v>146</v>
      </c>
      <c r="D359" s="4" t="s">
        <v>351</v>
      </c>
      <c r="E359" s="4">
        <v>2800</v>
      </c>
      <c r="H359">
        <f t="shared" si="38"/>
        <v>33600</v>
      </c>
    </row>
    <row r="360" spans="1:10" ht="13" x14ac:dyDescent="0.15">
      <c r="A360" s="3">
        <v>44510.677211493057</v>
      </c>
      <c r="B360" s="4" t="s">
        <v>10</v>
      </c>
      <c r="C360" s="4" t="s">
        <v>463</v>
      </c>
      <c r="D360" s="4" t="s">
        <v>6</v>
      </c>
      <c r="E360" s="9">
        <v>1000</v>
      </c>
      <c r="H360">
        <f t="shared" si="38"/>
        <v>12000</v>
      </c>
    </row>
    <row r="361" spans="1:10" ht="13" x14ac:dyDescent="0.15">
      <c r="A361" s="3">
        <v>44688.344680925926</v>
      </c>
      <c r="B361" s="4" t="s">
        <v>4</v>
      </c>
      <c r="C361" s="4" t="s">
        <v>413</v>
      </c>
      <c r="D361" s="4" t="s">
        <v>292</v>
      </c>
      <c r="E361" s="4">
        <v>4100</v>
      </c>
      <c r="H361">
        <f t="shared" si="38"/>
        <v>49200</v>
      </c>
    </row>
    <row r="362" spans="1:10" ht="13" x14ac:dyDescent="0.15">
      <c r="A362" s="3">
        <v>44543.79643869213</v>
      </c>
      <c r="B362" s="4" t="s">
        <v>10</v>
      </c>
      <c r="C362" s="4" t="s">
        <v>413</v>
      </c>
      <c r="D362" s="4" t="s">
        <v>169</v>
      </c>
      <c r="E362" s="9">
        <v>1500</v>
      </c>
      <c r="H362">
        <f t="shared" si="38"/>
        <v>18000</v>
      </c>
    </row>
    <row r="363" spans="1:10" ht="13" x14ac:dyDescent="0.15">
      <c r="A363" s="3">
        <v>44850.727777673615</v>
      </c>
      <c r="B363" s="4" t="s">
        <v>4</v>
      </c>
      <c r="C363" s="4" t="s">
        <v>28</v>
      </c>
      <c r="D363" s="4" t="s">
        <v>6</v>
      </c>
      <c r="E363" s="4">
        <v>9628</v>
      </c>
      <c r="F363" s="4">
        <v>0</v>
      </c>
      <c r="G363" s="4">
        <v>19256</v>
      </c>
      <c r="H363" s="4">
        <v>134792</v>
      </c>
      <c r="I363" s="4">
        <f t="shared" ref="H363:I369" si="39">E363*3</f>
        <v>28884</v>
      </c>
      <c r="J363" s="4" t="s">
        <v>63</v>
      </c>
    </row>
    <row r="364" spans="1:10" ht="13" x14ac:dyDescent="0.15">
      <c r="A364" s="3">
        <v>44604.650578229164</v>
      </c>
      <c r="B364" s="4" t="s">
        <v>4</v>
      </c>
      <c r="C364" s="4" t="s">
        <v>28</v>
      </c>
      <c r="D364" s="4" t="s">
        <v>6</v>
      </c>
      <c r="E364" s="4">
        <v>9000</v>
      </c>
      <c r="G364" s="4" t="s">
        <v>72</v>
      </c>
      <c r="H364" s="4">
        <v>135000</v>
      </c>
      <c r="I364" s="4">
        <f t="shared" si="39"/>
        <v>27000</v>
      </c>
      <c r="J364" s="4" t="s">
        <v>73</v>
      </c>
    </row>
    <row r="365" spans="1:10" ht="13" x14ac:dyDescent="0.15">
      <c r="A365" s="3">
        <v>44656.70770431713</v>
      </c>
      <c r="B365" s="4" t="s">
        <v>4</v>
      </c>
      <c r="C365" s="4" t="s">
        <v>28</v>
      </c>
      <c r="D365" s="4" t="s">
        <v>6</v>
      </c>
      <c r="E365" s="4">
        <v>8986</v>
      </c>
      <c r="F365" s="4">
        <v>0</v>
      </c>
      <c r="G365" s="4" t="s">
        <v>29</v>
      </c>
      <c r="H365" s="4">
        <v>134790</v>
      </c>
      <c r="I365" s="4">
        <f t="shared" si="39"/>
        <v>26958</v>
      </c>
    </row>
    <row r="366" spans="1:10" ht="13" x14ac:dyDescent="0.15">
      <c r="A366" s="3">
        <v>44577.71838578704</v>
      </c>
      <c r="B366" s="4" t="s">
        <v>4</v>
      </c>
      <c r="C366" s="4" t="s">
        <v>28</v>
      </c>
      <c r="D366" s="4" t="s">
        <v>6</v>
      </c>
      <c r="E366" s="9">
        <f>115500/12</f>
        <v>9625</v>
      </c>
      <c r="G366" s="4" t="s">
        <v>29</v>
      </c>
      <c r="H366" s="4">
        <v>115500</v>
      </c>
      <c r="I366" s="4">
        <f t="shared" si="39"/>
        <v>28875</v>
      </c>
    </row>
    <row r="367" spans="1:10" ht="13" x14ac:dyDescent="0.15">
      <c r="A367" s="3">
        <v>44811.647745509261</v>
      </c>
      <c r="B367" s="4" t="s">
        <v>4</v>
      </c>
      <c r="C367" s="4" t="s">
        <v>28</v>
      </c>
      <c r="D367" s="4" t="s">
        <v>6</v>
      </c>
      <c r="E367" s="4">
        <v>9628</v>
      </c>
      <c r="G367" s="4">
        <v>19256</v>
      </c>
      <c r="H367" s="4">
        <v>134792</v>
      </c>
      <c r="I367" s="4">
        <f t="shared" si="39"/>
        <v>28884</v>
      </c>
      <c r="J367" s="4" t="s">
        <v>62</v>
      </c>
    </row>
    <row r="368" spans="1:10" ht="13" x14ac:dyDescent="0.15">
      <c r="A368" s="3">
        <v>44655.876843032413</v>
      </c>
      <c r="B368" s="4" t="s">
        <v>4</v>
      </c>
      <c r="C368" s="4" t="s">
        <v>28</v>
      </c>
      <c r="D368" s="4" t="s">
        <v>6</v>
      </c>
      <c r="E368" s="4">
        <v>9000</v>
      </c>
      <c r="G368" s="4">
        <v>18000</v>
      </c>
      <c r="H368" s="4">
        <v>135000</v>
      </c>
      <c r="I368" s="4">
        <f t="shared" si="39"/>
        <v>27000</v>
      </c>
    </row>
    <row r="369" spans="1:10" ht="13" x14ac:dyDescent="0.15">
      <c r="A369" s="3">
        <v>44512.557787847225</v>
      </c>
      <c r="B369" s="4" t="s">
        <v>4</v>
      </c>
      <c r="C369" s="4" t="s">
        <v>28</v>
      </c>
      <c r="D369" s="4" t="s">
        <v>6</v>
      </c>
      <c r="E369" s="5">
        <v>7770</v>
      </c>
      <c r="F369" s="4" t="s">
        <v>95</v>
      </c>
      <c r="G369" s="4">
        <v>15540</v>
      </c>
      <c r="H369" s="4">
        <v>116550</v>
      </c>
      <c r="I369" s="4">
        <f t="shared" si="39"/>
        <v>23310</v>
      </c>
      <c r="J369" s="4" t="s">
        <v>96</v>
      </c>
    </row>
    <row r="370" spans="1:10" ht="13" x14ac:dyDescent="0.15">
      <c r="A370" s="3">
        <v>44587.797365370367</v>
      </c>
      <c r="B370" s="4" t="s">
        <v>4</v>
      </c>
      <c r="C370" s="4" t="s">
        <v>28</v>
      </c>
      <c r="D370" s="4" t="s">
        <v>6</v>
      </c>
      <c r="E370" s="5">
        <v>7770</v>
      </c>
      <c r="F370" s="4">
        <v>0</v>
      </c>
      <c r="G370" s="4" t="s">
        <v>29</v>
      </c>
      <c r="H370" s="4">
        <v>116550</v>
      </c>
      <c r="I370" s="4">
        <f>E370*3</f>
        <v>23310</v>
      </c>
    </row>
    <row r="371" spans="1:10" ht="13" x14ac:dyDescent="0.15">
      <c r="A371" s="3">
        <v>44827.765748692131</v>
      </c>
      <c r="B371" s="4" t="s">
        <v>10</v>
      </c>
      <c r="C371" s="4" t="s">
        <v>28</v>
      </c>
      <c r="D371" s="4" t="s">
        <v>6</v>
      </c>
      <c r="E371" s="4">
        <v>6000</v>
      </c>
      <c r="H371">
        <f>E371*12+F371+G371</f>
        <v>72000</v>
      </c>
    </row>
    <row r="372" spans="1:10" ht="13" x14ac:dyDescent="0.15">
      <c r="A372" s="3">
        <v>44532.536465046302</v>
      </c>
      <c r="B372" s="4" t="s">
        <v>10</v>
      </c>
      <c r="C372" s="4" t="s">
        <v>28</v>
      </c>
      <c r="D372" s="4" t="s">
        <v>6</v>
      </c>
      <c r="E372" s="5">
        <v>4500</v>
      </c>
      <c r="H372">
        <f t="shared" ref="H372:H389" si="40">E372*12+F372+G372</f>
        <v>54000</v>
      </c>
    </row>
    <row r="373" spans="1:10" ht="13" x14ac:dyDescent="0.15">
      <c r="A373" s="3">
        <v>44577.712326770838</v>
      </c>
      <c r="B373" s="4" t="s">
        <v>10</v>
      </c>
      <c r="C373" s="4" t="s">
        <v>28</v>
      </c>
      <c r="D373" s="4" t="s">
        <v>277</v>
      </c>
      <c r="E373" s="9">
        <v>4500</v>
      </c>
      <c r="H373">
        <f t="shared" si="40"/>
        <v>54000</v>
      </c>
    </row>
    <row r="374" spans="1:10" ht="13" x14ac:dyDescent="0.15">
      <c r="A374" s="3">
        <v>44510.501358587964</v>
      </c>
      <c r="B374" s="4" t="s">
        <v>10</v>
      </c>
      <c r="C374" s="4" t="s">
        <v>28</v>
      </c>
      <c r="D374" s="4" t="s">
        <v>6</v>
      </c>
      <c r="E374" s="9">
        <v>3000</v>
      </c>
      <c r="H374">
        <f t="shared" si="40"/>
        <v>36000</v>
      </c>
    </row>
    <row r="375" spans="1:10" ht="13" x14ac:dyDescent="0.15">
      <c r="A375" s="3">
        <v>44510.565760231482</v>
      </c>
      <c r="B375" s="4" t="s">
        <v>10</v>
      </c>
      <c r="C375" s="4" t="s">
        <v>28</v>
      </c>
      <c r="D375" s="4" t="s">
        <v>6</v>
      </c>
      <c r="E375" s="5">
        <v>3000</v>
      </c>
      <c r="H375">
        <f t="shared" si="40"/>
        <v>36000</v>
      </c>
    </row>
    <row r="376" spans="1:10" ht="13" x14ac:dyDescent="0.15">
      <c r="A376" s="3">
        <v>44510.701080567131</v>
      </c>
      <c r="B376" s="4" t="s">
        <v>10</v>
      </c>
      <c r="C376" s="4" t="s">
        <v>28</v>
      </c>
      <c r="D376" s="4" t="s">
        <v>6</v>
      </c>
      <c r="E376" s="9">
        <v>3000</v>
      </c>
      <c r="H376">
        <f t="shared" si="40"/>
        <v>36000</v>
      </c>
    </row>
    <row r="377" spans="1:10" ht="13" x14ac:dyDescent="0.15">
      <c r="A377" s="3">
        <v>44841.576494027773</v>
      </c>
      <c r="B377" s="4" t="s">
        <v>4</v>
      </c>
      <c r="C377" s="4" t="s">
        <v>22</v>
      </c>
      <c r="D377" s="4" t="s">
        <v>6</v>
      </c>
      <c r="E377" s="4">
        <v>20000</v>
      </c>
      <c r="H377">
        <f t="shared" si="40"/>
        <v>240000</v>
      </c>
      <c r="J377" s="4" t="s">
        <v>23</v>
      </c>
    </row>
    <row r="378" spans="1:10" ht="13" x14ac:dyDescent="0.15">
      <c r="A378" s="3">
        <v>44841.074723252314</v>
      </c>
      <c r="B378" s="4" t="s">
        <v>10</v>
      </c>
      <c r="C378" s="4" t="s">
        <v>22</v>
      </c>
      <c r="D378" s="4" t="s">
        <v>33</v>
      </c>
      <c r="E378" s="4">
        <v>24000</v>
      </c>
      <c r="H378">
        <f t="shared" si="40"/>
        <v>288000</v>
      </c>
    </row>
    <row r="379" spans="1:10" ht="13" x14ac:dyDescent="0.15">
      <c r="A379" s="3">
        <v>44821.643170023148</v>
      </c>
      <c r="B379" s="4" t="s">
        <v>90</v>
      </c>
      <c r="C379" s="4" t="s">
        <v>346</v>
      </c>
      <c r="D379" s="4" t="s">
        <v>347</v>
      </c>
      <c r="E379" s="4">
        <v>3000</v>
      </c>
      <c r="F379" s="4">
        <v>0</v>
      </c>
      <c r="G379" s="4">
        <v>0</v>
      </c>
      <c r="H379">
        <f t="shared" si="40"/>
        <v>36000</v>
      </c>
      <c r="I379" s="4">
        <v>0</v>
      </c>
      <c r="J379" s="4" t="s">
        <v>348</v>
      </c>
    </row>
    <row r="380" spans="1:10" ht="13" x14ac:dyDescent="0.15">
      <c r="A380" s="3">
        <v>44631.536368240741</v>
      </c>
      <c r="B380" s="4" t="s">
        <v>10</v>
      </c>
      <c r="C380" s="4" t="s">
        <v>417</v>
      </c>
      <c r="D380" s="4" t="s">
        <v>6</v>
      </c>
      <c r="E380" s="4">
        <v>1500</v>
      </c>
      <c r="H380">
        <f t="shared" si="40"/>
        <v>18000</v>
      </c>
    </row>
    <row r="381" spans="1:10" ht="13" x14ac:dyDescent="0.15">
      <c r="A381" s="3">
        <v>44600.615690474537</v>
      </c>
      <c r="B381" s="4" t="s">
        <v>10</v>
      </c>
      <c r="C381" s="4" t="s">
        <v>341</v>
      </c>
      <c r="D381" s="4" t="s">
        <v>6</v>
      </c>
      <c r="E381" s="4">
        <v>3000</v>
      </c>
      <c r="H381">
        <f t="shared" si="40"/>
        <v>36000</v>
      </c>
      <c r="J381" s="4" t="s">
        <v>342</v>
      </c>
    </row>
    <row r="382" spans="1:10" ht="13" x14ac:dyDescent="0.15">
      <c r="A382" s="3">
        <v>44607.990337719908</v>
      </c>
      <c r="B382" s="4" t="s">
        <v>10</v>
      </c>
      <c r="C382" s="4" t="s">
        <v>341</v>
      </c>
      <c r="D382" s="4" t="s">
        <v>6</v>
      </c>
      <c r="E382" s="4">
        <v>3000</v>
      </c>
      <c r="H382">
        <f t="shared" si="40"/>
        <v>36000</v>
      </c>
      <c r="J382" s="4" t="s">
        <v>343</v>
      </c>
    </row>
    <row r="383" spans="1:10" ht="13" x14ac:dyDescent="0.15">
      <c r="A383" s="3">
        <v>44510.565915023151</v>
      </c>
      <c r="B383" s="4" t="s">
        <v>10</v>
      </c>
      <c r="C383" s="4" t="s">
        <v>341</v>
      </c>
      <c r="D383" s="4" t="s">
        <v>6</v>
      </c>
      <c r="E383" s="9">
        <v>2000</v>
      </c>
      <c r="H383">
        <f t="shared" si="40"/>
        <v>24000</v>
      </c>
    </row>
    <row r="384" spans="1:10" ht="13" x14ac:dyDescent="0.15">
      <c r="A384" s="3">
        <v>44510.582985023153</v>
      </c>
      <c r="B384" s="4" t="s">
        <v>10</v>
      </c>
      <c r="C384" s="4" t="s">
        <v>341</v>
      </c>
      <c r="D384" s="4" t="s">
        <v>6</v>
      </c>
      <c r="E384" s="9">
        <v>2000</v>
      </c>
      <c r="H384">
        <f t="shared" si="40"/>
        <v>24000</v>
      </c>
    </row>
    <row r="385" spans="1:10" ht="13" x14ac:dyDescent="0.15">
      <c r="A385" s="3">
        <v>44510.595113263887</v>
      </c>
      <c r="B385" s="4" t="s">
        <v>10</v>
      </c>
      <c r="C385" s="4" t="s">
        <v>341</v>
      </c>
      <c r="D385" s="4" t="s">
        <v>6</v>
      </c>
      <c r="E385" s="9">
        <v>2000</v>
      </c>
      <c r="H385">
        <f t="shared" si="40"/>
        <v>24000</v>
      </c>
    </row>
    <row r="386" spans="1:10" ht="13" x14ac:dyDescent="0.15">
      <c r="A386" s="3">
        <v>44512.071543182872</v>
      </c>
      <c r="B386" s="4" t="s">
        <v>10</v>
      </c>
      <c r="C386" s="4" t="s">
        <v>341</v>
      </c>
      <c r="D386" s="4" t="s">
        <v>372</v>
      </c>
      <c r="E386" s="9">
        <v>2000</v>
      </c>
      <c r="H386">
        <f t="shared" si="40"/>
        <v>24000</v>
      </c>
    </row>
    <row r="387" spans="1:10" ht="13" x14ac:dyDescent="0.15">
      <c r="A387" s="3">
        <v>44527.946899918985</v>
      </c>
      <c r="B387" s="4" t="s">
        <v>10</v>
      </c>
      <c r="C387" s="4" t="s">
        <v>341</v>
      </c>
      <c r="D387" s="4" t="s">
        <v>374</v>
      </c>
      <c r="E387" s="9">
        <v>2000</v>
      </c>
      <c r="H387">
        <f t="shared" si="40"/>
        <v>24000</v>
      </c>
    </row>
    <row r="388" spans="1:10" ht="13" x14ac:dyDescent="0.15">
      <c r="A388" s="3">
        <v>44530.426603043983</v>
      </c>
      <c r="B388" s="4" t="s">
        <v>10</v>
      </c>
      <c r="C388" s="4" t="s">
        <v>341</v>
      </c>
      <c r="D388" s="4" t="s">
        <v>353</v>
      </c>
      <c r="E388" s="9">
        <v>2000</v>
      </c>
      <c r="H388">
        <f t="shared" si="40"/>
        <v>24000</v>
      </c>
    </row>
    <row r="389" spans="1:10" ht="13" x14ac:dyDescent="0.15">
      <c r="A389" s="3">
        <v>44631.488881481477</v>
      </c>
      <c r="B389" s="4" t="s">
        <v>10</v>
      </c>
      <c r="C389" s="4" t="s">
        <v>479</v>
      </c>
      <c r="D389" s="4" t="s">
        <v>6</v>
      </c>
      <c r="E389" s="4">
        <v>800</v>
      </c>
      <c r="H389">
        <f t="shared" si="40"/>
        <v>9600</v>
      </c>
    </row>
    <row r="390" spans="1:10" ht="13" x14ac:dyDescent="0.15">
      <c r="A390" s="3">
        <v>44790.505158946762</v>
      </c>
      <c r="B390" s="4" t="s">
        <v>4</v>
      </c>
      <c r="C390" s="4" t="s">
        <v>216</v>
      </c>
      <c r="D390" s="4" t="s">
        <v>74</v>
      </c>
      <c r="E390" s="4">
        <v>5500</v>
      </c>
      <c r="H390" s="4">
        <v>79000</v>
      </c>
      <c r="I390" s="4">
        <f>E390*4</f>
        <v>22000</v>
      </c>
    </row>
    <row r="391" spans="1:10" ht="13" x14ac:dyDescent="0.15">
      <c r="A391" s="3">
        <v>44735.497782708335</v>
      </c>
      <c r="B391" s="4" t="s">
        <v>10</v>
      </c>
      <c r="C391" s="4" t="s">
        <v>216</v>
      </c>
      <c r="D391" s="4" t="s">
        <v>280</v>
      </c>
      <c r="E391" s="4">
        <v>2000</v>
      </c>
      <c r="H391">
        <f>2000*12</f>
        <v>24000</v>
      </c>
    </row>
    <row r="392" spans="1:10" ht="13" x14ac:dyDescent="0.15">
      <c r="A392" s="3">
        <v>44687.456889976849</v>
      </c>
      <c r="B392" s="4" t="s">
        <v>4</v>
      </c>
      <c r="C392" s="4" t="s">
        <v>327</v>
      </c>
      <c r="D392" s="4" t="s">
        <v>328</v>
      </c>
      <c r="E392" s="4">
        <v>3600</v>
      </c>
      <c r="H392" s="4">
        <v>66000</v>
      </c>
      <c r="I392" s="4">
        <v>3</v>
      </c>
      <c r="J392" s="4" t="s">
        <v>329</v>
      </c>
    </row>
    <row r="393" spans="1:10" ht="13" x14ac:dyDescent="0.15">
      <c r="A393" s="3">
        <v>44532.05794619213</v>
      </c>
      <c r="B393" s="4" t="s">
        <v>4</v>
      </c>
      <c r="C393" s="4" t="s">
        <v>327</v>
      </c>
      <c r="D393" s="4" t="s">
        <v>358</v>
      </c>
      <c r="E393" s="9">
        <v>2500</v>
      </c>
      <c r="H393">
        <f>E393*12+F393+G393</f>
        <v>30000</v>
      </c>
      <c r="I393" s="4">
        <f>E393*3</f>
        <v>7500</v>
      </c>
    </row>
    <row r="394" spans="1:10" ht="13" x14ac:dyDescent="0.15">
      <c r="A394" s="3">
        <v>44810.892064548607</v>
      </c>
      <c r="B394" s="4" t="s">
        <v>10</v>
      </c>
      <c r="C394" s="4" t="s">
        <v>327</v>
      </c>
      <c r="D394" s="4" t="s">
        <v>169</v>
      </c>
      <c r="E394" s="4">
        <v>2000</v>
      </c>
      <c r="H394">
        <f t="shared" ref="H394:H398" si="41">E394*12+F394+G394</f>
        <v>24000</v>
      </c>
    </row>
    <row r="395" spans="1:10" ht="13" x14ac:dyDescent="0.15">
      <c r="A395" s="3">
        <v>44767.91190230324</v>
      </c>
      <c r="B395" s="4" t="s">
        <v>10</v>
      </c>
      <c r="C395" s="4" t="s">
        <v>327</v>
      </c>
      <c r="D395" s="4" t="s">
        <v>6</v>
      </c>
      <c r="H395">
        <f t="shared" si="41"/>
        <v>0</v>
      </c>
    </row>
    <row r="396" spans="1:10" ht="13" x14ac:dyDescent="0.15">
      <c r="A396" s="3">
        <v>44572.719172164347</v>
      </c>
      <c r="B396" s="4" t="s">
        <v>10</v>
      </c>
      <c r="C396" s="4" t="s">
        <v>476</v>
      </c>
      <c r="D396" s="4" t="s">
        <v>477</v>
      </c>
      <c r="E396" s="9">
        <v>810</v>
      </c>
      <c r="H396">
        <f t="shared" si="41"/>
        <v>9720</v>
      </c>
    </row>
    <row r="397" spans="1:10" ht="13" x14ac:dyDescent="0.15">
      <c r="A397" s="3">
        <v>44665.287406504634</v>
      </c>
      <c r="B397" s="4" t="s">
        <v>10</v>
      </c>
      <c r="C397" s="4" t="s">
        <v>49</v>
      </c>
      <c r="D397" s="4" t="s">
        <v>6</v>
      </c>
      <c r="E397" s="4">
        <v>11000</v>
      </c>
      <c r="H397">
        <f t="shared" si="41"/>
        <v>132000</v>
      </c>
      <c r="J397" s="4" t="s">
        <v>50</v>
      </c>
    </row>
    <row r="398" spans="1:10" ht="13" x14ac:dyDescent="0.15">
      <c r="A398" s="3">
        <v>44723.064306863424</v>
      </c>
      <c r="B398" s="4" t="s">
        <v>10</v>
      </c>
      <c r="C398" s="4" t="s">
        <v>49</v>
      </c>
      <c r="D398" s="4" t="s">
        <v>6</v>
      </c>
      <c r="E398" s="4">
        <v>11000</v>
      </c>
      <c r="H398">
        <f t="shared" si="41"/>
        <v>132000</v>
      </c>
    </row>
    <row r="399" spans="1:10" ht="13" x14ac:dyDescent="0.15">
      <c r="A399" s="3">
        <v>44677.738291956019</v>
      </c>
      <c r="B399" s="4" t="s">
        <v>4</v>
      </c>
      <c r="C399" s="4" t="s">
        <v>185</v>
      </c>
      <c r="D399" s="4" t="s">
        <v>6</v>
      </c>
      <c r="E399" s="4">
        <v>5800</v>
      </c>
      <c r="F399" s="6">
        <v>0.1</v>
      </c>
      <c r="H399">
        <f>5800*12</f>
        <v>69600</v>
      </c>
      <c r="I399" s="4">
        <f>H399*0.1</f>
        <v>6960</v>
      </c>
      <c r="J399" s="4" t="s">
        <v>186</v>
      </c>
    </row>
    <row r="400" spans="1:10" ht="13" x14ac:dyDescent="0.15">
      <c r="A400" s="3">
        <v>44672.720109699076</v>
      </c>
      <c r="B400" s="4" t="s">
        <v>4</v>
      </c>
      <c r="C400" s="4" t="s">
        <v>253</v>
      </c>
      <c r="D400" s="4" t="s">
        <v>254</v>
      </c>
      <c r="E400" s="4">
        <v>5000</v>
      </c>
      <c r="F400" s="4">
        <v>0</v>
      </c>
      <c r="G400" s="4">
        <v>0</v>
      </c>
      <c r="H400" s="4">
        <v>60000</v>
      </c>
      <c r="I400" s="4">
        <f>E400*1</f>
        <v>5000</v>
      </c>
      <c r="J400" s="4" t="s">
        <v>255</v>
      </c>
    </row>
    <row r="401" spans="1:10" ht="13" x14ac:dyDescent="0.15">
      <c r="A401" s="3">
        <v>44510.502314791665</v>
      </c>
      <c r="B401" s="4" t="s">
        <v>10</v>
      </c>
      <c r="C401" s="4" t="s">
        <v>461</v>
      </c>
      <c r="D401" s="4" t="s">
        <v>6</v>
      </c>
      <c r="E401" s="9">
        <v>1000</v>
      </c>
      <c r="H401">
        <v>12000</v>
      </c>
    </row>
    <row r="402" spans="1:10" ht="13" x14ac:dyDescent="0.15">
      <c r="A402" s="3">
        <v>44687.810276643519</v>
      </c>
      <c r="B402" s="4" t="s">
        <v>4</v>
      </c>
      <c r="C402" s="4" t="s">
        <v>461</v>
      </c>
      <c r="D402" s="4" t="s">
        <v>169</v>
      </c>
      <c r="E402" s="4">
        <v>6000</v>
      </c>
      <c r="F402" s="4" t="s">
        <v>170</v>
      </c>
      <c r="H402">
        <f>E402*12</f>
        <v>72000</v>
      </c>
    </row>
    <row r="403" spans="1:10" ht="13" x14ac:dyDescent="0.15">
      <c r="A403" s="3">
        <v>44643.407263379631</v>
      </c>
      <c r="B403" s="4" t="s">
        <v>10</v>
      </c>
      <c r="C403" s="4" t="s">
        <v>481</v>
      </c>
      <c r="D403" s="4" t="s">
        <v>482</v>
      </c>
      <c r="E403" s="4">
        <v>770</v>
      </c>
      <c r="F403" s="4">
        <v>0</v>
      </c>
      <c r="G403" s="4" t="s">
        <v>483</v>
      </c>
      <c r="H403">
        <f t="shared" ref="H403:H409" si="42">E403*12</f>
        <v>9240</v>
      </c>
      <c r="I403" s="4">
        <v>0</v>
      </c>
      <c r="J403" s="4" t="s">
        <v>484</v>
      </c>
    </row>
    <row r="404" spans="1:10" ht="13" x14ac:dyDescent="0.15">
      <c r="A404" s="3">
        <v>44510.577848912042</v>
      </c>
      <c r="B404" s="4" t="s">
        <v>10</v>
      </c>
      <c r="C404" s="4" t="s">
        <v>425</v>
      </c>
      <c r="D404" s="4" t="s">
        <v>353</v>
      </c>
      <c r="E404" s="9">
        <v>1400</v>
      </c>
      <c r="H404">
        <f t="shared" si="42"/>
        <v>16800</v>
      </c>
    </row>
    <row r="405" spans="1:10" ht="13" x14ac:dyDescent="0.15">
      <c r="A405" s="3">
        <v>44510.589794953703</v>
      </c>
      <c r="B405" s="4" t="s">
        <v>10</v>
      </c>
      <c r="C405" s="4" t="s">
        <v>425</v>
      </c>
      <c r="D405" s="4" t="s">
        <v>426</v>
      </c>
      <c r="E405" s="5">
        <v>1400</v>
      </c>
      <c r="H405">
        <f t="shared" si="42"/>
        <v>16800</v>
      </c>
    </row>
    <row r="406" spans="1:10" ht="13" x14ac:dyDescent="0.15">
      <c r="A406" s="3">
        <v>44510.58121329861</v>
      </c>
      <c r="B406" s="4" t="s">
        <v>10</v>
      </c>
      <c r="C406" s="4" t="s">
        <v>439</v>
      </c>
      <c r="D406" s="4" t="s">
        <v>6</v>
      </c>
      <c r="E406" s="9">
        <v>1200</v>
      </c>
      <c r="H406">
        <f t="shared" si="42"/>
        <v>14400</v>
      </c>
    </row>
    <row r="407" spans="1:10" ht="13" x14ac:dyDescent="0.15">
      <c r="A407" s="3">
        <v>44744.404898136578</v>
      </c>
      <c r="B407" s="4" t="s">
        <v>10</v>
      </c>
      <c r="C407" s="4" t="s">
        <v>419</v>
      </c>
      <c r="D407" s="4" t="s">
        <v>6</v>
      </c>
      <c r="E407" s="4">
        <v>1500</v>
      </c>
      <c r="H407">
        <f t="shared" si="42"/>
        <v>18000</v>
      </c>
    </row>
    <row r="408" spans="1:10" ht="13" x14ac:dyDescent="0.15">
      <c r="A408" s="3">
        <v>44510.568554027777</v>
      </c>
      <c r="B408" s="4" t="s">
        <v>10</v>
      </c>
      <c r="C408" s="4" t="s">
        <v>371</v>
      </c>
      <c r="D408" s="4" t="s">
        <v>169</v>
      </c>
      <c r="E408" s="9">
        <v>2000</v>
      </c>
      <c r="H408">
        <f t="shared" si="42"/>
        <v>24000</v>
      </c>
    </row>
    <row r="409" spans="1:10" ht="13" x14ac:dyDescent="0.15">
      <c r="A409" s="3">
        <v>44511.500685752311</v>
      </c>
      <c r="B409" s="4" t="s">
        <v>10</v>
      </c>
      <c r="C409" s="4" t="s">
        <v>371</v>
      </c>
      <c r="D409" s="4" t="s">
        <v>6</v>
      </c>
      <c r="E409" s="5">
        <v>2000</v>
      </c>
      <c r="H409">
        <f t="shared" si="42"/>
        <v>24000</v>
      </c>
    </row>
    <row r="410" spans="1:10" ht="13" x14ac:dyDescent="0.15">
      <c r="A410" s="3">
        <v>44512.069157800928</v>
      </c>
      <c r="B410" s="4" t="s">
        <v>4</v>
      </c>
      <c r="C410" s="4" t="s">
        <v>371</v>
      </c>
      <c r="D410" s="4" t="s">
        <v>6</v>
      </c>
      <c r="E410" s="5">
        <v>7000</v>
      </c>
      <c r="F410" s="4">
        <v>28000</v>
      </c>
      <c r="G410" s="4">
        <v>0</v>
      </c>
      <c r="H410" s="4">
        <v>112000</v>
      </c>
      <c r="I410" s="4" t="s">
        <v>116</v>
      </c>
    </row>
    <row r="411" spans="1:10" ht="13" x14ac:dyDescent="0.15">
      <c r="A411" s="3">
        <v>44517.776401782408</v>
      </c>
      <c r="B411" s="4" t="s">
        <v>10</v>
      </c>
      <c r="C411" s="4" t="s">
        <v>371</v>
      </c>
      <c r="D411" s="4" t="s">
        <v>6</v>
      </c>
      <c r="E411" s="9">
        <v>4200</v>
      </c>
      <c r="H411">
        <f>E411*12</f>
        <v>50400</v>
      </c>
    </row>
    <row r="412" spans="1:10" ht="13" x14ac:dyDescent="0.15">
      <c r="A412" s="3">
        <v>44514.853282199074</v>
      </c>
      <c r="B412" s="4" t="s">
        <v>10</v>
      </c>
      <c r="C412" s="4" t="s">
        <v>431</v>
      </c>
      <c r="D412" s="4" t="s">
        <v>432</v>
      </c>
      <c r="E412" s="9">
        <v>1300</v>
      </c>
      <c r="H412">
        <f>E412*12</f>
        <v>15600</v>
      </c>
    </row>
    <row r="413" spans="1:10" ht="13" x14ac:dyDescent="0.15">
      <c r="A413" s="3">
        <v>44604.930244166666</v>
      </c>
      <c r="B413" s="4" t="s">
        <v>4</v>
      </c>
      <c r="C413" s="4" t="s">
        <v>209</v>
      </c>
      <c r="D413" s="4" t="s">
        <v>6</v>
      </c>
      <c r="E413" s="4">
        <v>5500</v>
      </c>
      <c r="F413" s="4" t="s">
        <v>210</v>
      </c>
      <c r="H413" s="4">
        <f>5500*15</f>
        <v>82500</v>
      </c>
      <c r="I413" s="4">
        <f>E413*3</f>
        <v>16500</v>
      </c>
    </row>
    <row r="414" spans="1:10" ht="13" x14ac:dyDescent="0.15">
      <c r="A414" s="3">
        <v>44510.650771377317</v>
      </c>
      <c r="B414" s="4" t="s">
        <v>10</v>
      </c>
      <c r="C414" s="4" t="s">
        <v>495</v>
      </c>
      <c r="D414" s="4" t="s">
        <v>6</v>
      </c>
      <c r="E414" s="5">
        <v>1500</v>
      </c>
      <c r="F414" s="4" t="s">
        <v>154</v>
      </c>
      <c r="G414" s="4" t="s">
        <v>154</v>
      </c>
      <c r="H414" s="4">
        <f>E414*12</f>
        <v>18000</v>
      </c>
      <c r="I414" s="4" t="s">
        <v>154</v>
      </c>
      <c r="J414" s="4" t="s">
        <v>154</v>
      </c>
    </row>
    <row r="415" spans="1:10" ht="13" x14ac:dyDescent="0.15">
      <c r="A415" s="3">
        <v>44510.695930324073</v>
      </c>
      <c r="B415" s="4" t="s">
        <v>10</v>
      </c>
      <c r="C415" s="4" t="s">
        <v>495</v>
      </c>
      <c r="D415" s="4" t="s">
        <v>335</v>
      </c>
      <c r="E415" s="5">
        <v>3000</v>
      </c>
      <c r="H415" s="4">
        <f t="shared" ref="H415:H417" si="43">E415*12</f>
        <v>36000</v>
      </c>
      <c r="J415" s="4" t="s">
        <v>336</v>
      </c>
    </row>
    <row r="416" spans="1:10" ht="13" x14ac:dyDescent="0.15">
      <c r="A416" s="3">
        <v>44764.78843961806</v>
      </c>
      <c r="B416" s="4" t="s">
        <v>10</v>
      </c>
      <c r="C416" s="4" t="s">
        <v>113</v>
      </c>
      <c r="D416" s="4" t="s">
        <v>288</v>
      </c>
      <c r="E416" s="4">
        <v>4200</v>
      </c>
      <c r="F416" s="4" t="s">
        <v>154</v>
      </c>
      <c r="G416" s="4" t="s">
        <v>154</v>
      </c>
      <c r="H416" s="4">
        <f t="shared" si="43"/>
        <v>50400</v>
      </c>
      <c r="I416" s="4" t="s">
        <v>154</v>
      </c>
      <c r="J416" s="4" t="s">
        <v>154</v>
      </c>
    </row>
    <row r="417" spans="1:10" ht="13" x14ac:dyDescent="0.15">
      <c r="A417" s="3">
        <v>44510.421897962966</v>
      </c>
      <c r="B417" s="4" t="s">
        <v>4</v>
      </c>
      <c r="C417" s="4" t="s">
        <v>113</v>
      </c>
      <c r="D417" s="4" t="s">
        <v>6</v>
      </c>
      <c r="E417" s="9">
        <v>7000</v>
      </c>
      <c r="F417" s="4">
        <v>50000</v>
      </c>
      <c r="G417" s="4" t="s">
        <v>114</v>
      </c>
      <c r="H417" s="4">
        <f t="shared" si="43"/>
        <v>84000</v>
      </c>
      <c r="I417" s="4">
        <f>2*E417</f>
        <v>14000</v>
      </c>
      <c r="J417" s="4" t="s">
        <v>115</v>
      </c>
    </row>
    <row r="418" spans="1:10" ht="13" x14ac:dyDescent="0.15">
      <c r="A418" s="3">
        <v>44621.008516782407</v>
      </c>
      <c r="B418" s="4" t="s">
        <v>10</v>
      </c>
      <c r="C418" s="4" t="s">
        <v>113</v>
      </c>
      <c r="D418" s="4" t="s">
        <v>6</v>
      </c>
      <c r="E418" s="4">
        <v>3000</v>
      </c>
      <c r="H418" s="4">
        <f>E418*12</f>
        <v>36000</v>
      </c>
    </row>
    <row r="419" spans="1:10" ht="13" x14ac:dyDescent="0.15">
      <c r="A419" s="3">
        <v>44510.565593194449</v>
      </c>
      <c r="B419" s="4" t="s">
        <v>10</v>
      </c>
      <c r="C419" s="4" t="s">
        <v>113</v>
      </c>
      <c r="D419" s="4" t="s">
        <v>6</v>
      </c>
      <c r="E419" s="5">
        <v>1000</v>
      </c>
      <c r="H419" s="4">
        <f t="shared" ref="H419:H420" si="44">E419*12</f>
        <v>12000</v>
      </c>
    </row>
    <row r="420" spans="1:10" ht="13" x14ac:dyDescent="0.15">
      <c r="A420" s="3">
        <v>44510.55904158565</v>
      </c>
      <c r="B420" s="4" t="s">
        <v>4</v>
      </c>
      <c r="C420" s="4" t="s">
        <v>42</v>
      </c>
      <c r="D420" s="4" t="s">
        <v>6</v>
      </c>
      <c r="E420" s="5">
        <v>12000</v>
      </c>
      <c r="H420" s="4">
        <f t="shared" si="44"/>
        <v>144000</v>
      </c>
      <c r="J420" s="4" t="s">
        <v>43</v>
      </c>
    </row>
    <row r="421" spans="1:10" ht="13" x14ac:dyDescent="0.15">
      <c r="A421" s="3">
        <v>44510.539977546301</v>
      </c>
      <c r="B421" s="4" t="s">
        <v>4</v>
      </c>
      <c r="C421" s="4" t="s">
        <v>42</v>
      </c>
      <c r="D421" s="4" t="s">
        <v>6</v>
      </c>
      <c r="E421" s="9">
        <v>8000</v>
      </c>
      <c r="F421" s="4">
        <v>112000</v>
      </c>
      <c r="G421" s="4">
        <v>10000</v>
      </c>
      <c r="H421" s="4">
        <v>140000</v>
      </c>
      <c r="I421" s="4">
        <f t="shared" ref="I421:I426" si="45">2*E421</f>
        <v>16000</v>
      </c>
    </row>
    <row r="422" spans="1:10" ht="13" x14ac:dyDescent="0.15">
      <c r="A422" s="3">
        <v>44510.42219114583</v>
      </c>
      <c r="B422" s="4" t="s">
        <v>4</v>
      </c>
      <c r="C422" s="4" t="s">
        <v>42</v>
      </c>
      <c r="D422" s="4" t="s">
        <v>6</v>
      </c>
      <c r="E422" s="9">
        <v>7500</v>
      </c>
      <c r="F422" s="4">
        <v>140000</v>
      </c>
      <c r="H422" s="4">
        <v>140000</v>
      </c>
      <c r="I422" s="4">
        <f t="shared" si="45"/>
        <v>15000</v>
      </c>
      <c r="J422" s="4" t="s">
        <v>100</v>
      </c>
    </row>
    <row r="423" spans="1:10" ht="13" x14ac:dyDescent="0.15">
      <c r="A423" s="3">
        <v>44510.534644594911</v>
      </c>
      <c r="B423" s="4" t="s">
        <v>4</v>
      </c>
      <c r="C423" s="4" t="s">
        <v>42</v>
      </c>
      <c r="D423" s="4" t="s">
        <v>6</v>
      </c>
      <c r="E423" s="5">
        <v>7500</v>
      </c>
      <c r="F423" s="4">
        <v>140000</v>
      </c>
      <c r="G423" s="4">
        <v>0</v>
      </c>
      <c r="H423" s="4">
        <v>140000</v>
      </c>
      <c r="I423" s="4">
        <f t="shared" si="45"/>
        <v>15000</v>
      </c>
    </row>
    <row r="424" spans="1:10" ht="13" x14ac:dyDescent="0.15">
      <c r="A424" s="3">
        <v>44518.446611712963</v>
      </c>
      <c r="B424" s="4" t="s">
        <v>4</v>
      </c>
      <c r="C424" s="4" t="s">
        <v>42</v>
      </c>
      <c r="D424" s="4" t="s">
        <v>6</v>
      </c>
      <c r="E424" s="5">
        <v>7200</v>
      </c>
      <c r="F424" s="4">
        <v>77000</v>
      </c>
      <c r="G424" s="4">
        <v>10000</v>
      </c>
      <c r="H424" s="4">
        <v>120000</v>
      </c>
      <c r="I424" s="4">
        <f t="shared" si="45"/>
        <v>14400</v>
      </c>
      <c r="J424" s="4" t="s">
        <v>106</v>
      </c>
    </row>
    <row r="425" spans="1:10" ht="13" x14ac:dyDescent="0.15">
      <c r="A425" s="3">
        <v>44544.880241840277</v>
      </c>
      <c r="B425" s="4" t="s">
        <v>4</v>
      </c>
      <c r="C425" s="4" t="s">
        <v>42</v>
      </c>
      <c r="D425" s="4" t="s">
        <v>6</v>
      </c>
      <c r="E425" s="9">
        <v>6800</v>
      </c>
      <c r="F425" s="4">
        <v>36000</v>
      </c>
      <c r="G425" s="4">
        <v>0</v>
      </c>
      <c r="H425" s="4">
        <v>104200</v>
      </c>
      <c r="I425" s="4">
        <f t="shared" si="45"/>
        <v>13600</v>
      </c>
    </row>
    <row r="426" spans="1:10" ht="13" x14ac:dyDescent="0.15">
      <c r="A426" s="3">
        <v>44559.744335601848</v>
      </c>
      <c r="B426" s="4" t="s">
        <v>4</v>
      </c>
      <c r="C426" s="4" t="s">
        <v>42</v>
      </c>
      <c r="D426" s="4" t="s">
        <v>6</v>
      </c>
      <c r="E426" s="9">
        <v>6800</v>
      </c>
      <c r="F426" s="4">
        <v>39200</v>
      </c>
      <c r="G426" s="4">
        <v>0</v>
      </c>
      <c r="H426" s="4">
        <v>105000</v>
      </c>
      <c r="I426" s="4">
        <f t="shared" si="45"/>
        <v>13600</v>
      </c>
      <c r="J426" s="4" t="s">
        <v>134</v>
      </c>
    </row>
    <row r="427" spans="1:10" ht="13" x14ac:dyDescent="0.15">
      <c r="A427" s="3">
        <v>44510.565924120368</v>
      </c>
      <c r="B427" s="4" t="s">
        <v>4</v>
      </c>
      <c r="C427" s="4" t="s">
        <v>42</v>
      </c>
      <c r="D427" s="4" t="s">
        <v>6</v>
      </c>
      <c r="E427" s="9">
        <v>6500</v>
      </c>
      <c r="F427" s="4">
        <v>170000</v>
      </c>
      <c r="H427" s="4">
        <v>133250</v>
      </c>
      <c r="I427" s="4">
        <f>2*E427</f>
        <v>13000</v>
      </c>
    </row>
    <row r="428" spans="1:10" ht="13" x14ac:dyDescent="0.15">
      <c r="A428" s="3">
        <v>44577.484703831018</v>
      </c>
      <c r="B428" s="4" t="s">
        <v>4</v>
      </c>
      <c r="C428" s="4" t="s">
        <v>42</v>
      </c>
      <c r="D428" s="4" t="s">
        <v>6</v>
      </c>
      <c r="E428" s="9">
        <v>6500</v>
      </c>
      <c r="H428">
        <f>E428*12</f>
        <v>78000</v>
      </c>
    </row>
    <row r="429" spans="1:10" ht="13" x14ac:dyDescent="0.15">
      <c r="A429" s="3">
        <v>44666.898641990745</v>
      </c>
      <c r="B429" s="4" t="s">
        <v>4</v>
      </c>
      <c r="C429" s="4" t="s">
        <v>42</v>
      </c>
      <c r="D429" s="4" t="s">
        <v>6</v>
      </c>
      <c r="E429" s="4">
        <v>6500</v>
      </c>
      <c r="F429" s="4">
        <v>9000</v>
      </c>
      <c r="G429" s="4">
        <v>0</v>
      </c>
      <c r="H429" s="4">
        <v>100000</v>
      </c>
      <c r="I429" s="4">
        <f>E429*3</f>
        <v>19500</v>
      </c>
      <c r="J429" s="4" t="s">
        <v>144</v>
      </c>
    </row>
    <row r="430" spans="1:10" ht="13" x14ac:dyDescent="0.15">
      <c r="A430" s="3">
        <v>44511.867809374999</v>
      </c>
      <c r="B430" s="4" t="s">
        <v>4</v>
      </c>
      <c r="C430" s="4" t="s">
        <v>42</v>
      </c>
      <c r="D430" s="4" t="s">
        <v>6</v>
      </c>
      <c r="E430" s="9">
        <v>6200</v>
      </c>
      <c r="F430" s="4">
        <f>49000/4</f>
        <v>12250</v>
      </c>
      <c r="G430" s="4" t="s">
        <v>154</v>
      </c>
      <c r="H430">
        <f>E430*12+F430</f>
        <v>86650</v>
      </c>
      <c r="I430" s="4">
        <f t="shared" ref="I430:I435" si="46">E430*2</f>
        <v>12400</v>
      </c>
    </row>
    <row r="431" spans="1:10" ht="13" x14ac:dyDescent="0.15">
      <c r="A431" s="3">
        <v>44522.937244224537</v>
      </c>
      <c r="B431" s="4" t="s">
        <v>4</v>
      </c>
      <c r="C431" s="4" t="s">
        <v>42</v>
      </c>
      <c r="D431" s="4" t="s">
        <v>6</v>
      </c>
      <c r="E431" s="9">
        <v>6200</v>
      </c>
      <c r="F431" s="4" t="s">
        <v>155</v>
      </c>
      <c r="G431" s="4">
        <v>0</v>
      </c>
      <c r="H431" s="4">
        <v>104000</v>
      </c>
      <c r="I431" s="4">
        <f t="shared" si="46"/>
        <v>12400</v>
      </c>
      <c r="J431" s="4" t="s">
        <v>156</v>
      </c>
    </row>
    <row r="432" spans="1:10" ht="13" x14ac:dyDescent="0.15">
      <c r="A432" s="3">
        <v>44511.662469016199</v>
      </c>
      <c r="B432" s="4" t="s">
        <v>4</v>
      </c>
      <c r="C432" s="4" t="s">
        <v>42</v>
      </c>
      <c r="D432" s="4" t="s">
        <v>6</v>
      </c>
      <c r="E432" s="9">
        <v>5800</v>
      </c>
      <c r="F432" s="4" t="s">
        <v>132</v>
      </c>
      <c r="G432" s="4" t="s">
        <v>132</v>
      </c>
      <c r="H432" s="4">
        <v>70000</v>
      </c>
      <c r="I432" s="4">
        <f t="shared" si="46"/>
        <v>11600</v>
      </c>
    </row>
    <row r="433" spans="1:10" ht="13" x14ac:dyDescent="0.15">
      <c r="A433" s="3">
        <v>44616.734792314819</v>
      </c>
      <c r="B433" s="4" t="s">
        <v>4</v>
      </c>
      <c r="C433" s="4" t="s">
        <v>42</v>
      </c>
      <c r="D433" s="4" t="s">
        <v>169</v>
      </c>
      <c r="E433" s="4">
        <v>5000</v>
      </c>
      <c r="H433">
        <f>E433*12</f>
        <v>60000</v>
      </c>
      <c r="I433" s="4"/>
    </row>
    <row r="434" spans="1:10" ht="13" x14ac:dyDescent="0.15">
      <c r="A434" s="3">
        <v>44783.74646638889</v>
      </c>
      <c r="B434" s="4" t="s">
        <v>4</v>
      </c>
      <c r="C434" s="4" t="s">
        <v>42</v>
      </c>
      <c r="D434" s="4" t="s">
        <v>259</v>
      </c>
      <c r="E434" s="4">
        <v>5000</v>
      </c>
      <c r="H434">
        <f t="shared" ref="H434:H458" si="47">E434*12</f>
        <v>60000</v>
      </c>
      <c r="I434" s="4">
        <f t="shared" si="46"/>
        <v>10000</v>
      </c>
      <c r="J434" s="4" t="s">
        <v>260</v>
      </c>
    </row>
    <row r="435" spans="1:10" ht="13" x14ac:dyDescent="0.15">
      <c r="A435" s="3">
        <v>44537.770924039352</v>
      </c>
      <c r="B435" s="4" t="s">
        <v>4</v>
      </c>
      <c r="C435" s="4" t="s">
        <v>42</v>
      </c>
      <c r="D435" s="4" t="s">
        <v>274</v>
      </c>
      <c r="E435" s="9">
        <v>4500</v>
      </c>
      <c r="H435">
        <f t="shared" si="47"/>
        <v>54000</v>
      </c>
      <c r="I435" s="4">
        <f t="shared" si="46"/>
        <v>9000</v>
      </c>
      <c r="J435" s="4" t="s">
        <v>275</v>
      </c>
    </row>
    <row r="436" spans="1:10" ht="13" x14ac:dyDescent="0.15">
      <c r="A436" s="3">
        <v>44616.73445768519</v>
      </c>
      <c r="B436" s="4" t="s">
        <v>4</v>
      </c>
      <c r="C436" s="4" t="s">
        <v>42</v>
      </c>
      <c r="D436" s="4" t="s">
        <v>169</v>
      </c>
      <c r="E436" s="4">
        <v>4500</v>
      </c>
      <c r="H436">
        <f t="shared" si="47"/>
        <v>54000</v>
      </c>
      <c r="I436" s="4">
        <f>E436*2</f>
        <v>9000</v>
      </c>
    </row>
    <row r="437" spans="1:10" ht="13" x14ac:dyDescent="0.15">
      <c r="A437" s="3">
        <v>44510.425779803241</v>
      </c>
      <c r="B437" s="4" t="s">
        <v>10</v>
      </c>
      <c r="C437" s="4" t="s">
        <v>42</v>
      </c>
      <c r="D437" s="4" t="s">
        <v>6</v>
      </c>
      <c r="E437" s="9">
        <v>4200</v>
      </c>
      <c r="H437">
        <f t="shared" si="47"/>
        <v>50400</v>
      </c>
    </row>
    <row r="438" spans="1:10" ht="13" x14ac:dyDescent="0.15">
      <c r="A438" s="3">
        <v>44510.509134016203</v>
      </c>
      <c r="B438" s="4" t="s">
        <v>10</v>
      </c>
      <c r="C438" s="4" t="s">
        <v>42</v>
      </c>
      <c r="D438" s="4" t="s">
        <v>6</v>
      </c>
      <c r="E438" s="9">
        <v>4200</v>
      </c>
      <c r="H438">
        <f t="shared" si="47"/>
        <v>50400</v>
      </c>
    </row>
    <row r="439" spans="1:10" ht="13" x14ac:dyDescent="0.15">
      <c r="A439" s="3">
        <v>44510.537691539357</v>
      </c>
      <c r="B439" s="4" t="s">
        <v>10</v>
      </c>
      <c r="C439" s="4" t="s">
        <v>42</v>
      </c>
      <c r="D439" s="4" t="s">
        <v>6</v>
      </c>
      <c r="E439" s="5">
        <v>4200</v>
      </c>
      <c r="H439">
        <f t="shared" si="47"/>
        <v>50400</v>
      </c>
    </row>
    <row r="440" spans="1:10" ht="13" x14ac:dyDescent="0.15">
      <c r="A440" s="3">
        <v>44510.547140740746</v>
      </c>
      <c r="B440" s="4" t="s">
        <v>10</v>
      </c>
      <c r="C440" s="4" t="s">
        <v>42</v>
      </c>
      <c r="D440" s="4" t="s">
        <v>280</v>
      </c>
      <c r="E440" s="9">
        <v>4200</v>
      </c>
      <c r="H440">
        <f t="shared" si="47"/>
        <v>50400</v>
      </c>
    </row>
    <row r="441" spans="1:10" ht="13" x14ac:dyDescent="0.15">
      <c r="A441" s="3">
        <v>44510.566127048616</v>
      </c>
      <c r="B441" s="4" t="s">
        <v>10</v>
      </c>
      <c r="C441" s="4" t="s">
        <v>42</v>
      </c>
      <c r="D441" s="4" t="s">
        <v>6</v>
      </c>
      <c r="E441" s="9">
        <v>4200</v>
      </c>
      <c r="H441">
        <f t="shared" si="47"/>
        <v>50400</v>
      </c>
    </row>
    <row r="442" spans="1:10" ht="13" x14ac:dyDescent="0.15">
      <c r="A442" s="3">
        <v>44510.573631458334</v>
      </c>
      <c r="B442" s="4" t="s">
        <v>10</v>
      </c>
      <c r="C442" s="4" t="s">
        <v>42</v>
      </c>
      <c r="D442" s="4" t="s">
        <v>6</v>
      </c>
      <c r="E442" s="9">
        <v>4200</v>
      </c>
      <c r="H442">
        <f t="shared" si="47"/>
        <v>50400</v>
      </c>
    </row>
    <row r="443" spans="1:10" ht="13" x14ac:dyDescent="0.15">
      <c r="A443" s="3">
        <v>44578.813452233793</v>
      </c>
      <c r="B443" s="4" t="s">
        <v>10</v>
      </c>
      <c r="C443" s="4" t="s">
        <v>42</v>
      </c>
      <c r="D443" s="4" t="s">
        <v>285</v>
      </c>
      <c r="E443" s="9">
        <v>4200</v>
      </c>
      <c r="H443">
        <f t="shared" si="47"/>
        <v>50400</v>
      </c>
    </row>
    <row r="444" spans="1:10" ht="13" x14ac:dyDescent="0.15">
      <c r="A444" s="3">
        <v>44685.655321840277</v>
      </c>
      <c r="B444" s="4" t="s">
        <v>10</v>
      </c>
      <c r="C444" s="4" t="s">
        <v>42</v>
      </c>
      <c r="D444" s="4" t="s">
        <v>6</v>
      </c>
      <c r="E444" s="4">
        <v>4200</v>
      </c>
      <c r="H444">
        <f t="shared" si="47"/>
        <v>50400</v>
      </c>
    </row>
    <row r="445" spans="1:10" ht="13" x14ac:dyDescent="0.15">
      <c r="A445" s="3">
        <v>44510.501704432871</v>
      </c>
      <c r="B445" s="4" t="s">
        <v>10</v>
      </c>
      <c r="C445" s="4" t="s">
        <v>42</v>
      </c>
      <c r="D445" s="4" t="s">
        <v>169</v>
      </c>
      <c r="E445" s="9">
        <v>2000</v>
      </c>
      <c r="H445">
        <f t="shared" si="47"/>
        <v>24000</v>
      </c>
    </row>
    <row r="446" spans="1:10" ht="13" x14ac:dyDescent="0.15">
      <c r="A446" s="3">
        <v>44510.483025694441</v>
      </c>
      <c r="B446" s="4" t="s">
        <v>10</v>
      </c>
      <c r="C446" s="4" t="s">
        <v>42</v>
      </c>
      <c r="D446" s="4" t="s">
        <v>437</v>
      </c>
      <c r="E446" s="5">
        <v>1200</v>
      </c>
      <c r="H446">
        <f t="shared" si="47"/>
        <v>14400</v>
      </c>
    </row>
    <row r="447" spans="1:10" ht="13" x14ac:dyDescent="0.15">
      <c r="A447" s="3">
        <v>44510.568885636574</v>
      </c>
      <c r="B447" s="4" t="s">
        <v>10</v>
      </c>
      <c r="C447" s="4" t="s">
        <v>42</v>
      </c>
      <c r="D447" s="4" t="s">
        <v>169</v>
      </c>
      <c r="E447" s="5">
        <v>1200</v>
      </c>
      <c r="H447">
        <f t="shared" si="47"/>
        <v>14400</v>
      </c>
    </row>
    <row r="448" spans="1:10" ht="13" x14ac:dyDescent="0.15">
      <c r="A448" s="3">
        <v>44510.676884120374</v>
      </c>
      <c r="B448" s="4" t="s">
        <v>10</v>
      </c>
      <c r="C448" s="4" t="s">
        <v>42</v>
      </c>
      <c r="D448" s="4" t="s">
        <v>441</v>
      </c>
      <c r="E448" s="9">
        <v>1200</v>
      </c>
      <c r="H448">
        <f t="shared" si="47"/>
        <v>14400</v>
      </c>
    </row>
    <row r="449" spans="1:10" ht="13" x14ac:dyDescent="0.15">
      <c r="A449" s="3">
        <v>44522.398684143518</v>
      </c>
      <c r="B449" s="4" t="s">
        <v>10</v>
      </c>
      <c r="C449" s="4" t="s">
        <v>42</v>
      </c>
      <c r="D449" s="4" t="s">
        <v>354</v>
      </c>
      <c r="E449" s="9">
        <v>1200</v>
      </c>
      <c r="H449">
        <f t="shared" si="47"/>
        <v>14400</v>
      </c>
      <c r="J449" s="4" t="s">
        <v>443</v>
      </c>
    </row>
    <row r="450" spans="1:10" ht="13" x14ac:dyDescent="0.15">
      <c r="A450" s="3">
        <v>44565.603168865739</v>
      </c>
      <c r="B450" s="4" t="s">
        <v>10</v>
      </c>
      <c r="C450" s="4" t="s">
        <v>42</v>
      </c>
      <c r="D450" s="4" t="s">
        <v>441</v>
      </c>
      <c r="E450" s="9">
        <v>1200</v>
      </c>
      <c r="H450">
        <f t="shared" si="47"/>
        <v>14400</v>
      </c>
    </row>
    <row r="451" spans="1:10" ht="13" x14ac:dyDescent="0.15">
      <c r="A451" s="3">
        <v>44735.498091319445</v>
      </c>
      <c r="B451" s="4" t="s">
        <v>10</v>
      </c>
      <c r="C451" s="4" t="s">
        <v>42</v>
      </c>
      <c r="D451" s="4" t="s">
        <v>458</v>
      </c>
      <c r="E451" s="4">
        <v>1200</v>
      </c>
      <c r="H451">
        <f t="shared" si="47"/>
        <v>14400</v>
      </c>
    </row>
    <row r="452" spans="1:10" ht="13" x14ac:dyDescent="0.15">
      <c r="A452" s="3">
        <v>44510.578171793983</v>
      </c>
      <c r="B452" s="4" t="s">
        <v>10</v>
      </c>
      <c r="C452" s="4" t="s">
        <v>462</v>
      </c>
      <c r="D452" s="4" t="s">
        <v>123</v>
      </c>
      <c r="E452" s="9">
        <v>1000</v>
      </c>
      <c r="H452">
        <f t="shared" si="47"/>
        <v>12000</v>
      </c>
    </row>
    <row r="453" spans="1:10" ht="13" x14ac:dyDescent="0.15">
      <c r="A453" s="3">
        <v>44595.909172326385</v>
      </c>
      <c r="B453" s="4" t="s">
        <v>230</v>
      </c>
      <c r="C453" s="4" t="s">
        <v>393</v>
      </c>
      <c r="D453" s="4" t="s">
        <v>6</v>
      </c>
      <c r="E453" s="4">
        <v>5200</v>
      </c>
      <c r="F453" s="4">
        <v>0</v>
      </c>
      <c r="G453" s="4">
        <v>0</v>
      </c>
      <c r="H453">
        <f t="shared" si="47"/>
        <v>62400</v>
      </c>
      <c r="I453" s="4">
        <f>E453*3</f>
        <v>15600</v>
      </c>
    </row>
    <row r="454" spans="1:10" ht="13" x14ac:dyDescent="0.15">
      <c r="A454" s="3">
        <v>44724.913970555557</v>
      </c>
      <c r="B454" s="4" t="s">
        <v>10</v>
      </c>
      <c r="C454" s="4" t="s">
        <v>393</v>
      </c>
      <c r="D454" s="4" t="s">
        <v>394</v>
      </c>
      <c r="E454" s="4">
        <v>1700</v>
      </c>
      <c r="H454">
        <f t="shared" si="47"/>
        <v>20400</v>
      </c>
    </row>
    <row r="455" spans="1:10" ht="13" x14ac:dyDescent="0.15">
      <c r="A455" s="3">
        <v>44791.855665833333</v>
      </c>
      <c r="B455" s="4" t="s">
        <v>10</v>
      </c>
      <c r="C455" s="4" t="s">
        <v>393</v>
      </c>
      <c r="D455" s="4" t="s">
        <v>6</v>
      </c>
      <c r="E455" s="4">
        <v>1700</v>
      </c>
      <c r="H455">
        <f t="shared" si="47"/>
        <v>20400</v>
      </c>
    </row>
    <row r="456" spans="1:10" ht="13" x14ac:dyDescent="0.15">
      <c r="A456" s="3">
        <v>44798.692438194441</v>
      </c>
      <c r="B456" s="4" t="s">
        <v>10</v>
      </c>
      <c r="C456" s="4" t="s">
        <v>393</v>
      </c>
      <c r="D456" s="4" t="s">
        <v>351</v>
      </c>
      <c r="E456" s="4">
        <v>1700</v>
      </c>
      <c r="H456">
        <f t="shared" si="47"/>
        <v>20400</v>
      </c>
      <c r="J456" s="4" t="s">
        <v>395</v>
      </c>
    </row>
    <row r="457" spans="1:10" ht="13" x14ac:dyDescent="0.15">
      <c r="A457" s="3">
        <v>44603.850909629633</v>
      </c>
      <c r="B457" s="4" t="s">
        <v>4</v>
      </c>
      <c r="C457" s="4" t="s">
        <v>319</v>
      </c>
      <c r="D457" s="4" t="s">
        <v>320</v>
      </c>
      <c r="E457" s="4">
        <v>3800</v>
      </c>
      <c r="H457">
        <f t="shared" si="47"/>
        <v>45600</v>
      </c>
      <c r="I457" s="4">
        <v>3800</v>
      </c>
    </row>
    <row r="458" spans="1:10" ht="13" x14ac:dyDescent="0.15">
      <c r="A458" s="3">
        <v>44617.174286620371</v>
      </c>
      <c r="B458" s="4" t="s">
        <v>10</v>
      </c>
      <c r="C458" s="4" t="s">
        <v>231</v>
      </c>
      <c r="D458" s="4" t="s">
        <v>6</v>
      </c>
      <c r="E458" s="4">
        <v>1600</v>
      </c>
      <c r="H458">
        <f t="shared" si="47"/>
        <v>19200</v>
      </c>
    </row>
    <row r="459" spans="1:10" ht="13" x14ac:dyDescent="0.15">
      <c r="A459" s="3">
        <v>44686.712722395838</v>
      </c>
      <c r="B459" s="4" t="s">
        <v>4</v>
      </c>
      <c r="C459" s="4" t="s">
        <v>231</v>
      </c>
      <c r="D459" s="4" t="s">
        <v>232</v>
      </c>
      <c r="E459" s="4">
        <v>5200</v>
      </c>
      <c r="F459" s="4" t="s">
        <v>233</v>
      </c>
      <c r="H459" s="4">
        <v>62400</v>
      </c>
      <c r="I459" s="4" t="s">
        <v>234</v>
      </c>
      <c r="J459" s="4" t="s">
        <v>235</v>
      </c>
    </row>
    <row r="460" spans="1:10" ht="13" x14ac:dyDescent="0.15">
      <c r="A460" s="3">
        <v>44574.066799490742</v>
      </c>
      <c r="B460" s="4" t="s">
        <v>4</v>
      </c>
      <c r="C460" s="4" t="s">
        <v>85</v>
      </c>
      <c r="D460" s="4" t="s">
        <v>6</v>
      </c>
      <c r="E460" s="5">
        <v>8333</v>
      </c>
      <c r="F460" s="4">
        <v>20000</v>
      </c>
      <c r="H460">
        <f>E460*12</f>
        <v>99996</v>
      </c>
    </row>
    <row r="461" spans="1:10" ht="13" x14ac:dyDescent="0.15">
      <c r="A461" s="3">
        <v>44510.936769780092</v>
      </c>
      <c r="B461" s="4" t="s">
        <v>10</v>
      </c>
      <c r="C461" s="4" t="s">
        <v>85</v>
      </c>
      <c r="D461" s="4" t="s">
        <v>6</v>
      </c>
      <c r="E461" s="9">
        <v>6000</v>
      </c>
      <c r="H461">
        <f t="shared" ref="H461:H475" si="48">E461*12</f>
        <v>72000</v>
      </c>
    </row>
    <row r="462" spans="1:10" ht="13" x14ac:dyDescent="0.15">
      <c r="A462" s="3">
        <v>44511.259961782409</v>
      </c>
      <c r="B462" s="4" t="s">
        <v>10</v>
      </c>
      <c r="C462" s="4" t="s">
        <v>111</v>
      </c>
      <c r="D462" s="4" t="s">
        <v>6</v>
      </c>
      <c r="E462" s="5">
        <v>7083</v>
      </c>
      <c r="H462">
        <f t="shared" si="48"/>
        <v>84996</v>
      </c>
    </row>
    <row r="463" spans="1:10" ht="13" x14ac:dyDescent="0.15">
      <c r="A463" s="3">
        <v>44511.612307581017</v>
      </c>
      <c r="B463" s="4" t="s">
        <v>4</v>
      </c>
      <c r="C463" s="4" t="s">
        <v>111</v>
      </c>
      <c r="D463" s="4" t="s">
        <v>6</v>
      </c>
      <c r="E463" s="5">
        <v>7083</v>
      </c>
      <c r="G463" s="4">
        <v>20000</v>
      </c>
      <c r="H463">
        <f t="shared" si="48"/>
        <v>84996</v>
      </c>
      <c r="J463" s="4" t="s">
        <v>112</v>
      </c>
    </row>
    <row r="464" spans="1:10" ht="13" x14ac:dyDescent="0.15">
      <c r="A464" s="3">
        <v>44840.889508993059</v>
      </c>
      <c r="B464" s="4" t="s">
        <v>4</v>
      </c>
      <c r="C464" s="4" t="s">
        <v>111</v>
      </c>
      <c r="D464" s="4" t="s">
        <v>6</v>
      </c>
      <c r="E464" s="4">
        <v>7083</v>
      </c>
      <c r="G464" s="4">
        <v>10000</v>
      </c>
      <c r="H464">
        <f t="shared" si="48"/>
        <v>84996</v>
      </c>
      <c r="I464" s="4">
        <v>10000</v>
      </c>
    </row>
    <row r="465" spans="1:10" ht="13" x14ac:dyDescent="0.15">
      <c r="A465" s="3">
        <v>44510.579666157406</v>
      </c>
      <c r="B465" s="4" t="s">
        <v>10</v>
      </c>
      <c r="C465" s="4" t="s">
        <v>111</v>
      </c>
      <c r="D465" s="4" t="s">
        <v>6</v>
      </c>
      <c r="E465" s="5">
        <v>7000</v>
      </c>
      <c r="H465">
        <f t="shared" si="48"/>
        <v>84000</v>
      </c>
    </row>
    <row r="466" spans="1:10" ht="13" x14ac:dyDescent="0.15">
      <c r="A466" s="3">
        <v>44797.942567395832</v>
      </c>
      <c r="B466" s="4" t="s">
        <v>4</v>
      </c>
      <c r="C466" s="4" t="s">
        <v>269</v>
      </c>
      <c r="D466" s="4" t="s">
        <v>6</v>
      </c>
      <c r="E466" s="4">
        <v>4800</v>
      </c>
      <c r="F466" s="4">
        <v>0</v>
      </c>
      <c r="G466" s="4">
        <v>0</v>
      </c>
      <c r="H466">
        <f t="shared" si="48"/>
        <v>57600</v>
      </c>
      <c r="J466" s="4" t="s">
        <v>270</v>
      </c>
    </row>
    <row r="467" spans="1:10" ht="13" x14ac:dyDescent="0.15">
      <c r="A467" s="3">
        <v>44571.283074803243</v>
      </c>
      <c r="B467" s="4" t="s">
        <v>10</v>
      </c>
      <c r="C467" s="4" t="s">
        <v>269</v>
      </c>
      <c r="D467" s="4" t="s">
        <v>6</v>
      </c>
      <c r="E467" s="5">
        <v>1200</v>
      </c>
      <c r="H467">
        <f t="shared" si="48"/>
        <v>14400</v>
      </c>
    </row>
    <row r="468" spans="1:10" ht="13" x14ac:dyDescent="0.15">
      <c r="A468" s="3">
        <v>44790.628037858798</v>
      </c>
      <c r="B468" s="4" t="s">
        <v>68</v>
      </c>
      <c r="C468" s="4" t="s">
        <v>269</v>
      </c>
      <c r="D468" s="4" t="s">
        <v>217</v>
      </c>
      <c r="E468" s="4">
        <v>5500</v>
      </c>
      <c r="H468">
        <f t="shared" si="48"/>
        <v>66000</v>
      </c>
      <c r="I468" s="4">
        <f>E468*1.25</f>
        <v>6875</v>
      </c>
    </row>
    <row r="469" spans="1:10" ht="13" x14ac:dyDescent="0.15">
      <c r="A469" s="3">
        <v>44639.368235578702</v>
      </c>
      <c r="B469" s="4" t="s">
        <v>10</v>
      </c>
      <c r="C469" s="4" t="s">
        <v>190</v>
      </c>
      <c r="D469" s="4" t="s">
        <v>6</v>
      </c>
      <c r="E469" s="4">
        <v>2900</v>
      </c>
      <c r="H469">
        <f t="shared" si="48"/>
        <v>34800</v>
      </c>
    </row>
    <row r="470" spans="1:10" ht="13" x14ac:dyDescent="0.15">
      <c r="A470" s="3">
        <v>44616.733977534721</v>
      </c>
      <c r="B470" s="4" t="s">
        <v>189</v>
      </c>
      <c r="C470" s="4" t="s">
        <v>190</v>
      </c>
      <c r="D470" s="4" t="s">
        <v>6</v>
      </c>
      <c r="E470" s="4">
        <v>5700</v>
      </c>
      <c r="H470">
        <f t="shared" si="48"/>
        <v>68400</v>
      </c>
      <c r="I470">
        <f>H470*0.1</f>
        <v>6840</v>
      </c>
    </row>
    <row r="471" spans="1:10" ht="13" x14ac:dyDescent="0.15">
      <c r="A471" s="3">
        <v>44749.503709456018</v>
      </c>
      <c r="B471" s="4" t="s">
        <v>10</v>
      </c>
      <c r="C471" s="4" t="s">
        <v>190</v>
      </c>
      <c r="D471" s="4" t="s">
        <v>350</v>
      </c>
      <c r="E471" s="4">
        <v>2900</v>
      </c>
      <c r="H471">
        <f t="shared" si="48"/>
        <v>34800</v>
      </c>
    </row>
    <row r="472" spans="1:10" ht="13" x14ac:dyDescent="0.15">
      <c r="A472" s="3">
        <v>44511.737055821759</v>
      </c>
      <c r="B472" s="4" t="s">
        <v>10</v>
      </c>
      <c r="C472" s="4" t="s">
        <v>464</v>
      </c>
      <c r="D472" s="4" t="s">
        <v>6</v>
      </c>
      <c r="E472" s="9">
        <v>1000</v>
      </c>
      <c r="H472">
        <f t="shared" si="48"/>
        <v>12000</v>
      </c>
    </row>
    <row r="473" spans="1:10" ht="13" x14ac:dyDescent="0.15">
      <c r="A473" s="3">
        <v>44541.696197500001</v>
      </c>
      <c r="B473" s="4" t="s">
        <v>10</v>
      </c>
      <c r="C473" s="4" t="s">
        <v>297</v>
      </c>
      <c r="D473" s="4" t="s">
        <v>6</v>
      </c>
      <c r="E473" s="5">
        <v>4000</v>
      </c>
      <c r="H473">
        <f t="shared" si="48"/>
        <v>48000</v>
      </c>
    </row>
    <row r="474" spans="1:10" ht="13" x14ac:dyDescent="0.15">
      <c r="A474" s="3">
        <v>44530.424324548614</v>
      </c>
      <c r="B474" s="4" t="s">
        <v>10</v>
      </c>
      <c r="C474" s="4" t="s">
        <v>340</v>
      </c>
      <c r="D474" s="4" t="s">
        <v>6</v>
      </c>
      <c r="E474" s="5">
        <v>3000</v>
      </c>
      <c r="H474">
        <f t="shared" si="48"/>
        <v>36000</v>
      </c>
    </row>
    <row r="475" spans="1:10" ht="13" x14ac:dyDescent="0.15">
      <c r="A475" s="3">
        <v>44638.038237824076</v>
      </c>
      <c r="B475" s="4" t="s">
        <v>10</v>
      </c>
      <c r="C475" s="4" t="s">
        <v>57</v>
      </c>
      <c r="D475" s="4" t="s">
        <v>6</v>
      </c>
      <c r="E475" s="4">
        <v>9800</v>
      </c>
      <c r="H475">
        <f t="shared" si="48"/>
        <v>117600</v>
      </c>
    </row>
    <row r="476" spans="1:10" ht="13" x14ac:dyDescent="0.15">
      <c r="A476" s="3">
        <v>44515.718986469903</v>
      </c>
      <c r="B476" s="4" t="s">
        <v>4</v>
      </c>
      <c r="C476" s="4" t="s">
        <v>57</v>
      </c>
      <c r="D476" s="4" t="s">
        <v>6</v>
      </c>
      <c r="E476" s="9">
        <v>8333</v>
      </c>
      <c r="F476" s="4">
        <v>30000</v>
      </c>
      <c r="G476" s="8">
        <v>30000</v>
      </c>
      <c r="H476" s="8">
        <v>170000</v>
      </c>
      <c r="I476" s="4">
        <f>H476*0.1</f>
        <v>17000</v>
      </c>
      <c r="J476" s="4" t="s">
        <v>83</v>
      </c>
    </row>
    <row r="477" spans="1:10" ht="13" x14ac:dyDescent="0.15">
      <c r="A477" s="3">
        <v>44510.503114270832</v>
      </c>
      <c r="B477" s="4" t="s">
        <v>10</v>
      </c>
      <c r="C477" s="4" t="s">
        <v>57</v>
      </c>
      <c r="D477" s="4" t="s">
        <v>6</v>
      </c>
      <c r="E477" s="5">
        <v>6000</v>
      </c>
      <c r="H477">
        <f>E477*12</f>
        <v>72000</v>
      </c>
      <c r="J477" s="4" t="s">
        <v>161</v>
      </c>
    </row>
    <row r="478" spans="1:10" ht="13" x14ac:dyDescent="0.15">
      <c r="A478" s="3">
        <v>44840.530435370369</v>
      </c>
      <c r="B478" s="4" t="s">
        <v>10</v>
      </c>
      <c r="C478" s="4" t="s">
        <v>435</v>
      </c>
      <c r="D478" s="4" t="s">
        <v>169</v>
      </c>
      <c r="E478" s="4">
        <v>1300</v>
      </c>
      <c r="H478">
        <f t="shared" ref="H478:H479" si="49">E478*12</f>
        <v>15600</v>
      </c>
      <c r="J478" s="4" t="s">
        <v>436</v>
      </c>
    </row>
    <row r="479" spans="1:10" ht="13" x14ac:dyDescent="0.15">
      <c r="A479" s="3">
        <v>44776.946519490739</v>
      </c>
      <c r="B479" s="4" t="s">
        <v>10</v>
      </c>
      <c r="C479" s="4" t="s">
        <v>470</v>
      </c>
      <c r="D479" s="4" t="s">
        <v>6</v>
      </c>
      <c r="E479" s="4">
        <v>1000</v>
      </c>
      <c r="H479">
        <f t="shared" si="49"/>
        <v>12000</v>
      </c>
    </row>
    <row r="480" spans="1:10" ht="13" x14ac:dyDescent="0.15">
      <c r="A480" s="3">
        <v>44687.772164293987</v>
      </c>
      <c r="B480" s="4" t="s">
        <v>4</v>
      </c>
      <c r="C480" s="4" t="s">
        <v>58</v>
      </c>
      <c r="D480" s="4" t="s">
        <v>59</v>
      </c>
      <c r="E480" s="4">
        <v>9800</v>
      </c>
      <c r="F480" s="4">
        <v>20000</v>
      </c>
      <c r="H480" s="4">
        <v>150000</v>
      </c>
      <c r="I480" s="4">
        <f>E480*4</f>
        <v>39200</v>
      </c>
    </row>
    <row r="481" spans="1:10" ht="13" x14ac:dyDescent="0.15">
      <c r="A481" s="3">
        <v>44847.884858182872</v>
      </c>
      <c r="B481" s="4" t="s">
        <v>4</v>
      </c>
      <c r="C481" s="4" t="s">
        <v>289</v>
      </c>
      <c r="D481" s="4" t="s">
        <v>6</v>
      </c>
      <c r="E481" s="4">
        <v>4200</v>
      </c>
      <c r="H481">
        <f>E481*12</f>
        <v>50400</v>
      </c>
      <c r="I481" s="4">
        <f>H481*0.15</f>
        <v>7560</v>
      </c>
    </row>
    <row r="482" spans="1:10" ht="13" x14ac:dyDescent="0.15">
      <c r="A482" s="3">
        <v>44510.543593900467</v>
      </c>
      <c r="B482" s="4" t="s">
        <v>10</v>
      </c>
      <c r="C482" s="4" t="s">
        <v>289</v>
      </c>
      <c r="D482" s="4" t="s">
        <v>6</v>
      </c>
      <c r="E482" s="5">
        <v>2000</v>
      </c>
      <c r="H482">
        <f t="shared" ref="H482:H485" si="50">E482*12</f>
        <v>24000</v>
      </c>
    </row>
    <row r="483" spans="1:10" ht="13" x14ac:dyDescent="0.15">
      <c r="A483" s="3">
        <v>44848.411861192129</v>
      </c>
      <c r="B483" s="4" t="s">
        <v>10</v>
      </c>
      <c r="C483" s="4" t="s">
        <v>289</v>
      </c>
      <c r="D483" s="4" t="s">
        <v>6</v>
      </c>
      <c r="E483" s="4">
        <v>1500</v>
      </c>
      <c r="H483">
        <f t="shared" si="50"/>
        <v>18000</v>
      </c>
    </row>
    <row r="484" spans="1:10" ht="13" x14ac:dyDescent="0.15">
      <c r="A484" s="3">
        <v>44519.53133805556</v>
      </c>
      <c r="B484" s="4" t="s">
        <v>10</v>
      </c>
      <c r="C484" s="4" t="s">
        <v>289</v>
      </c>
      <c r="D484" s="4" t="s">
        <v>6</v>
      </c>
      <c r="E484" s="9">
        <v>1200</v>
      </c>
      <c r="H484">
        <f t="shared" si="50"/>
        <v>14400</v>
      </c>
    </row>
    <row r="485" spans="1:10" ht="13" x14ac:dyDescent="0.15">
      <c r="A485" s="3">
        <v>44847.885374861115</v>
      </c>
      <c r="B485" s="4" t="s">
        <v>4</v>
      </c>
      <c r="C485" s="4" t="s">
        <v>312</v>
      </c>
      <c r="D485" s="4" t="s">
        <v>6</v>
      </c>
      <c r="E485" s="4">
        <v>4000</v>
      </c>
      <c r="H485">
        <f t="shared" si="50"/>
        <v>48000</v>
      </c>
    </row>
    <row r="486" spans="1:10" ht="13" x14ac:dyDescent="0.15">
      <c r="A486" s="3">
        <v>44672.712612997682</v>
      </c>
      <c r="B486" s="4" t="s">
        <v>4</v>
      </c>
      <c r="C486" s="4" t="s">
        <v>227</v>
      </c>
      <c r="D486" s="4" t="s">
        <v>228</v>
      </c>
      <c r="E486" s="4">
        <v>5400</v>
      </c>
      <c r="H486" s="4">
        <v>70000</v>
      </c>
      <c r="I486" s="4">
        <f>E486</f>
        <v>5400</v>
      </c>
      <c r="J486" s="4" t="s">
        <v>229</v>
      </c>
    </row>
    <row r="487" spans="1:10" ht="13" x14ac:dyDescent="0.15">
      <c r="A487" s="3">
        <v>44510.598135613429</v>
      </c>
      <c r="B487" s="4" t="s">
        <v>4</v>
      </c>
      <c r="C487" s="4" t="s">
        <v>227</v>
      </c>
      <c r="D487" s="4" t="s">
        <v>6</v>
      </c>
      <c r="E487" s="9">
        <v>4800</v>
      </c>
      <c r="H487" s="4">
        <v>62400</v>
      </c>
      <c r="I487" s="4">
        <f>E487</f>
        <v>4800</v>
      </c>
    </row>
    <row r="488" spans="1:10" ht="13" x14ac:dyDescent="0.15">
      <c r="A488" s="3">
        <v>44841.57087599537</v>
      </c>
      <c r="B488" s="4" t="s">
        <v>4</v>
      </c>
      <c r="C488" s="4" t="s">
        <v>5</v>
      </c>
      <c r="D488" s="4" t="s">
        <v>6</v>
      </c>
      <c r="E488" s="4">
        <v>8200</v>
      </c>
      <c r="F488" s="4">
        <v>26000</v>
      </c>
      <c r="G488" s="4">
        <v>0</v>
      </c>
      <c r="H488" s="4">
        <v>129500</v>
      </c>
      <c r="I488" s="4">
        <v>25000</v>
      </c>
      <c r="J488" s="4" t="s">
        <v>7</v>
      </c>
    </row>
    <row r="489" spans="1:10" ht="13" x14ac:dyDescent="0.15">
      <c r="A489" s="3">
        <v>44511.501329155093</v>
      </c>
      <c r="B489" s="4" t="s">
        <v>10</v>
      </c>
      <c r="C489" s="4" t="s">
        <v>5</v>
      </c>
      <c r="D489" s="4" t="s">
        <v>6</v>
      </c>
      <c r="E489" s="9">
        <v>4830</v>
      </c>
      <c r="H489">
        <f>E489*12</f>
        <v>57960</v>
      </c>
    </row>
    <row r="490" spans="1:10" ht="13" x14ac:dyDescent="0.15">
      <c r="A490" s="3">
        <v>44844.847363437497</v>
      </c>
      <c r="B490" s="4" t="s">
        <v>4</v>
      </c>
      <c r="C490" s="4" t="s">
        <v>5</v>
      </c>
      <c r="D490" s="4" t="s">
        <v>6</v>
      </c>
      <c r="E490" s="4">
        <v>8200</v>
      </c>
      <c r="F490" s="4">
        <v>26000</v>
      </c>
      <c r="G490" s="4">
        <v>20000</v>
      </c>
      <c r="H490" s="4">
        <v>150000</v>
      </c>
      <c r="I490" s="4">
        <f t="shared" ref="I490:I492" si="51">E490*3</f>
        <v>24600</v>
      </c>
      <c r="J490" s="4" t="s">
        <v>86</v>
      </c>
    </row>
    <row r="491" spans="1:10" ht="13" x14ac:dyDescent="0.15">
      <c r="A491" s="3">
        <v>44754.524673090273</v>
      </c>
      <c r="B491" s="4" t="s">
        <v>4</v>
      </c>
      <c r="C491" s="4" t="s">
        <v>5</v>
      </c>
      <c r="D491" s="4" t="s">
        <v>6</v>
      </c>
      <c r="E491" s="4">
        <v>8000</v>
      </c>
      <c r="F491" s="4">
        <v>20000</v>
      </c>
      <c r="H491" s="4">
        <v>120000</v>
      </c>
      <c r="I491" s="4">
        <f t="shared" si="51"/>
        <v>24000</v>
      </c>
    </row>
    <row r="492" spans="1:10" ht="13" x14ac:dyDescent="0.15">
      <c r="A492" s="3">
        <v>44833.582846527774</v>
      </c>
      <c r="B492" s="4" t="s">
        <v>4</v>
      </c>
      <c r="C492" s="4" t="s">
        <v>5</v>
      </c>
      <c r="D492" s="4" t="s">
        <v>6</v>
      </c>
      <c r="E492" s="4">
        <v>7900</v>
      </c>
      <c r="F492" s="4">
        <v>0</v>
      </c>
      <c r="G492" s="4">
        <v>0</v>
      </c>
      <c r="H492" s="4">
        <v>118500</v>
      </c>
      <c r="I492" s="4">
        <f t="shared" si="51"/>
        <v>23700</v>
      </c>
    </row>
    <row r="493" spans="1:10" ht="13" x14ac:dyDescent="0.15">
      <c r="A493" s="3">
        <v>44846.716965555555</v>
      </c>
      <c r="B493" s="4" t="s">
        <v>4</v>
      </c>
      <c r="C493" s="4" t="s">
        <v>5</v>
      </c>
      <c r="D493" s="4" t="s">
        <v>6</v>
      </c>
      <c r="E493" s="4">
        <v>7900</v>
      </c>
      <c r="F493" s="4">
        <v>22000</v>
      </c>
      <c r="G493" s="4">
        <v>0</v>
      </c>
      <c r="H493">
        <f>E493*12+F493</f>
        <v>116800</v>
      </c>
      <c r="I493" s="4">
        <f>E493*3</f>
        <v>23700</v>
      </c>
      <c r="J493" s="4" t="s">
        <v>94</v>
      </c>
    </row>
    <row r="494" spans="1:10" ht="13" x14ac:dyDescent="0.15">
      <c r="A494" s="3">
        <v>44669.628927986108</v>
      </c>
      <c r="B494" s="4" t="s">
        <v>4</v>
      </c>
      <c r="C494" s="4" t="s">
        <v>5</v>
      </c>
      <c r="D494" s="4" t="s">
        <v>6</v>
      </c>
      <c r="E494" s="4">
        <v>7500</v>
      </c>
      <c r="F494" s="4">
        <v>10000</v>
      </c>
      <c r="G494" s="4">
        <v>10000</v>
      </c>
      <c r="H494">
        <f>E494*12+F494</f>
        <v>100000</v>
      </c>
      <c r="I494" s="4">
        <f>E494*1.5</f>
        <v>11250</v>
      </c>
    </row>
    <row r="495" spans="1:10" ht="13" x14ac:dyDescent="0.15">
      <c r="A495" s="3">
        <v>44746.744749085643</v>
      </c>
      <c r="B495" s="4" t="s">
        <v>4</v>
      </c>
      <c r="C495" s="4" t="s">
        <v>5</v>
      </c>
      <c r="D495" s="4" t="s">
        <v>6</v>
      </c>
      <c r="E495" s="4">
        <v>7500</v>
      </c>
      <c r="F495" s="4">
        <v>0</v>
      </c>
      <c r="G495" s="4">
        <v>0</v>
      </c>
      <c r="H495" s="4">
        <v>112500</v>
      </c>
      <c r="I495" s="4">
        <f>E495*3</f>
        <v>22500</v>
      </c>
      <c r="J495" s="4" t="s">
        <v>104</v>
      </c>
    </row>
    <row r="496" spans="1:10" ht="13" x14ac:dyDescent="0.15">
      <c r="A496" s="3">
        <v>44510.63680043981</v>
      </c>
      <c r="B496" s="4" t="s">
        <v>4</v>
      </c>
      <c r="C496" s="4" t="s">
        <v>5</v>
      </c>
      <c r="D496" s="4" t="s">
        <v>6</v>
      </c>
      <c r="E496" s="9">
        <v>7400</v>
      </c>
      <c r="F496" s="4">
        <v>25000</v>
      </c>
      <c r="H496" s="4">
        <v>103</v>
      </c>
      <c r="I496" s="4">
        <f>E496*1.5</f>
        <v>11100</v>
      </c>
    </row>
    <row r="497" spans="1:10" ht="13" x14ac:dyDescent="0.15">
      <c r="A497" s="3">
        <v>44822.265172476851</v>
      </c>
      <c r="B497" s="4" t="s">
        <v>4</v>
      </c>
      <c r="C497" s="4" t="s">
        <v>5</v>
      </c>
      <c r="D497" s="4" t="s">
        <v>6</v>
      </c>
      <c r="E497" s="4">
        <v>7200</v>
      </c>
      <c r="H497" s="4">
        <v>86400</v>
      </c>
      <c r="I497" s="4">
        <f>E497*3</f>
        <v>21600</v>
      </c>
    </row>
    <row r="498" spans="1:10" ht="13" x14ac:dyDescent="0.15">
      <c r="A498" s="3">
        <v>44542.986979490743</v>
      </c>
      <c r="B498" s="4" t="s">
        <v>4</v>
      </c>
      <c r="C498" s="4" t="s">
        <v>5</v>
      </c>
      <c r="D498" s="4" t="s">
        <v>6</v>
      </c>
      <c r="E498" s="5">
        <v>7000</v>
      </c>
      <c r="H498" s="4">
        <v>94500</v>
      </c>
      <c r="I498" s="4">
        <f>E498*1.5</f>
        <v>10500</v>
      </c>
      <c r="J498" s="4" t="s">
        <v>121</v>
      </c>
    </row>
    <row r="499" spans="1:10" ht="13" x14ac:dyDescent="0.15">
      <c r="A499" s="3">
        <v>44510.564107083337</v>
      </c>
      <c r="B499" s="4" t="s">
        <v>10</v>
      </c>
      <c r="C499" s="4" t="s">
        <v>5</v>
      </c>
      <c r="D499" s="4" t="s">
        <v>6</v>
      </c>
      <c r="E499" s="9">
        <v>4830</v>
      </c>
      <c r="H499">
        <f>E499*12</f>
        <v>57960</v>
      </c>
    </row>
    <row r="500" spans="1:10" ht="13" x14ac:dyDescent="0.15">
      <c r="A500" s="3">
        <v>44627.906869247687</v>
      </c>
      <c r="B500" s="4" t="s">
        <v>10</v>
      </c>
      <c r="C500" s="4" t="s">
        <v>5</v>
      </c>
      <c r="D500" s="4" t="s">
        <v>6</v>
      </c>
      <c r="E500" s="4">
        <v>4000</v>
      </c>
      <c r="H500">
        <f t="shared" ref="H500:H507" si="52">E500*12</f>
        <v>48000</v>
      </c>
    </row>
    <row r="501" spans="1:10" ht="13" x14ac:dyDescent="0.15">
      <c r="A501" s="3">
        <v>44663.911180243056</v>
      </c>
      <c r="B501" s="4" t="s">
        <v>10</v>
      </c>
      <c r="C501" s="4" t="s">
        <v>5</v>
      </c>
      <c r="D501" s="4" t="s">
        <v>6</v>
      </c>
      <c r="E501" s="4">
        <v>4000</v>
      </c>
      <c r="H501">
        <f t="shared" si="52"/>
        <v>48000</v>
      </c>
    </row>
    <row r="502" spans="1:10" ht="13" x14ac:dyDescent="0.15">
      <c r="A502" s="3">
        <v>44530.429691736106</v>
      </c>
      <c r="B502" s="4" t="s">
        <v>10</v>
      </c>
      <c r="C502" s="4" t="s">
        <v>5</v>
      </c>
      <c r="D502" s="4" t="s">
        <v>293</v>
      </c>
      <c r="E502" s="5">
        <v>3900</v>
      </c>
      <c r="H502">
        <f t="shared" si="52"/>
        <v>46800</v>
      </c>
    </row>
    <row r="503" spans="1:10" ht="13" x14ac:dyDescent="0.15">
      <c r="A503" s="3">
        <v>44510.539873159723</v>
      </c>
      <c r="B503" s="4" t="s">
        <v>10</v>
      </c>
      <c r="C503" s="4" t="s">
        <v>5</v>
      </c>
      <c r="D503" s="4" t="s">
        <v>6</v>
      </c>
      <c r="E503" s="9">
        <v>3700</v>
      </c>
      <c r="H503">
        <f t="shared" si="52"/>
        <v>44400</v>
      </c>
    </row>
    <row r="504" spans="1:10" ht="13" x14ac:dyDescent="0.15">
      <c r="A504" s="3">
        <v>44510.61382752315</v>
      </c>
      <c r="B504" s="4" t="s">
        <v>10</v>
      </c>
      <c r="C504" s="4" t="s">
        <v>5</v>
      </c>
      <c r="D504" s="4" t="s">
        <v>6</v>
      </c>
      <c r="E504" s="9">
        <v>3700</v>
      </c>
      <c r="H504">
        <f t="shared" si="52"/>
        <v>44400</v>
      </c>
    </row>
    <row r="505" spans="1:10" ht="13" x14ac:dyDescent="0.15">
      <c r="A505" s="3">
        <v>44568.503337141199</v>
      </c>
      <c r="B505" s="4" t="s">
        <v>10</v>
      </c>
      <c r="C505" s="4" t="s">
        <v>5</v>
      </c>
      <c r="D505" s="4" t="s">
        <v>6</v>
      </c>
      <c r="E505" s="5">
        <v>3700</v>
      </c>
      <c r="F505" s="4">
        <v>0</v>
      </c>
      <c r="G505" s="4">
        <v>0</v>
      </c>
      <c r="H505">
        <f t="shared" si="52"/>
        <v>44400</v>
      </c>
    </row>
    <row r="506" spans="1:10" ht="13" x14ac:dyDescent="0.15">
      <c r="A506" s="3">
        <v>44642.940219918979</v>
      </c>
      <c r="B506" s="4" t="s">
        <v>4</v>
      </c>
      <c r="C506" s="4" t="s">
        <v>5</v>
      </c>
      <c r="D506" s="4" t="s">
        <v>6</v>
      </c>
      <c r="E506" s="4">
        <v>3200</v>
      </c>
      <c r="G506" s="4">
        <v>500</v>
      </c>
      <c r="H506">
        <f t="shared" si="52"/>
        <v>38400</v>
      </c>
    </row>
    <row r="507" spans="1:10" ht="13" x14ac:dyDescent="0.15">
      <c r="A507" s="3">
        <v>44510.56757939815</v>
      </c>
      <c r="B507" s="4" t="s">
        <v>10</v>
      </c>
      <c r="C507" s="4" t="s">
        <v>5</v>
      </c>
      <c r="D507" s="4" t="s">
        <v>169</v>
      </c>
      <c r="E507" s="5">
        <v>1400</v>
      </c>
      <c r="H507">
        <f t="shared" si="52"/>
        <v>16800</v>
      </c>
    </row>
    <row r="508" spans="1:10" ht="13" x14ac:dyDescent="0.15">
      <c r="A508" s="3">
        <v>44789.726622766204</v>
      </c>
      <c r="B508" s="4" t="s">
        <v>4</v>
      </c>
      <c r="C508" s="4" t="s">
        <v>5</v>
      </c>
      <c r="D508" s="4" t="s">
        <v>6</v>
      </c>
      <c r="E508" s="4">
        <v>7200</v>
      </c>
      <c r="F508" s="4">
        <v>0</v>
      </c>
      <c r="G508" s="4">
        <v>0</v>
      </c>
      <c r="H508" s="4">
        <v>86400</v>
      </c>
      <c r="I508" s="4">
        <f>E508*3</f>
        <v>21600</v>
      </c>
      <c r="J508" s="4" t="s">
        <v>108</v>
      </c>
    </row>
    <row r="509" spans="1:10" ht="13" x14ac:dyDescent="0.15">
      <c r="A509" s="3">
        <v>44553.574199930561</v>
      </c>
      <c r="B509" s="4" t="s">
        <v>4</v>
      </c>
      <c r="C509" s="4" t="s">
        <v>5</v>
      </c>
      <c r="D509" s="4" t="s">
        <v>6</v>
      </c>
      <c r="E509" s="5">
        <v>7400</v>
      </c>
      <c r="F509" s="4">
        <v>20000</v>
      </c>
      <c r="G509" s="4">
        <v>0</v>
      </c>
      <c r="H509" s="4">
        <v>99900</v>
      </c>
      <c r="I509" s="4">
        <f>E509*1.5</f>
        <v>11100</v>
      </c>
      <c r="J509" s="4" t="s">
        <v>105</v>
      </c>
    </row>
    <row r="510" spans="1:10" ht="13" x14ac:dyDescent="0.15">
      <c r="A510" s="3">
        <v>44688.180009745367</v>
      </c>
      <c r="B510" s="4" t="s">
        <v>4</v>
      </c>
      <c r="C510" s="4" t="s">
        <v>171</v>
      </c>
      <c r="D510" s="4" t="s">
        <v>169</v>
      </c>
      <c r="E510" s="4">
        <v>6000</v>
      </c>
      <c r="H510" s="4">
        <v>95000</v>
      </c>
      <c r="I510" s="4">
        <f>E510</f>
        <v>6000</v>
      </c>
      <c r="J510" s="4" t="s">
        <v>172</v>
      </c>
    </row>
    <row r="511" spans="1:10" ht="13" x14ac:dyDescent="0.15">
      <c r="A511" s="3">
        <v>44673.848128750004</v>
      </c>
      <c r="B511" s="4" t="s">
        <v>4</v>
      </c>
      <c r="C511" s="4" t="s">
        <v>171</v>
      </c>
      <c r="D511" s="4" t="s">
        <v>228</v>
      </c>
      <c r="E511" s="4">
        <v>4913</v>
      </c>
      <c r="F511" s="4">
        <v>0</v>
      </c>
      <c r="G511" s="4">
        <v>0</v>
      </c>
      <c r="H511" s="4">
        <v>58956</v>
      </c>
      <c r="I511" s="4" t="s">
        <v>263</v>
      </c>
      <c r="J511" s="4" t="s">
        <v>264</v>
      </c>
    </row>
    <row r="512" spans="1:10" ht="13" x14ac:dyDescent="0.15">
      <c r="A512" s="3">
        <v>44832.942948506941</v>
      </c>
      <c r="B512" s="4" t="s">
        <v>10</v>
      </c>
      <c r="C512" s="4" t="s">
        <v>64</v>
      </c>
      <c r="D512" s="4" t="s">
        <v>65</v>
      </c>
      <c r="E512" s="4">
        <v>9600</v>
      </c>
      <c r="H512">
        <f>E512*12</f>
        <v>115200</v>
      </c>
    </row>
    <row r="513" spans="1:10" ht="13" x14ac:dyDescent="0.15">
      <c r="A513" s="3">
        <v>44588.327139942128</v>
      </c>
      <c r="B513" s="4" t="s">
        <v>10</v>
      </c>
      <c r="C513" s="4" t="s">
        <v>64</v>
      </c>
      <c r="D513" s="4" t="s">
        <v>65</v>
      </c>
      <c r="E513" s="5">
        <v>9200</v>
      </c>
      <c r="H513">
        <f t="shared" ref="H513:H520" si="53">E513*12</f>
        <v>110400</v>
      </c>
      <c r="J513" s="4" t="s">
        <v>70</v>
      </c>
    </row>
    <row r="514" spans="1:10" ht="13" x14ac:dyDescent="0.15">
      <c r="A514" s="3">
        <v>44696.536163842597</v>
      </c>
      <c r="B514" s="4" t="s">
        <v>10</v>
      </c>
      <c r="C514" s="4" t="s">
        <v>64</v>
      </c>
      <c r="D514" s="4" t="s">
        <v>65</v>
      </c>
      <c r="E514" s="9">
        <v>3424</v>
      </c>
      <c r="H514">
        <f t="shared" si="53"/>
        <v>41088</v>
      </c>
      <c r="J514" s="4" t="s">
        <v>330</v>
      </c>
    </row>
    <row r="515" spans="1:10" ht="13" x14ac:dyDescent="0.15">
      <c r="A515" s="3">
        <v>44844.490516365739</v>
      </c>
      <c r="B515" s="4" t="s">
        <v>10</v>
      </c>
      <c r="C515" s="4" t="s">
        <v>391</v>
      </c>
      <c r="D515" s="4" t="s">
        <v>345</v>
      </c>
      <c r="E515" s="4">
        <v>1800</v>
      </c>
      <c r="H515">
        <f t="shared" si="53"/>
        <v>21600</v>
      </c>
      <c r="J515" s="4" t="s">
        <v>392</v>
      </c>
    </row>
    <row r="516" spans="1:10" ht="13" x14ac:dyDescent="0.15">
      <c r="A516" s="3">
        <v>44530.787262083337</v>
      </c>
      <c r="B516" s="4" t="s">
        <v>4</v>
      </c>
      <c r="C516" s="4" t="s">
        <v>198</v>
      </c>
      <c r="D516" s="4" t="s">
        <v>199</v>
      </c>
      <c r="E516" s="5">
        <v>5600</v>
      </c>
      <c r="H516">
        <f t="shared" si="53"/>
        <v>67200</v>
      </c>
      <c r="I516" s="4" t="s">
        <v>200</v>
      </c>
      <c r="J516" s="4" t="s">
        <v>201</v>
      </c>
    </row>
    <row r="517" spans="1:10" ht="13" x14ac:dyDescent="0.15">
      <c r="A517" s="3">
        <v>44519.97339162037</v>
      </c>
      <c r="B517" s="4" t="s">
        <v>4</v>
      </c>
      <c r="C517" s="4" t="s">
        <v>198</v>
      </c>
      <c r="D517" s="4" t="s">
        <v>224</v>
      </c>
      <c r="E517" s="5">
        <v>5400</v>
      </c>
      <c r="H517">
        <f t="shared" si="53"/>
        <v>64800</v>
      </c>
      <c r="I517" s="4" t="s">
        <v>225</v>
      </c>
      <c r="J517" s="4" t="s">
        <v>226</v>
      </c>
    </row>
    <row r="518" spans="1:10" ht="13" x14ac:dyDescent="0.15">
      <c r="A518" s="3">
        <v>44511.901295243057</v>
      </c>
      <c r="B518" s="4" t="s">
        <v>4</v>
      </c>
      <c r="C518" s="4" t="s">
        <v>198</v>
      </c>
      <c r="D518" s="4" t="s">
        <v>239</v>
      </c>
      <c r="E518" s="9">
        <v>5000</v>
      </c>
      <c r="H518">
        <f t="shared" si="53"/>
        <v>60000</v>
      </c>
      <c r="I518" s="4" t="s">
        <v>240</v>
      </c>
      <c r="J518" s="4" t="s">
        <v>241</v>
      </c>
    </row>
    <row r="519" spans="1:10" ht="13" x14ac:dyDescent="0.15">
      <c r="A519" s="3">
        <v>44512.907173935186</v>
      </c>
      <c r="B519" s="4" t="s">
        <v>4</v>
      </c>
      <c r="C519" s="4" t="s">
        <v>198</v>
      </c>
      <c r="D519" s="4" t="s">
        <v>244</v>
      </c>
      <c r="E519" s="9">
        <v>5000</v>
      </c>
      <c r="H519">
        <f t="shared" si="53"/>
        <v>60000</v>
      </c>
      <c r="I519" s="4" t="s">
        <v>245</v>
      </c>
      <c r="J519" s="4" t="s">
        <v>246</v>
      </c>
    </row>
    <row r="520" spans="1:10" ht="13" x14ac:dyDescent="0.15">
      <c r="A520" s="3">
        <v>44518.071958379631</v>
      </c>
      <c r="B520" s="4" t="s">
        <v>4</v>
      </c>
      <c r="C520" s="4" t="s">
        <v>198</v>
      </c>
      <c r="D520" s="4" t="s">
        <v>249</v>
      </c>
      <c r="E520" s="9">
        <v>5000</v>
      </c>
      <c r="H520">
        <f t="shared" si="53"/>
        <v>60000</v>
      </c>
      <c r="I520" s="4" t="s">
        <v>250</v>
      </c>
      <c r="J520" s="4" t="s">
        <v>251</v>
      </c>
    </row>
    <row r="521" spans="1:10" ht="13" x14ac:dyDescent="0.15">
      <c r="A521" s="3">
        <v>44511.849187037034</v>
      </c>
      <c r="B521" s="4" t="s">
        <v>4</v>
      </c>
      <c r="C521" s="4" t="s">
        <v>198</v>
      </c>
      <c r="D521" s="4" t="s">
        <v>315</v>
      </c>
      <c r="E521" s="5">
        <v>3800</v>
      </c>
      <c r="F521" s="4">
        <v>0</v>
      </c>
      <c r="G521" s="4" t="s">
        <v>316</v>
      </c>
      <c r="H521" s="8">
        <v>45600</v>
      </c>
      <c r="I521" s="4" t="s">
        <v>317</v>
      </c>
      <c r="J521" s="4" t="s">
        <v>318</v>
      </c>
    </row>
    <row r="522" spans="1:10" ht="13" x14ac:dyDescent="0.15">
      <c r="A522" s="3">
        <v>44534.031120416665</v>
      </c>
      <c r="B522" s="4" t="s">
        <v>4</v>
      </c>
      <c r="C522" s="4" t="s">
        <v>198</v>
      </c>
      <c r="D522" s="4" t="s">
        <v>199</v>
      </c>
      <c r="E522" s="5">
        <v>3700</v>
      </c>
      <c r="H522">
        <f>E522*12</f>
        <v>44400</v>
      </c>
      <c r="J522" s="4" t="s">
        <v>323</v>
      </c>
    </row>
    <row r="523" spans="1:10" ht="13" x14ac:dyDescent="0.15">
      <c r="A523" s="3">
        <v>44530.665786712962</v>
      </c>
      <c r="B523" s="4" t="s">
        <v>4</v>
      </c>
      <c r="C523" s="4" t="s">
        <v>198</v>
      </c>
      <c r="D523" s="4" t="s">
        <v>325</v>
      </c>
      <c r="E523" s="9">
        <v>3600</v>
      </c>
      <c r="F523" s="4">
        <v>0</v>
      </c>
      <c r="G523" s="4">
        <v>0</v>
      </c>
      <c r="H523">
        <f t="shared" ref="H523:H527" si="54">E523*12</f>
        <v>43200</v>
      </c>
      <c r="I523" s="4">
        <v>5</v>
      </c>
      <c r="J523" s="4" t="s">
        <v>326</v>
      </c>
    </row>
    <row r="524" spans="1:10" ht="13" x14ac:dyDescent="0.15">
      <c r="A524" s="3">
        <v>44511.861060995376</v>
      </c>
      <c r="B524" s="4" t="s">
        <v>10</v>
      </c>
      <c r="C524" s="4" t="s">
        <v>198</v>
      </c>
      <c r="D524" s="4" t="s">
        <v>466</v>
      </c>
      <c r="E524" s="9">
        <v>1000</v>
      </c>
      <c r="F524" s="4">
        <v>0</v>
      </c>
      <c r="G524" s="4">
        <v>0</v>
      </c>
      <c r="H524">
        <f t="shared" si="54"/>
        <v>12000</v>
      </c>
      <c r="I524" s="4">
        <v>0</v>
      </c>
      <c r="J524" s="4" t="s">
        <v>467</v>
      </c>
    </row>
    <row r="525" spans="1:10" ht="13" x14ac:dyDescent="0.15">
      <c r="A525" s="3">
        <v>44511.834653148151</v>
      </c>
      <c r="B525" s="4" t="s">
        <v>10</v>
      </c>
      <c r="C525" s="4" t="s">
        <v>465</v>
      </c>
      <c r="D525" s="4" t="s">
        <v>6</v>
      </c>
      <c r="E525" s="9">
        <v>1000</v>
      </c>
      <c r="H525">
        <f t="shared" si="54"/>
        <v>12000</v>
      </c>
    </row>
    <row r="526" spans="1:10" ht="13" x14ac:dyDescent="0.15">
      <c r="A526" s="3">
        <v>44659.76853199074</v>
      </c>
      <c r="B526" s="4" t="s">
        <v>10</v>
      </c>
      <c r="C526" s="4" t="s">
        <v>433</v>
      </c>
      <c r="D526" s="4" t="s">
        <v>169</v>
      </c>
      <c r="E526" s="4">
        <v>1300</v>
      </c>
      <c r="H526">
        <f t="shared" si="54"/>
        <v>15600</v>
      </c>
      <c r="J526" s="4" t="s">
        <v>434</v>
      </c>
    </row>
    <row r="527" spans="1:10" ht="13" x14ac:dyDescent="0.15">
      <c r="A527" s="3">
        <v>44691.922657951392</v>
      </c>
      <c r="B527" s="4" t="s">
        <v>10</v>
      </c>
      <c r="C527" s="4" t="s">
        <v>418</v>
      </c>
      <c r="D527" s="4" t="s">
        <v>6</v>
      </c>
      <c r="E527" s="4">
        <v>1500</v>
      </c>
      <c r="H527">
        <f t="shared" si="54"/>
        <v>18000</v>
      </c>
    </row>
    <row r="528" spans="1:10" ht="13" x14ac:dyDescent="0.15">
      <c r="A528" s="3">
        <v>44621.918633287038</v>
      </c>
      <c r="B528" s="4" t="s">
        <v>4</v>
      </c>
      <c r="C528" s="4" t="s">
        <v>202</v>
      </c>
      <c r="D528" s="4" t="s">
        <v>6</v>
      </c>
      <c r="E528" s="4">
        <v>5600</v>
      </c>
      <c r="F528" s="4" t="s">
        <v>18</v>
      </c>
      <c r="G528" s="4" t="s">
        <v>18</v>
      </c>
      <c r="H528" s="4">
        <v>73920</v>
      </c>
      <c r="I528" s="4">
        <f>H528*0.1</f>
        <v>7392</v>
      </c>
    </row>
    <row r="529" spans="1:10" ht="13" x14ac:dyDescent="0.15">
      <c r="A529" s="3">
        <v>44527.692169456015</v>
      </c>
      <c r="B529" s="4" t="s">
        <v>4</v>
      </c>
      <c r="C529" s="4" t="s">
        <v>202</v>
      </c>
      <c r="D529" s="4" t="s">
        <v>6</v>
      </c>
      <c r="E529" s="9">
        <v>5000</v>
      </c>
      <c r="H529">
        <f>E529*12</f>
        <v>60000</v>
      </c>
      <c r="I529" s="4">
        <f>H529*0.1</f>
        <v>6000</v>
      </c>
    </row>
    <row r="530" spans="1:10" ht="13" x14ac:dyDescent="0.15">
      <c r="A530" s="3">
        <v>44510.654196805554</v>
      </c>
      <c r="B530" s="4" t="s">
        <v>10</v>
      </c>
      <c r="C530" s="4" t="s">
        <v>41</v>
      </c>
      <c r="D530" s="4" t="s">
        <v>6</v>
      </c>
      <c r="E530" s="9">
        <v>12500</v>
      </c>
      <c r="F530" s="4" t="s">
        <v>18</v>
      </c>
      <c r="G530" s="4" t="s">
        <v>18</v>
      </c>
      <c r="H530" s="4">
        <v>150000</v>
      </c>
      <c r="I530" s="4" t="s">
        <v>18</v>
      </c>
      <c r="J530" s="4" t="s">
        <v>18</v>
      </c>
    </row>
    <row r="531" spans="1:10" ht="13" x14ac:dyDescent="0.15">
      <c r="A531" s="3">
        <v>44530.651276111108</v>
      </c>
      <c r="B531" s="4" t="s">
        <v>4</v>
      </c>
      <c r="C531" s="4" t="s">
        <v>41</v>
      </c>
      <c r="D531" s="4" t="s">
        <v>6</v>
      </c>
      <c r="E531" s="9">
        <v>7000</v>
      </c>
      <c r="G531" s="4">
        <v>10000</v>
      </c>
      <c r="H531" s="4">
        <v>80000</v>
      </c>
      <c r="J531" s="4" t="s">
        <v>120</v>
      </c>
    </row>
    <row r="532" spans="1:10" ht="13" x14ac:dyDescent="0.15">
      <c r="A532" s="3">
        <v>44524.106946932865</v>
      </c>
      <c r="B532" s="4" t="s">
        <v>4</v>
      </c>
      <c r="C532" s="4" t="s">
        <v>157</v>
      </c>
      <c r="D532" s="4" t="s">
        <v>6</v>
      </c>
      <c r="E532" s="9">
        <v>6200</v>
      </c>
      <c r="F532" s="4">
        <v>10000</v>
      </c>
      <c r="G532" s="4">
        <v>2500</v>
      </c>
      <c r="H532">
        <f>E532*12+F532+G532</f>
        <v>86900</v>
      </c>
      <c r="I532" s="4">
        <f t="shared" ref="I532:I533" si="55">H532*0.15</f>
        <v>13035</v>
      </c>
    </row>
    <row r="533" spans="1:10" ht="13" x14ac:dyDescent="0.15">
      <c r="A533" s="3">
        <v>44765.418261550927</v>
      </c>
      <c r="B533" s="4" t="s">
        <v>4</v>
      </c>
      <c r="C533" s="4" t="s">
        <v>157</v>
      </c>
      <c r="D533" s="4" t="s">
        <v>6</v>
      </c>
      <c r="E533" s="4">
        <v>6000</v>
      </c>
      <c r="F533" s="4">
        <v>10000</v>
      </c>
      <c r="G533" s="4">
        <v>25000</v>
      </c>
      <c r="H533" s="4">
        <v>79100</v>
      </c>
      <c r="I533" s="4">
        <f t="shared" si="55"/>
        <v>11865</v>
      </c>
      <c r="J533" s="4" t="s">
        <v>173</v>
      </c>
    </row>
    <row r="534" spans="1:10" ht="13" x14ac:dyDescent="0.15">
      <c r="A534" s="3">
        <v>44798.462732928238</v>
      </c>
      <c r="B534" s="4" t="s">
        <v>4</v>
      </c>
      <c r="C534" s="4" t="s">
        <v>157</v>
      </c>
      <c r="D534" s="4" t="s">
        <v>6</v>
      </c>
      <c r="E534" s="4">
        <v>6000</v>
      </c>
      <c r="F534" s="4">
        <v>10000</v>
      </c>
      <c r="G534" s="4">
        <v>2500</v>
      </c>
      <c r="H534">
        <f>E534*12+F534+H536</f>
        <v>112000</v>
      </c>
      <c r="I534" s="4">
        <f>H534*0.15</f>
        <v>16800</v>
      </c>
      <c r="J534" s="4" t="s">
        <v>174</v>
      </c>
    </row>
    <row r="535" spans="1:10" ht="13" x14ac:dyDescent="0.15">
      <c r="A535" s="3">
        <v>44838.47079821759</v>
      </c>
      <c r="B535" s="4" t="s">
        <v>4</v>
      </c>
      <c r="C535" s="4" t="s">
        <v>157</v>
      </c>
      <c r="D535" s="4" t="s">
        <v>6</v>
      </c>
      <c r="E535" s="4">
        <v>6000</v>
      </c>
      <c r="F535" s="4">
        <v>10000</v>
      </c>
      <c r="G535" s="4">
        <v>2500</v>
      </c>
      <c r="H535">
        <f>E535*12+F535+G535</f>
        <v>84500</v>
      </c>
      <c r="J535" s="4" t="s">
        <v>176</v>
      </c>
    </row>
    <row r="536" spans="1:10" ht="13" x14ac:dyDescent="0.15">
      <c r="A536" s="3">
        <v>44510.54147575231</v>
      </c>
      <c r="B536" s="4" t="s">
        <v>10</v>
      </c>
      <c r="C536" s="4" t="s">
        <v>157</v>
      </c>
      <c r="D536" s="4" t="s">
        <v>6</v>
      </c>
      <c r="E536" s="9">
        <v>2500</v>
      </c>
      <c r="H536">
        <f t="shared" ref="H536:H546" si="56">E536*12+F536+G536</f>
        <v>30000</v>
      </c>
    </row>
    <row r="537" spans="1:10" ht="13" x14ac:dyDescent="0.15">
      <c r="A537" s="3">
        <v>44729.551558368054</v>
      </c>
      <c r="B537" s="4" t="s">
        <v>10</v>
      </c>
      <c r="C537" s="4" t="s">
        <v>157</v>
      </c>
      <c r="D537" s="4" t="s">
        <v>6</v>
      </c>
      <c r="E537" s="9">
        <v>2500</v>
      </c>
      <c r="H537">
        <f t="shared" si="56"/>
        <v>30000</v>
      </c>
    </row>
    <row r="538" spans="1:10" ht="13" x14ac:dyDescent="0.15">
      <c r="A538" s="3">
        <v>44510.563513437504</v>
      </c>
      <c r="B538" s="4" t="s">
        <v>10</v>
      </c>
      <c r="C538" s="4" t="s">
        <v>157</v>
      </c>
      <c r="D538" s="4" t="s">
        <v>6</v>
      </c>
      <c r="E538" s="5">
        <v>2200</v>
      </c>
      <c r="H538">
        <f t="shared" si="56"/>
        <v>26400</v>
      </c>
    </row>
    <row r="539" spans="1:10" ht="13" x14ac:dyDescent="0.15">
      <c r="A539" s="3">
        <v>44517.988767962961</v>
      </c>
      <c r="B539" s="4" t="s">
        <v>10</v>
      </c>
      <c r="C539" s="4" t="s">
        <v>157</v>
      </c>
      <c r="D539" s="4" t="s">
        <v>6</v>
      </c>
      <c r="E539" s="5">
        <v>2200</v>
      </c>
      <c r="H539">
        <f t="shared" si="56"/>
        <v>26400</v>
      </c>
    </row>
    <row r="540" spans="1:10" ht="13" x14ac:dyDescent="0.15">
      <c r="A540" s="3">
        <v>44519.499250937501</v>
      </c>
      <c r="B540" s="4" t="s">
        <v>10</v>
      </c>
      <c r="C540" s="4" t="s">
        <v>157</v>
      </c>
      <c r="D540" s="4" t="s">
        <v>6</v>
      </c>
      <c r="E540" s="9">
        <v>2200</v>
      </c>
      <c r="H540">
        <f t="shared" si="56"/>
        <v>26400</v>
      </c>
    </row>
    <row r="541" spans="1:10" ht="13" x14ac:dyDescent="0.15">
      <c r="A541" s="3">
        <v>44520.553659849538</v>
      </c>
      <c r="B541" s="4" t="s">
        <v>10</v>
      </c>
      <c r="C541" s="4" t="s">
        <v>157</v>
      </c>
      <c r="D541" s="4" t="s">
        <v>6</v>
      </c>
      <c r="E541" s="5">
        <v>2200</v>
      </c>
      <c r="H541">
        <f t="shared" si="56"/>
        <v>26400</v>
      </c>
      <c r="J541" s="4" t="s">
        <v>365</v>
      </c>
    </row>
    <row r="542" spans="1:10" ht="13" x14ac:dyDescent="0.15">
      <c r="A542" s="3">
        <v>44524.002810138889</v>
      </c>
      <c r="B542" s="4" t="s">
        <v>10</v>
      </c>
      <c r="C542" s="4" t="s">
        <v>157</v>
      </c>
      <c r="D542" s="4" t="s">
        <v>6</v>
      </c>
      <c r="E542" s="5">
        <v>2200</v>
      </c>
      <c r="H542">
        <f t="shared" si="56"/>
        <v>26400</v>
      </c>
    </row>
    <row r="543" spans="1:10" ht="13" x14ac:dyDescent="0.15">
      <c r="A543" s="3">
        <v>44530.424789131939</v>
      </c>
      <c r="B543" s="4" t="s">
        <v>10</v>
      </c>
      <c r="C543" s="4" t="s">
        <v>157</v>
      </c>
      <c r="D543" s="4" t="s">
        <v>6</v>
      </c>
      <c r="E543" s="5">
        <v>2200</v>
      </c>
      <c r="H543">
        <f t="shared" si="56"/>
        <v>26400</v>
      </c>
    </row>
    <row r="544" spans="1:10" ht="13" x14ac:dyDescent="0.15">
      <c r="A544" s="3">
        <v>44540.151157997687</v>
      </c>
      <c r="B544" s="4" t="s">
        <v>10</v>
      </c>
      <c r="C544" s="4" t="s">
        <v>157</v>
      </c>
      <c r="D544" s="4" t="s">
        <v>6</v>
      </c>
      <c r="E544" s="5">
        <v>2200</v>
      </c>
      <c r="H544">
        <f t="shared" si="56"/>
        <v>26400</v>
      </c>
    </row>
    <row r="545" spans="1:10" ht="13" x14ac:dyDescent="0.15">
      <c r="A545" s="3">
        <v>44556.874683530092</v>
      </c>
      <c r="B545" s="4" t="s">
        <v>10</v>
      </c>
      <c r="C545" s="4" t="s">
        <v>157</v>
      </c>
      <c r="D545" s="4" t="s">
        <v>366</v>
      </c>
      <c r="E545" s="9">
        <v>2200</v>
      </c>
      <c r="H545">
        <f t="shared" si="56"/>
        <v>26400</v>
      </c>
      <c r="J545" s="4" t="s">
        <v>367</v>
      </c>
    </row>
    <row r="546" spans="1:10" ht="13" x14ac:dyDescent="0.15">
      <c r="A546" s="3">
        <v>44623.986708680561</v>
      </c>
      <c r="B546" s="4" t="s">
        <v>10</v>
      </c>
      <c r="C546" s="4" t="s">
        <v>157</v>
      </c>
      <c r="D546" s="4" t="s">
        <v>6</v>
      </c>
      <c r="E546" s="4">
        <v>2200</v>
      </c>
      <c r="H546">
        <f t="shared" si="56"/>
        <v>26400</v>
      </c>
    </row>
    <row r="547" spans="1:10" ht="13" x14ac:dyDescent="0.15">
      <c r="A547" s="3">
        <v>44660.423262557873</v>
      </c>
      <c r="B547" s="4" t="s">
        <v>4</v>
      </c>
      <c r="C547" s="4" t="s">
        <v>24</v>
      </c>
      <c r="D547" s="4" t="s">
        <v>6</v>
      </c>
      <c r="E547" s="4">
        <v>140000</v>
      </c>
      <c r="H547" s="4">
        <v>160000</v>
      </c>
      <c r="I547" s="4" t="s">
        <v>25</v>
      </c>
    </row>
    <row r="548" spans="1:10" ht="13" x14ac:dyDescent="0.15">
      <c r="A548" s="3">
        <v>44604.798583391203</v>
      </c>
      <c r="B548" s="4" t="s">
        <v>4</v>
      </c>
      <c r="C548" s="4" t="s">
        <v>24</v>
      </c>
      <c r="D548" s="4" t="s">
        <v>6</v>
      </c>
      <c r="E548" s="4">
        <v>140000</v>
      </c>
      <c r="F548" s="4">
        <v>20000</v>
      </c>
      <c r="G548" s="4">
        <v>15000</v>
      </c>
      <c r="H548" s="4">
        <v>160000</v>
      </c>
      <c r="I548" s="4">
        <v>28800</v>
      </c>
      <c r="J548" s="4" t="s">
        <v>26</v>
      </c>
    </row>
    <row r="549" spans="1:10" ht="13" x14ac:dyDescent="0.15">
      <c r="A549" s="3">
        <v>44554.713222430553</v>
      </c>
      <c r="B549" s="4" t="s">
        <v>10</v>
      </c>
      <c r="C549" s="4" t="s">
        <v>313</v>
      </c>
      <c r="D549" s="4" t="s">
        <v>6</v>
      </c>
      <c r="E549" s="9">
        <v>3958</v>
      </c>
      <c r="H549">
        <f>E549*12</f>
        <v>47496</v>
      </c>
    </row>
    <row r="550" spans="1:10" ht="13" x14ac:dyDescent="0.15">
      <c r="A550" s="3">
        <v>44568.679848657412</v>
      </c>
      <c r="B550" s="4" t="s">
        <v>10</v>
      </c>
      <c r="C550" s="4" t="s">
        <v>207</v>
      </c>
      <c r="D550" s="4" t="s">
        <v>6</v>
      </c>
      <c r="E550" s="9">
        <v>5500</v>
      </c>
      <c r="H550">
        <f t="shared" ref="H550:H553" si="57">E550*12</f>
        <v>66000</v>
      </c>
      <c r="J550" s="4" t="s">
        <v>208</v>
      </c>
    </row>
    <row r="551" spans="1:10" ht="13" x14ac:dyDescent="0.15">
      <c r="A551" s="3">
        <v>44510.67635282407</v>
      </c>
      <c r="B551" s="4" t="s">
        <v>10</v>
      </c>
      <c r="C551" s="4" t="s">
        <v>399</v>
      </c>
      <c r="D551" s="4" t="s">
        <v>6</v>
      </c>
      <c r="E551" s="5">
        <v>1500</v>
      </c>
      <c r="H551">
        <f t="shared" si="57"/>
        <v>18000</v>
      </c>
    </row>
    <row r="552" spans="1:10" ht="13" x14ac:dyDescent="0.15">
      <c r="A552" s="3">
        <v>44803.674778472225</v>
      </c>
      <c r="B552" s="4" t="s">
        <v>10</v>
      </c>
      <c r="C552" s="4" t="s">
        <v>399</v>
      </c>
      <c r="D552" s="4" t="s">
        <v>6</v>
      </c>
      <c r="E552" s="4">
        <v>1500</v>
      </c>
      <c r="H552">
        <f t="shared" si="57"/>
        <v>18000</v>
      </c>
    </row>
    <row r="553" spans="1:10" ht="13" x14ac:dyDescent="0.15">
      <c r="A553" s="3">
        <v>44510.560358796298</v>
      </c>
      <c r="B553" s="4" t="s">
        <v>10</v>
      </c>
      <c r="C553" s="4" t="s">
        <v>459</v>
      </c>
      <c r="D553" s="4" t="s">
        <v>6</v>
      </c>
      <c r="E553" s="5">
        <v>1120</v>
      </c>
      <c r="H553">
        <f t="shared" si="57"/>
        <v>13440</v>
      </c>
      <c r="J553" s="4" t="s">
        <v>460</v>
      </c>
    </row>
    <row r="554" spans="1:10" ht="13" x14ac:dyDescent="0.15">
      <c r="A554" s="3">
        <v>44683.449538275461</v>
      </c>
      <c r="B554" s="4" t="s">
        <v>4</v>
      </c>
      <c r="C554" s="4" t="s">
        <v>30</v>
      </c>
      <c r="D554" s="4" t="s">
        <v>6</v>
      </c>
      <c r="E554" s="4">
        <v>100000</v>
      </c>
      <c r="F554" s="4">
        <v>55000</v>
      </c>
      <c r="G554" s="4">
        <v>0</v>
      </c>
      <c r="H554" s="4">
        <v>120000</v>
      </c>
      <c r="I554" s="4">
        <v>6000</v>
      </c>
    </row>
    <row r="555" spans="1:10" ht="13" x14ac:dyDescent="0.15">
      <c r="A555" s="3">
        <v>44617.015235347222</v>
      </c>
      <c r="B555" s="4" t="s">
        <v>4</v>
      </c>
      <c r="C555" s="4" t="s">
        <v>30</v>
      </c>
      <c r="D555" s="4" t="s">
        <v>6</v>
      </c>
      <c r="E555" s="4">
        <v>8200</v>
      </c>
      <c r="F555" s="4">
        <v>50000</v>
      </c>
      <c r="G555" s="4">
        <v>0</v>
      </c>
      <c r="H555">
        <f>E555*12</f>
        <v>98400</v>
      </c>
      <c r="I555" s="4">
        <v>24600</v>
      </c>
    </row>
    <row r="556" spans="1:10" ht="13" x14ac:dyDescent="0.15">
      <c r="A556" s="3">
        <v>44740.762069456017</v>
      </c>
      <c r="B556" s="4" t="s">
        <v>4</v>
      </c>
      <c r="C556" s="4" t="s">
        <v>30</v>
      </c>
      <c r="D556" s="4" t="s">
        <v>6</v>
      </c>
      <c r="E556" s="4">
        <v>7000</v>
      </c>
      <c r="H556">
        <f t="shared" ref="H556:H560" si="58">E556*12</f>
        <v>84000</v>
      </c>
      <c r="J556" s="4" t="s">
        <v>127</v>
      </c>
    </row>
    <row r="557" spans="1:10" ht="13" x14ac:dyDescent="0.15">
      <c r="A557" s="3">
        <v>44727.405459525464</v>
      </c>
      <c r="B557" s="4" t="s">
        <v>10</v>
      </c>
      <c r="C557" s="4" t="s">
        <v>30</v>
      </c>
      <c r="D557" s="4" t="s">
        <v>6</v>
      </c>
      <c r="E557" s="4">
        <v>2610</v>
      </c>
      <c r="H557">
        <f t="shared" si="58"/>
        <v>31320</v>
      </c>
    </row>
    <row r="558" spans="1:10" ht="13" x14ac:dyDescent="0.15">
      <c r="A558" s="3">
        <v>44510.54936513889</v>
      </c>
      <c r="B558" s="4" t="s">
        <v>10</v>
      </c>
      <c r="C558" s="4" t="s">
        <v>30</v>
      </c>
      <c r="D558" s="4" t="s">
        <v>6</v>
      </c>
      <c r="E558" s="5">
        <v>2500</v>
      </c>
      <c r="H558">
        <f t="shared" si="58"/>
        <v>30000</v>
      </c>
    </row>
    <row r="559" spans="1:10" ht="13" x14ac:dyDescent="0.15">
      <c r="A559" s="3">
        <v>44729.55136892361</v>
      </c>
      <c r="B559" s="4" t="s">
        <v>10</v>
      </c>
      <c r="C559" s="4" t="s">
        <v>30</v>
      </c>
      <c r="D559" s="4" t="s">
        <v>6</v>
      </c>
      <c r="E559" s="9">
        <v>2500</v>
      </c>
      <c r="H559">
        <f t="shared" si="58"/>
        <v>30000</v>
      </c>
    </row>
    <row r="560" spans="1:10" ht="13" x14ac:dyDescent="0.15">
      <c r="A560" s="3">
        <v>44727.381451053239</v>
      </c>
      <c r="B560" s="4" t="s">
        <v>10</v>
      </c>
      <c r="C560" s="4" t="s">
        <v>30</v>
      </c>
      <c r="D560" s="4" t="s">
        <v>21</v>
      </c>
      <c r="E560" s="4">
        <v>2610</v>
      </c>
      <c r="H560">
        <f t="shared" si="58"/>
        <v>31320</v>
      </c>
    </row>
    <row r="561" spans="5:5" ht="13" x14ac:dyDescent="0.15">
      <c r="E561" s="9"/>
    </row>
    <row r="562" spans="5:5" ht="13" x14ac:dyDescent="0.15">
      <c r="E562" s="9"/>
    </row>
    <row r="563" spans="5:5" ht="13" x14ac:dyDescent="0.15">
      <c r="E563" s="9"/>
    </row>
    <row r="564" spans="5:5" ht="13" x14ac:dyDescent="0.15">
      <c r="E564" s="9"/>
    </row>
    <row r="565" spans="5:5" ht="13" x14ac:dyDescent="0.15">
      <c r="E565" s="9"/>
    </row>
    <row r="566" spans="5:5" ht="13" x14ac:dyDescent="0.15">
      <c r="E566" s="9"/>
    </row>
    <row r="567" spans="5:5" ht="13" x14ac:dyDescent="0.15">
      <c r="E567" s="9"/>
    </row>
    <row r="568" spans="5:5" ht="13" x14ac:dyDescent="0.15">
      <c r="E568" s="9"/>
    </row>
    <row r="569" spans="5:5" ht="13" x14ac:dyDescent="0.15">
      <c r="E569" s="9"/>
    </row>
    <row r="570" spans="5:5" ht="13" x14ac:dyDescent="0.15">
      <c r="E570" s="9"/>
    </row>
    <row r="571" spans="5:5" ht="13" x14ac:dyDescent="0.15">
      <c r="E571" s="9"/>
    </row>
    <row r="572" spans="5:5" ht="13" x14ac:dyDescent="0.15">
      <c r="E572" s="9"/>
    </row>
    <row r="573" spans="5:5" ht="13" x14ac:dyDescent="0.15">
      <c r="E573" s="9"/>
    </row>
    <row r="574" spans="5:5" ht="13" x14ac:dyDescent="0.15">
      <c r="E574" s="9"/>
    </row>
    <row r="575" spans="5:5" ht="13" x14ac:dyDescent="0.15">
      <c r="E575" s="9"/>
    </row>
    <row r="576" spans="5:5" ht="13" x14ac:dyDescent="0.15">
      <c r="E576" s="9"/>
    </row>
    <row r="577" spans="5:5" ht="13" x14ac:dyDescent="0.15">
      <c r="E577" s="9"/>
    </row>
    <row r="578" spans="5:5" ht="13" x14ac:dyDescent="0.15">
      <c r="E578" s="9"/>
    </row>
    <row r="579" spans="5:5" ht="13" x14ac:dyDescent="0.15">
      <c r="E579" s="9"/>
    </row>
    <row r="580" spans="5:5" ht="13" x14ac:dyDescent="0.15">
      <c r="E580" s="9"/>
    </row>
    <row r="581" spans="5:5" ht="13" x14ac:dyDescent="0.15">
      <c r="E581" s="9"/>
    </row>
    <row r="582" spans="5:5" ht="13" x14ac:dyDescent="0.15">
      <c r="E582" s="9"/>
    </row>
    <row r="583" spans="5:5" ht="13" x14ac:dyDescent="0.15">
      <c r="E583" s="9"/>
    </row>
    <row r="584" spans="5:5" ht="13" x14ac:dyDescent="0.15">
      <c r="E584" s="9"/>
    </row>
    <row r="585" spans="5:5" ht="13" x14ac:dyDescent="0.15">
      <c r="E585" s="9"/>
    </row>
    <row r="586" spans="5:5" ht="13" x14ac:dyDescent="0.15">
      <c r="E586" s="9"/>
    </row>
    <row r="587" spans="5:5" ht="13" x14ac:dyDescent="0.15">
      <c r="E587" s="9"/>
    </row>
    <row r="588" spans="5:5" ht="13" x14ac:dyDescent="0.15">
      <c r="E588" s="9"/>
    </row>
    <row r="589" spans="5:5" ht="13" x14ac:dyDescent="0.15">
      <c r="E589" s="9"/>
    </row>
    <row r="590" spans="5:5" ht="13" x14ac:dyDescent="0.15">
      <c r="E590" s="9"/>
    </row>
    <row r="591" spans="5:5" ht="13" x14ac:dyDescent="0.15">
      <c r="E591" s="9"/>
    </row>
    <row r="592" spans="5:5" ht="13" x14ac:dyDescent="0.15">
      <c r="E592" s="9"/>
    </row>
    <row r="593" spans="5:5" ht="13" x14ac:dyDescent="0.15">
      <c r="E593" s="9"/>
    </row>
    <row r="594" spans="5:5" ht="13" x14ac:dyDescent="0.15">
      <c r="E594" s="9"/>
    </row>
    <row r="595" spans="5:5" ht="13" x14ac:dyDescent="0.15">
      <c r="E595" s="9"/>
    </row>
    <row r="596" spans="5:5" ht="13" x14ac:dyDescent="0.15">
      <c r="E596" s="9"/>
    </row>
    <row r="597" spans="5:5" ht="13" x14ac:dyDescent="0.15">
      <c r="E597" s="9"/>
    </row>
    <row r="598" spans="5:5" ht="13" x14ac:dyDescent="0.15">
      <c r="E598" s="9"/>
    </row>
    <row r="599" spans="5:5" ht="13" x14ac:dyDescent="0.15">
      <c r="E599" s="9"/>
    </row>
    <row r="600" spans="5:5" ht="13" x14ac:dyDescent="0.15">
      <c r="E600" s="9"/>
    </row>
    <row r="601" spans="5:5" ht="13" x14ac:dyDescent="0.15">
      <c r="E601" s="9"/>
    </row>
    <row r="602" spans="5:5" ht="13" x14ac:dyDescent="0.15">
      <c r="E602" s="9"/>
    </row>
    <row r="603" spans="5:5" ht="13" x14ac:dyDescent="0.15">
      <c r="E603" s="9"/>
    </row>
    <row r="604" spans="5:5" ht="13" x14ac:dyDescent="0.15">
      <c r="E604" s="9"/>
    </row>
    <row r="605" spans="5:5" ht="13" x14ac:dyDescent="0.15">
      <c r="E605" s="9"/>
    </row>
    <row r="606" spans="5:5" ht="13" x14ac:dyDescent="0.15">
      <c r="E606" s="9"/>
    </row>
    <row r="607" spans="5:5" ht="13" x14ac:dyDescent="0.15">
      <c r="E607" s="9"/>
    </row>
    <row r="608" spans="5:5" ht="13" x14ac:dyDescent="0.15">
      <c r="E608" s="9"/>
    </row>
    <row r="609" spans="5:5" ht="13" x14ac:dyDescent="0.15">
      <c r="E609" s="9"/>
    </row>
    <row r="610" spans="5:5" ht="13" x14ac:dyDescent="0.15">
      <c r="E610" s="9"/>
    </row>
    <row r="611" spans="5:5" ht="13" x14ac:dyDescent="0.15">
      <c r="E611" s="9"/>
    </row>
    <row r="612" spans="5:5" ht="13" x14ac:dyDescent="0.15">
      <c r="E612" s="9"/>
    </row>
    <row r="613" spans="5:5" ht="13" x14ac:dyDescent="0.15">
      <c r="E613" s="9"/>
    </row>
    <row r="614" spans="5:5" ht="13" x14ac:dyDescent="0.15">
      <c r="E614" s="9"/>
    </row>
    <row r="615" spans="5:5" ht="13" x14ac:dyDescent="0.15">
      <c r="E615" s="9"/>
    </row>
    <row r="616" spans="5:5" ht="13" x14ac:dyDescent="0.15">
      <c r="E616" s="9"/>
    </row>
    <row r="617" spans="5:5" ht="13" x14ac:dyDescent="0.15">
      <c r="E617" s="9"/>
    </row>
    <row r="618" spans="5:5" ht="13" x14ac:dyDescent="0.15">
      <c r="E618" s="9"/>
    </row>
    <row r="619" spans="5:5" ht="13" x14ac:dyDescent="0.15">
      <c r="E619" s="9"/>
    </row>
    <row r="620" spans="5:5" ht="13" x14ac:dyDescent="0.15">
      <c r="E620" s="9"/>
    </row>
    <row r="621" spans="5:5" ht="13" x14ac:dyDescent="0.15">
      <c r="E621" s="9"/>
    </row>
    <row r="622" spans="5:5" ht="13" x14ac:dyDescent="0.15">
      <c r="E622" s="9"/>
    </row>
    <row r="623" spans="5:5" ht="13" x14ac:dyDescent="0.15">
      <c r="E623" s="9"/>
    </row>
    <row r="624" spans="5:5" ht="13" x14ac:dyDescent="0.15">
      <c r="E624" s="9"/>
    </row>
    <row r="625" spans="5:5" ht="13" x14ac:dyDescent="0.15">
      <c r="E625" s="9"/>
    </row>
    <row r="626" spans="5:5" ht="13" x14ac:dyDescent="0.15">
      <c r="E626" s="9"/>
    </row>
    <row r="627" spans="5:5" ht="13" x14ac:dyDescent="0.15">
      <c r="E627" s="9"/>
    </row>
    <row r="628" spans="5:5" ht="13" x14ac:dyDescent="0.15">
      <c r="E628" s="9"/>
    </row>
    <row r="629" spans="5:5" ht="13" x14ac:dyDescent="0.15">
      <c r="E629" s="9"/>
    </row>
    <row r="630" spans="5:5" ht="13" x14ac:dyDescent="0.15">
      <c r="E630" s="9"/>
    </row>
    <row r="631" spans="5:5" ht="13" x14ac:dyDescent="0.15">
      <c r="E631" s="9"/>
    </row>
    <row r="632" spans="5:5" ht="13" x14ac:dyDescent="0.15">
      <c r="E632" s="9"/>
    </row>
    <row r="633" spans="5:5" ht="13" x14ac:dyDescent="0.15">
      <c r="E633" s="9"/>
    </row>
    <row r="634" spans="5:5" ht="13" x14ac:dyDescent="0.15">
      <c r="E634" s="9"/>
    </row>
    <row r="635" spans="5:5" ht="13" x14ac:dyDescent="0.15">
      <c r="E635" s="9"/>
    </row>
    <row r="636" spans="5:5" ht="13" x14ac:dyDescent="0.15">
      <c r="E636" s="9"/>
    </row>
    <row r="637" spans="5:5" ht="13" x14ac:dyDescent="0.15">
      <c r="E637" s="9"/>
    </row>
    <row r="638" spans="5:5" ht="13" x14ac:dyDescent="0.15">
      <c r="E638" s="9"/>
    </row>
    <row r="639" spans="5:5" ht="13" x14ac:dyDescent="0.15">
      <c r="E639" s="9"/>
    </row>
    <row r="640" spans="5:5" ht="13" x14ac:dyDescent="0.15">
      <c r="E640" s="9"/>
    </row>
    <row r="641" spans="5:5" ht="13" x14ac:dyDescent="0.15">
      <c r="E641" s="9"/>
    </row>
    <row r="642" spans="5:5" ht="13" x14ac:dyDescent="0.15">
      <c r="E642" s="9"/>
    </row>
    <row r="643" spans="5:5" ht="13" x14ac:dyDescent="0.15">
      <c r="E643" s="9"/>
    </row>
    <row r="644" spans="5:5" ht="13" x14ac:dyDescent="0.15">
      <c r="E644" s="9"/>
    </row>
    <row r="645" spans="5:5" ht="13" x14ac:dyDescent="0.15">
      <c r="E645" s="9"/>
    </row>
    <row r="646" spans="5:5" ht="13" x14ac:dyDescent="0.15">
      <c r="E646" s="9"/>
    </row>
    <row r="647" spans="5:5" ht="13" x14ac:dyDescent="0.15">
      <c r="E647" s="9"/>
    </row>
    <row r="648" spans="5:5" ht="13" x14ac:dyDescent="0.15">
      <c r="E648" s="9"/>
    </row>
    <row r="649" spans="5:5" ht="13" x14ac:dyDescent="0.15">
      <c r="E649" s="9"/>
    </row>
    <row r="650" spans="5:5" ht="13" x14ac:dyDescent="0.15">
      <c r="E650" s="9"/>
    </row>
    <row r="651" spans="5:5" ht="13" x14ac:dyDescent="0.15">
      <c r="E651" s="9"/>
    </row>
    <row r="652" spans="5:5" ht="13" x14ac:dyDescent="0.15">
      <c r="E652" s="9"/>
    </row>
    <row r="653" spans="5:5" ht="13" x14ac:dyDescent="0.15">
      <c r="E653" s="9"/>
    </row>
    <row r="654" spans="5:5" ht="13" x14ac:dyDescent="0.15">
      <c r="E654" s="9"/>
    </row>
    <row r="655" spans="5:5" ht="13" x14ac:dyDescent="0.15">
      <c r="E655" s="9"/>
    </row>
    <row r="656" spans="5:5" ht="13" x14ac:dyDescent="0.15">
      <c r="E656" s="9"/>
    </row>
    <row r="657" spans="5:5" ht="13" x14ac:dyDescent="0.15">
      <c r="E657" s="9"/>
    </row>
    <row r="658" spans="5:5" ht="13" x14ac:dyDescent="0.15">
      <c r="E658" s="9"/>
    </row>
    <row r="659" spans="5:5" ht="13" x14ac:dyDescent="0.15">
      <c r="E659" s="9"/>
    </row>
    <row r="660" spans="5:5" ht="13" x14ac:dyDescent="0.15">
      <c r="E660" s="9"/>
    </row>
  </sheetData>
  <customSheetViews>
    <customSheetView guid="{4839B331-E2E3-46A1-91FC-3920C5B6BEA7}" filter="1" showAutoFilter="1">
      <pageMargins left="0.7" right="0.7" top="0.75" bottom="0.75" header="0.3" footer="0.3"/>
      <autoFilter ref="A2:P626" xr:uid="{D2CAC67A-EDDF-EC44-ACAE-C1EF52C4EA5F}">
        <filterColumn colId="1">
          <filters>
            <filter val="Fresh Grad"/>
            <filter val="International Graduate program"/>
            <filter val="Junior (0 - 3 years)"/>
            <filter val="Mid (4 - 7 years)"/>
            <filter val="Mid Career Switch"/>
            <filter val="Semi-mid"/>
            <filter val="Senior (8+ years)"/>
            <filter val="Traineeship"/>
          </filters>
        </filterColumn>
      </autoFilter>
    </customSheetView>
    <customSheetView guid="{FF2CC13D-313E-4E5D-948E-15A6E3D40D82}" filter="1" showAutoFilter="1">
      <pageMargins left="0.7" right="0.7" top="0.75" bottom="0.75" header="0.3" footer="0.3"/>
      <autoFilter ref="A1:J607" xr:uid="{B22679D9-C19C-C143-8CC6-DDA400E933EE}"/>
    </customSheetView>
    <customSheetView guid="{95B52AD4-CE9C-43B5-ADDC-C1B3B279BDF7}" filter="1" showAutoFilter="1">
      <pageMargins left="0.7" right="0.7" top="0.75" bottom="0.75" header="0.3" footer="0.3"/>
      <autoFilter ref="A2:P630" xr:uid="{0605810A-DCB8-3743-A9F9-DE6C8992F650}">
        <filterColumn colId="1">
          <filters blank="1">
            <filter val="Fresh Grad"/>
            <filter val="Junior (0 - 3 years)"/>
            <filter val="Mid (4 - 7 years)"/>
            <filter val="Mid Career Switch"/>
            <filter val="Senior (8+ years)"/>
            <filter val="Traineeship"/>
          </filters>
        </filterColumn>
        <filterColumn colId="2">
          <filters>
            <filter val="Alphalab Capital"/>
            <filter val="Amaris AI Pte Ltd"/>
            <filter val="Ant Group"/>
            <filter val="Ascenda"/>
            <filter val="Bank Of America"/>
            <filter val="Bank of America (BofA)"/>
            <filter val="betterdata.ai"/>
            <filter val="ByteDance/Tiktok"/>
            <filter val="Carro"/>
            <filter val="Circles.Life"/>
            <filter val="Cisco"/>
            <filter val="Coinhako"/>
            <filter val="Credit Agricole"/>
            <filter val="Crypto.com"/>
            <filter val="Daiwa Capital Markets"/>
            <filter val="Deloitte"/>
            <filter val="EMA"/>
            <filter val="Envision Digital"/>
            <filter val="Equinix"/>
            <filter val="foodpanda"/>
            <filter val="HDB"/>
            <filter val="Hewlett Packard (HP)"/>
            <filter val="HOPE Technik"/>
            <filter val="Huawei"/>
            <filter val="ICPO Interpol"/>
            <filter val="IDEMIA"/>
            <filter val="IHiS"/>
            <filter val="Meta"/>
            <filter val="Ne digital"/>
            <filter val="Ocbc"/>
            <filter val="Open Gov Products"/>
            <filter val="Optiver"/>
            <filter val="Pactera"/>
            <filter val="Panasonic"/>
            <filter val="PricewaterhouseCoopers"/>
            <filter val="Procter &amp; Gamble"/>
            <filter val="PwC"/>
            <filter val="Quantedge"/>
            <filter val="SAF"/>
            <filter val="Schroders"/>
            <filter val="Shop"/>
            <filter val="Shopee"/>
            <filter val="Singapore Telecommunications"/>
            <filter val="Singtel"/>
            <filter val="Skyline Communication"/>
            <filter val="ST Engineering"/>
            <filter val="Standard Chartered"/>
            <filter val="Standard Chartered Bank"/>
            <filter val="Syngenta"/>
            <filter val="TechSQ"/>
            <filter val="Thermo Fisher"/>
            <filter val="TikTok"/>
            <filter val="Trustana"/>
            <filter val="UOB"/>
            <filter val="Venture Corporation"/>
            <filter val="Workato"/>
          </filters>
        </filterColumn>
      </autoFilter>
    </customSheetView>
    <customSheetView guid="{05BF6B27-78E1-41B6-89CC-B623511C44F1}" filter="1" showAutoFilter="1">
      <pageMargins left="0.7" right="0.7" top="0.75" bottom="0.75" header="0.3" footer="0.3"/>
      <autoFilter ref="E1:E661" xr:uid="{219330B4-2652-ED40-8755-8B9027B2010E}"/>
    </customSheetView>
    <customSheetView guid="{2C57CA31-A5F3-4298-AAC2-CF1BEC295330}" filter="1" showAutoFilter="1">
      <pageMargins left="0.7" right="0.7" top="0.75" bottom="0.75" header="0.3" footer="0.3"/>
      <autoFilter ref="A2:P44" xr:uid="{67D6F03F-25F9-904D-B804-4C5767A51F79}"/>
    </customSheetView>
    <customSheetView guid="{96159FB4-A41E-41F0-82FC-34B374954062}" filter="1" showAutoFilter="1">
      <pageMargins left="0.7" right="0.7" top="0.75" bottom="0.75" header="0.3" footer="0.3"/>
      <autoFilter ref="A2:P626" xr:uid="{6D59B895-3F7C-0947-B5DC-53BEFE81FC31}">
        <filterColumn colId="1">
          <filters>
            <filter val="Internship"/>
            <filter val="Mid Career Switch"/>
            <filter val="Semi-mid"/>
            <filter val="Senior (8+ years)"/>
            <filter val="Traineeship"/>
          </filters>
        </filterColumn>
      </autoFilter>
    </customSheetView>
  </customSheetViews>
  <hyperlinks>
    <hyperlink ref="C122" r:id="rId1" xr:uid="{00000000-0004-0000-0000-000004000000}"/>
    <hyperlink ref="C3" r:id="rId2" xr:uid="{00000000-0004-0000-0000-000005000000}"/>
    <hyperlink ref="C4" r:id="rId3" xr:uid="{00000000-0004-0000-0000-000006000000}"/>
    <hyperlink ref="C56" r:id="rId4" xr:uid="{00000000-0004-0000-0000-000007000000}"/>
  </hyperlinks>
  <pageMargins left="0.7" right="0.7" top="0.75" bottom="0.75" header="0.3" footer="0.3"/>
  <pageSetup paperSize="9" orientation="portrait" horizontalDpi="0" verticalDpi="0"/>
  <legacy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 Responses 1</vt:lpstr>
      <vt:lpstr>'Form Responses 1'!Extract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2022-10-28T10:16:13Z</dcterms:modified>
</cp:coreProperties>
</file>