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ia/Documents/Mathematical Sciences/Research Thesis/Programmeren/Simulaties/Resultaat/"/>
    </mc:Choice>
  </mc:AlternateContent>
  <xr:revisionPtr revIDLastSave="0" documentId="13_ncr:1_{568C104F-6C53-8147-AB97-2F0CEAC7A006}" xr6:coauthVersionLast="36" xr6:coauthVersionMax="47" xr10:uidLastSave="{00000000-0000-0000-0000-000000000000}"/>
  <bookViews>
    <workbookView xWindow="0" yWindow="500" windowWidth="25600" windowHeight="14440" firstSheet="5" activeTab="15" xr2:uid="{B9098890-B8EC-714B-9D3F-8510FE76DCB6}"/>
  </bookViews>
  <sheets>
    <sheet name="025_25_(i)" sheetId="1" r:id="rId1"/>
    <sheet name="1_25_(i)" sheetId="2" r:id="rId2"/>
    <sheet name="25_25_(i)" sheetId="3" r:id="rId3"/>
    <sheet name="025_75_(i)" sheetId="4" r:id="rId4"/>
    <sheet name="1_75_(i)" sheetId="5" r:id="rId5"/>
    <sheet name="25_75_(i)" sheetId="6" r:id="rId6"/>
    <sheet name="025_150_(i)" sheetId="7" r:id="rId7"/>
    <sheet name="1_150_(i)" sheetId="8" r:id="rId8"/>
    <sheet name="25_150_(i)" sheetId="9" r:id="rId9"/>
    <sheet name="025_25_(ii)" sheetId="10" r:id="rId10"/>
    <sheet name="1_25_(ii)" sheetId="11" r:id="rId11"/>
    <sheet name="25_25_(ii)" sheetId="12" r:id="rId12"/>
    <sheet name="025_75_(ii)" sheetId="13" r:id="rId13"/>
    <sheet name="1_75_(ii)" sheetId="14" r:id="rId14"/>
    <sheet name="25_75_(ii)" sheetId="15" r:id="rId15"/>
    <sheet name="025_150_(ii)" sheetId="16" r:id="rId16"/>
    <sheet name="1_150_(ii)" sheetId="17" r:id="rId17"/>
    <sheet name="25_150_(ii)" sheetId="18" r:id="rId1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8" l="1"/>
  <c r="E17" i="18"/>
  <c r="H20" i="13"/>
  <c r="H19" i="13"/>
  <c r="M22" i="15"/>
  <c r="M22" i="14"/>
  <c r="M31" i="14"/>
  <c r="M26" i="14"/>
  <c r="M18" i="14"/>
  <c r="M17" i="14"/>
  <c r="M31" i="6"/>
  <c r="M22" i="6"/>
  <c r="M22" i="5"/>
  <c r="M22" i="3"/>
  <c r="M22" i="2"/>
  <c r="M22" i="1"/>
  <c r="M31" i="15"/>
  <c r="M28" i="15"/>
  <c r="M27" i="15"/>
  <c r="M26" i="15"/>
  <c r="M19" i="15"/>
  <c r="M18" i="15"/>
  <c r="M17" i="15"/>
  <c r="M19" i="14"/>
  <c r="L3" i="18" l="1"/>
  <c r="L2" i="18"/>
  <c r="L3" i="17"/>
  <c r="L2" i="17"/>
  <c r="L3" i="16"/>
  <c r="L2" i="16"/>
  <c r="L3" i="15"/>
  <c r="L2" i="15"/>
  <c r="L2" i="14"/>
  <c r="L3" i="14"/>
  <c r="L3" i="13"/>
  <c r="L2" i="13"/>
  <c r="L3" i="12"/>
  <c r="L2" i="12"/>
  <c r="L3" i="11"/>
  <c r="L2" i="11"/>
  <c r="L3" i="10"/>
  <c r="L2" i="10"/>
  <c r="L3" i="9"/>
  <c r="L2" i="9"/>
  <c r="L3" i="8"/>
  <c r="L2" i="8"/>
  <c r="L3" i="7"/>
  <c r="L2" i="7"/>
  <c r="L3" i="6"/>
  <c r="L2" i="6"/>
  <c r="L3" i="4"/>
  <c r="L2" i="4"/>
  <c r="L3" i="5"/>
  <c r="L2" i="5"/>
  <c r="L3" i="3"/>
  <c r="L2" i="3"/>
  <c r="L3" i="2"/>
  <c r="L2" i="2"/>
  <c r="L3" i="1"/>
  <c r="L2" i="1"/>
  <c r="E16" i="2"/>
  <c r="E28" i="2"/>
  <c r="E20" i="2"/>
  <c r="B24" i="2"/>
  <c r="B28" i="2" s="1"/>
  <c r="B13" i="2"/>
  <c r="B17" i="2"/>
  <c r="B20" i="2"/>
  <c r="I2" i="2"/>
  <c r="H3" i="2"/>
  <c r="H4" i="2"/>
  <c r="H5" i="2"/>
  <c r="H6" i="2"/>
  <c r="H7" i="2"/>
  <c r="H8" i="2"/>
  <c r="H9" i="2"/>
  <c r="H10" i="2"/>
  <c r="H11" i="2"/>
  <c r="H2" i="2"/>
  <c r="E16" i="8"/>
  <c r="M28" i="14"/>
  <c r="M27" i="14"/>
  <c r="M31" i="12"/>
  <c r="M28" i="12"/>
  <c r="M27" i="12"/>
  <c r="M26" i="12"/>
  <c r="M22" i="12"/>
  <c r="M18" i="12"/>
  <c r="M19" i="12"/>
  <c r="M17" i="12"/>
  <c r="M19" i="11"/>
  <c r="M18" i="11"/>
  <c r="M17" i="11"/>
  <c r="M31" i="11"/>
  <c r="M28" i="11"/>
  <c r="M27" i="11"/>
  <c r="M26" i="11"/>
  <c r="M22" i="11"/>
  <c r="M31" i="10"/>
  <c r="M26" i="10"/>
  <c r="M22" i="10"/>
  <c r="M19" i="10"/>
  <c r="M18" i="10"/>
  <c r="M17" i="10"/>
  <c r="M28" i="10"/>
  <c r="M27" i="10"/>
  <c r="M28" i="9"/>
  <c r="M27" i="9"/>
  <c r="M26" i="9"/>
  <c r="M31" i="9"/>
  <c r="M22" i="9"/>
  <c r="M18" i="9"/>
  <c r="M19" i="9"/>
  <c r="M17" i="9"/>
  <c r="M27" i="6"/>
  <c r="M28" i="6"/>
  <c r="M19" i="6"/>
  <c r="M18" i="6"/>
  <c r="M17" i="6"/>
  <c r="M26" i="6"/>
  <c r="M19" i="5"/>
  <c r="M18" i="5"/>
  <c r="M17" i="5"/>
  <c r="M19" i="3"/>
  <c r="M18" i="3"/>
  <c r="M17" i="3"/>
  <c r="M17" i="2"/>
  <c r="M19" i="2"/>
  <c r="M18" i="2"/>
  <c r="M19" i="1"/>
  <c r="M18" i="1"/>
  <c r="M17" i="1"/>
  <c r="E17" i="1"/>
  <c r="E16" i="1"/>
  <c r="E28" i="1"/>
  <c r="E24" i="1"/>
  <c r="E21" i="1"/>
  <c r="E20" i="1"/>
  <c r="B29" i="1"/>
  <c r="B28" i="1"/>
  <c r="B25" i="1"/>
  <c r="B24" i="1"/>
  <c r="B21" i="1"/>
  <c r="B20" i="1"/>
  <c r="B17" i="1"/>
  <c r="B16" i="1"/>
  <c r="I11" i="1"/>
  <c r="I3" i="1"/>
  <c r="I2" i="1"/>
  <c r="H2" i="1"/>
  <c r="I41" i="18"/>
  <c r="I35" i="18"/>
  <c r="I41" i="17"/>
  <c r="I35" i="17"/>
  <c r="I41" i="16"/>
  <c r="I35" i="16"/>
  <c r="I41" i="15"/>
  <c r="I35" i="15"/>
  <c r="I41" i="14"/>
  <c r="I35" i="14"/>
  <c r="I41" i="13"/>
  <c r="I35" i="13"/>
  <c r="I41" i="12"/>
  <c r="I35" i="12"/>
  <c r="I41" i="11"/>
  <c r="I35" i="11"/>
  <c r="I41" i="10"/>
  <c r="I35" i="10"/>
  <c r="I41" i="9"/>
  <c r="I35" i="9"/>
  <c r="I41" i="8"/>
  <c r="I35" i="8"/>
  <c r="I41" i="7"/>
  <c r="I35" i="7"/>
  <c r="I41" i="6"/>
  <c r="I35" i="6"/>
  <c r="I41" i="5"/>
  <c r="I35" i="5"/>
  <c r="I41" i="4"/>
  <c r="I35" i="4"/>
  <c r="I41" i="3"/>
  <c r="I35" i="3"/>
  <c r="H20" i="4"/>
  <c r="H19" i="4"/>
  <c r="H19" i="7"/>
  <c r="H20" i="7"/>
  <c r="H20" i="8"/>
  <c r="H19" i="8"/>
  <c r="H20" i="12"/>
  <c r="H19" i="12"/>
  <c r="H20" i="18"/>
  <c r="H19" i="18"/>
  <c r="H20" i="17"/>
  <c r="H19" i="17"/>
  <c r="H20" i="16"/>
  <c r="H19" i="16"/>
  <c r="H20" i="15"/>
  <c r="H19" i="15"/>
  <c r="H20" i="14"/>
  <c r="H19" i="14"/>
  <c r="H20" i="11"/>
  <c r="H19" i="11"/>
  <c r="H20" i="10"/>
  <c r="H19" i="10"/>
  <c r="H20" i="9"/>
  <c r="H19" i="9"/>
  <c r="H20" i="6"/>
  <c r="H19" i="6"/>
  <c r="H20" i="5"/>
  <c r="H19" i="5"/>
  <c r="H20" i="3"/>
  <c r="H19" i="3"/>
  <c r="C35" i="12" l="1"/>
  <c r="H35" i="12"/>
  <c r="H41" i="12"/>
  <c r="G43" i="12"/>
  <c r="G42" i="12"/>
  <c r="G41" i="12"/>
  <c r="G37" i="12"/>
  <c r="G36" i="12"/>
  <c r="G35" i="12"/>
  <c r="C44" i="12"/>
  <c r="C43" i="12"/>
  <c r="C42" i="12"/>
  <c r="C41" i="12"/>
  <c r="C38" i="12"/>
  <c r="C37" i="12"/>
  <c r="C36" i="12"/>
  <c r="C35" i="7"/>
  <c r="C44" i="7"/>
  <c r="G43" i="7"/>
  <c r="C43" i="7"/>
  <c r="G42" i="7"/>
  <c r="C42" i="7"/>
  <c r="H41" i="7"/>
  <c r="G41" i="7"/>
  <c r="C41" i="7"/>
  <c r="C38" i="7"/>
  <c r="G37" i="7"/>
  <c r="C37" i="7"/>
  <c r="G36" i="7"/>
  <c r="C36" i="7"/>
  <c r="H35" i="7"/>
  <c r="G35" i="7"/>
  <c r="C44" i="4"/>
  <c r="G43" i="4"/>
  <c r="C43" i="4"/>
  <c r="G42" i="4"/>
  <c r="C42" i="4"/>
  <c r="H41" i="4"/>
  <c r="G41" i="4"/>
  <c r="C41" i="4"/>
  <c r="C38" i="4"/>
  <c r="G37" i="4"/>
  <c r="C37" i="4"/>
  <c r="G36" i="4"/>
  <c r="C36" i="4"/>
  <c r="H35" i="4"/>
  <c r="G35" i="4"/>
  <c r="C35" i="4"/>
  <c r="C44" i="8"/>
  <c r="G43" i="8"/>
  <c r="C43" i="8"/>
  <c r="G42" i="8"/>
  <c r="C42" i="8"/>
  <c r="H41" i="8"/>
  <c r="G41" i="8"/>
  <c r="C41" i="8"/>
  <c r="C38" i="8"/>
  <c r="G37" i="8"/>
  <c r="C37" i="8"/>
  <c r="G36" i="8"/>
  <c r="C36" i="8"/>
  <c r="H35" i="8"/>
  <c r="G35" i="8"/>
  <c r="C35" i="8"/>
  <c r="C35" i="13"/>
  <c r="C44" i="13"/>
  <c r="G43" i="13"/>
  <c r="C43" i="13"/>
  <c r="G42" i="13"/>
  <c r="C42" i="13"/>
  <c r="H41" i="13"/>
  <c r="G41" i="13"/>
  <c r="C41" i="13"/>
  <c r="C38" i="13"/>
  <c r="G37" i="13"/>
  <c r="C37" i="13"/>
  <c r="G36" i="13"/>
  <c r="C36" i="13"/>
  <c r="H35" i="13"/>
  <c r="G35" i="13"/>
  <c r="C44" i="16"/>
  <c r="G43" i="16"/>
  <c r="C43" i="16"/>
  <c r="G42" i="16"/>
  <c r="C42" i="16"/>
  <c r="H41" i="16"/>
  <c r="G41" i="16"/>
  <c r="C41" i="16"/>
  <c r="C38" i="16"/>
  <c r="G37" i="16"/>
  <c r="C37" i="16"/>
  <c r="G36" i="16"/>
  <c r="C36" i="16"/>
  <c r="H35" i="16"/>
  <c r="G35" i="16"/>
  <c r="C35" i="16"/>
  <c r="C44" i="17"/>
  <c r="G43" i="17"/>
  <c r="C43" i="17"/>
  <c r="G42" i="17"/>
  <c r="C42" i="17"/>
  <c r="H41" i="17"/>
  <c r="G41" i="17"/>
  <c r="C41" i="17"/>
  <c r="C38" i="17"/>
  <c r="G37" i="17"/>
  <c r="C37" i="17"/>
  <c r="G36" i="17"/>
  <c r="C36" i="17"/>
  <c r="H35" i="17"/>
  <c r="G35" i="17"/>
  <c r="C35" i="17"/>
  <c r="H41" i="18"/>
  <c r="C35" i="18"/>
  <c r="C44" i="18"/>
  <c r="G43" i="18"/>
  <c r="C43" i="18"/>
  <c r="G42" i="18"/>
  <c r="C42" i="18"/>
  <c r="G41" i="18"/>
  <c r="C41" i="18"/>
  <c r="C38" i="18"/>
  <c r="G37" i="18"/>
  <c r="C37" i="18"/>
  <c r="G36" i="18"/>
  <c r="C36" i="18"/>
  <c r="H35" i="18"/>
  <c r="G35" i="18"/>
  <c r="C44" i="15"/>
  <c r="G43" i="15"/>
  <c r="C43" i="15"/>
  <c r="G42" i="15"/>
  <c r="C42" i="15"/>
  <c r="H41" i="15"/>
  <c r="G41" i="15"/>
  <c r="C41" i="15"/>
  <c r="C38" i="15"/>
  <c r="G37" i="15"/>
  <c r="C37" i="15"/>
  <c r="G36" i="15"/>
  <c r="C36" i="15"/>
  <c r="H35" i="15"/>
  <c r="G35" i="15"/>
  <c r="C35" i="15"/>
  <c r="C44" i="14"/>
  <c r="G43" i="14"/>
  <c r="C43" i="14"/>
  <c r="G42" i="14"/>
  <c r="C42" i="14"/>
  <c r="H41" i="14"/>
  <c r="G41" i="14"/>
  <c r="C41" i="14"/>
  <c r="C38" i="14"/>
  <c r="G37" i="14"/>
  <c r="C37" i="14"/>
  <c r="G36" i="14"/>
  <c r="C36" i="14"/>
  <c r="H35" i="14"/>
  <c r="G35" i="14"/>
  <c r="C35" i="14"/>
  <c r="C44" i="11"/>
  <c r="G43" i="11"/>
  <c r="C43" i="11"/>
  <c r="G42" i="11"/>
  <c r="C42" i="11"/>
  <c r="H41" i="11"/>
  <c r="G41" i="11"/>
  <c r="C41" i="11"/>
  <c r="C38" i="11"/>
  <c r="G37" i="11"/>
  <c r="C37" i="11"/>
  <c r="G36" i="11"/>
  <c r="C36" i="11"/>
  <c r="H35" i="11"/>
  <c r="G35" i="11"/>
  <c r="C35" i="11"/>
  <c r="C44" i="10"/>
  <c r="G43" i="10"/>
  <c r="C43" i="10"/>
  <c r="G42" i="10"/>
  <c r="C42" i="10"/>
  <c r="H41" i="10"/>
  <c r="G41" i="10"/>
  <c r="C41" i="10"/>
  <c r="C38" i="10"/>
  <c r="G37" i="10"/>
  <c r="C37" i="10"/>
  <c r="G36" i="10"/>
  <c r="C36" i="10"/>
  <c r="H35" i="10"/>
  <c r="G35" i="10"/>
  <c r="C35" i="10"/>
  <c r="C44" i="9"/>
  <c r="G43" i="9"/>
  <c r="C43" i="9"/>
  <c r="G42" i="9"/>
  <c r="C42" i="9"/>
  <c r="H41" i="9"/>
  <c r="G41" i="9"/>
  <c r="C41" i="9"/>
  <c r="C38" i="9"/>
  <c r="G37" i="9"/>
  <c r="C37" i="9"/>
  <c r="G36" i="9"/>
  <c r="C36" i="9"/>
  <c r="H35" i="9"/>
  <c r="G35" i="9"/>
  <c r="C35" i="9"/>
  <c r="C44" i="6"/>
  <c r="G43" i="6"/>
  <c r="C43" i="6"/>
  <c r="G42" i="6"/>
  <c r="C42" i="6"/>
  <c r="H41" i="6"/>
  <c r="G41" i="6"/>
  <c r="C41" i="6"/>
  <c r="C38" i="6"/>
  <c r="G37" i="6"/>
  <c r="C37" i="6"/>
  <c r="G36" i="6"/>
  <c r="C36" i="6"/>
  <c r="H35" i="6"/>
  <c r="G35" i="6"/>
  <c r="C35" i="6"/>
  <c r="C44" i="5"/>
  <c r="G43" i="5"/>
  <c r="C43" i="5"/>
  <c r="G42" i="5"/>
  <c r="C42" i="5"/>
  <c r="H41" i="5"/>
  <c r="G41" i="5"/>
  <c r="C41" i="5"/>
  <c r="C38" i="5"/>
  <c r="G37" i="5"/>
  <c r="C37" i="5"/>
  <c r="G36" i="5"/>
  <c r="C36" i="5"/>
  <c r="H35" i="5"/>
  <c r="G35" i="5"/>
  <c r="C35" i="5"/>
  <c r="C44" i="3"/>
  <c r="G43" i="3"/>
  <c r="C43" i="3"/>
  <c r="G42" i="3"/>
  <c r="C42" i="3"/>
  <c r="H41" i="3"/>
  <c r="G41" i="3"/>
  <c r="C41" i="3"/>
  <c r="C38" i="3"/>
  <c r="G37" i="3"/>
  <c r="C37" i="3"/>
  <c r="G36" i="3"/>
  <c r="C36" i="3"/>
  <c r="H35" i="3"/>
  <c r="G35" i="3"/>
  <c r="C35" i="3"/>
  <c r="H7" i="8"/>
  <c r="I3" i="8"/>
  <c r="I4" i="8"/>
  <c r="I5" i="8"/>
  <c r="I6" i="8"/>
  <c r="I7" i="8"/>
  <c r="I13" i="8" s="1"/>
  <c r="B21" i="8" s="1"/>
  <c r="E21" i="8" s="1"/>
  <c r="I8" i="8"/>
  <c r="I9" i="8"/>
  <c r="I10" i="8"/>
  <c r="I11" i="8"/>
  <c r="I2" i="8"/>
  <c r="H3" i="8"/>
  <c r="H4" i="8"/>
  <c r="H5" i="8"/>
  <c r="H6" i="8"/>
  <c r="H8" i="8"/>
  <c r="H13" i="8" s="1"/>
  <c r="B24" i="8" s="1"/>
  <c r="E24" i="8" s="1"/>
  <c r="H9" i="8"/>
  <c r="H10" i="8"/>
  <c r="H11" i="8"/>
  <c r="H2" i="8"/>
  <c r="I3" i="4"/>
  <c r="I4" i="4"/>
  <c r="I5" i="4"/>
  <c r="I6" i="4"/>
  <c r="I7" i="4"/>
  <c r="I8" i="4"/>
  <c r="I13" i="4" s="1"/>
  <c r="B21" i="4" s="1"/>
  <c r="E21" i="4" s="1"/>
  <c r="I9" i="4"/>
  <c r="I10" i="4"/>
  <c r="I11" i="4"/>
  <c r="I2" i="4"/>
  <c r="H3" i="4"/>
  <c r="H4" i="4"/>
  <c r="H5" i="4"/>
  <c r="H6" i="4"/>
  <c r="H7" i="4"/>
  <c r="H8" i="4"/>
  <c r="H9" i="4"/>
  <c r="H10" i="4"/>
  <c r="H11" i="4"/>
  <c r="H2" i="4"/>
  <c r="F13" i="4"/>
  <c r="E13" i="4"/>
  <c r="B13" i="4"/>
  <c r="A13" i="4"/>
  <c r="I3" i="13"/>
  <c r="I4" i="13"/>
  <c r="I5" i="13"/>
  <c r="I6" i="13"/>
  <c r="I7" i="13"/>
  <c r="I8" i="13"/>
  <c r="I13" i="13" s="1"/>
  <c r="B17" i="13" s="1"/>
  <c r="I9" i="13"/>
  <c r="I10" i="13"/>
  <c r="I11" i="13"/>
  <c r="I2" i="13"/>
  <c r="H3" i="13"/>
  <c r="H4" i="13"/>
  <c r="H5" i="13"/>
  <c r="H6" i="13"/>
  <c r="H7" i="13"/>
  <c r="H8" i="13"/>
  <c r="H9" i="13"/>
  <c r="H10" i="13"/>
  <c r="H13" i="13" s="1"/>
  <c r="B24" i="13" s="1"/>
  <c r="E24" i="13" s="1"/>
  <c r="H11" i="13"/>
  <c r="H2" i="13"/>
  <c r="F13" i="13"/>
  <c r="E13" i="13"/>
  <c r="B13" i="13"/>
  <c r="A13" i="13"/>
  <c r="I3" i="16"/>
  <c r="I4" i="16"/>
  <c r="I5" i="16"/>
  <c r="I13" i="16" s="1"/>
  <c r="B25" i="16" s="1"/>
  <c r="E25" i="16" s="1"/>
  <c r="I6" i="16"/>
  <c r="I7" i="16"/>
  <c r="I8" i="16"/>
  <c r="I9" i="16"/>
  <c r="I10" i="16"/>
  <c r="I11" i="16"/>
  <c r="I2" i="16"/>
  <c r="H3" i="16"/>
  <c r="H4" i="16"/>
  <c r="H5" i="16"/>
  <c r="H6" i="16"/>
  <c r="H7" i="16"/>
  <c r="H8" i="16"/>
  <c r="H9" i="16"/>
  <c r="H13" i="16" s="1"/>
  <c r="B24" i="16" s="1"/>
  <c r="E24" i="16" s="1"/>
  <c r="H10" i="16"/>
  <c r="H11" i="16"/>
  <c r="H2" i="16"/>
  <c r="F13" i="16"/>
  <c r="E13" i="16"/>
  <c r="B13" i="16"/>
  <c r="A13" i="16"/>
  <c r="B25" i="17"/>
  <c r="E25" i="17" s="1"/>
  <c r="B24" i="17"/>
  <c r="E24" i="17" s="1"/>
  <c r="B17" i="17"/>
  <c r="B29" i="17" s="1"/>
  <c r="E29" i="17" s="1"/>
  <c r="B16" i="17"/>
  <c r="I13" i="17"/>
  <c r="H13" i="17"/>
  <c r="F13" i="17"/>
  <c r="E13" i="17"/>
  <c r="B13" i="17"/>
  <c r="B21" i="17" s="1"/>
  <c r="E21" i="17" s="1"/>
  <c r="A13" i="17"/>
  <c r="B20" i="17" s="1"/>
  <c r="I3" i="17"/>
  <c r="I4" i="17"/>
  <c r="I5" i="17"/>
  <c r="I6" i="17"/>
  <c r="I7" i="17"/>
  <c r="I8" i="17"/>
  <c r="I9" i="17"/>
  <c r="I10" i="17"/>
  <c r="I11" i="17"/>
  <c r="I2" i="17"/>
  <c r="H3" i="17"/>
  <c r="H4" i="17"/>
  <c r="H5" i="17"/>
  <c r="H6" i="17"/>
  <c r="H7" i="17"/>
  <c r="H8" i="17"/>
  <c r="H9" i="17"/>
  <c r="H10" i="17"/>
  <c r="H11" i="17"/>
  <c r="H2" i="17"/>
  <c r="I3" i="18"/>
  <c r="I4" i="18"/>
  <c r="I5" i="18"/>
  <c r="I6" i="18"/>
  <c r="I13" i="18" s="1"/>
  <c r="I7" i="18"/>
  <c r="I8" i="18"/>
  <c r="I9" i="18"/>
  <c r="I10" i="18"/>
  <c r="I11" i="18"/>
  <c r="I2" i="18"/>
  <c r="B24" i="18"/>
  <c r="B20" i="18"/>
  <c r="B16" i="18"/>
  <c r="H13" i="18"/>
  <c r="H3" i="18"/>
  <c r="H2" i="18"/>
  <c r="F13" i="18"/>
  <c r="E13" i="18"/>
  <c r="B13" i="18"/>
  <c r="A13" i="18"/>
  <c r="H4" i="18"/>
  <c r="H5" i="18"/>
  <c r="H6" i="18"/>
  <c r="H7" i="18"/>
  <c r="H8" i="18"/>
  <c r="H9" i="18"/>
  <c r="H10" i="18"/>
  <c r="H11" i="18"/>
  <c r="I3" i="15"/>
  <c r="I4" i="15"/>
  <c r="I5" i="15"/>
  <c r="I6" i="15"/>
  <c r="I7" i="15"/>
  <c r="I8" i="15"/>
  <c r="I9" i="15"/>
  <c r="I10" i="15"/>
  <c r="I13" i="15" s="1"/>
  <c r="I11" i="15"/>
  <c r="I2" i="15"/>
  <c r="H3" i="15"/>
  <c r="H4" i="15"/>
  <c r="H5" i="15"/>
  <c r="H6" i="15"/>
  <c r="H7" i="15"/>
  <c r="H8" i="15"/>
  <c r="H9" i="15"/>
  <c r="H10" i="15"/>
  <c r="H11" i="15"/>
  <c r="F13" i="15"/>
  <c r="E13" i="15"/>
  <c r="D13" i="15"/>
  <c r="C13" i="15"/>
  <c r="B13" i="15"/>
  <c r="A13" i="15"/>
  <c r="H2" i="15"/>
  <c r="I3" i="14"/>
  <c r="I4" i="14"/>
  <c r="I5" i="14"/>
  <c r="I6" i="14"/>
  <c r="I7" i="14"/>
  <c r="I8" i="14"/>
  <c r="I9" i="14"/>
  <c r="I10" i="14"/>
  <c r="I11" i="14"/>
  <c r="I2" i="14"/>
  <c r="H3" i="14"/>
  <c r="H4" i="14"/>
  <c r="H5" i="14"/>
  <c r="H6" i="14"/>
  <c r="H7" i="14"/>
  <c r="H8" i="14"/>
  <c r="H9" i="14"/>
  <c r="H10" i="14"/>
  <c r="H11" i="14"/>
  <c r="H2" i="14"/>
  <c r="I13" i="14"/>
  <c r="B21" i="14" s="1"/>
  <c r="E21" i="14" s="1"/>
  <c r="F13" i="14"/>
  <c r="E13" i="14"/>
  <c r="D13" i="14"/>
  <c r="C13" i="14"/>
  <c r="B13" i="14"/>
  <c r="A13" i="14"/>
  <c r="B17" i="12"/>
  <c r="B20" i="12"/>
  <c r="B21" i="12"/>
  <c r="B16" i="12"/>
  <c r="E25" i="12"/>
  <c r="E24" i="12"/>
  <c r="B25" i="12"/>
  <c r="B24" i="12"/>
  <c r="I13" i="12"/>
  <c r="H13" i="12"/>
  <c r="B13" i="12"/>
  <c r="C13" i="12"/>
  <c r="D13" i="12"/>
  <c r="E13" i="12"/>
  <c r="F13" i="12"/>
  <c r="A13" i="12"/>
  <c r="I11" i="12"/>
  <c r="H11" i="12"/>
  <c r="I10" i="12"/>
  <c r="H10" i="12"/>
  <c r="I8" i="12"/>
  <c r="H8" i="12"/>
  <c r="I7" i="12"/>
  <c r="H7" i="12"/>
  <c r="I6" i="12"/>
  <c r="H6" i="12"/>
  <c r="I5" i="12"/>
  <c r="H5" i="12"/>
  <c r="I4" i="12"/>
  <c r="H4" i="12"/>
  <c r="I3" i="12"/>
  <c r="H3" i="12"/>
  <c r="I2" i="12"/>
  <c r="H2" i="12"/>
  <c r="I11" i="11"/>
  <c r="H11" i="11"/>
  <c r="I10" i="11"/>
  <c r="H10" i="11"/>
  <c r="I9" i="11"/>
  <c r="H9" i="11"/>
  <c r="I8" i="11"/>
  <c r="H8" i="11"/>
  <c r="I7" i="11"/>
  <c r="H7" i="11"/>
  <c r="I6" i="11"/>
  <c r="H6" i="11"/>
  <c r="I5" i="11"/>
  <c r="H5" i="11"/>
  <c r="B24" i="11" s="1"/>
  <c r="E24" i="11" s="1"/>
  <c r="I4" i="11"/>
  <c r="H4" i="11"/>
  <c r="I3" i="11"/>
  <c r="H3" i="11"/>
  <c r="I2" i="11"/>
  <c r="H2" i="11"/>
  <c r="H13" i="11" s="1"/>
  <c r="I13" i="11"/>
  <c r="F13" i="11"/>
  <c r="E13" i="11"/>
  <c r="D13" i="11"/>
  <c r="C13" i="11"/>
  <c r="B13" i="11"/>
  <c r="A13" i="11"/>
  <c r="E25" i="10"/>
  <c r="B25" i="10"/>
  <c r="B24" i="10"/>
  <c r="E24" i="10" s="1"/>
  <c r="B20" i="10"/>
  <c r="E20" i="10" s="1"/>
  <c r="B17" i="10"/>
  <c r="B29" i="10" s="1"/>
  <c r="E29" i="10" s="1"/>
  <c r="B16" i="10"/>
  <c r="B28" i="10" s="1"/>
  <c r="E28" i="10" s="1"/>
  <c r="I13" i="10"/>
  <c r="B21" i="10" s="1"/>
  <c r="E21" i="10" s="1"/>
  <c r="H13" i="10"/>
  <c r="F13" i="10"/>
  <c r="E13" i="10"/>
  <c r="D13" i="10"/>
  <c r="C13" i="10"/>
  <c r="B13" i="10"/>
  <c r="A13" i="10"/>
  <c r="I11" i="10"/>
  <c r="H11" i="10"/>
  <c r="I10" i="10"/>
  <c r="H10" i="10"/>
  <c r="I9" i="10"/>
  <c r="H9" i="10"/>
  <c r="I8" i="10"/>
  <c r="H8" i="10"/>
  <c r="I7" i="10"/>
  <c r="H7" i="10"/>
  <c r="I6" i="10"/>
  <c r="H6" i="10"/>
  <c r="I5" i="10"/>
  <c r="H5" i="10"/>
  <c r="I4" i="10"/>
  <c r="H4" i="10"/>
  <c r="I3" i="10"/>
  <c r="H3" i="10"/>
  <c r="I2" i="10"/>
  <c r="H2" i="10"/>
  <c r="B25" i="9"/>
  <c r="E25" i="9" s="1"/>
  <c r="B24" i="9"/>
  <c r="E24" i="9" s="1"/>
  <c r="B17" i="9"/>
  <c r="B16" i="9"/>
  <c r="I13" i="9"/>
  <c r="B21" i="9" s="1"/>
  <c r="E21" i="9" s="1"/>
  <c r="H13" i="9"/>
  <c r="F13" i="9"/>
  <c r="E13" i="9"/>
  <c r="D13" i="9"/>
  <c r="C13" i="9"/>
  <c r="B20" i="9" s="1"/>
  <c r="B13" i="9"/>
  <c r="A13" i="9"/>
  <c r="I11" i="9"/>
  <c r="H11" i="9"/>
  <c r="I10" i="9"/>
  <c r="H10" i="9"/>
  <c r="I9" i="9"/>
  <c r="H9" i="9"/>
  <c r="I8" i="9"/>
  <c r="H8" i="9"/>
  <c r="I7" i="9"/>
  <c r="H7" i="9"/>
  <c r="I6" i="9"/>
  <c r="H6" i="9"/>
  <c r="I5" i="9"/>
  <c r="H5" i="9"/>
  <c r="I4" i="9"/>
  <c r="H4" i="9"/>
  <c r="I3" i="9"/>
  <c r="H3" i="9"/>
  <c r="I2" i="9"/>
  <c r="H2" i="9"/>
  <c r="F13" i="8"/>
  <c r="E13" i="8"/>
  <c r="B13" i="8"/>
  <c r="A13" i="8"/>
  <c r="A13" i="6"/>
  <c r="B13" i="6"/>
  <c r="C13" i="6"/>
  <c r="D13" i="6"/>
  <c r="E13" i="6"/>
  <c r="F13" i="6"/>
  <c r="H13" i="6"/>
  <c r="B16" i="6" s="1"/>
  <c r="I13" i="6"/>
  <c r="B17" i="6" s="1"/>
  <c r="E29" i="7"/>
  <c r="E28" i="7"/>
  <c r="E21" i="7"/>
  <c r="E20" i="7"/>
  <c r="B25" i="7"/>
  <c r="B24" i="7"/>
  <c r="B21" i="7"/>
  <c r="B20" i="7"/>
  <c r="B17" i="7"/>
  <c r="B16" i="7"/>
  <c r="I3" i="7"/>
  <c r="I4" i="7"/>
  <c r="I5" i="7"/>
  <c r="I6" i="7"/>
  <c r="I7" i="7"/>
  <c r="I8" i="7"/>
  <c r="I9" i="7"/>
  <c r="I13" i="7" s="1"/>
  <c r="I10" i="7"/>
  <c r="I11" i="7"/>
  <c r="I2" i="7"/>
  <c r="H3" i="7"/>
  <c r="H4" i="7"/>
  <c r="H5" i="7"/>
  <c r="H6" i="7"/>
  <c r="H7" i="7"/>
  <c r="H13" i="7" s="1"/>
  <c r="H8" i="7"/>
  <c r="H9" i="7"/>
  <c r="H10" i="7"/>
  <c r="H11" i="7"/>
  <c r="H2" i="7"/>
  <c r="F13" i="7"/>
  <c r="E13" i="7"/>
  <c r="B13" i="7"/>
  <c r="A13" i="7"/>
  <c r="I11" i="6"/>
  <c r="H11" i="6"/>
  <c r="I10" i="6"/>
  <c r="H10" i="6"/>
  <c r="I9" i="6"/>
  <c r="H9" i="6"/>
  <c r="I8" i="6"/>
  <c r="H8" i="6"/>
  <c r="I7" i="6"/>
  <c r="H7" i="6"/>
  <c r="I6" i="6"/>
  <c r="H6" i="6"/>
  <c r="I5" i="6"/>
  <c r="H5" i="6"/>
  <c r="I4" i="6"/>
  <c r="H4" i="6"/>
  <c r="I3" i="6"/>
  <c r="H3" i="6"/>
  <c r="I2" i="6"/>
  <c r="H2" i="6"/>
  <c r="B25" i="5"/>
  <c r="E25" i="5" s="1"/>
  <c r="B24" i="5"/>
  <c r="E24" i="5" s="1"/>
  <c r="B17" i="5"/>
  <c r="B16" i="5"/>
  <c r="I13" i="5"/>
  <c r="B21" i="5" s="1"/>
  <c r="E21" i="5" s="1"/>
  <c r="H13" i="5"/>
  <c r="F13" i="5"/>
  <c r="E13" i="5"/>
  <c r="D13" i="5"/>
  <c r="C13" i="5"/>
  <c r="B13" i="5"/>
  <c r="A13" i="5"/>
  <c r="B20" i="5" s="1"/>
  <c r="E20" i="5" s="1"/>
  <c r="I11" i="5"/>
  <c r="H11" i="5"/>
  <c r="I10" i="5"/>
  <c r="H10" i="5"/>
  <c r="I9" i="5"/>
  <c r="H9" i="5"/>
  <c r="I8" i="5"/>
  <c r="H8" i="5"/>
  <c r="I7" i="5"/>
  <c r="H7" i="5"/>
  <c r="I6" i="5"/>
  <c r="H6" i="5"/>
  <c r="I5" i="5"/>
  <c r="H5" i="5"/>
  <c r="I4" i="5"/>
  <c r="H4" i="5"/>
  <c r="I3" i="5"/>
  <c r="H3" i="5"/>
  <c r="I2" i="5"/>
  <c r="H2" i="5"/>
  <c r="I11" i="3"/>
  <c r="H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I3" i="3"/>
  <c r="H3" i="3"/>
  <c r="I2" i="3"/>
  <c r="I13" i="3" s="1"/>
  <c r="H2" i="3"/>
  <c r="H13" i="3" s="1"/>
  <c r="B16" i="3" s="1"/>
  <c r="F13" i="3"/>
  <c r="E13" i="3"/>
  <c r="D13" i="3"/>
  <c r="C13" i="3"/>
  <c r="B13" i="3"/>
  <c r="A13" i="3"/>
  <c r="C44" i="2"/>
  <c r="I13" i="2"/>
  <c r="B21" i="2" s="1"/>
  <c r="E21" i="2" s="1"/>
  <c r="G41" i="2" s="1"/>
  <c r="H13" i="2"/>
  <c r="F13" i="2"/>
  <c r="E13" i="2"/>
  <c r="D13" i="2"/>
  <c r="C13" i="2"/>
  <c r="A13" i="2"/>
  <c r="I11" i="2"/>
  <c r="I10" i="2"/>
  <c r="I9" i="2"/>
  <c r="I8" i="2"/>
  <c r="I7" i="2"/>
  <c r="I6" i="2"/>
  <c r="I5" i="2"/>
  <c r="I4" i="2"/>
  <c r="I3" i="2"/>
  <c r="F13" i="1"/>
  <c r="E13" i="1"/>
  <c r="D13" i="1"/>
  <c r="C13" i="1"/>
  <c r="B13" i="1"/>
  <c r="A13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H3" i="1"/>
  <c r="I13" i="1"/>
  <c r="H13" i="1"/>
  <c r="C41" i="2" l="1"/>
  <c r="B25" i="2"/>
  <c r="B29" i="2" s="1"/>
  <c r="C35" i="2"/>
  <c r="B16" i="2"/>
  <c r="C38" i="2" s="1"/>
  <c r="G35" i="2"/>
  <c r="B25" i="8"/>
  <c r="E25" i="8" s="1"/>
  <c r="B17" i="8"/>
  <c r="B20" i="8"/>
  <c r="E20" i="8" s="1"/>
  <c r="B16" i="8"/>
  <c r="B28" i="8" s="1"/>
  <c r="E28" i="8" s="1"/>
  <c r="B17" i="4"/>
  <c r="B25" i="4"/>
  <c r="E25" i="4" s="1"/>
  <c r="H13" i="4"/>
  <c r="B16" i="4" s="1"/>
  <c r="B20" i="4"/>
  <c r="E20" i="4" s="1"/>
  <c r="B29" i="4"/>
  <c r="E29" i="4" s="1"/>
  <c r="E17" i="4"/>
  <c r="B25" i="13"/>
  <c r="E25" i="13" s="1"/>
  <c r="B21" i="13"/>
  <c r="E21" i="13" s="1"/>
  <c r="B20" i="13"/>
  <c r="E20" i="13" s="1"/>
  <c r="B29" i="13"/>
  <c r="E29" i="13" s="1"/>
  <c r="E17" i="13" s="1"/>
  <c r="B16" i="13"/>
  <c r="B28" i="13" s="1"/>
  <c r="E28" i="13" s="1"/>
  <c r="E16" i="13" s="1"/>
  <c r="B21" i="16"/>
  <c r="B17" i="16"/>
  <c r="B20" i="16"/>
  <c r="E20" i="16" s="1"/>
  <c r="B16" i="16"/>
  <c r="E21" i="16"/>
  <c r="B29" i="16"/>
  <c r="E29" i="16" s="1"/>
  <c r="B28" i="16"/>
  <c r="E28" i="16" s="1"/>
  <c r="E16" i="16" s="1"/>
  <c r="B28" i="17"/>
  <c r="E28" i="17" s="1"/>
  <c r="E20" i="17"/>
  <c r="E16" i="17" s="1"/>
  <c r="E17" i="17"/>
  <c r="B21" i="18"/>
  <c r="B17" i="18"/>
  <c r="B25" i="18"/>
  <c r="B29" i="18" s="1"/>
  <c r="E24" i="18"/>
  <c r="E21" i="18"/>
  <c r="E25" i="18"/>
  <c r="B21" i="15"/>
  <c r="E21" i="15" s="1"/>
  <c r="B17" i="15"/>
  <c r="B29" i="15" s="1"/>
  <c r="E29" i="15" s="1"/>
  <c r="E17" i="15" s="1"/>
  <c r="B25" i="15"/>
  <c r="E25" i="15" s="1"/>
  <c r="H13" i="15"/>
  <c r="B16" i="15" s="1"/>
  <c r="B25" i="14"/>
  <c r="E25" i="14" s="1"/>
  <c r="B17" i="14"/>
  <c r="B29" i="14" s="1"/>
  <c r="E29" i="14" s="1"/>
  <c r="E17" i="14" s="1"/>
  <c r="H13" i="14"/>
  <c r="B16" i="14" s="1"/>
  <c r="B20" i="14"/>
  <c r="E20" i="14"/>
  <c r="E21" i="12"/>
  <c r="E20" i="12"/>
  <c r="B29" i="12"/>
  <c r="B20" i="11"/>
  <c r="E20" i="11" s="1"/>
  <c r="B16" i="11"/>
  <c r="B25" i="11"/>
  <c r="E25" i="11" s="1"/>
  <c r="B17" i="11"/>
  <c r="B21" i="11"/>
  <c r="B28" i="11"/>
  <c r="E28" i="11" s="1"/>
  <c r="E16" i="11" s="1"/>
  <c r="E21" i="11"/>
  <c r="B29" i="11"/>
  <c r="E29" i="11" s="1"/>
  <c r="E17" i="10"/>
  <c r="E16" i="10"/>
  <c r="B29" i="9"/>
  <c r="E29" i="9" s="1"/>
  <c r="E17" i="9"/>
  <c r="B28" i="9"/>
  <c r="E28" i="9" s="1"/>
  <c r="E20" i="9"/>
  <c r="E16" i="9" s="1"/>
  <c r="B29" i="8"/>
  <c r="E29" i="8" s="1"/>
  <c r="E17" i="8" s="1"/>
  <c r="B21" i="6"/>
  <c r="E21" i="6" s="1"/>
  <c r="B20" i="6"/>
  <c r="E20" i="6" s="1"/>
  <c r="B25" i="6"/>
  <c r="E25" i="6" s="1"/>
  <c r="B24" i="6"/>
  <c r="E24" i="6" s="1"/>
  <c r="E25" i="7"/>
  <c r="E24" i="7"/>
  <c r="B29" i="7"/>
  <c r="E17" i="7" s="1"/>
  <c r="B29" i="5"/>
  <c r="E29" i="5" s="1"/>
  <c r="E17" i="5"/>
  <c r="B28" i="5"/>
  <c r="E28" i="5" s="1"/>
  <c r="E16" i="5" s="1"/>
  <c r="B21" i="3"/>
  <c r="E21" i="3" s="1"/>
  <c r="B17" i="3"/>
  <c r="B24" i="3"/>
  <c r="E24" i="3" s="1"/>
  <c r="B25" i="3"/>
  <c r="E25" i="3" s="1"/>
  <c r="B20" i="3"/>
  <c r="E20" i="3" s="1"/>
  <c r="E16" i="3" s="1"/>
  <c r="B28" i="3"/>
  <c r="E28" i="3" s="1"/>
  <c r="E29" i="2" l="1"/>
  <c r="C43" i="2"/>
  <c r="E25" i="2"/>
  <c r="G42" i="2" s="1"/>
  <c r="C42" i="2"/>
  <c r="C36" i="2"/>
  <c r="E24" i="2"/>
  <c r="G36" i="2" s="1"/>
  <c r="C37" i="2"/>
  <c r="E25" i="1"/>
  <c r="G42" i="1" s="1"/>
  <c r="C42" i="1"/>
  <c r="C44" i="1"/>
  <c r="G41" i="1"/>
  <c r="C41" i="1"/>
  <c r="C38" i="1"/>
  <c r="G36" i="1"/>
  <c r="C36" i="1"/>
  <c r="G35" i="1"/>
  <c r="C35" i="1"/>
  <c r="B24" i="4"/>
  <c r="E17" i="16"/>
  <c r="E20" i="18"/>
  <c r="B28" i="18"/>
  <c r="E28" i="18" s="1"/>
  <c r="E29" i="18"/>
  <c r="B20" i="15"/>
  <c r="E20" i="15" s="1"/>
  <c r="B24" i="15"/>
  <c r="E24" i="15" s="1"/>
  <c r="B24" i="14"/>
  <c r="E29" i="12"/>
  <c r="E17" i="12" s="1"/>
  <c r="B28" i="12"/>
  <c r="E17" i="11"/>
  <c r="B28" i="6"/>
  <c r="E28" i="6" s="1"/>
  <c r="E16" i="6" s="1"/>
  <c r="B29" i="6"/>
  <c r="E29" i="6" s="1"/>
  <c r="E17" i="6" s="1"/>
  <c r="B28" i="7"/>
  <c r="E16" i="7" s="1"/>
  <c r="B29" i="3"/>
  <c r="E29" i="3" s="1"/>
  <c r="E17" i="3" s="1"/>
  <c r="E17" i="2" l="1"/>
  <c r="G43" i="2"/>
  <c r="G37" i="2"/>
  <c r="E29" i="1"/>
  <c r="C43" i="1"/>
  <c r="C37" i="1"/>
  <c r="E24" i="4"/>
  <c r="B28" i="4"/>
  <c r="E28" i="4" s="1"/>
  <c r="E16" i="4" s="1"/>
  <c r="B28" i="15"/>
  <c r="E28" i="15" s="1"/>
  <c r="E16" i="15" s="1"/>
  <c r="E24" i="14"/>
  <c r="B28" i="14"/>
  <c r="E28" i="14" s="1"/>
  <c r="E16" i="14" s="1"/>
  <c r="E28" i="12"/>
  <c r="E16" i="12" s="1"/>
  <c r="H20" i="2" l="1"/>
  <c r="I41" i="2" s="1"/>
  <c r="H41" i="2"/>
  <c r="H19" i="2"/>
  <c r="I35" i="2" s="1"/>
  <c r="H35" i="2"/>
  <c r="G43" i="1"/>
  <c r="G37" i="1"/>
  <c r="H20" i="1" l="1"/>
  <c r="I41" i="1" s="1"/>
  <c r="H41" i="1"/>
  <c r="H19" i="1"/>
  <c r="I35" i="1" s="1"/>
  <c r="H35" i="1"/>
</calcChain>
</file>

<file path=xl/sharedStrings.xml><?xml version="1.0" encoding="utf-8"?>
<sst xmlns="http://schemas.openxmlformats.org/spreadsheetml/2006/main" count="1327" uniqueCount="58">
  <si>
    <t>rho_NUTS</t>
  </si>
  <si>
    <t>mu_NUTS</t>
  </si>
  <si>
    <t>rho_MM</t>
  </si>
  <si>
    <t>mu_MM</t>
  </si>
  <si>
    <t>rho_GS</t>
  </si>
  <si>
    <t>mu_GS</t>
  </si>
  <si>
    <t>mu</t>
  </si>
  <si>
    <t>rho</t>
  </si>
  <si>
    <t>SS_E</t>
  </si>
  <si>
    <t>SS_Blocks</t>
  </si>
  <si>
    <t>MS_Blocks</t>
  </si>
  <si>
    <t>MS_E</t>
  </si>
  <si>
    <t>SS_T</t>
  </si>
  <si>
    <t>F_0</t>
  </si>
  <si>
    <t>SS_Treatments</t>
  </si>
  <si>
    <t>MS_Treatments</t>
  </si>
  <si>
    <t>Conclusion</t>
  </si>
  <si>
    <t>Reject H0</t>
  </si>
  <si>
    <t>Not reject H0</t>
  </si>
  <si>
    <t>Ignore observation 8!</t>
  </si>
  <si>
    <t>Method does not affect the mean value of rho</t>
  </si>
  <si>
    <t>Method affects the mean value of rho</t>
  </si>
  <si>
    <t>Method affects the mean value of mu</t>
  </si>
  <si>
    <t>Method does not affect the mean value of mu</t>
  </si>
  <si>
    <t>Treatments (Method)</t>
  </si>
  <si>
    <t>Blocks (Samples)</t>
  </si>
  <si>
    <t>Error</t>
  </si>
  <si>
    <t>Total</t>
  </si>
  <si>
    <t>Sum of Squares</t>
  </si>
  <si>
    <t>Degrees of Freedom</t>
  </si>
  <si>
    <t>Mean Square</t>
  </si>
  <si>
    <t>F0</t>
  </si>
  <si>
    <t>P-Value</t>
  </si>
  <si>
    <t>Source of Variation (rho)</t>
  </si>
  <si>
    <t>Source of Variation (mu)</t>
  </si>
  <si>
    <t>P-value</t>
  </si>
  <si>
    <t>mu_MM - mu_GS</t>
  </si>
  <si>
    <t>mu_MM - mu_NUTS</t>
  </si>
  <si>
    <t>mu_GS - mu_NUTS</t>
  </si>
  <si>
    <t>Post-hoc Tukey test (mu)</t>
  </si>
  <si>
    <t>The Tukey procedure says that the method of moments differs significantly from the Gibbs sampler and NUTS.</t>
  </si>
  <si>
    <t>Post-hoc Tukey test (rho)</t>
  </si>
  <si>
    <t>rho_MM - rho_GS</t>
  </si>
  <si>
    <t>rho_MM - rho_NUTS</t>
  </si>
  <si>
    <t>rho_GS - rho_NUTS</t>
  </si>
  <si>
    <t>The Tukey procedure says that for mu the method of moments differs significantly from the Gibbs sampler and NUTS.</t>
  </si>
  <si>
    <t>The Tukey procedure says that for rho the method of moments differs significantly from the Gibbs sampler and NUTS.</t>
  </si>
  <si>
    <t>The Tukey procedure says that for mu all methods differ significantly.</t>
  </si>
  <si>
    <t>The Tukey procedure says that for rho the Gibbs sampler differs significantly from the method of moments and NUTS.</t>
  </si>
  <si>
    <t>The Tukey procedure says that for rho only the method of moments and the Gibbs sampler differ significantly.</t>
  </si>
  <si>
    <t>;</t>
  </si>
  <si>
    <t>Variance component blocks</t>
  </si>
  <si>
    <t>F_0.05,2,18</t>
  </si>
  <si>
    <t>F_0.05,1,9</t>
  </si>
  <si>
    <t>F_0.05,2,16</t>
  </si>
  <si>
    <t>q_0.05(a,(a-1)(b-1))</t>
  </si>
  <si>
    <t>T_0.05</t>
  </si>
  <si>
    <t>The Tukey procedure says that for mu only the method of moments and the Gibbs sampler differ significantly.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</si>
</sst>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2" fillId="0" borderId="0" xfId="0" applyFont="1"/>
    <xf numFmtId="0" fontId="1" fillId="0" borderId="0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/>
    <xf numFmtId="0" fontId="2" fillId="0" borderId="0" xfId="0" applyFont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4" fillId="0" borderId="0" xfId="0" applyFont="1"/>
    <xf numFmtId="0" fontId="2" fillId="0" borderId="0" xfId="0" applyNumberFormat="1" applyFont="1"/>
    <xf numFmtId="0" fontId="0" fillId="0" borderId="0" xfId="0" applyNumberFormat="1"/>
    <xf numFmtId="0" fontId="0" fillId="0" borderId="0" xfId="0" applyFont="1"/>
    <xf numFmtId="0" fontId="0" fillId="0" borderId="0" xfId="0" applyFont="1" applyBorder="1" applyAlignment="1">
      <alignment horizontal="left" vertical="center"/>
    </xf>
    <xf numFmtId="1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19D6A-178F-A340-8E58-54588431BDBD}">
  <dimension ref="A1:N44"/>
  <sheetViews>
    <sheetView topLeftCell="A25" workbookViewId="0">
      <selection activeCell="K44" sqref="K44"/>
    </sheetView>
  </sheetViews>
  <sheetFormatPr baseColWidth="10" defaultRowHeight="16" x14ac:dyDescent="0.2"/>
  <cols>
    <col min="3" max="3" width="12.1640625" bestFit="1" customWidth="1"/>
    <col min="7" max="7" width="13.5" customWidth="1"/>
    <col min="8" max="9" width="12.1640625" bestFit="1" customWidth="1"/>
    <col min="12" max="13" width="12.1640625" bestFit="1" customWidth="1"/>
    <col min="15" max="15" width="12.1640625" bestFit="1" customWidth="1"/>
  </cols>
  <sheetData>
    <row r="1" spans="1:14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0</v>
      </c>
      <c r="F1" s="1" t="s">
        <v>1</v>
      </c>
      <c r="H1" s="1" t="s">
        <v>7</v>
      </c>
      <c r="I1" s="1" t="s">
        <v>6</v>
      </c>
      <c r="K1" s="8" t="s">
        <v>51</v>
      </c>
    </row>
    <row r="2" spans="1:14" x14ac:dyDescent="0.2">
      <c r="A2" s="3">
        <v>0.24225763797063121</v>
      </c>
      <c r="B2" s="3">
        <v>1.5733333333333328E-2</v>
      </c>
      <c r="C2" s="3">
        <v>0.20326596200542779</v>
      </c>
      <c r="D2" s="3">
        <v>2.1511343280058361E-2</v>
      </c>
      <c r="E2" s="3">
        <v>0.2113999615714644</v>
      </c>
      <c r="F2" s="3">
        <v>2.2054692259623671E-2</v>
      </c>
      <c r="H2">
        <f>SUM(A2,C2,E2)</f>
        <v>0.6569235615475234</v>
      </c>
      <c r="I2">
        <f>SUM(B2,D2,F2)</f>
        <v>5.929936887301536E-2</v>
      </c>
      <c r="K2" t="s">
        <v>7</v>
      </c>
      <c r="L2">
        <f>(E24-E28)/3</f>
        <v>2.5699825790574407E-2</v>
      </c>
    </row>
    <row r="3" spans="1:14" x14ac:dyDescent="0.2">
      <c r="A3" s="3">
        <v>0.69376693766937669</v>
      </c>
      <c r="B3" s="3">
        <v>8.5333333333333337E-3</v>
      </c>
      <c r="C3" s="3">
        <v>0.68990287101842596</v>
      </c>
      <c r="D3" s="3">
        <v>9.2799884181527306E-3</v>
      </c>
      <c r="E3" s="3">
        <v>0.80659498529019114</v>
      </c>
      <c r="F3" s="3">
        <v>9.1724108999248783E-3</v>
      </c>
      <c r="H3">
        <f t="shared" ref="H3:I11" si="0">SUM(A3,C3,E3)</f>
        <v>2.190264793977994</v>
      </c>
      <c r="I3">
        <f>SUM(B3,D3,F3)</f>
        <v>2.6985732651410944E-2</v>
      </c>
      <c r="K3" t="s">
        <v>6</v>
      </c>
      <c r="L3">
        <f>(E25-E29)/3</f>
        <v>3.4607272210585347E-5</v>
      </c>
    </row>
    <row r="4" spans="1:14" x14ac:dyDescent="0.2">
      <c r="A4" s="3">
        <v>0.19878544106628809</v>
      </c>
      <c r="B4" s="3">
        <v>1.893333333333333E-2</v>
      </c>
      <c r="C4" s="3">
        <v>0.19833880874160831</v>
      </c>
      <c r="D4" s="3">
        <v>2.5583419742459649E-2</v>
      </c>
      <c r="E4" s="3">
        <v>0.20010402033395699</v>
      </c>
      <c r="F4" s="3">
        <v>2.4879115178172422E-2</v>
      </c>
      <c r="H4">
        <f t="shared" si="0"/>
        <v>0.59722827014185342</v>
      </c>
      <c r="I4">
        <f t="shared" si="0"/>
        <v>6.9395868253965404E-2</v>
      </c>
    </row>
    <row r="5" spans="1:14" x14ac:dyDescent="0.2">
      <c r="A5" s="3">
        <v>0.27173913043478271</v>
      </c>
      <c r="B5" s="3">
        <v>1.3333333333333331E-2</v>
      </c>
      <c r="C5" s="3">
        <v>0.25581916869018712</v>
      </c>
      <c r="D5" s="3">
        <v>1.6558300105060701E-2</v>
      </c>
      <c r="E5" s="3">
        <v>0.25411009919908689</v>
      </c>
      <c r="F5" s="3">
        <v>1.69176518581571E-2</v>
      </c>
      <c r="H5">
        <f t="shared" si="0"/>
        <v>0.78166839832405677</v>
      </c>
      <c r="I5">
        <f t="shared" si="0"/>
        <v>4.680928529655113E-2</v>
      </c>
    </row>
    <row r="6" spans="1:14" x14ac:dyDescent="0.2">
      <c r="A6" s="3">
        <v>0.58189524674538295</v>
      </c>
      <c r="B6" s="3">
        <v>1.653333333333333E-2</v>
      </c>
      <c r="C6" s="3">
        <v>0.430095700614198</v>
      </c>
      <c r="D6" s="3">
        <v>1.8708316349451481E-2</v>
      </c>
      <c r="E6" s="3">
        <v>0.43346623387937888</v>
      </c>
      <c r="F6" s="3">
        <v>1.8770832799541649E-2</v>
      </c>
      <c r="H6">
        <f t="shared" si="0"/>
        <v>1.4454571812389598</v>
      </c>
      <c r="I6">
        <f t="shared" si="0"/>
        <v>5.4012482482326464E-2</v>
      </c>
    </row>
    <row r="7" spans="1:14" x14ac:dyDescent="0.2">
      <c r="A7" s="3">
        <v>0.54902747142570685</v>
      </c>
      <c r="B7" s="3">
        <v>1.9733333333333328E-2</v>
      </c>
      <c r="C7" s="3">
        <v>0.32742893872303958</v>
      </c>
      <c r="D7" s="3">
        <v>2.3202369778611991E-2</v>
      </c>
      <c r="E7" s="3">
        <v>0.32717281687898708</v>
      </c>
      <c r="F7" s="3">
        <v>2.3338869622723281E-2</v>
      </c>
      <c r="H7">
        <f t="shared" si="0"/>
        <v>1.2036292270277336</v>
      </c>
      <c r="I7">
        <f t="shared" si="0"/>
        <v>6.6274572734668608E-2</v>
      </c>
    </row>
    <row r="8" spans="1:14" x14ac:dyDescent="0.2">
      <c r="A8" s="3">
        <v>0.27406568516421292</v>
      </c>
      <c r="B8" s="3">
        <v>1.173333333333333E-2</v>
      </c>
      <c r="C8" s="3">
        <v>0.3384087987430367</v>
      </c>
      <c r="D8" s="3">
        <v>1.373678158466653E-2</v>
      </c>
      <c r="E8" s="3">
        <v>0.33441759604502719</v>
      </c>
      <c r="F8" s="3">
        <v>1.37683974474437E-2</v>
      </c>
      <c r="H8">
        <f t="shared" si="0"/>
        <v>0.94689207995227676</v>
      </c>
      <c r="I8">
        <f t="shared" si="0"/>
        <v>3.9238512365443561E-2</v>
      </c>
    </row>
    <row r="9" spans="1:14" x14ac:dyDescent="0.2">
      <c r="A9" s="3">
        <v>0.40909090909090912</v>
      </c>
      <c r="B9" s="3">
        <v>8.0000000000000002E-3</v>
      </c>
      <c r="C9" s="3">
        <v>0.34222468218825891</v>
      </c>
      <c r="D9" s="3">
        <v>9.4632722637259924E-3</v>
      </c>
      <c r="E9" s="3">
        <v>0.34488636459817601</v>
      </c>
      <c r="F9" s="3">
        <v>9.6436059848049489E-3</v>
      </c>
      <c r="H9">
        <f t="shared" si="0"/>
        <v>1.0962019558773441</v>
      </c>
      <c r="I9">
        <f t="shared" si="0"/>
        <v>2.7106878248530943E-2</v>
      </c>
    </row>
    <row r="10" spans="1:14" x14ac:dyDescent="0.2">
      <c r="A10" s="3">
        <v>0.56416637042303608</v>
      </c>
      <c r="B10" s="3">
        <v>1.84E-2</v>
      </c>
      <c r="C10" s="3">
        <v>0.43903513783745179</v>
      </c>
      <c r="D10" s="3">
        <v>2.0740791022728151E-2</v>
      </c>
      <c r="E10" s="3">
        <v>0.44838603008156303</v>
      </c>
      <c r="F10" s="3">
        <v>2.068478175249433E-2</v>
      </c>
      <c r="H10">
        <f t="shared" si="0"/>
        <v>1.4515875383420509</v>
      </c>
      <c r="I10">
        <f t="shared" si="0"/>
        <v>5.9825572775222477E-2</v>
      </c>
    </row>
    <row r="11" spans="1:14" x14ac:dyDescent="0.2">
      <c r="A11" s="3">
        <v>0.1373390557939915</v>
      </c>
      <c r="B11" s="3">
        <v>2.133333333333334E-2</v>
      </c>
      <c r="C11" s="3">
        <v>0.26536994715040713</v>
      </c>
      <c r="D11" s="3">
        <v>3.0112291900733029E-2</v>
      </c>
      <c r="E11" s="3">
        <v>0.27524722347210079</v>
      </c>
      <c r="F11" s="3">
        <v>2.895747482852554E-2</v>
      </c>
      <c r="H11">
        <f t="shared" si="0"/>
        <v>0.67795622641649933</v>
      </c>
      <c r="I11">
        <f>SUM(B11,D11,F11)</f>
        <v>8.0403100062591909E-2</v>
      </c>
    </row>
    <row r="13" spans="1:14" x14ac:dyDescent="0.2">
      <c r="A13">
        <f t="shared" ref="A13:F13" si="1">SUM(A2:A11)</f>
        <v>3.922133885784318</v>
      </c>
      <c r="B13">
        <f t="shared" si="1"/>
        <v>0.15226666666666663</v>
      </c>
      <c r="C13">
        <f t="shared" si="1"/>
        <v>3.4898900157120418</v>
      </c>
      <c r="D13">
        <f t="shared" si="1"/>
        <v>0.18889687444564862</v>
      </c>
      <c r="E13">
        <f t="shared" si="1"/>
        <v>3.6357853313499322</v>
      </c>
      <c r="F13">
        <f t="shared" si="1"/>
        <v>0.18818783263141153</v>
      </c>
      <c r="H13">
        <f>SUM(H2:H11)</f>
        <v>11.047809232846292</v>
      </c>
      <c r="I13">
        <f>SUM(I2:I11)</f>
        <v>0.52935137374372676</v>
      </c>
    </row>
    <row r="15" spans="1:14" x14ac:dyDescent="0.2">
      <c r="A15" s="8" t="s">
        <v>12</v>
      </c>
      <c r="D15" s="8" t="s">
        <v>13</v>
      </c>
      <c r="G15" s="8" t="s">
        <v>52</v>
      </c>
      <c r="K15" s="8" t="s">
        <v>39</v>
      </c>
      <c r="N15" s="8"/>
    </row>
    <row r="16" spans="1:14" x14ac:dyDescent="0.2">
      <c r="A16" t="s">
        <v>7</v>
      </c>
      <c r="B16">
        <f>SUMSQ(A2:A11,C2:C11,E2:E11)-H13^2/30</f>
        <v>0.81603071569219576</v>
      </c>
      <c r="D16" t="s">
        <v>7</v>
      </c>
      <c r="E16">
        <f>E20/E28</f>
        <v>1.1608250227427674</v>
      </c>
      <c r="G16" s="14">
        <v>3.55</v>
      </c>
    </row>
    <row r="17" spans="1:14" x14ac:dyDescent="0.2">
      <c r="A17" t="s">
        <v>6</v>
      </c>
      <c r="B17">
        <f>SUMSQ(B2:B11,D2:D11,F2:F11)-I13^2/30</f>
        <v>1.0770823629002758E-3</v>
      </c>
      <c r="D17" t="s">
        <v>6</v>
      </c>
      <c r="E17">
        <f>E21/E29</f>
        <v>21.565958148334794</v>
      </c>
      <c r="K17" t="s">
        <v>36</v>
      </c>
      <c r="M17">
        <f>AVERAGE(B2:B11)-AVERAGE(D2:D11)</f>
        <v>-3.6630207778982002E-3</v>
      </c>
    </row>
    <row r="18" spans="1:14" x14ac:dyDescent="0.2">
      <c r="G18" s="8" t="s">
        <v>35</v>
      </c>
      <c r="K18" t="s">
        <v>37</v>
      </c>
      <c r="M18">
        <f>AVERAGE(B2:B11)-AVERAGE(F2:F11)</f>
        <v>-3.5921165964744907E-3</v>
      </c>
      <c r="N18" s="8"/>
    </row>
    <row r="19" spans="1:14" x14ac:dyDescent="0.2">
      <c r="A19" s="8" t="s">
        <v>14</v>
      </c>
      <c r="D19" s="8" t="s">
        <v>15</v>
      </c>
      <c r="G19" t="s">
        <v>7</v>
      </c>
      <c r="H19">
        <f>_xlfn.F.DIST.RT(E16, 2, 18)</f>
        <v>0.33559990720673261</v>
      </c>
      <c r="K19" s="15" t="s">
        <v>38</v>
      </c>
      <c r="M19">
        <f>AVERAGE(D2:D11)-AVERAGE(F2:F11)</f>
        <v>7.0904181423709495E-5</v>
      </c>
    </row>
    <row r="20" spans="1:14" x14ac:dyDescent="0.2">
      <c r="A20" t="s">
        <v>7</v>
      </c>
      <c r="B20">
        <f>SUMSQ(A13,C13,E13)/10-H13^2/30</f>
        <v>9.6705233655596246E-3</v>
      </c>
      <c r="D20" t="s">
        <v>7</v>
      </c>
      <c r="E20">
        <f>B20/2</f>
        <v>4.8352616827798123E-3</v>
      </c>
      <c r="G20" t="s">
        <v>6</v>
      </c>
      <c r="H20">
        <f>_xlfn.F.DIST.RT(E17, 2, 18)</f>
        <v>1.6635676169649564E-5</v>
      </c>
    </row>
    <row r="21" spans="1:14" x14ac:dyDescent="0.2">
      <c r="A21" t="s">
        <v>6</v>
      </c>
      <c r="B21">
        <f>SUMSQ(B13,D13,F13)/10-I13^2/30</f>
        <v>8.7753500883082716E-5</v>
      </c>
      <c r="D21" t="s">
        <v>6</v>
      </c>
      <c r="E21">
        <f>B21/2</f>
        <v>4.3876750441541358E-5</v>
      </c>
      <c r="K21" t="s">
        <v>55</v>
      </c>
      <c r="M21">
        <v>3.61</v>
      </c>
      <c r="N21" s="8"/>
    </row>
    <row r="22" spans="1:14" x14ac:dyDescent="0.2">
      <c r="G22" s="8" t="s">
        <v>16</v>
      </c>
      <c r="K22" t="s">
        <v>56</v>
      </c>
      <c r="M22">
        <f>M21*SQRT(E29/10)</f>
        <v>1.6283211007773126E-3</v>
      </c>
    </row>
    <row r="23" spans="1:14" x14ac:dyDescent="0.2">
      <c r="A23" s="8" t="s">
        <v>9</v>
      </c>
      <c r="D23" s="8" t="s">
        <v>10</v>
      </c>
      <c r="G23" t="s">
        <v>7</v>
      </c>
      <c r="H23" t="s">
        <v>18</v>
      </c>
      <c r="K23" s="8"/>
    </row>
    <row r="24" spans="1:14" x14ac:dyDescent="0.2">
      <c r="A24" t="s">
        <v>7</v>
      </c>
      <c r="B24">
        <f>SUMSQ(H2:H11)/3-H13^2/30</f>
        <v>0.73138359500588468</v>
      </c>
      <c r="D24" t="s">
        <v>7</v>
      </c>
      <c r="E24">
        <f>B24/9</f>
        <v>8.1264843889542748E-2</v>
      </c>
      <c r="G24" t="s">
        <v>6</v>
      </c>
      <c r="H24" t="s">
        <v>17</v>
      </c>
      <c r="K24" s="8" t="s">
        <v>16</v>
      </c>
    </row>
    <row r="25" spans="1:14" x14ac:dyDescent="0.2">
      <c r="A25" t="s">
        <v>6</v>
      </c>
      <c r="B25">
        <f>SUMSQ(I2:I11)/3-I13^2/30</f>
        <v>9.5270718712960056E-4</v>
      </c>
      <c r="D25" t="s">
        <v>6</v>
      </c>
      <c r="E25">
        <f>B25/9</f>
        <v>1.0585635412551118E-4</v>
      </c>
      <c r="K25" t="s">
        <v>40</v>
      </c>
    </row>
    <row r="26" spans="1:14" x14ac:dyDescent="0.2">
      <c r="G26" t="s">
        <v>20</v>
      </c>
    </row>
    <row r="27" spans="1:14" x14ac:dyDescent="0.2">
      <c r="A27" s="8" t="s">
        <v>8</v>
      </c>
      <c r="D27" s="8" t="s">
        <v>11</v>
      </c>
      <c r="G27" t="s">
        <v>22</v>
      </c>
      <c r="K27" s="8"/>
      <c r="L27">
        <v>5</v>
      </c>
    </row>
    <row r="28" spans="1:14" x14ac:dyDescent="0.2">
      <c r="A28" t="s">
        <v>7</v>
      </c>
      <c r="B28">
        <f>B16-B20-B24</f>
        <v>7.4976597320751459E-2</v>
      </c>
      <c r="D28" t="s">
        <v>7</v>
      </c>
      <c r="E28">
        <f>B28/18</f>
        <v>4.1653665178195253E-3</v>
      </c>
    </row>
    <row r="29" spans="1:14" x14ac:dyDescent="0.2">
      <c r="A29" t="s">
        <v>6</v>
      </c>
      <c r="B29">
        <f>B17-B21-B25</f>
        <v>3.6621674887592562E-5</v>
      </c>
      <c r="D29" t="s">
        <v>6</v>
      </c>
      <c r="E29">
        <f>B29/18</f>
        <v>2.0345374937551423E-6</v>
      </c>
    </row>
    <row r="34" spans="1:11" x14ac:dyDescent="0.2">
      <c r="A34" s="8" t="s">
        <v>33</v>
      </c>
      <c r="C34" s="8" t="s">
        <v>28</v>
      </c>
      <c r="D34" s="8"/>
      <c r="E34" s="8" t="s">
        <v>29</v>
      </c>
      <c r="F34" s="8"/>
      <c r="G34" s="8" t="s">
        <v>30</v>
      </c>
      <c r="H34" s="8" t="s">
        <v>31</v>
      </c>
      <c r="I34" s="8" t="s">
        <v>32</v>
      </c>
    </row>
    <row r="35" spans="1:11" x14ac:dyDescent="0.2">
      <c r="A35" t="s">
        <v>24</v>
      </c>
      <c r="C35">
        <f>B20</f>
        <v>9.6705233655596246E-3</v>
      </c>
      <c r="E35">
        <v>2</v>
      </c>
      <c r="G35">
        <f>E20</f>
        <v>4.8352616827798123E-3</v>
      </c>
      <c r="H35">
        <f>E16</f>
        <v>1.1608250227427674</v>
      </c>
      <c r="I35">
        <f>H19</f>
        <v>0.33559990720673261</v>
      </c>
    </row>
    <row r="36" spans="1:11" x14ac:dyDescent="0.2">
      <c r="A36" t="s">
        <v>25</v>
      </c>
      <c r="C36">
        <f>B24</f>
        <v>0.73138359500588468</v>
      </c>
      <c r="E36">
        <v>9</v>
      </c>
      <c r="G36">
        <f>E24</f>
        <v>8.1264843889542748E-2</v>
      </c>
    </row>
    <row r="37" spans="1:11" x14ac:dyDescent="0.2">
      <c r="A37" t="s">
        <v>26</v>
      </c>
      <c r="C37">
        <f>B28</f>
        <v>7.4976597320751459E-2</v>
      </c>
      <c r="E37">
        <v>18</v>
      </c>
      <c r="G37">
        <f>E28</f>
        <v>4.1653665178195253E-3</v>
      </c>
    </row>
    <row r="38" spans="1:11" x14ac:dyDescent="0.2">
      <c r="A38" t="s">
        <v>27</v>
      </c>
      <c r="C38">
        <f>B16</f>
        <v>0.81603071569219576</v>
      </c>
      <c r="E38">
        <v>29</v>
      </c>
    </row>
    <row r="40" spans="1:11" x14ac:dyDescent="0.2">
      <c r="A40" s="8" t="s">
        <v>34</v>
      </c>
      <c r="C40" s="8" t="s">
        <v>28</v>
      </c>
      <c r="D40" s="8"/>
      <c r="E40" s="8" t="s">
        <v>29</v>
      </c>
      <c r="F40" s="8"/>
      <c r="G40" s="8" t="s">
        <v>30</v>
      </c>
      <c r="H40" s="8" t="s">
        <v>31</v>
      </c>
      <c r="I40" s="8" t="s">
        <v>32</v>
      </c>
    </row>
    <row r="41" spans="1:11" x14ac:dyDescent="0.2">
      <c r="A41" t="s">
        <v>24</v>
      </c>
      <c r="C41">
        <f>B21</f>
        <v>8.7753500883082716E-5</v>
      </c>
      <c r="E41">
        <v>2</v>
      </c>
      <c r="G41">
        <f>E21</f>
        <v>4.3876750441541358E-5</v>
      </c>
      <c r="H41">
        <f>E17</f>
        <v>21.565958148334794</v>
      </c>
      <c r="I41">
        <f>H20</f>
        <v>1.6635676169649564E-5</v>
      </c>
      <c r="K41" s="17">
        <v>1E-4</v>
      </c>
    </row>
    <row r="42" spans="1:11" x14ac:dyDescent="0.2">
      <c r="A42" t="s">
        <v>25</v>
      </c>
      <c r="C42">
        <f>B25</f>
        <v>9.5270718712960056E-4</v>
      </c>
      <c r="E42">
        <v>9</v>
      </c>
      <c r="G42">
        <f>E25</f>
        <v>1.0585635412551118E-4</v>
      </c>
    </row>
    <row r="43" spans="1:11" x14ac:dyDescent="0.2">
      <c r="A43" t="s">
        <v>26</v>
      </c>
      <c r="C43">
        <f>B29</f>
        <v>3.6621674887592562E-5</v>
      </c>
      <c r="E43">
        <v>18</v>
      </c>
      <c r="G43">
        <f>E29</f>
        <v>2.0345374937551423E-6</v>
      </c>
    </row>
    <row r="44" spans="1:11" x14ac:dyDescent="0.2">
      <c r="A44" t="s">
        <v>27</v>
      </c>
      <c r="C44">
        <f>B17</f>
        <v>1.0770823629002758E-3</v>
      </c>
      <c r="E44">
        <v>29</v>
      </c>
    </row>
  </sheetData>
  <pageMargins left="0.7" right="0.7" top="0.75" bottom="0.75" header="0.3" footer="0.3"/>
  <pageSetup paperSize="9" orientation="landscape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4661D-E104-884A-AB49-E37376EE6846}">
  <dimension ref="A1:M46"/>
  <sheetViews>
    <sheetView topLeftCell="A18" workbookViewId="0">
      <selection activeCell="P30" sqref="P30"/>
    </sheetView>
  </sheetViews>
  <sheetFormatPr baseColWidth="10" defaultRowHeight="16" x14ac:dyDescent="0.2"/>
  <cols>
    <col min="1" max="6" width="10.83203125" style="3"/>
    <col min="7" max="7" width="16.33203125" style="3" customWidth="1"/>
    <col min="8" max="8" width="10.83203125" style="3"/>
    <col min="9" max="9" width="12.1640625" style="3" bestFit="1" customWidth="1"/>
    <col min="10" max="16384" width="10.83203125" style="3"/>
  </cols>
  <sheetData>
    <row r="1" spans="1:12" x14ac:dyDescent="0.2">
      <c r="A1" s="1" t="s">
        <v>2</v>
      </c>
      <c r="B1" s="1" t="s">
        <v>3</v>
      </c>
      <c r="C1" s="1" t="s">
        <v>4</v>
      </c>
      <c r="D1" s="2" t="s">
        <v>5</v>
      </c>
      <c r="E1" s="2" t="s">
        <v>0</v>
      </c>
      <c r="F1" s="2" t="s">
        <v>1</v>
      </c>
      <c r="G1" s="4"/>
      <c r="H1" s="1" t="s">
        <v>7</v>
      </c>
      <c r="I1" s="1" t="s">
        <v>6</v>
      </c>
      <c r="K1" s="8" t="s">
        <v>51</v>
      </c>
      <c r="L1"/>
    </row>
    <row r="2" spans="1:12" x14ac:dyDescent="0.2">
      <c r="A2" s="3">
        <v>0.66687045707649217</v>
      </c>
      <c r="B2" s="3">
        <v>1.310615989515072E-2</v>
      </c>
      <c r="C2" s="3">
        <v>0.48593843736609049</v>
      </c>
      <c r="D2" s="3">
        <v>1.4608841241428271E-2</v>
      </c>
      <c r="E2" s="3">
        <v>0.50341578036972046</v>
      </c>
      <c r="F2" s="3">
        <v>1.4421024471193859E-2</v>
      </c>
      <c r="H2">
        <f>SUM(A2,C2,E2)</f>
        <v>1.6562246748123033</v>
      </c>
      <c r="I2">
        <f>SUM(B2,D2,F2)</f>
        <v>4.2136025607772853E-2</v>
      </c>
      <c r="K2" t="s">
        <v>7</v>
      </c>
      <c r="L2">
        <f>(E24-E28)/3</f>
        <v>1.6194136936219659E-2</v>
      </c>
    </row>
    <row r="3" spans="1:12" x14ac:dyDescent="0.2">
      <c r="A3" s="3">
        <v>0.34900013379546008</v>
      </c>
      <c r="B3" s="3">
        <v>1.231979030144168E-2</v>
      </c>
      <c r="C3" s="3">
        <v>0.28523353806599061</v>
      </c>
      <c r="D3" s="3">
        <v>1.524582373913317E-2</v>
      </c>
      <c r="E3" s="3">
        <v>0.28537848895542961</v>
      </c>
      <c r="F3" s="3">
        <v>1.5276265638373161E-2</v>
      </c>
      <c r="H3">
        <f t="shared" ref="H3:I11" si="0">SUM(A3,C3,E3)</f>
        <v>0.91961216081688035</v>
      </c>
      <c r="I3">
        <f t="shared" si="0"/>
        <v>4.2841879678948008E-2</v>
      </c>
      <c r="K3" t="s">
        <v>6</v>
      </c>
      <c r="L3">
        <f>(E25-E29)/3</f>
        <v>1.8310542927613189E-5</v>
      </c>
    </row>
    <row r="4" spans="1:12" x14ac:dyDescent="0.2">
      <c r="A4" s="3">
        <v>0.7750857022984351</v>
      </c>
      <c r="B4" s="3">
        <v>1.4154652686762781E-2</v>
      </c>
      <c r="C4" s="3">
        <v>0.50441436937580342</v>
      </c>
      <c r="D4" s="3">
        <v>1.5789235774782039E-2</v>
      </c>
      <c r="E4" s="3">
        <v>0.52883531414300233</v>
      </c>
      <c r="F4" s="3">
        <v>1.5604449651602211E-2</v>
      </c>
      <c r="H4">
        <f t="shared" si="0"/>
        <v>1.8083353858172408</v>
      </c>
      <c r="I4">
        <f t="shared" si="0"/>
        <v>4.5548338113147027E-2</v>
      </c>
    </row>
    <row r="5" spans="1:12" x14ac:dyDescent="0.2">
      <c r="A5" s="3">
        <v>0.36265348625790589</v>
      </c>
      <c r="B5" s="3">
        <v>2.3066841415465271E-2</v>
      </c>
      <c r="C5" s="3">
        <v>0.39740537066133408</v>
      </c>
      <c r="D5" s="3">
        <v>2.6315938592657739E-2</v>
      </c>
      <c r="E5" s="3">
        <v>0.39607269285124319</v>
      </c>
      <c r="F5" s="3">
        <v>2.6372849454938001E-2</v>
      </c>
      <c r="H5">
        <f t="shared" si="0"/>
        <v>1.1561315497704832</v>
      </c>
      <c r="I5">
        <f t="shared" si="0"/>
        <v>7.5755629463061011E-2</v>
      </c>
    </row>
    <row r="6" spans="1:12" x14ac:dyDescent="0.2">
      <c r="A6" s="3">
        <v>0.56508927763417427</v>
      </c>
      <c r="B6" s="3">
        <v>1.3630406290956749E-2</v>
      </c>
      <c r="C6" s="3">
        <v>0.34797457506070562</v>
      </c>
      <c r="D6" s="3">
        <v>1.5677191515308119E-2</v>
      </c>
      <c r="E6" s="3">
        <v>0.35063219101217857</v>
      </c>
      <c r="F6" s="3">
        <v>1.553480384968868E-2</v>
      </c>
      <c r="H6">
        <f t="shared" si="0"/>
        <v>1.2636960437070583</v>
      </c>
      <c r="I6">
        <f t="shared" si="0"/>
        <v>4.4842401655953545E-2</v>
      </c>
    </row>
    <row r="7" spans="1:12" x14ac:dyDescent="0.2">
      <c r="A7" s="3">
        <v>0.72409684887603665</v>
      </c>
      <c r="B7" s="3">
        <v>1.9134993446920049E-2</v>
      </c>
      <c r="C7" s="3">
        <v>0.75105413512355379</v>
      </c>
      <c r="D7" s="3">
        <v>2.0796868707975071E-2</v>
      </c>
      <c r="E7" s="3">
        <v>0.78846254085899659</v>
      </c>
      <c r="F7" s="3">
        <v>2.0768403702601721E-2</v>
      </c>
      <c r="H7">
        <f t="shared" si="0"/>
        <v>2.2636135248585871</v>
      </c>
      <c r="I7">
        <f t="shared" si="0"/>
        <v>6.0700265857496841E-2</v>
      </c>
    </row>
    <row r="8" spans="1:12" x14ac:dyDescent="0.2">
      <c r="A8" s="3">
        <v>0.48969514446519541</v>
      </c>
      <c r="B8" s="3">
        <v>1.022280471821756E-2</v>
      </c>
      <c r="C8" s="3">
        <v>0.3030224253678046</v>
      </c>
      <c r="D8" s="3">
        <v>1.235903049055327E-2</v>
      </c>
      <c r="E8" s="3">
        <v>0.300750508856237</v>
      </c>
      <c r="F8" s="3">
        <v>1.205696861069386E-2</v>
      </c>
      <c r="H8">
        <f t="shared" si="0"/>
        <v>1.093468078689237</v>
      </c>
      <c r="I8">
        <f t="shared" si="0"/>
        <v>3.4638803819464686E-2</v>
      </c>
    </row>
    <row r="9" spans="1:12" x14ac:dyDescent="0.2">
      <c r="A9" s="3">
        <v>0.48838257023718817</v>
      </c>
      <c r="B9" s="3">
        <v>1.572739187418086E-2</v>
      </c>
      <c r="C9" s="3">
        <v>0.37036923296671898</v>
      </c>
      <c r="D9" s="3">
        <v>1.8097834793565141E-2</v>
      </c>
      <c r="E9" s="3">
        <v>0.36597727373660788</v>
      </c>
      <c r="F9" s="3">
        <v>1.8196141659475321E-2</v>
      </c>
      <c r="H9">
        <f t="shared" si="0"/>
        <v>1.224729076940515</v>
      </c>
      <c r="I9">
        <f t="shared" si="0"/>
        <v>5.2021368327221318E-2</v>
      </c>
    </row>
    <row r="10" spans="1:12" x14ac:dyDescent="0.2">
      <c r="A10" s="3">
        <v>0.64631523464978902</v>
      </c>
      <c r="B10" s="3">
        <v>1.3892529488859769E-2</v>
      </c>
      <c r="C10" s="3">
        <v>0.43333809455792027</v>
      </c>
      <c r="D10" s="3">
        <v>1.6074600891924199E-2</v>
      </c>
      <c r="E10" s="3">
        <v>0.42539038595259282</v>
      </c>
      <c r="F10" s="3">
        <v>1.6301269025760921E-2</v>
      </c>
      <c r="H10">
        <f t="shared" si="0"/>
        <v>1.5050437151603022</v>
      </c>
      <c r="I10">
        <f t="shared" si="0"/>
        <v>4.626839940654489E-2</v>
      </c>
    </row>
    <row r="11" spans="1:12" x14ac:dyDescent="0.2">
      <c r="A11" s="3">
        <v>0.47594138119124968</v>
      </c>
      <c r="B11" s="3">
        <v>9.6985583224115345E-3</v>
      </c>
      <c r="C11" s="3">
        <v>0.43318668761605478</v>
      </c>
      <c r="D11" s="3">
        <v>1.0749885575755709E-2</v>
      </c>
      <c r="E11" s="3">
        <v>0.44218118994503991</v>
      </c>
      <c r="F11" s="3">
        <v>1.072893679851941E-2</v>
      </c>
      <c r="H11">
        <f t="shared" si="0"/>
        <v>1.3513092587523443</v>
      </c>
      <c r="I11">
        <f>SUM(B11,D11,F11)</f>
        <v>3.1177380696686657E-2</v>
      </c>
    </row>
    <row r="12" spans="1:12" x14ac:dyDescent="0.2">
      <c r="H12"/>
      <c r="I12"/>
    </row>
    <row r="13" spans="1:12" x14ac:dyDescent="0.2">
      <c r="A13">
        <f t="shared" ref="A13:F13" si="1">SUM(A2:A11)</f>
        <v>5.5431302364819262</v>
      </c>
      <c r="B13">
        <f t="shared" si="1"/>
        <v>0.14495412844036698</v>
      </c>
      <c r="C13">
        <f t="shared" si="1"/>
        <v>4.3119368661619761</v>
      </c>
      <c r="D13">
        <f t="shared" si="1"/>
        <v>0.16571525132308274</v>
      </c>
      <c r="E13">
        <f t="shared" si="1"/>
        <v>4.3870963666810487</v>
      </c>
      <c r="F13">
        <f t="shared" si="1"/>
        <v>0.16526111286284714</v>
      </c>
      <c r="G13"/>
      <c r="H13">
        <f>SUM(H2:H11)</f>
        <v>14.242163469324954</v>
      </c>
      <c r="I13">
        <f>SUM(I2:I11)</f>
        <v>0.47593049262629683</v>
      </c>
      <c r="J13"/>
    </row>
    <row r="14" spans="1:12" x14ac:dyDescent="0.2">
      <c r="A14"/>
      <c r="B14"/>
      <c r="C14"/>
      <c r="D14"/>
      <c r="E14"/>
      <c r="F14"/>
      <c r="G14"/>
      <c r="H14"/>
      <c r="I14"/>
      <c r="J14"/>
    </row>
    <row r="15" spans="1:12" x14ac:dyDescent="0.2">
      <c r="A15" s="8" t="s">
        <v>12</v>
      </c>
      <c r="B15"/>
      <c r="C15"/>
      <c r="D15" s="8" t="s">
        <v>13</v>
      </c>
      <c r="E15"/>
      <c r="F15"/>
      <c r="G15" s="8" t="s">
        <v>52</v>
      </c>
      <c r="H15"/>
      <c r="K15" s="12" t="s">
        <v>41</v>
      </c>
      <c r="L15" s="9"/>
    </row>
    <row r="16" spans="1:12" x14ac:dyDescent="0.2">
      <c r="A16" t="s">
        <v>7</v>
      </c>
      <c r="B16">
        <f>SUMSQ(A2:A11,C2:C11,E2:E11)-H13^2/30</f>
        <v>0.64004257944459741</v>
      </c>
      <c r="C16"/>
      <c r="D16" t="s">
        <v>7</v>
      </c>
      <c r="E16">
        <f>E20/E28</f>
        <v>11.959128054741274</v>
      </c>
      <c r="F16"/>
      <c r="G16" s="14">
        <v>3.55</v>
      </c>
      <c r="H16"/>
      <c r="K16" s="5"/>
      <c r="L16" s="5"/>
    </row>
    <row r="17" spans="1:13" x14ac:dyDescent="0.2">
      <c r="A17" t="s">
        <v>6</v>
      </c>
      <c r="B17">
        <f>SUMSQ(B2:B11,D2:D11,F2:F11)-I13^2/30</f>
        <v>5.2703185033815044E-4</v>
      </c>
      <c r="C17"/>
      <c r="D17" t="s">
        <v>6</v>
      </c>
      <c r="E17">
        <f>E21/E29</f>
        <v>83.85624121987756</v>
      </c>
      <c r="F17"/>
      <c r="G17"/>
      <c r="H17"/>
      <c r="K17" s="5" t="s">
        <v>42</v>
      </c>
      <c r="L17" s="9"/>
      <c r="M17" s="5">
        <f>AVERAGE(A2:A11)-AVERAGE(C2:C11)</f>
        <v>0.12311933703199496</v>
      </c>
    </row>
    <row r="18" spans="1:13" x14ac:dyDescent="0.2">
      <c r="A18"/>
      <c r="B18"/>
      <c r="C18"/>
      <c r="D18"/>
      <c r="E18"/>
      <c r="F18"/>
      <c r="G18" s="8" t="s">
        <v>35</v>
      </c>
      <c r="H18"/>
      <c r="I18"/>
      <c r="J18"/>
      <c r="K18" s="5" t="s">
        <v>43</v>
      </c>
      <c r="L18" s="9"/>
      <c r="M18" s="5">
        <f>AVERAGE(A2:A11)-AVERAGE(E2:E11)</f>
        <v>0.11560338698008771</v>
      </c>
    </row>
    <row r="19" spans="1:13" x14ac:dyDescent="0.2">
      <c r="A19" s="8" t="s">
        <v>14</v>
      </c>
      <c r="B19"/>
      <c r="C19"/>
      <c r="D19" s="8" t="s">
        <v>15</v>
      </c>
      <c r="E19"/>
      <c r="F19"/>
      <c r="G19" t="s">
        <v>7</v>
      </c>
      <c r="H19">
        <f>_xlfn.F.DIST.RT(E16, 2, 18)</f>
        <v>4.9639075580148583E-4</v>
      </c>
      <c r="I19"/>
      <c r="J19"/>
      <c r="K19" s="5" t="s">
        <v>44</v>
      </c>
      <c r="L19" s="9"/>
      <c r="M19" s="13">
        <f>AVERAGE(C2:C11)-AVERAGE(E2:E11)</f>
        <v>-7.5159500519072497E-3</v>
      </c>
    </row>
    <row r="20" spans="1:13" x14ac:dyDescent="0.2">
      <c r="A20" t="s">
        <v>7</v>
      </c>
      <c r="B20">
        <f>SUMSQ(A13,C13,E13)/10-H13^2/30</f>
        <v>9.526334579215856E-2</v>
      </c>
      <c r="C20"/>
      <c r="D20" t="s">
        <v>7</v>
      </c>
      <c r="E20">
        <f>B20/2</f>
        <v>4.763167289607928E-2</v>
      </c>
      <c r="F20"/>
      <c r="G20" t="s">
        <v>6</v>
      </c>
      <c r="H20">
        <f>_xlfn.F.DIST.RT(E17, 2, 18)</f>
        <v>7.5488828946446207E-10</v>
      </c>
      <c r="I20"/>
      <c r="J20"/>
      <c r="K20" s="5"/>
      <c r="L20" s="9"/>
      <c r="M20" s="5"/>
    </row>
    <row r="21" spans="1:13" x14ac:dyDescent="0.2">
      <c r="A21" t="s">
        <v>6</v>
      </c>
      <c r="B21">
        <f>SUMSQ(B13,D13,F13)/10-I13^2/30</f>
        <v>2.8120136047572915E-5</v>
      </c>
      <c r="C21"/>
      <c r="D21" t="s">
        <v>6</v>
      </c>
      <c r="E21">
        <f>B21/2</f>
        <v>1.4060068023786457E-5</v>
      </c>
      <c r="F21"/>
      <c r="G21" s="8"/>
      <c r="H21"/>
      <c r="I21"/>
      <c r="J21"/>
      <c r="K21" s="5" t="s">
        <v>55</v>
      </c>
      <c r="L21" s="9"/>
      <c r="M21" s="5">
        <v>3.61</v>
      </c>
    </row>
    <row r="22" spans="1:13" x14ac:dyDescent="0.2">
      <c r="A22"/>
      <c r="B22"/>
      <c r="C22"/>
      <c r="D22"/>
      <c r="E22"/>
      <c r="F22"/>
      <c r="G22" s="8" t="s">
        <v>16</v>
      </c>
      <c r="H22"/>
      <c r="I22"/>
      <c r="J22"/>
      <c r="K22" s="5" t="s">
        <v>56</v>
      </c>
      <c r="L22" s="9"/>
      <c r="M22" s="13">
        <f>M21*SQRT(E28/10)</f>
        <v>7.2045251412290193E-2</v>
      </c>
    </row>
    <row r="23" spans="1:13" x14ac:dyDescent="0.2">
      <c r="A23" s="8" t="s">
        <v>9</v>
      </c>
      <c r="B23"/>
      <c r="C23"/>
      <c r="D23" s="8" t="s">
        <v>10</v>
      </c>
      <c r="E23"/>
      <c r="F23"/>
      <c r="G23" t="s">
        <v>7</v>
      </c>
      <c r="H23" t="s">
        <v>17</v>
      </c>
      <c r="I23"/>
      <c r="J23"/>
      <c r="L23" s="9"/>
    </row>
    <row r="24" spans="1:13" x14ac:dyDescent="0.2">
      <c r="A24" t="s">
        <v>7</v>
      </c>
      <c r="B24">
        <f>SUMSQ(H2:H11)/3-H13^2/30</f>
        <v>0.4730875427361001</v>
      </c>
      <c r="C24"/>
      <c r="D24" t="s">
        <v>7</v>
      </c>
      <c r="E24">
        <f>B24/9</f>
        <v>5.2565282526233346E-2</v>
      </c>
      <c r="F24"/>
      <c r="G24" t="s">
        <v>6</v>
      </c>
      <c r="H24" t="s">
        <v>17</v>
      </c>
      <c r="I24"/>
      <c r="J24"/>
      <c r="K24" s="12" t="s">
        <v>39</v>
      </c>
      <c r="L24" s="9"/>
      <c r="M24" s="9"/>
    </row>
    <row r="25" spans="1:13" x14ac:dyDescent="0.2">
      <c r="A25" t="s">
        <v>6</v>
      </c>
      <c r="B25">
        <f>SUMSQ(I2:I11)/3-I13^2/30</f>
        <v>4.958936774605632E-4</v>
      </c>
      <c r="C25"/>
      <c r="D25" t="s">
        <v>6</v>
      </c>
      <c r="E25">
        <f>B25/9</f>
        <v>5.5099297495618135E-5</v>
      </c>
      <c r="F25"/>
      <c r="G25"/>
      <c r="H25"/>
      <c r="I25"/>
      <c r="J25"/>
      <c r="K25" s="5"/>
      <c r="L25" s="9"/>
      <c r="M25" s="9"/>
    </row>
    <row r="26" spans="1:13" x14ac:dyDescent="0.2">
      <c r="A26"/>
      <c r="B26"/>
      <c r="C26"/>
      <c r="D26"/>
      <c r="E26"/>
      <c r="F26"/>
      <c r="G26" s="5" t="s">
        <v>21</v>
      </c>
      <c r="H26" s="5"/>
      <c r="I26" s="5"/>
      <c r="J26"/>
      <c r="K26" s="5" t="s">
        <v>36</v>
      </c>
      <c r="L26" s="9"/>
      <c r="M26" s="5">
        <f>AVERAGE(B2:B11)-AVERAGE(D2:D11)</f>
        <v>-2.0761122882715748E-3</v>
      </c>
    </row>
    <row r="27" spans="1:13" x14ac:dyDescent="0.2">
      <c r="A27" s="8" t="s">
        <v>8</v>
      </c>
      <c r="B27"/>
      <c r="C27"/>
      <c r="D27" s="8" t="s">
        <v>11</v>
      </c>
      <c r="E27"/>
      <c r="F27"/>
      <c r="G27" s="5" t="s">
        <v>22</v>
      </c>
      <c r="H27" s="5"/>
      <c r="I27" s="5"/>
      <c r="J27"/>
      <c r="K27" s="5" t="s">
        <v>37</v>
      </c>
      <c r="L27" s="9"/>
      <c r="M27" s="5">
        <f>AVERAGE(B2:B11)-AVERAGE(F2:F11)</f>
        <v>-2.0306984422480169E-3</v>
      </c>
    </row>
    <row r="28" spans="1:13" x14ac:dyDescent="0.2">
      <c r="A28" t="s">
        <v>7</v>
      </c>
      <c r="B28">
        <f>B16-B20-B24</f>
        <v>7.1691690916338757E-2</v>
      </c>
      <c r="C28"/>
      <c r="D28" t="s">
        <v>7</v>
      </c>
      <c r="E28">
        <f>B28/18</f>
        <v>3.9828717175743756E-3</v>
      </c>
      <c r="F28"/>
      <c r="J28"/>
      <c r="K28" s="5" t="s">
        <v>38</v>
      </c>
      <c r="L28" s="9"/>
      <c r="M28" s="13">
        <f>AVERAGE(D2:D11)-AVERAGE(F2:F11)</f>
        <v>4.5413846023557858E-5</v>
      </c>
    </row>
    <row r="29" spans="1:13" x14ac:dyDescent="0.2">
      <c r="A29" t="s">
        <v>6</v>
      </c>
      <c r="B29">
        <f>B17-B21-B25</f>
        <v>3.0180368300143298E-6</v>
      </c>
      <c r="C29"/>
      <c r="D29" t="s">
        <v>6</v>
      </c>
      <c r="E29">
        <f>B29/18</f>
        <v>1.6766871277857387E-7</v>
      </c>
      <c r="F29"/>
      <c r="J29"/>
      <c r="K29" s="5"/>
      <c r="L29" s="9"/>
      <c r="M29" s="5"/>
    </row>
    <row r="30" spans="1:13" x14ac:dyDescent="0.2">
      <c r="A30"/>
      <c r="B30"/>
      <c r="C30"/>
      <c r="D30"/>
      <c r="E30"/>
      <c r="F30"/>
      <c r="G30"/>
      <c r="H30"/>
      <c r="I30"/>
      <c r="K30" s="5" t="s">
        <v>55</v>
      </c>
      <c r="L30" s="9"/>
      <c r="M30" s="5">
        <v>3.61</v>
      </c>
    </row>
    <row r="31" spans="1:13" x14ac:dyDescent="0.2">
      <c r="A31"/>
      <c r="B31"/>
      <c r="C31"/>
      <c r="D31"/>
      <c r="E31"/>
      <c r="F31"/>
      <c r="G31"/>
      <c r="H31"/>
      <c r="I31"/>
      <c r="K31" s="5" t="s">
        <v>56</v>
      </c>
      <c r="L31" s="9"/>
      <c r="M31" s="13">
        <f>M30*SQRT(E29/10)</f>
        <v>4.6744790424192218E-4</v>
      </c>
    </row>
    <row r="32" spans="1:13" x14ac:dyDescent="0.2">
      <c r="A32"/>
      <c r="B32"/>
      <c r="C32"/>
      <c r="D32"/>
      <c r="E32"/>
      <c r="F32"/>
      <c r="G32"/>
      <c r="H32"/>
      <c r="I32"/>
    </row>
    <row r="33" spans="1:11" x14ac:dyDescent="0.2">
      <c r="A33"/>
      <c r="B33"/>
      <c r="C33"/>
      <c r="D33"/>
      <c r="E33"/>
      <c r="F33"/>
      <c r="G33"/>
      <c r="H33"/>
      <c r="I33"/>
      <c r="K33" s="8" t="s">
        <v>16</v>
      </c>
    </row>
    <row r="34" spans="1:11" x14ac:dyDescent="0.2">
      <c r="A34" s="8" t="s">
        <v>33</v>
      </c>
      <c r="B34"/>
      <c r="C34" s="8" t="s">
        <v>28</v>
      </c>
      <c r="D34" s="8"/>
      <c r="E34" s="8" t="s">
        <v>29</v>
      </c>
      <c r="F34" s="8"/>
      <c r="G34" s="8" t="s">
        <v>30</v>
      </c>
      <c r="H34" s="8" t="s">
        <v>31</v>
      </c>
      <c r="I34" s="8" t="s">
        <v>32</v>
      </c>
      <c r="K34" t="s">
        <v>46</v>
      </c>
    </row>
    <row r="35" spans="1:11" x14ac:dyDescent="0.2">
      <c r="A35" t="s">
        <v>24</v>
      </c>
      <c r="B35"/>
      <c r="C35">
        <f>B20</f>
        <v>9.526334579215856E-2</v>
      </c>
      <c r="D35"/>
      <c r="E35">
        <v>2</v>
      </c>
      <c r="F35"/>
      <c r="G35">
        <f>E20</f>
        <v>4.763167289607928E-2</v>
      </c>
      <c r="H35">
        <f>E16</f>
        <v>11.959128054741274</v>
      </c>
      <c r="I35">
        <f>H19</f>
        <v>4.9639075580148583E-4</v>
      </c>
      <c r="K35" t="s">
        <v>45</v>
      </c>
    </row>
    <row r="36" spans="1:11" x14ac:dyDescent="0.2">
      <c r="A36" t="s">
        <v>25</v>
      </c>
      <c r="B36"/>
      <c r="C36">
        <f>B24</f>
        <v>0.4730875427361001</v>
      </c>
      <c r="D36"/>
      <c r="E36">
        <v>9</v>
      </c>
      <c r="F36"/>
      <c r="G36">
        <f>E24</f>
        <v>5.2565282526233346E-2</v>
      </c>
      <c r="H36"/>
      <c r="I36"/>
    </row>
    <row r="37" spans="1:11" x14ac:dyDescent="0.2">
      <c r="A37" t="s">
        <v>26</v>
      </c>
      <c r="B37"/>
      <c r="C37">
        <f>B28</f>
        <v>7.1691690916338757E-2</v>
      </c>
      <c r="D37"/>
      <c r="E37">
        <v>18</v>
      </c>
      <c r="F37"/>
      <c r="G37">
        <f>E28</f>
        <v>3.9828717175743756E-3</v>
      </c>
      <c r="H37"/>
      <c r="I37"/>
    </row>
    <row r="38" spans="1:11" x14ac:dyDescent="0.2">
      <c r="A38" t="s">
        <v>27</v>
      </c>
      <c r="B38"/>
      <c r="C38">
        <f>B16</f>
        <v>0.64004257944459741</v>
      </c>
      <c r="D38"/>
      <c r="E38">
        <v>29</v>
      </c>
      <c r="F38"/>
      <c r="G38"/>
      <c r="H38"/>
      <c r="I38"/>
    </row>
    <row r="39" spans="1:11" x14ac:dyDescent="0.2">
      <c r="A39"/>
      <c r="B39"/>
      <c r="C39"/>
      <c r="D39"/>
      <c r="E39"/>
      <c r="F39"/>
      <c r="G39"/>
      <c r="H39"/>
      <c r="I39"/>
    </row>
    <row r="40" spans="1:11" x14ac:dyDescent="0.2">
      <c r="A40" s="8" t="s">
        <v>34</v>
      </c>
      <c r="B40"/>
      <c r="C40" s="8" t="s">
        <v>28</v>
      </c>
      <c r="D40" s="8"/>
      <c r="E40" s="8" t="s">
        <v>29</v>
      </c>
      <c r="F40" s="8"/>
      <c r="G40" s="8" t="s">
        <v>30</v>
      </c>
      <c r="H40" s="8" t="s">
        <v>31</v>
      </c>
      <c r="I40" s="8" t="s">
        <v>32</v>
      </c>
    </row>
    <row r="41" spans="1:11" x14ac:dyDescent="0.2">
      <c r="A41" t="s">
        <v>24</v>
      </c>
      <c r="B41"/>
      <c r="C41">
        <f>B21</f>
        <v>2.8120136047572915E-5</v>
      </c>
      <c r="D41"/>
      <c r="E41">
        <v>2</v>
      </c>
      <c r="F41"/>
      <c r="G41">
        <f>E21</f>
        <v>1.4060068023786457E-5</v>
      </c>
      <c r="H41">
        <f>E17</f>
        <v>83.85624121987756</v>
      </c>
      <c r="I41">
        <f>H20</f>
        <v>7.5488828946446207E-10</v>
      </c>
    </row>
    <row r="42" spans="1:11" x14ac:dyDescent="0.2">
      <c r="A42" t="s">
        <v>25</v>
      </c>
      <c r="B42"/>
      <c r="C42">
        <f>B25</f>
        <v>4.958936774605632E-4</v>
      </c>
      <c r="D42"/>
      <c r="E42">
        <v>9</v>
      </c>
      <c r="F42"/>
      <c r="G42">
        <f>E25</f>
        <v>5.5099297495618135E-5</v>
      </c>
      <c r="H42"/>
      <c r="I42"/>
    </row>
    <row r="43" spans="1:11" x14ac:dyDescent="0.2">
      <c r="A43" t="s">
        <v>26</v>
      </c>
      <c r="B43"/>
      <c r="C43">
        <f>B29</f>
        <v>3.0180368300143298E-6</v>
      </c>
      <c r="D43"/>
      <c r="E43">
        <v>18</v>
      </c>
      <c r="F43"/>
      <c r="G43">
        <f>E29</f>
        <v>1.6766871277857387E-7</v>
      </c>
      <c r="H43"/>
      <c r="I43"/>
    </row>
    <row r="44" spans="1:11" x14ac:dyDescent="0.2">
      <c r="A44" t="s">
        <v>27</v>
      </c>
      <c r="B44"/>
      <c r="C44">
        <f>B17</f>
        <v>5.2703185033815044E-4</v>
      </c>
      <c r="D44"/>
      <c r="E44">
        <v>29</v>
      </c>
      <c r="F44"/>
      <c r="G44"/>
      <c r="H44"/>
      <c r="I44"/>
    </row>
    <row r="45" spans="1:11" x14ac:dyDescent="0.2">
      <c r="A45"/>
      <c r="B45"/>
      <c r="C45"/>
      <c r="D45"/>
      <c r="E45"/>
      <c r="F45"/>
      <c r="G45"/>
      <c r="H45"/>
      <c r="I45"/>
    </row>
    <row r="46" spans="1:11" x14ac:dyDescent="0.2">
      <c r="A46"/>
      <c r="B46"/>
      <c r="C46"/>
      <c r="D46"/>
      <c r="E46"/>
      <c r="F46"/>
      <c r="G46"/>
      <c r="H46"/>
      <c r="I46"/>
    </row>
  </sheetData>
  <pageMargins left="0.7" right="0.7" top="0.75" bottom="0.75" header="0.3" footer="0.3"/>
  <pageSetup paperSize="9" orientation="landscape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541A0-9A15-6B48-99C0-BBF80FCB72B0}">
  <dimension ref="A1:M46"/>
  <sheetViews>
    <sheetView topLeftCell="A19" workbookViewId="0">
      <selection activeCell="L11" sqref="L11"/>
    </sheetView>
  </sheetViews>
  <sheetFormatPr baseColWidth="10" defaultRowHeight="16" x14ac:dyDescent="0.2"/>
  <cols>
    <col min="1" max="6" width="10.83203125" style="3"/>
    <col min="7" max="7" width="14.6640625" style="3" customWidth="1"/>
    <col min="8" max="8" width="10.83203125" style="3"/>
    <col min="9" max="9" width="12.1640625" style="3" bestFit="1" customWidth="1"/>
    <col min="10" max="16384" width="10.83203125" style="3"/>
  </cols>
  <sheetData>
    <row r="1" spans="1:12" x14ac:dyDescent="0.2">
      <c r="A1" s="1" t="s">
        <v>2</v>
      </c>
      <c r="B1" s="1" t="s">
        <v>3</v>
      </c>
      <c r="C1" s="1" t="s">
        <v>4</v>
      </c>
      <c r="D1" s="1" t="s">
        <v>5</v>
      </c>
      <c r="E1" s="2" t="s">
        <v>0</v>
      </c>
      <c r="F1" s="2" t="s">
        <v>1</v>
      </c>
      <c r="H1" s="1" t="s">
        <v>7</v>
      </c>
      <c r="I1" s="1" t="s">
        <v>6</v>
      </c>
      <c r="K1" s="8" t="s">
        <v>51</v>
      </c>
      <c r="L1"/>
    </row>
    <row r="2" spans="1:12" x14ac:dyDescent="0.2">
      <c r="A2" s="3">
        <v>1.695534785262762</v>
      </c>
      <c r="B2" s="3">
        <v>2.0707732634338141E-2</v>
      </c>
      <c r="C2" s="3">
        <v>0.98637337523210977</v>
      </c>
      <c r="D2" s="3">
        <v>2.1674084773995211E-2</v>
      </c>
      <c r="E2" s="4">
        <v>1.182427528992809</v>
      </c>
      <c r="F2" s="4">
        <v>2.1419356560604511E-2</v>
      </c>
      <c r="H2">
        <f>SUM(A2,C2,E2)</f>
        <v>3.8643356894876808</v>
      </c>
      <c r="I2">
        <f>SUM(B2,D2,F2)</f>
        <v>6.3801173968937863E-2</v>
      </c>
      <c r="K2" t="s">
        <v>7</v>
      </c>
      <c r="L2">
        <f>(E24-E28)/3</f>
        <v>0.14061277879972461</v>
      </c>
    </row>
    <row r="3" spans="1:12" x14ac:dyDescent="0.2">
      <c r="A3" s="3">
        <v>1.281908062755899</v>
      </c>
      <c r="B3" s="3">
        <v>1.1271297509829621E-2</v>
      </c>
      <c r="C3" s="3">
        <v>1.0531059848593061</v>
      </c>
      <c r="D3" s="3">
        <v>1.1677326885231289E-2</v>
      </c>
      <c r="E3" s="4">
        <v>1.5737027458892421</v>
      </c>
      <c r="F3" s="4">
        <v>1.153192674156083E-2</v>
      </c>
      <c r="H3">
        <f t="shared" ref="H3:I11" si="0">SUM(A3,C3,E3)</f>
        <v>3.9087167935044471</v>
      </c>
      <c r="I3">
        <f t="shared" si="0"/>
        <v>3.448055113662174E-2</v>
      </c>
      <c r="K3" t="s">
        <v>6</v>
      </c>
      <c r="L3">
        <f>(E25-E29)/3</f>
        <v>1.3303236895199769E-5</v>
      </c>
    </row>
    <row r="4" spans="1:12" x14ac:dyDescent="0.2">
      <c r="A4" s="3">
        <v>1.0384093607957861</v>
      </c>
      <c r="B4" s="3">
        <v>1.4154652686762781E-2</v>
      </c>
      <c r="C4" s="3">
        <v>0.98677546064847876</v>
      </c>
      <c r="D4" s="3">
        <v>1.434718900537155E-2</v>
      </c>
      <c r="E4" s="4">
        <v>1.2799462895753639</v>
      </c>
      <c r="F4" s="4">
        <v>1.425813523545722E-2</v>
      </c>
      <c r="H4">
        <f t="shared" si="0"/>
        <v>3.3051311110196289</v>
      </c>
      <c r="I4">
        <f t="shared" si="0"/>
        <v>4.275997692759155E-2</v>
      </c>
    </row>
    <row r="5" spans="1:12" x14ac:dyDescent="0.2">
      <c r="A5" s="3">
        <v>2.4518986383712229</v>
      </c>
      <c r="B5" s="3">
        <v>1.887287024901704E-2</v>
      </c>
      <c r="C5" s="3">
        <v>1.118741608341665</v>
      </c>
      <c r="D5" s="3">
        <v>2.0158748068027761E-2</v>
      </c>
      <c r="E5" s="4">
        <v>1.6685625841956391</v>
      </c>
      <c r="F5" s="4">
        <v>1.9762151893695401E-2</v>
      </c>
      <c r="H5">
        <f t="shared" si="0"/>
        <v>5.2392028309085266</v>
      </c>
      <c r="I5">
        <f t="shared" si="0"/>
        <v>5.8793770210740198E-2</v>
      </c>
    </row>
    <row r="6" spans="1:12" x14ac:dyDescent="0.2">
      <c r="A6" s="3">
        <v>1.3087348109917181</v>
      </c>
      <c r="B6" s="3">
        <v>1.3630406290956749E-2</v>
      </c>
      <c r="C6" s="3">
        <v>0.98292315383516637</v>
      </c>
      <c r="D6" s="3">
        <v>1.4310186692193321E-2</v>
      </c>
      <c r="E6" s="4">
        <v>1.243708140875454</v>
      </c>
      <c r="F6" s="4">
        <v>1.434814859333329E-2</v>
      </c>
      <c r="H6">
        <f t="shared" si="0"/>
        <v>3.5353661057023382</v>
      </c>
      <c r="I6">
        <f t="shared" si="0"/>
        <v>4.2288741576483359E-2</v>
      </c>
    </row>
    <row r="7" spans="1:12" x14ac:dyDescent="0.2">
      <c r="A7" s="3">
        <v>0.50778752354914058</v>
      </c>
      <c r="B7" s="3">
        <v>1.7038007863695939E-2</v>
      </c>
      <c r="C7" s="3">
        <v>0.64467004713612341</v>
      </c>
      <c r="D7" s="3">
        <v>1.8740852657696871E-2</v>
      </c>
      <c r="E7" s="4">
        <v>0.65635925201177026</v>
      </c>
      <c r="F7" s="4">
        <v>1.8776799928291552E-2</v>
      </c>
      <c r="H7">
        <f t="shared" si="0"/>
        <v>1.8088168226970343</v>
      </c>
      <c r="I7">
        <f t="shared" si="0"/>
        <v>5.4555660449684365E-2</v>
      </c>
    </row>
    <row r="8" spans="1:12" x14ac:dyDescent="0.2">
      <c r="A8" s="3">
        <v>1.626324189211183</v>
      </c>
      <c r="B8" s="3">
        <v>1.2581913499344691E-2</v>
      </c>
      <c r="C8" s="3">
        <v>0.92467790315669196</v>
      </c>
      <c r="D8" s="3">
        <v>1.3922647068383739E-2</v>
      </c>
      <c r="E8" s="4">
        <v>1.2138224315343771</v>
      </c>
      <c r="F8" s="4">
        <v>1.3658192455057351E-2</v>
      </c>
      <c r="H8">
        <f t="shared" si="0"/>
        <v>3.7648245239022522</v>
      </c>
      <c r="I8">
        <f t="shared" si="0"/>
        <v>4.0162753022785783E-2</v>
      </c>
    </row>
    <row r="9" spans="1:12" x14ac:dyDescent="0.2">
      <c r="A9" s="3">
        <v>2.4755701542847071</v>
      </c>
      <c r="B9" s="3">
        <v>1.9921363040629098E-2</v>
      </c>
      <c r="C9" s="3">
        <v>1.0492272532495359</v>
      </c>
      <c r="D9" s="3">
        <v>2.051353526420956E-2</v>
      </c>
      <c r="E9" s="4">
        <v>1.4603218935553379</v>
      </c>
      <c r="F9" s="4">
        <v>2.0321299460694692E-2</v>
      </c>
      <c r="H9">
        <f t="shared" si="0"/>
        <v>4.9851193010895809</v>
      </c>
      <c r="I9">
        <f t="shared" si="0"/>
        <v>6.075619776553335E-2</v>
      </c>
    </row>
    <row r="10" spans="1:12" x14ac:dyDescent="0.2">
      <c r="A10" s="3">
        <v>0.97265741743097978</v>
      </c>
      <c r="B10" s="3">
        <v>1.100917431192661E-2</v>
      </c>
      <c r="C10" s="3">
        <v>0.80475003570918446</v>
      </c>
      <c r="D10" s="3">
        <v>1.282033643548825E-2</v>
      </c>
      <c r="E10" s="4">
        <v>0.94174777463214199</v>
      </c>
      <c r="F10" s="4">
        <v>1.264260716115399E-2</v>
      </c>
      <c r="H10">
        <f t="shared" si="0"/>
        <v>2.7191552277723061</v>
      </c>
      <c r="I10">
        <f t="shared" si="0"/>
        <v>3.6472117908568844E-2</v>
      </c>
    </row>
    <row r="11" spans="1:12" x14ac:dyDescent="0.2">
      <c r="A11" s="3">
        <v>2.620918301239771</v>
      </c>
      <c r="B11" s="3">
        <v>1.861074705111402E-2</v>
      </c>
      <c r="C11" s="3">
        <v>1.22727181831167</v>
      </c>
      <c r="D11" s="3">
        <v>1.9391309677737691E-2</v>
      </c>
      <c r="E11" s="4">
        <v>2.2793910029810331</v>
      </c>
      <c r="F11" s="4">
        <v>1.9156528286018111E-2</v>
      </c>
      <c r="H11">
        <f t="shared" si="0"/>
        <v>6.1275811225324741</v>
      </c>
      <c r="I11">
        <f>SUM(B11,D11,F11)</f>
        <v>5.7158585014869819E-2</v>
      </c>
    </row>
    <row r="12" spans="1:12" x14ac:dyDescent="0.2">
      <c r="H12"/>
      <c r="I12"/>
    </row>
    <row r="13" spans="1:12" x14ac:dyDescent="0.2">
      <c r="A13">
        <f t="shared" ref="A13:F13" si="1">SUM(A2:A11)</f>
        <v>15.97974324389317</v>
      </c>
      <c r="B13">
        <f t="shared" si="1"/>
        <v>0.15779816513761469</v>
      </c>
      <c r="C13">
        <f t="shared" si="1"/>
        <v>9.778516640479932</v>
      </c>
      <c r="D13">
        <f t="shared" si="1"/>
        <v>0.16755621652833524</v>
      </c>
      <c r="E13">
        <f t="shared" si="1"/>
        <v>13.49998964424317</v>
      </c>
      <c r="F13">
        <f t="shared" si="1"/>
        <v>0.16587514631586694</v>
      </c>
      <c r="G13"/>
      <c r="H13">
        <f>SUM(H2:H11)</f>
        <v>39.258249528616268</v>
      </c>
      <c r="I13">
        <f>SUM(I2:I11)</f>
        <v>0.49122952798181685</v>
      </c>
      <c r="J13"/>
    </row>
    <row r="14" spans="1:12" x14ac:dyDescent="0.2">
      <c r="A14"/>
      <c r="B14"/>
      <c r="C14"/>
      <c r="D14"/>
      <c r="E14"/>
      <c r="F14"/>
      <c r="G14"/>
      <c r="H14"/>
      <c r="I14"/>
      <c r="J14"/>
    </row>
    <row r="15" spans="1:12" x14ac:dyDescent="0.2">
      <c r="A15" s="8" t="s">
        <v>12</v>
      </c>
      <c r="B15"/>
      <c r="C15"/>
      <c r="D15" s="8" t="s">
        <v>13</v>
      </c>
      <c r="E15"/>
      <c r="F15"/>
      <c r="G15" s="8" t="s">
        <v>52</v>
      </c>
      <c r="H15"/>
      <c r="K15" s="12" t="s">
        <v>41</v>
      </c>
      <c r="L15" s="9"/>
    </row>
    <row r="16" spans="1:12" x14ac:dyDescent="0.2">
      <c r="A16" t="s">
        <v>7</v>
      </c>
      <c r="B16">
        <f>SUMSQ(A2:A11,C2:C11,E2:E11)-H13^2/30</f>
        <v>8.5556534582233539</v>
      </c>
      <c r="C16"/>
      <c r="D16" t="s">
        <v>7</v>
      </c>
      <c r="E16">
        <f>E20/E28</f>
        <v>9.3587558257070214</v>
      </c>
      <c r="F16"/>
      <c r="G16" s="14">
        <v>3.55</v>
      </c>
      <c r="H16"/>
      <c r="K16" s="5"/>
      <c r="L16" s="5"/>
    </row>
    <row r="17" spans="1:13" x14ac:dyDescent="0.2">
      <c r="A17" t="s">
        <v>6</v>
      </c>
      <c r="B17">
        <f>SUMSQ(B2:B11,D2:D11,F2:F11)-I13^2/30</f>
        <v>3.673835875983196E-4</v>
      </c>
      <c r="C17"/>
      <c r="D17" t="s">
        <v>6</v>
      </c>
      <c r="E17">
        <f>E21/E29</f>
        <v>26.685894652906327</v>
      </c>
      <c r="F17"/>
      <c r="G17"/>
      <c r="H17"/>
      <c r="K17" s="5" t="s">
        <v>42</v>
      </c>
      <c r="L17" s="9"/>
      <c r="M17" s="5">
        <f>AVERAGE(A2:A11)-AVERAGE(C2:C11)</f>
        <v>0.62012266034132379</v>
      </c>
    </row>
    <row r="18" spans="1:13" x14ac:dyDescent="0.2">
      <c r="A18"/>
      <c r="B18"/>
      <c r="C18"/>
      <c r="D18"/>
      <c r="E18"/>
      <c r="F18"/>
      <c r="G18" s="8" t="s">
        <v>35</v>
      </c>
      <c r="H18"/>
      <c r="I18"/>
      <c r="J18"/>
      <c r="K18" s="5" t="s">
        <v>43</v>
      </c>
      <c r="L18" s="9"/>
      <c r="M18" s="5">
        <f>AVERAGE(A2:A11)-AVERAGE(E2:E11)</f>
        <v>0.24797535996499986</v>
      </c>
    </row>
    <row r="19" spans="1:13" x14ac:dyDescent="0.2">
      <c r="A19" s="8" t="s">
        <v>14</v>
      </c>
      <c r="B19"/>
      <c r="C19"/>
      <c r="D19" s="8" t="s">
        <v>15</v>
      </c>
      <c r="E19"/>
      <c r="F19"/>
      <c r="G19" t="s">
        <v>7</v>
      </c>
      <c r="H19">
        <f>_xlfn.F.DIST.RT(E16, 2, 18)</f>
        <v>1.6352847010972546E-3</v>
      </c>
      <c r="I19"/>
      <c r="J19"/>
      <c r="K19" s="5" t="s">
        <v>44</v>
      </c>
      <c r="L19" s="9"/>
      <c r="M19" s="13">
        <f>AVERAGE(C2:C11)-AVERAGE(E2:E11)</f>
        <v>-0.37214730037632393</v>
      </c>
    </row>
    <row r="20" spans="1:13" x14ac:dyDescent="0.2">
      <c r="A20" t="s">
        <v>7</v>
      </c>
      <c r="B20">
        <f>SUMSQ(A13,C13,E13)/10-H13^2/30</f>
        <v>1.9484583539865383</v>
      </c>
      <c r="C20"/>
      <c r="D20" t="s">
        <v>7</v>
      </c>
      <c r="E20">
        <f>B20/2</f>
        <v>0.97422917699326916</v>
      </c>
      <c r="F20"/>
      <c r="G20" t="s">
        <v>6</v>
      </c>
      <c r="H20">
        <f>_xlfn.F.DIST.RT(E17, 2, 18)</f>
        <v>4.1277490222450759E-6</v>
      </c>
      <c r="I20"/>
      <c r="J20"/>
      <c r="K20" s="5"/>
      <c r="L20" s="9"/>
      <c r="M20" s="5"/>
    </row>
    <row r="21" spans="1:13" x14ac:dyDescent="0.2">
      <c r="A21" t="s">
        <v>6</v>
      </c>
      <c r="B21">
        <f>SUMSQ(B13,D13,F13)/10-I13^2/30</f>
        <v>5.4427729652365558E-6</v>
      </c>
      <c r="C21"/>
      <c r="D21" t="s">
        <v>6</v>
      </c>
      <c r="E21">
        <f>B21/2</f>
        <v>2.7213864826182779E-6</v>
      </c>
      <c r="F21"/>
      <c r="I21"/>
      <c r="J21"/>
      <c r="K21" s="5" t="s">
        <v>55</v>
      </c>
      <c r="L21" s="9"/>
      <c r="M21" s="5">
        <v>3.61</v>
      </c>
    </row>
    <row r="22" spans="1:13" x14ac:dyDescent="0.2">
      <c r="A22"/>
      <c r="B22"/>
      <c r="C22"/>
      <c r="D22"/>
      <c r="E22"/>
      <c r="F22"/>
      <c r="G22" s="8" t="s">
        <v>16</v>
      </c>
      <c r="H22"/>
      <c r="I22"/>
      <c r="J22"/>
      <c r="K22" s="5" t="s">
        <v>56</v>
      </c>
      <c r="L22" s="9"/>
      <c r="M22" s="13">
        <f>M21*SQRT(E28/10)</f>
        <v>0.3683228900673145</v>
      </c>
    </row>
    <row r="23" spans="1:13" x14ac:dyDescent="0.2">
      <c r="A23" s="8" t="s">
        <v>9</v>
      </c>
      <c r="B23"/>
      <c r="C23"/>
      <c r="D23" s="8" t="s">
        <v>10</v>
      </c>
      <c r="E23"/>
      <c r="F23"/>
      <c r="G23" t="s">
        <v>7</v>
      </c>
      <c r="H23" t="s">
        <v>17</v>
      </c>
      <c r="I23"/>
      <c r="J23"/>
      <c r="L23" s="9"/>
    </row>
    <row r="24" spans="1:13" x14ac:dyDescent="0.2">
      <c r="A24" t="s">
        <v>7</v>
      </c>
      <c r="B24">
        <f>SUMSQ(H2:H11)/3-H13^2/30</f>
        <v>4.7334283864739817</v>
      </c>
      <c r="C24"/>
      <c r="D24" t="s">
        <v>7</v>
      </c>
      <c r="E24">
        <f>B24/9</f>
        <v>0.52593648738599796</v>
      </c>
      <c r="F24"/>
      <c r="G24" t="s">
        <v>6</v>
      </c>
      <c r="H24" t="s">
        <v>17</v>
      </c>
      <c r="I24"/>
      <c r="J24"/>
      <c r="K24" s="12" t="s">
        <v>39</v>
      </c>
      <c r="L24" s="9"/>
      <c r="M24" s="9"/>
    </row>
    <row r="25" spans="1:13" x14ac:dyDescent="0.2">
      <c r="A25" t="s">
        <v>6</v>
      </c>
      <c r="B25">
        <f>SUMSQ(I2:I11)/3-I13^2/30</f>
        <v>3.6010520232462352E-4</v>
      </c>
      <c r="C25"/>
      <c r="D25" t="s">
        <v>6</v>
      </c>
      <c r="E25">
        <f>B25/9</f>
        <v>4.0011689147180389E-5</v>
      </c>
      <c r="F25"/>
      <c r="G25"/>
      <c r="H25"/>
      <c r="I25"/>
      <c r="J25"/>
      <c r="K25" s="5"/>
      <c r="L25" s="9"/>
      <c r="M25" s="9"/>
    </row>
    <row r="26" spans="1:13" x14ac:dyDescent="0.2">
      <c r="A26"/>
      <c r="B26"/>
      <c r="C26"/>
      <c r="D26"/>
      <c r="E26"/>
      <c r="F26"/>
      <c r="G26" s="5" t="s">
        <v>21</v>
      </c>
      <c r="H26" s="5"/>
      <c r="I26"/>
      <c r="J26"/>
      <c r="K26" s="5" t="s">
        <v>36</v>
      </c>
      <c r="L26" s="9"/>
      <c r="M26" s="5">
        <f>AVERAGE(B2:B11)-AVERAGE(D2:D11)</f>
        <v>-9.7580513907205568E-4</v>
      </c>
    </row>
    <row r="27" spans="1:13" x14ac:dyDescent="0.2">
      <c r="A27" s="8" t="s">
        <v>8</v>
      </c>
      <c r="B27"/>
      <c r="C27"/>
      <c r="D27" s="8" t="s">
        <v>11</v>
      </c>
      <c r="E27"/>
      <c r="F27"/>
      <c r="G27" s="5" t="s">
        <v>22</v>
      </c>
      <c r="H27" s="5"/>
      <c r="I27"/>
      <c r="J27"/>
      <c r="K27" s="5" t="s">
        <v>37</v>
      </c>
      <c r="L27" s="9"/>
      <c r="M27" s="5">
        <f>AVERAGE(B2:B11)-AVERAGE(F2:F11)</f>
        <v>-8.0769811782522433E-4</v>
      </c>
    </row>
    <row r="28" spans="1:13" x14ac:dyDescent="0.2">
      <c r="A28" t="s">
        <v>7</v>
      </c>
      <c r="B28">
        <f>B16-B20-B24</f>
        <v>1.8737667177628339</v>
      </c>
      <c r="C28"/>
      <c r="D28" t="s">
        <v>7</v>
      </c>
      <c r="E28">
        <f>B28/18</f>
        <v>0.10409815098682411</v>
      </c>
      <c r="F28"/>
      <c r="G28"/>
      <c r="H28"/>
      <c r="I28" s="5"/>
      <c r="J28"/>
      <c r="K28" s="5" t="s">
        <v>38</v>
      </c>
      <c r="L28" s="9"/>
      <c r="M28" s="13">
        <f>AVERAGE(D2:D11)-AVERAGE(F2:F11)</f>
        <v>1.6810702124683136E-4</v>
      </c>
    </row>
    <row r="29" spans="1:13" x14ac:dyDescent="0.2">
      <c r="A29" t="s">
        <v>6</v>
      </c>
      <c r="B29">
        <f>B17-B21-B25</f>
        <v>1.8356123084595222E-6</v>
      </c>
      <c r="C29"/>
      <c r="D29" t="s">
        <v>6</v>
      </c>
      <c r="E29">
        <f>B29/18</f>
        <v>1.0197846158108457E-7</v>
      </c>
      <c r="F29"/>
      <c r="I29" s="5"/>
      <c r="J29"/>
      <c r="K29" s="5"/>
      <c r="L29" s="9"/>
      <c r="M29" s="5"/>
    </row>
    <row r="30" spans="1:13" x14ac:dyDescent="0.2">
      <c r="A30"/>
      <c r="B30"/>
      <c r="C30"/>
      <c r="D30"/>
      <c r="E30"/>
      <c r="F30"/>
      <c r="I30"/>
      <c r="K30" s="5" t="s">
        <v>55</v>
      </c>
      <c r="L30" s="9"/>
      <c r="M30" s="5">
        <v>3.61</v>
      </c>
    </row>
    <row r="31" spans="1:13" x14ac:dyDescent="0.2">
      <c r="A31"/>
      <c r="B31"/>
      <c r="C31"/>
      <c r="D31"/>
      <c r="E31"/>
      <c r="F31"/>
      <c r="G31"/>
      <c r="H31"/>
      <c r="I31"/>
      <c r="K31" s="5" t="s">
        <v>56</v>
      </c>
      <c r="L31" s="9"/>
      <c r="M31" s="13">
        <f>M30*SQRT(E29/10)</f>
        <v>3.6455363242887217E-4</v>
      </c>
    </row>
    <row r="32" spans="1:13" x14ac:dyDescent="0.2">
      <c r="A32"/>
      <c r="B32"/>
      <c r="C32"/>
      <c r="D32"/>
      <c r="E32"/>
      <c r="F32"/>
      <c r="G32"/>
      <c r="H32"/>
      <c r="I32"/>
    </row>
    <row r="33" spans="1:11" x14ac:dyDescent="0.2">
      <c r="A33"/>
      <c r="B33"/>
      <c r="C33"/>
      <c r="D33"/>
      <c r="E33"/>
      <c r="F33"/>
      <c r="G33"/>
      <c r="H33"/>
      <c r="I33"/>
      <c r="K33" s="8" t="s">
        <v>16</v>
      </c>
    </row>
    <row r="34" spans="1:11" x14ac:dyDescent="0.2">
      <c r="A34" s="8" t="s">
        <v>33</v>
      </c>
      <c r="B34"/>
      <c r="C34" s="8" t="s">
        <v>28</v>
      </c>
      <c r="D34" s="8"/>
      <c r="E34" s="8" t="s">
        <v>29</v>
      </c>
      <c r="F34" s="8"/>
      <c r="G34" s="8" t="s">
        <v>30</v>
      </c>
      <c r="H34" s="8" t="s">
        <v>31</v>
      </c>
      <c r="I34" s="8" t="s">
        <v>32</v>
      </c>
      <c r="K34" t="s">
        <v>48</v>
      </c>
    </row>
    <row r="35" spans="1:11" x14ac:dyDescent="0.2">
      <c r="A35" t="s">
        <v>24</v>
      </c>
      <c r="B35"/>
      <c r="C35">
        <f>B20</f>
        <v>1.9484583539865383</v>
      </c>
      <c r="D35"/>
      <c r="E35">
        <v>2</v>
      </c>
      <c r="F35"/>
      <c r="G35">
        <f>E20</f>
        <v>0.97422917699326916</v>
      </c>
      <c r="H35">
        <f>E16</f>
        <v>9.3587558257070214</v>
      </c>
      <c r="I35">
        <f>H19</f>
        <v>1.6352847010972546E-3</v>
      </c>
      <c r="K35" t="s">
        <v>45</v>
      </c>
    </row>
    <row r="36" spans="1:11" x14ac:dyDescent="0.2">
      <c r="A36" t="s">
        <v>25</v>
      </c>
      <c r="B36"/>
      <c r="C36">
        <f>B24</f>
        <v>4.7334283864739817</v>
      </c>
      <c r="D36"/>
      <c r="E36">
        <v>9</v>
      </c>
      <c r="F36"/>
      <c r="G36">
        <f>E24</f>
        <v>0.52593648738599796</v>
      </c>
      <c r="H36"/>
      <c r="I36"/>
    </row>
    <row r="37" spans="1:11" x14ac:dyDescent="0.2">
      <c r="A37" t="s">
        <v>26</v>
      </c>
      <c r="B37"/>
      <c r="C37">
        <f>B28</f>
        <v>1.8737667177628339</v>
      </c>
      <c r="D37"/>
      <c r="E37">
        <v>18</v>
      </c>
      <c r="F37"/>
      <c r="G37">
        <f>E28</f>
        <v>0.10409815098682411</v>
      </c>
      <c r="H37"/>
      <c r="I37"/>
    </row>
    <row r="38" spans="1:11" x14ac:dyDescent="0.2">
      <c r="A38" t="s">
        <v>27</v>
      </c>
      <c r="B38"/>
      <c r="C38">
        <f>B16</f>
        <v>8.5556534582233539</v>
      </c>
      <c r="D38"/>
      <c r="E38">
        <v>29</v>
      </c>
      <c r="F38"/>
      <c r="G38"/>
      <c r="H38"/>
      <c r="I38"/>
    </row>
    <row r="39" spans="1:11" x14ac:dyDescent="0.2">
      <c r="A39"/>
      <c r="B39"/>
      <c r="C39"/>
      <c r="D39"/>
      <c r="E39"/>
      <c r="F39"/>
      <c r="G39"/>
      <c r="H39"/>
      <c r="I39"/>
    </row>
    <row r="40" spans="1:11" x14ac:dyDescent="0.2">
      <c r="A40" s="8" t="s">
        <v>34</v>
      </c>
      <c r="B40"/>
      <c r="C40" s="8" t="s">
        <v>28</v>
      </c>
      <c r="D40" s="8"/>
      <c r="E40" s="8" t="s">
        <v>29</v>
      </c>
      <c r="F40" s="8"/>
      <c r="G40" s="8" t="s">
        <v>30</v>
      </c>
      <c r="H40" s="8" t="s">
        <v>31</v>
      </c>
      <c r="I40" s="8" t="s">
        <v>32</v>
      </c>
    </row>
    <row r="41" spans="1:11" x14ac:dyDescent="0.2">
      <c r="A41" t="s">
        <v>24</v>
      </c>
      <c r="B41"/>
      <c r="C41">
        <f>B21</f>
        <v>5.4427729652365558E-6</v>
      </c>
      <c r="D41"/>
      <c r="E41">
        <v>2</v>
      </c>
      <c r="F41"/>
      <c r="G41">
        <f>E21</f>
        <v>2.7213864826182779E-6</v>
      </c>
      <c r="H41">
        <f>E17</f>
        <v>26.685894652906327</v>
      </c>
      <c r="I41">
        <f>H20</f>
        <v>4.1277490222450759E-6</v>
      </c>
    </row>
    <row r="42" spans="1:11" x14ac:dyDescent="0.2">
      <c r="A42" t="s">
        <v>25</v>
      </c>
      <c r="B42"/>
      <c r="C42">
        <f>B25</f>
        <v>3.6010520232462352E-4</v>
      </c>
      <c r="D42"/>
      <c r="E42">
        <v>9</v>
      </c>
      <c r="F42"/>
      <c r="G42">
        <f>E25</f>
        <v>4.0011689147180389E-5</v>
      </c>
      <c r="H42"/>
      <c r="I42"/>
    </row>
    <row r="43" spans="1:11" x14ac:dyDescent="0.2">
      <c r="A43" t="s">
        <v>26</v>
      </c>
      <c r="B43"/>
      <c r="C43">
        <f>B29</f>
        <v>1.8356123084595222E-6</v>
      </c>
      <c r="D43"/>
      <c r="E43">
        <v>18</v>
      </c>
      <c r="F43"/>
      <c r="G43">
        <f>E29</f>
        <v>1.0197846158108457E-7</v>
      </c>
      <c r="H43"/>
      <c r="I43"/>
    </row>
    <row r="44" spans="1:11" x14ac:dyDescent="0.2">
      <c r="A44" t="s">
        <v>27</v>
      </c>
      <c r="B44"/>
      <c r="C44">
        <f>B17</f>
        <v>3.673835875983196E-4</v>
      </c>
      <c r="D44"/>
      <c r="E44">
        <v>29</v>
      </c>
      <c r="F44"/>
      <c r="G44"/>
      <c r="H44"/>
      <c r="I44"/>
    </row>
    <row r="45" spans="1:11" x14ac:dyDescent="0.2">
      <c r="A45"/>
      <c r="B45"/>
      <c r="C45"/>
      <c r="D45"/>
      <c r="E45"/>
      <c r="F45"/>
      <c r="G45"/>
      <c r="H45"/>
      <c r="I45"/>
    </row>
    <row r="46" spans="1:11" x14ac:dyDescent="0.2">
      <c r="A46"/>
      <c r="B46"/>
      <c r="C46"/>
      <c r="D46"/>
      <c r="E46"/>
      <c r="F46"/>
      <c r="G46"/>
      <c r="H46"/>
      <c r="I46"/>
    </row>
  </sheetData>
  <pageMargins left="0.7" right="0.7" top="0.75" bottom="0.75" header="0.3" footer="0.3"/>
  <pageSetup paperSize="9" orientation="landscape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95FB5-CAD5-D34A-9764-BA8D175F3C12}">
  <dimension ref="A1:M46"/>
  <sheetViews>
    <sheetView topLeftCell="A21" workbookViewId="0">
      <selection activeCell="O32" sqref="O32"/>
    </sheetView>
  </sheetViews>
  <sheetFormatPr baseColWidth="10" defaultRowHeight="16" x14ac:dyDescent="0.2"/>
  <cols>
    <col min="1" max="1" width="10.83203125" style="3"/>
    <col min="2" max="3" width="12.1640625" style="3" bestFit="1" customWidth="1"/>
    <col min="4" max="4" width="10.83203125" style="3"/>
    <col min="5" max="5" width="12.1640625" style="3" bestFit="1" customWidth="1"/>
    <col min="6" max="6" width="10.83203125" style="3"/>
    <col min="7" max="7" width="15.33203125" style="3" customWidth="1"/>
    <col min="8" max="16384" width="10.83203125" style="3"/>
  </cols>
  <sheetData>
    <row r="1" spans="1:12" x14ac:dyDescent="0.2">
      <c r="A1" s="1" t="s">
        <v>2</v>
      </c>
      <c r="B1" s="1" t="s">
        <v>3</v>
      </c>
      <c r="C1" s="1" t="s">
        <v>4</v>
      </c>
      <c r="D1" s="1" t="s">
        <v>5</v>
      </c>
      <c r="E1" s="2" t="s">
        <v>0</v>
      </c>
      <c r="F1" s="2" t="s">
        <v>1</v>
      </c>
      <c r="H1" s="1" t="s">
        <v>7</v>
      </c>
      <c r="I1" s="1" t="s">
        <v>6</v>
      </c>
      <c r="K1" s="8" t="s">
        <v>51</v>
      </c>
      <c r="L1"/>
    </row>
    <row r="2" spans="1:12" x14ac:dyDescent="0.2">
      <c r="A2" s="3">
        <v>0.97747799045157968</v>
      </c>
      <c r="B2" s="3">
        <v>1.467889908256881E-2</v>
      </c>
      <c r="C2" s="3">
        <v>0.62593129552921012</v>
      </c>
      <c r="D2" s="3">
        <v>1.6398486386864749E-2</v>
      </c>
      <c r="E2" s="4">
        <v>0.65056903280257794</v>
      </c>
      <c r="F2" s="4">
        <v>1.635532080960379E-2</v>
      </c>
      <c r="H2">
        <f>SUM(A2,C2,E2)</f>
        <v>2.2539783187833677</v>
      </c>
      <c r="I2">
        <f>SUM(B2,D2,F2)</f>
        <v>4.7432706279037354E-2</v>
      </c>
      <c r="K2" t="s">
        <v>7</v>
      </c>
      <c r="L2">
        <f>(E24-E28)/3</f>
        <v>0.99397700779466314</v>
      </c>
    </row>
    <row r="3" spans="1:12" x14ac:dyDescent="0.2">
      <c r="A3" s="3">
        <v>7.6629068859045386</v>
      </c>
      <c r="B3" s="3">
        <v>1.4941022280471819E-2</v>
      </c>
      <c r="C3" s="3">
        <v>1.992191829738609</v>
      </c>
      <c r="D3" s="3">
        <v>1.5396244988488151E-2</v>
      </c>
      <c r="E3" s="4">
        <v>2.5978054999714191</v>
      </c>
      <c r="F3" s="4">
        <v>1.5276601070702899E-2</v>
      </c>
      <c r="H3">
        <f t="shared" ref="H3:I11" si="0">SUM(A3,C3,E3)</f>
        <v>12.252904215614567</v>
      </c>
      <c r="I3">
        <f t="shared" si="0"/>
        <v>4.5613868339662869E-2</v>
      </c>
      <c r="K3" t="s">
        <v>6</v>
      </c>
      <c r="L3">
        <f>(E25-E29)/3</f>
        <v>1.0149460634939196E-5</v>
      </c>
    </row>
    <row r="4" spans="1:12" x14ac:dyDescent="0.2">
      <c r="A4" s="3">
        <v>5.7560134011216713</v>
      </c>
      <c r="B4" s="3">
        <v>1.336828309305374E-2</v>
      </c>
      <c r="C4" s="3">
        <v>1.80869232966719</v>
      </c>
      <c r="D4" s="3">
        <v>1.389330194766961E-2</v>
      </c>
      <c r="E4" s="4">
        <v>2.181160854513517</v>
      </c>
      <c r="F4" s="4">
        <v>1.3888932119602709E-2</v>
      </c>
      <c r="H4">
        <f t="shared" si="0"/>
        <v>9.7458665853023785</v>
      </c>
      <c r="I4">
        <f t="shared" si="0"/>
        <v>4.1150517160326056E-2</v>
      </c>
    </row>
    <row r="5" spans="1:12" x14ac:dyDescent="0.2">
      <c r="A5" s="3">
        <v>9.1995644799933114</v>
      </c>
      <c r="B5" s="3">
        <v>1.100917431192661E-2</v>
      </c>
      <c r="C5" s="3">
        <v>1.9366854735037851</v>
      </c>
      <c r="D5" s="3">
        <v>1.106387046728961E-2</v>
      </c>
      <c r="E5" s="4">
        <v>2.5559030406449552</v>
      </c>
      <c r="F5" s="4">
        <v>1.1088340169810749E-2</v>
      </c>
      <c r="H5">
        <f t="shared" si="0"/>
        <v>13.692152994142051</v>
      </c>
      <c r="I5">
        <f t="shared" si="0"/>
        <v>3.316138494902697E-2</v>
      </c>
    </row>
    <row r="6" spans="1:12" x14ac:dyDescent="0.2">
      <c r="A6" s="3">
        <v>4.6021913935797203</v>
      </c>
      <c r="B6" s="3">
        <v>1.7824377457404981E-2</v>
      </c>
      <c r="C6" s="3">
        <v>1.937135409227253</v>
      </c>
      <c r="D6" s="3">
        <v>1.8205724217948301E-2</v>
      </c>
      <c r="E6" s="4">
        <v>2.4135443762318451</v>
      </c>
      <c r="F6" s="4">
        <v>1.8005718952805651E-2</v>
      </c>
      <c r="H6">
        <f t="shared" si="0"/>
        <v>8.9528711790388193</v>
      </c>
      <c r="I6">
        <f t="shared" si="0"/>
        <v>5.4035820628158933E-2</v>
      </c>
    </row>
    <row r="7" spans="1:12" x14ac:dyDescent="0.2">
      <c r="A7" s="3">
        <v>2.5653389553105881</v>
      </c>
      <c r="B7" s="3">
        <v>1.179554390563565E-2</v>
      </c>
      <c r="C7" s="3">
        <v>1.3838980145693469</v>
      </c>
      <c r="D7" s="3">
        <v>1.2344955548015339E-2</v>
      </c>
      <c r="E7" s="4">
        <v>1.555065113914786</v>
      </c>
      <c r="F7" s="4">
        <v>1.2407946693115219E-2</v>
      </c>
      <c r="H7">
        <f t="shared" si="0"/>
        <v>5.5043020837947214</v>
      </c>
      <c r="I7">
        <f t="shared" si="0"/>
        <v>3.6548446146766209E-2</v>
      </c>
    </row>
    <row r="8" spans="1:12" x14ac:dyDescent="0.2">
      <c r="A8" s="3">
        <v>2.2551381899048391</v>
      </c>
      <c r="B8" s="3">
        <v>1.3892529488859769E-2</v>
      </c>
      <c r="C8" s="3">
        <v>1.4806156263390939</v>
      </c>
      <c r="D8" s="3">
        <v>1.441690888537174E-2</v>
      </c>
      <c r="E8" s="4">
        <v>1.626936887183057</v>
      </c>
      <c r="F8" s="4">
        <v>1.428642225586284E-2</v>
      </c>
      <c r="H8">
        <f t="shared" si="0"/>
        <v>5.3626907034269902</v>
      </c>
      <c r="I8">
        <f t="shared" si="0"/>
        <v>4.2595860630094351E-2</v>
      </c>
    </row>
    <row r="9" spans="1:12" x14ac:dyDescent="0.2">
      <c r="A9" s="3">
        <v>-15.096381284158131</v>
      </c>
      <c r="B9" s="3">
        <v>1.2844036697247711E-2</v>
      </c>
      <c r="C9" s="3">
        <v>2.126529067276103</v>
      </c>
      <c r="D9" s="3">
        <v>1.3140724600570039E-2</v>
      </c>
      <c r="E9" s="4">
        <v>3.022515524572535</v>
      </c>
      <c r="F9" s="4">
        <v>1.3070219979253551E-2</v>
      </c>
      <c r="H9"/>
      <c r="I9"/>
    </row>
    <row r="10" spans="1:12" x14ac:dyDescent="0.2">
      <c r="A10" s="3">
        <v>2.6321630754617109</v>
      </c>
      <c r="B10" s="3">
        <v>2.0445609436435131E-2</v>
      </c>
      <c r="C10" s="3">
        <v>1.2642915297814601</v>
      </c>
      <c r="D10" s="3">
        <v>2.241742956489249E-2</v>
      </c>
      <c r="E10" s="4">
        <v>1.2884000411645951</v>
      </c>
      <c r="F10" s="4">
        <v>2.2604196626393489E-2</v>
      </c>
      <c r="H10">
        <f t="shared" si="0"/>
        <v>5.1848546464077661</v>
      </c>
      <c r="I10">
        <f t="shared" si="0"/>
        <v>6.546723562772111E-2</v>
      </c>
    </row>
    <row r="11" spans="1:12" x14ac:dyDescent="0.2">
      <c r="A11" s="3">
        <v>1.7514581102964759</v>
      </c>
      <c r="B11" s="3">
        <v>1.4941022280471819E-2</v>
      </c>
      <c r="C11" s="3">
        <v>1.397197543208113</v>
      </c>
      <c r="D11" s="3">
        <v>1.5231648379772769E-2</v>
      </c>
      <c r="E11" s="4">
        <v>1.5100578480354609</v>
      </c>
      <c r="F11" s="4">
        <v>1.5171125670116199E-2</v>
      </c>
      <c r="H11">
        <f t="shared" si="0"/>
        <v>4.65871350154005</v>
      </c>
      <c r="I11">
        <f>SUM(B11,D11,F11)</f>
        <v>4.5343796330360786E-2</v>
      </c>
    </row>
    <row r="12" spans="1:12" x14ac:dyDescent="0.2">
      <c r="H12"/>
      <c r="I12"/>
    </row>
    <row r="13" spans="1:12" x14ac:dyDescent="0.2">
      <c r="A13">
        <f>SUM(A2:A8,A10:A11)</f>
        <v>37.40225248202443</v>
      </c>
      <c r="B13">
        <f t="shared" ref="B13:F13" si="1">SUM(B2:B8,B10:B11)</f>
        <v>0.13289646133682834</v>
      </c>
      <c r="C13">
        <f t="shared" si="1"/>
        <v>13.826639051564062</v>
      </c>
      <c r="D13">
        <f t="shared" si="1"/>
        <v>0.13936857038631278</v>
      </c>
      <c r="E13">
        <f t="shared" si="1"/>
        <v>16.379442694462213</v>
      </c>
      <c r="F13">
        <f t="shared" si="1"/>
        <v>0.13908460436801354</v>
      </c>
      <c r="G13"/>
      <c r="H13">
        <f>SUM(H2:H8,H10:H11)</f>
        <v>67.608334228050708</v>
      </c>
      <c r="I13">
        <f>SUM(I2:I8,I10:I11)</f>
        <v>0.41134963609115466</v>
      </c>
      <c r="J13"/>
    </row>
    <row r="14" spans="1:12" x14ac:dyDescent="0.2">
      <c r="A14"/>
      <c r="B14"/>
      <c r="C14"/>
      <c r="D14"/>
      <c r="E14"/>
      <c r="F14"/>
      <c r="G14"/>
      <c r="H14"/>
      <c r="I14"/>
      <c r="J14"/>
    </row>
    <row r="15" spans="1:12" x14ac:dyDescent="0.2">
      <c r="A15" s="8" t="s">
        <v>12</v>
      </c>
      <c r="B15"/>
      <c r="C15"/>
      <c r="D15" s="8" t="s">
        <v>13</v>
      </c>
      <c r="E15"/>
      <c r="F15"/>
      <c r="G15" s="8" t="s">
        <v>54</v>
      </c>
      <c r="H15"/>
      <c r="K15" s="12" t="s">
        <v>41</v>
      </c>
      <c r="L15" s="9"/>
    </row>
    <row r="16" spans="1:12" x14ac:dyDescent="0.2">
      <c r="A16" t="s">
        <v>7</v>
      </c>
      <c r="B16">
        <f>SUMSQ(A2:A8,A10:A11,C2:C8,C10:C11,E2:E8,E10:E11)-H13^2/27</f>
        <v>107.07559635013416</v>
      </c>
      <c r="C16"/>
      <c r="D16" t="s">
        <v>7</v>
      </c>
      <c r="E16">
        <f>E20/E28</f>
        <v>9.6980889622574615</v>
      </c>
      <c r="F16"/>
      <c r="G16" s="14">
        <v>3.63</v>
      </c>
      <c r="H16"/>
      <c r="K16" s="5"/>
      <c r="L16" s="5"/>
    </row>
    <row r="17" spans="1:13" x14ac:dyDescent="0.2">
      <c r="A17" t="s">
        <v>6</v>
      </c>
      <c r="B17">
        <f>SUMSQ(B2:B8,B10:B11,D2:D8,D10:D11,F2:F8,F10:F11)-I13^2/27</f>
        <v>2.5046564179085577E-4</v>
      </c>
      <c r="C17"/>
      <c r="D17" t="s">
        <v>6</v>
      </c>
      <c r="E17">
        <f>E21/E29</f>
        <v>9.1327930703454356</v>
      </c>
      <c r="F17"/>
      <c r="G17"/>
      <c r="H17"/>
      <c r="K17" s="5" t="s">
        <v>42</v>
      </c>
      <c r="L17" s="9"/>
      <c r="M17" s="5">
        <f>AVERAGE(A2:A8,A10:A11)-AVERAGE(C2:C8,C10:C11)</f>
        <v>2.6195126033844858</v>
      </c>
    </row>
    <row r="18" spans="1:13" x14ac:dyDescent="0.2">
      <c r="A18"/>
      <c r="B18"/>
      <c r="C18"/>
      <c r="D18"/>
      <c r="E18"/>
      <c r="F18"/>
      <c r="G18" s="8" t="s">
        <v>35</v>
      </c>
      <c r="H18"/>
      <c r="I18"/>
      <c r="J18"/>
      <c r="K18" s="5" t="s">
        <v>43</v>
      </c>
      <c r="L18" s="9"/>
      <c r="M18" s="5">
        <f>AVERAGE(A2:A8,A10:A11)-AVERAGE(E2:E8,E10:E11)</f>
        <v>2.3358677541735799</v>
      </c>
    </row>
    <row r="19" spans="1:13" x14ac:dyDescent="0.2">
      <c r="A19" s="8" t="s">
        <v>14</v>
      </c>
      <c r="B19"/>
      <c r="C19"/>
      <c r="D19" s="8" t="s">
        <v>15</v>
      </c>
      <c r="E19"/>
      <c r="F19"/>
      <c r="G19" t="s">
        <v>7</v>
      </c>
      <c r="H19">
        <f>_xlfn.F.DIST.RT(E16, 2, 16)</f>
        <v>1.7430462280213922E-3</v>
      </c>
      <c r="I19"/>
      <c r="J19"/>
      <c r="K19" s="5" t="s">
        <v>44</v>
      </c>
      <c r="L19" s="9"/>
      <c r="M19" s="13">
        <f>AVERAGE(C2:C8,C10:C11)-AVERAGE(E2:E8,E10:E11)</f>
        <v>-0.2836448492109056</v>
      </c>
    </row>
    <row r="20" spans="1:13" x14ac:dyDescent="0.2">
      <c r="A20" t="s">
        <v>7</v>
      </c>
      <c r="B20">
        <f>SUMSQ(A13,C13,E13)/9-H13^2/27</f>
        <v>37.195736534285857</v>
      </c>
      <c r="C20"/>
      <c r="D20" t="s">
        <v>7</v>
      </c>
      <c r="E20">
        <f>B20/2</f>
        <v>18.597868267142928</v>
      </c>
      <c r="F20"/>
      <c r="G20" t="s">
        <v>6</v>
      </c>
      <c r="H20">
        <f>_xlfn.F.DIST.RT(E17, 2, 16)</f>
        <v>2.2599276713120659E-3</v>
      </c>
      <c r="I20"/>
      <c r="J20"/>
      <c r="K20" s="5"/>
      <c r="L20" s="9"/>
      <c r="M20" s="5"/>
    </row>
    <row r="21" spans="1:13" x14ac:dyDescent="0.2">
      <c r="A21" t="s">
        <v>6</v>
      </c>
      <c r="B21">
        <f>SUMSQ(B13,D13,F13)/9-I13^2/27</f>
        <v>2.9726646823087163E-6</v>
      </c>
      <c r="C21"/>
      <c r="D21" t="s">
        <v>6</v>
      </c>
      <c r="E21">
        <f>B21/2</f>
        <v>1.4863323411543582E-6</v>
      </c>
      <c r="F21"/>
      <c r="G21" s="8"/>
      <c r="H21"/>
      <c r="I21"/>
      <c r="J21"/>
      <c r="K21" s="5" t="s">
        <v>55</v>
      </c>
      <c r="L21" s="9"/>
      <c r="M21" s="5">
        <v>3.65</v>
      </c>
    </row>
    <row r="22" spans="1:13" x14ac:dyDescent="0.2">
      <c r="A22"/>
      <c r="B22"/>
      <c r="C22"/>
      <c r="D22"/>
      <c r="E22"/>
      <c r="F22"/>
      <c r="G22" s="8" t="s">
        <v>16</v>
      </c>
      <c r="H22"/>
      <c r="I22"/>
      <c r="J22"/>
      <c r="K22" s="5" t="s">
        <v>56</v>
      </c>
      <c r="L22" s="9"/>
      <c r="M22" s="13">
        <f>M21*SQRT(E28/9)</f>
        <v>1.6848456132211693</v>
      </c>
    </row>
    <row r="23" spans="1:13" x14ac:dyDescent="0.2">
      <c r="A23" s="8" t="s">
        <v>9</v>
      </c>
      <c r="B23"/>
      <c r="C23"/>
      <c r="D23" s="8" t="s">
        <v>10</v>
      </c>
      <c r="E23"/>
      <c r="F23"/>
      <c r="G23" t="s">
        <v>7</v>
      </c>
      <c r="H23" t="s">
        <v>17</v>
      </c>
      <c r="I23"/>
      <c r="J23"/>
      <c r="L23" s="9"/>
    </row>
    <row r="24" spans="1:13" x14ac:dyDescent="0.2">
      <c r="A24" t="s">
        <v>7</v>
      </c>
      <c r="B24">
        <f>SUMSQ(H2:H11)/3-H13^2/27</f>
        <v>39.196918729997378</v>
      </c>
      <c r="C24"/>
      <c r="D24" t="s">
        <v>7</v>
      </c>
      <c r="E24">
        <f>B24/8</f>
        <v>4.8996148412496723</v>
      </c>
      <c r="F24"/>
      <c r="G24" t="s">
        <v>6</v>
      </c>
      <c r="H24" t="s">
        <v>17</v>
      </c>
      <c r="I24"/>
      <c r="J24"/>
      <c r="K24" s="12" t="s">
        <v>39</v>
      </c>
      <c r="L24" s="9"/>
      <c r="M24" s="9"/>
    </row>
    <row r="25" spans="1:13" x14ac:dyDescent="0.2">
      <c r="A25" t="s">
        <v>6</v>
      </c>
      <c r="B25">
        <f>SUMSQ(I2:I11)/3-I13^2/27</f>
        <v>2.4488902919520949E-4</v>
      </c>
      <c r="C25"/>
      <c r="D25" t="s">
        <v>6</v>
      </c>
      <c r="E25">
        <f>B25/8</f>
        <v>3.0611128649401186E-5</v>
      </c>
      <c r="F25"/>
      <c r="G25"/>
      <c r="H25"/>
      <c r="I25"/>
      <c r="J25"/>
      <c r="K25" s="5"/>
      <c r="L25" s="9"/>
      <c r="M25" s="9"/>
    </row>
    <row r="26" spans="1:13" x14ac:dyDescent="0.2">
      <c r="A26"/>
      <c r="B26"/>
      <c r="C26"/>
      <c r="D26"/>
      <c r="E26"/>
      <c r="F26"/>
      <c r="G26" s="5" t="s">
        <v>21</v>
      </c>
      <c r="H26" s="5"/>
      <c r="I26" s="5"/>
      <c r="J26"/>
      <c r="K26" s="5" t="s">
        <v>36</v>
      </c>
      <c r="L26" s="9"/>
      <c r="M26" s="5">
        <f>AVERAGE(B2:B8,B10:B11)-AVERAGE(D2:D8,D10:D11)</f>
        <v>-7.1912322772049384E-4</v>
      </c>
    </row>
    <row r="27" spans="1:13" x14ac:dyDescent="0.2">
      <c r="A27" s="8" t="s">
        <v>8</v>
      </c>
      <c r="B27"/>
      <c r="C27"/>
      <c r="D27" s="8" t="s">
        <v>11</v>
      </c>
      <c r="E27"/>
      <c r="F27"/>
      <c r="G27" s="5" t="s">
        <v>22</v>
      </c>
      <c r="H27" s="5"/>
      <c r="I27" s="5"/>
      <c r="J27"/>
      <c r="K27" s="5" t="s">
        <v>37</v>
      </c>
      <c r="L27" s="9"/>
      <c r="M27" s="5">
        <f>AVERAGE(B2:B8,B10:B11)-AVERAGE(F2:F8,F10:F11)</f>
        <v>-6.8757144790946786E-4</v>
      </c>
    </row>
    <row r="28" spans="1:13" x14ac:dyDescent="0.2">
      <c r="A28" t="s">
        <v>7</v>
      </c>
      <c r="B28">
        <f>B16-B20-B24</f>
        <v>30.682941085850928</v>
      </c>
      <c r="C28"/>
      <c r="D28" t="s">
        <v>7</v>
      </c>
      <c r="E28">
        <f>B28/16</f>
        <v>1.917683817865683</v>
      </c>
      <c r="F28"/>
      <c r="J28"/>
      <c r="K28" s="5" t="s">
        <v>38</v>
      </c>
      <c r="L28" s="9"/>
      <c r="M28" s="13">
        <f>AVERAGE(D2:D8,D10:D11)-AVERAGE(F2:F8,F10:F11)</f>
        <v>3.1551779811025971E-5</v>
      </c>
    </row>
    <row r="29" spans="1:13" x14ac:dyDescent="0.2">
      <c r="A29" t="s">
        <v>6</v>
      </c>
      <c r="B29">
        <f>B17-B21-B25</f>
        <v>2.6039479133375606E-6</v>
      </c>
      <c r="C29"/>
      <c r="D29" t="s">
        <v>6</v>
      </c>
      <c r="E29">
        <f>B29/16</f>
        <v>1.6274674458359754E-7</v>
      </c>
      <c r="F29"/>
      <c r="J29"/>
      <c r="K29" s="5"/>
      <c r="L29" s="9"/>
      <c r="M29" s="5"/>
    </row>
    <row r="30" spans="1:13" x14ac:dyDescent="0.2">
      <c r="K30" s="5" t="s">
        <v>55</v>
      </c>
      <c r="L30" s="9"/>
      <c r="M30" s="5">
        <v>3.65</v>
      </c>
    </row>
    <row r="31" spans="1:13" x14ac:dyDescent="0.2">
      <c r="A31" s="7" t="s">
        <v>19</v>
      </c>
      <c r="B31" s="7"/>
      <c r="K31" s="5" t="s">
        <v>56</v>
      </c>
      <c r="L31" s="9"/>
      <c r="M31" s="13">
        <f>M30*SQRT(E29/9)</f>
        <v>4.9082623138212102E-4</v>
      </c>
    </row>
    <row r="33" spans="1:11" x14ac:dyDescent="0.2">
      <c r="A33" s="5"/>
      <c r="B33" s="5"/>
      <c r="C33" s="5"/>
      <c r="D33" s="5"/>
      <c r="E33" s="5"/>
      <c r="F33" s="5"/>
      <c r="G33" s="5"/>
      <c r="H33" s="5"/>
      <c r="I33" s="5"/>
      <c r="K33" s="8" t="s">
        <v>16</v>
      </c>
    </row>
    <row r="34" spans="1:11" x14ac:dyDescent="0.2">
      <c r="A34" s="12" t="s">
        <v>33</v>
      </c>
      <c r="B34" s="12"/>
      <c r="C34" s="12" t="s">
        <v>28</v>
      </c>
      <c r="D34" s="12"/>
      <c r="E34" s="12" t="s">
        <v>29</v>
      </c>
      <c r="F34" s="12"/>
      <c r="G34" s="12" t="s">
        <v>30</v>
      </c>
      <c r="H34" s="12" t="s">
        <v>31</v>
      </c>
      <c r="I34" s="12" t="s">
        <v>32</v>
      </c>
      <c r="K34" t="s">
        <v>46</v>
      </c>
    </row>
    <row r="35" spans="1:11" x14ac:dyDescent="0.2">
      <c r="A35" s="5" t="s">
        <v>24</v>
      </c>
      <c r="B35" s="5"/>
      <c r="C35" s="5">
        <f>B20</f>
        <v>37.195736534285857</v>
      </c>
      <c r="D35" s="5"/>
      <c r="E35" s="5">
        <v>2</v>
      </c>
      <c r="F35" s="5"/>
      <c r="G35" s="5">
        <f>E20</f>
        <v>18.597868267142928</v>
      </c>
      <c r="H35" s="5">
        <f>E16</f>
        <v>9.6980889622574615</v>
      </c>
      <c r="I35" s="5">
        <f>H19</f>
        <v>1.7430462280213922E-3</v>
      </c>
      <c r="K35" t="s">
        <v>45</v>
      </c>
    </row>
    <row r="36" spans="1:11" x14ac:dyDescent="0.2">
      <c r="A36" s="5" t="s">
        <v>25</v>
      </c>
      <c r="B36" s="5"/>
      <c r="C36" s="5">
        <f>B24</f>
        <v>39.196918729997378</v>
      </c>
      <c r="D36" s="5"/>
      <c r="E36" s="5">
        <v>8</v>
      </c>
      <c r="F36" s="5"/>
      <c r="G36" s="5">
        <f>E24</f>
        <v>4.8996148412496723</v>
      </c>
      <c r="H36" s="5"/>
      <c r="I36" s="5"/>
    </row>
    <row r="37" spans="1:11" x14ac:dyDescent="0.2">
      <c r="A37" s="5" t="s">
        <v>26</v>
      </c>
      <c r="B37" s="5"/>
      <c r="C37" s="5">
        <f>B28</f>
        <v>30.682941085850928</v>
      </c>
      <c r="D37" s="5"/>
      <c r="E37" s="5">
        <v>16</v>
      </c>
      <c r="F37" s="5"/>
      <c r="G37" s="5">
        <f>E28</f>
        <v>1.917683817865683</v>
      </c>
      <c r="H37" s="5"/>
      <c r="I37" s="5"/>
    </row>
    <row r="38" spans="1:11" x14ac:dyDescent="0.2">
      <c r="A38" s="5" t="s">
        <v>27</v>
      </c>
      <c r="B38" s="5"/>
      <c r="C38" s="5">
        <f>B16</f>
        <v>107.07559635013416</v>
      </c>
      <c r="D38" s="5"/>
      <c r="E38" s="5">
        <v>26</v>
      </c>
      <c r="F38" s="5"/>
      <c r="G38" s="5"/>
      <c r="H38" s="5"/>
      <c r="I38" s="5"/>
    </row>
    <row r="39" spans="1:11" x14ac:dyDescent="0.2">
      <c r="A39" s="5"/>
      <c r="B39" s="5"/>
      <c r="C39" s="5"/>
      <c r="D39" s="5"/>
      <c r="E39" s="5"/>
      <c r="F39" s="5"/>
      <c r="G39" s="5"/>
      <c r="H39" s="5"/>
      <c r="I39" s="5"/>
    </row>
    <row r="40" spans="1:11" x14ac:dyDescent="0.2">
      <c r="A40" s="12" t="s">
        <v>34</v>
      </c>
      <c r="B40" s="12"/>
      <c r="C40" s="12" t="s">
        <v>28</v>
      </c>
      <c r="D40" s="12"/>
      <c r="E40" s="12" t="s">
        <v>29</v>
      </c>
      <c r="F40" s="12"/>
      <c r="G40" s="12" t="s">
        <v>30</v>
      </c>
      <c r="H40" s="12" t="s">
        <v>31</v>
      </c>
      <c r="I40" s="12" t="s">
        <v>32</v>
      </c>
    </row>
    <row r="41" spans="1:11" x14ac:dyDescent="0.2">
      <c r="A41" s="5" t="s">
        <v>24</v>
      </c>
      <c r="B41" s="5"/>
      <c r="C41" s="13">
        <f>B21</f>
        <v>2.9726646823087163E-6</v>
      </c>
      <c r="D41" s="5"/>
      <c r="E41" s="5">
        <v>2</v>
      </c>
      <c r="F41" s="5"/>
      <c r="G41" s="13">
        <f>E21</f>
        <v>1.4863323411543582E-6</v>
      </c>
      <c r="H41" s="5">
        <f>E17</f>
        <v>9.1327930703454356</v>
      </c>
      <c r="I41" s="5">
        <f>H20</f>
        <v>2.2599276713120659E-3</v>
      </c>
    </row>
    <row r="42" spans="1:11" x14ac:dyDescent="0.2">
      <c r="A42" s="5" t="s">
        <v>25</v>
      </c>
      <c r="B42" s="5"/>
      <c r="C42" s="5">
        <f>B25</f>
        <v>2.4488902919520949E-4</v>
      </c>
      <c r="D42" s="5"/>
      <c r="E42" s="5">
        <v>8</v>
      </c>
      <c r="F42" s="5"/>
      <c r="G42" s="13">
        <f>E25</f>
        <v>3.0611128649401186E-5</v>
      </c>
      <c r="H42" s="5"/>
      <c r="I42" s="5"/>
    </row>
    <row r="43" spans="1:11" x14ac:dyDescent="0.2">
      <c r="A43" s="5" t="s">
        <v>26</v>
      </c>
      <c r="B43" s="5"/>
      <c r="C43" s="13">
        <f>B29</f>
        <v>2.6039479133375606E-6</v>
      </c>
      <c r="D43" s="5"/>
      <c r="E43" s="5">
        <v>16</v>
      </c>
      <c r="F43" s="5"/>
      <c r="G43" s="13">
        <f>E29</f>
        <v>1.6274674458359754E-7</v>
      </c>
      <c r="H43" s="5"/>
      <c r="I43" s="5"/>
    </row>
    <row r="44" spans="1:11" x14ac:dyDescent="0.2">
      <c r="A44" s="5" t="s">
        <v>27</v>
      </c>
      <c r="B44" s="5"/>
      <c r="C44" s="5">
        <f>B17</f>
        <v>2.5046564179085577E-4</v>
      </c>
      <c r="D44" s="5"/>
      <c r="E44" s="5">
        <v>26</v>
      </c>
      <c r="F44" s="5"/>
      <c r="G44" s="5"/>
      <c r="H44" s="5"/>
      <c r="I44" s="5"/>
    </row>
    <row r="45" spans="1:11" x14ac:dyDescent="0.2">
      <c r="A45" s="5"/>
      <c r="B45" s="5"/>
      <c r="C45" s="5"/>
      <c r="D45" s="5"/>
      <c r="E45" s="5"/>
      <c r="F45" s="5"/>
      <c r="G45" s="5"/>
      <c r="H45" s="5"/>
      <c r="I45" s="5"/>
    </row>
    <row r="46" spans="1:11" x14ac:dyDescent="0.2">
      <c r="A46" s="9"/>
      <c r="B46" s="9"/>
      <c r="C46" s="9"/>
      <c r="D46" s="9"/>
      <c r="E46" s="9"/>
      <c r="F46" s="9"/>
      <c r="G46" s="9"/>
      <c r="H46" s="9"/>
      <c r="I46" s="9"/>
    </row>
  </sheetData>
  <pageMargins left="0.7" right="0.7" top="0.75" bottom="0.75" header="0.3" footer="0.3"/>
  <pageSetup paperSize="9" orientation="landscape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6FC3D-26FC-1342-938C-BEEAEC6A4381}">
  <dimension ref="A1:L45"/>
  <sheetViews>
    <sheetView topLeftCell="A24" workbookViewId="0">
      <selection activeCell="H46" sqref="H46"/>
    </sheetView>
  </sheetViews>
  <sheetFormatPr baseColWidth="10" defaultRowHeight="16" x14ac:dyDescent="0.2"/>
  <cols>
    <col min="1" max="6" width="10.83203125" style="3"/>
    <col min="7" max="7" width="13.5" style="3" customWidth="1"/>
    <col min="8" max="8" width="10.83203125" style="3"/>
    <col min="9" max="9" width="12.1640625" style="3" bestFit="1" customWidth="1"/>
    <col min="10" max="11" width="10.83203125" style="3"/>
    <col min="12" max="12" width="12.1640625" style="3" bestFit="1" customWidth="1"/>
    <col min="13" max="16384" width="10.83203125" style="3"/>
  </cols>
  <sheetData>
    <row r="1" spans="1:12" x14ac:dyDescent="0.2">
      <c r="A1" s="1" t="s">
        <v>2</v>
      </c>
      <c r="B1" s="1" t="s">
        <v>3</v>
      </c>
      <c r="C1" s="1" t="s">
        <v>4</v>
      </c>
      <c r="D1" s="1" t="s">
        <v>5</v>
      </c>
      <c r="E1" s="2" t="s">
        <v>0</v>
      </c>
      <c r="F1" s="2" t="s">
        <v>1</v>
      </c>
      <c r="H1" s="7" t="s">
        <v>7</v>
      </c>
      <c r="I1" s="7" t="s">
        <v>6</v>
      </c>
      <c r="K1" s="8" t="s">
        <v>51</v>
      </c>
      <c r="L1"/>
    </row>
    <row r="2" spans="1:12" x14ac:dyDescent="0.2">
      <c r="A2" s="3">
        <v>0.2306058304655999</v>
      </c>
      <c r="B2" s="3">
        <v>1.9005328596802849E-2</v>
      </c>
      <c r="E2" s="4">
        <v>0.2344213712115949</v>
      </c>
      <c r="F2" s="4">
        <v>2.0525634758037321E-2</v>
      </c>
      <c r="H2" s="3">
        <f>SUM(A2,E2)</f>
        <v>0.4650272016771948</v>
      </c>
      <c r="I2" s="3">
        <f>SUM(B2,F2)</f>
        <v>3.9530963354840173E-2</v>
      </c>
      <c r="K2" t="s">
        <v>7</v>
      </c>
      <c r="L2">
        <f>(E24-E28)/2</f>
        <v>5.4272848327680968E-3</v>
      </c>
    </row>
    <row r="3" spans="1:12" x14ac:dyDescent="0.2">
      <c r="A3" s="3">
        <v>0.35746982069863309</v>
      </c>
      <c r="B3" s="3">
        <v>1.50088809946714E-2</v>
      </c>
      <c r="E3" s="4">
        <v>0.2590159427813663</v>
      </c>
      <c r="F3" s="4">
        <v>1.5475902404831821E-2</v>
      </c>
      <c r="H3" s="3">
        <f t="shared" ref="H3:H11" si="0">SUM(A3,E3)</f>
        <v>0.61648576347999939</v>
      </c>
      <c r="I3" s="3">
        <f t="shared" ref="I3:I11" si="1">SUM(B3,F3)</f>
        <v>3.048478339950322E-2</v>
      </c>
      <c r="K3" t="s">
        <v>6</v>
      </c>
      <c r="L3">
        <f>(E25-E29)/2</f>
        <v>1.2892718690625458E-5</v>
      </c>
    </row>
    <row r="4" spans="1:12" x14ac:dyDescent="0.2">
      <c r="A4" s="3">
        <v>0.31937645778318252</v>
      </c>
      <c r="B4" s="3">
        <v>1.27886323268206E-2</v>
      </c>
      <c r="E4" s="4">
        <v>0.22834181939599041</v>
      </c>
      <c r="F4" s="4">
        <v>1.3538690604115571E-2</v>
      </c>
      <c r="H4" s="3">
        <f t="shared" si="0"/>
        <v>0.54771827717917287</v>
      </c>
      <c r="I4" s="3">
        <f t="shared" si="1"/>
        <v>2.6327322930936169E-2</v>
      </c>
    </row>
    <row r="5" spans="1:12" x14ac:dyDescent="0.2">
      <c r="A5" s="3">
        <v>0.32293326712844689</v>
      </c>
      <c r="B5" s="3">
        <v>1.9360568383658971E-2</v>
      </c>
      <c r="C5" s="3">
        <v>0.38100057134695042</v>
      </c>
      <c r="D5" s="3">
        <v>1.9062935205298569E-2</v>
      </c>
      <c r="E5" s="4">
        <v>0.38338315660007138</v>
      </c>
      <c r="F5" s="4">
        <v>1.9164291720775911E-2</v>
      </c>
      <c r="H5" s="3">
        <f t="shared" si="0"/>
        <v>0.70631642372851822</v>
      </c>
      <c r="I5" s="3">
        <f t="shared" si="1"/>
        <v>3.8524860104434885E-2</v>
      </c>
    </row>
    <row r="6" spans="1:12" x14ac:dyDescent="0.2">
      <c r="A6" s="3">
        <v>0.43307596350477201</v>
      </c>
      <c r="B6" s="3">
        <v>1.474245115452931E-2</v>
      </c>
      <c r="E6" s="4">
        <v>0.33950459616944367</v>
      </c>
      <c r="F6" s="4">
        <v>1.531149772405409E-2</v>
      </c>
      <c r="H6" s="3">
        <f t="shared" si="0"/>
        <v>0.77258055967421568</v>
      </c>
      <c r="I6" s="3">
        <f t="shared" si="1"/>
        <v>3.0053948878583397E-2</v>
      </c>
    </row>
    <row r="7" spans="1:12" x14ac:dyDescent="0.2">
      <c r="A7" s="3">
        <v>0.28550756688886159</v>
      </c>
      <c r="B7" s="3">
        <v>1.6607460035523981E-2</v>
      </c>
      <c r="E7" s="4">
        <v>0.24689507299069699</v>
      </c>
      <c r="F7" s="4">
        <v>1.8416960765510179E-2</v>
      </c>
      <c r="H7" s="3">
        <f t="shared" si="0"/>
        <v>0.5324026398795586</v>
      </c>
      <c r="I7" s="3">
        <f t="shared" si="1"/>
        <v>3.5024420801034156E-2</v>
      </c>
    </row>
    <row r="8" spans="1:12" x14ac:dyDescent="0.2">
      <c r="A8" s="3">
        <v>0.54590557104728299</v>
      </c>
      <c r="B8" s="3">
        <v>1.2433392539964481E-2</v>
      </c>
      <c r="C8" s="3">
        <v>0.41647693186687618</v>
      </c>
      <c r="D8" s="3">
        <v>1.276851083380055E-2</v>
      </c>
      <c r="E8" s="4">
        <v>0.42623758188038069</v>
      </c>
      <c r="F8" s="4">
        <v>1.2718632436320451E-2</v>
      </c>
      <c r="H8" s="3">
        <f t="shared" si="0"/>
        <v>0.97214315292766362</v>
      </c>
      <c r="I8" s="3">
        <f t="shared" si="1"/>
        <v>2.515202497628493E-2</v>
      </c>
    </row>
    <row r="9" spans="1:12" x14ac:dyDescent="0.2">
      <c r="A9" s="3">
        <v>0.27710087790623389</v>
      </c>
      <c r="B9" s="3">
        <v>1.1278863232682059E-2</v>
      </c>
      <c r="E9" s="4">
        <v>0.2785441544736067</v>
      </c>
      <c r="F9" s="4">
        <v>1.230188406027524E-2</v>
      </c>
      <c r="H9" s="3">
        <f t="shared" si="0"/>
        <v>0.55564503237984053</v>
      </c>
      <c r="I9" s="3">
        <f t="shared" si="1"/>
        <v>2.35807472929573E-2</v>
      </c>
    </row>
    <row r="10" spans="1:12" x14ac:dyDescent="0.2">
      <c r="A10" s="3">
        <v>0.2817110654715328</v>
      </c>
      <c r="B10" s="3">
        <v>8.436944937833037E-3</v>
      </c>
      <c r="E10" s="4">
        <v>0.2236083870737309</v>
      </c>
      <c r="F10" s="4">
        <v>9.1100271286362177E-3</v>
      </c>
      <c r="H10" s="3">
        <f t="shared" si="0"/>
        <v>0.50531945254526367</v>
      </c>
      <c r="I10" s="3">
        <f t="shared" si="1"/>
        <v>1.7546972066469255E-2</v>
      </c>
    </row>
    <row r="11" spans="1:12" x14ac:dyDescent="0.2">
      <c r="A11" s="3">
        <v>0.23373089302902109</v>
      </c>
      <c r="B11" s="3">
        <v>1.092362344582593E-2</v>
      </c>
      <c r="E11" s="4">
        <v>0.24876420852327799</v>
      </c>
      <c r="F11" s="4">
        <v>1.146820068751429E-2</v>
      </c>
      <c r="H11" s="3">
        <f t="shared" si="0"/>
        <v>0.48249510155229908</v>
      </c>
      <c r="I11" s="3">
        <f t="shared" si="1"/>
        <v>2.2391824133340218E-2</v>
      </c>
    </row>
    <row r="13" spans="1:12" x14ac:dyDescent="0.2">
      <c r="A13">
        <f>SUM(A2:A11)</f>
        <v>3.2874173139235663</v>
      </c>
      <c r="B13">
        <f>SUM(B2:B11)</f>
        <v>0.14058614564831259</v>
      </c>
      <c r="C13"/>
      <c r="D13"/>
      <c r="E13">
        <f>SUM(E2:E11)</f>
        <v>2.86871629110016</v>
      </c>
      <c r="F13">
        <f>SUM(F2:F11)</f>
        <v>0.14803172229007105</v>
      </c>
      <c r="G13"/>
      <c r="H13">
        <f>SUM(H2:H11)</f>
        <v>6.1561336050237259</v>
      </c>
      <c r="I13">
        <f>SUM(I2:I11)</f>
        <v>0.28861786793838373</v>
      </c>
      <c r="J13"/>
    </row>
    <row r="14" spans="1:12" x14ac:dyDescent="0.2">
      <c r="A14"/>
      <c r="B14"/>
      <c r="C14"/>
      <c r="D14"/>
      <c r="E14"/>
      <c r="F14"/>
      <c r="G14"/>
      <c r="H14"/>
      <c r="I14"/>
      <c r="J14"/>
    </row>
    <row r="15" spans="1:12" x14ac:dyDescent="0.2">
      <c r="A15" s="8" t="s">
        <v>12</v>
      </c>
      <c r="B15"/>
      <c r="C15"/>
      <c r="D15" s="8" t="s">
        <v>13</v>
      </c>
      <c r="E15"/>
      <c r="F15"/>
      <c r="G15" s="8" t="s">
        <v>53</v>
      </c>
      <c r="H15"/>
    </row>
    <row r="16" spans="1:12" x14ac:dyDescent="0.2">
      <c r="A16" t="s">
        <v>7</v>
      </c>
      <c r="B16">
        <f>SUMSQ(A2:A11,E2:E11)-H13^2/20</f>
        <v>0.13874577657599518</v>
      </c>
      <c r="C16"/>
      <c r="D16" t="s">
        <v>7</v>
      </c>
      <c r="E16">
        <f>E20/E28</f>
        <v>4.8864596129029998</v>
      </c>
      <c r="F16"/>
      <c r="G16" s="14">
        <v>5.12</v>
      </c>
      <c r="H16"/>
    </row>
    <row r="17" spans="1:10" x14ac:dyDescent="0.2">
      <c r="A17" t="s">
        <v>6</v>
      </c>
      <c r="B17">
        <f>SUMSQ(B2:B11,F2:F11)-I13^2/20</f>
        <v>2.379033019340249E-4</v>
      </c>
      <c r="C17"/>
      <c r="D17" t="s">
        <v>6</v>
      </c>
      <c r="E17">
        <f>E21/E29</f>
        <v>16.291389837241265</v>
      </c>
      <c r="F17"/>
      <c r="G17"/>
      <c r="H17"/>
    </row>
    <row r="18" spans="1:10" x14ac:dyDescent="0.2">
      <c r="A18"/>
      <c r="B18"/>
      <c r="C18"/>
      <c r="D18"/>
      <c r="E18"/>
      <c r="F18"/>
      <c r="G18" s="8" t="s">
        <v>35</v>
      </c>
      <c r="H18"/>
      <c r="I18"/>
      <c r="J18"/>
    </row>
    <row r="19" spans="1:10" x14ac:dyDescent="0.2">
      <c r="A19" s="8" t="s">
        <v>14</v>
      </c>
      <c r="B19"/>
      <c r="C19"/>
      <c r="D19" s="8" t="s">
        <v>15</v>
      </c>
      <c r="E19"/>
      <c r="F19"/>
      <c r="G19" t="s">
        <v>7</v>
      </c>
      <c r="H19">
        <f>_xlfn.F.DIST.RT(E16, 1, 9)</f>
        <v>5.4397848597865131E-2</v>
      </c>
      <c r="I19"/>
      <c r="J19"/>
    </row>
    <row r="20" spans="1:10" x14ac:dyDescent="0.2">
      <c r="A20" t="s">
        <v>7</v>
      </c>
      <c r="B20">
        <f>SUMSQ(A13,E13)/10-H13^2/20</f>
        <v>8.7655273256681543E-3</v>
      </c>
      <c r="C20"/>
      <c r="D20" t="s">
        <v>7</v>
      </c>
      <c r="E20">
        <f>B20</f>
        <v>8.7655273256681543E-3</v>
      </c>
      <c r="F20"/>
      <c r="G20" t="s">
        <v>6</v>
      </c>
      <c r="H20">
        <f>_xlfn.F.DIST.RT(E17, 1, 9)</f>
        <v>2.9451151586688071E-3</v>
      </c>
      <c r="I20"/>
      <c r="J20"/>
    </row>
    <row r="21" spans="1:10" x14ac:dyDescent="0.2">
      <c r="A21" t="s">
        <v>6</v>
      </c>
      <c r="B21">
        <f>SUMSQ(B13,F13)/10-I13^2/20</f>
        <v>2.7718305764118378E-6</v>
      </c>
      <c r="C21"/>
      <c r="D21" t="s">
        <v>6</v>
      </c>
      <c r="E21">
        <f>B21</f>
        <v>2.7718305764118378E-6</v>
      </c>
      <c r="F21"/>
      <c r="G21" s="8"/>
      <c r="H21"/>
      <c r="I21"/>
      <c r="J21"/>
    </row>
    <row r="22" spans="1:10" x14ac:dyDescent="0.2">
      <c r="A22"/>
      <c r="B22"/>
      <c r="C22"/>
      <c r="D22"/>
      <c r="E22"/>
      <c r="F22"/>
      <c r="G22" s="8" t="s">
        <v>16</v>
      </c>
      <c r="H22"/>
      <c r="J22"/>
    </row>
    <row r="23" spans="1:10" x14ac:dyDescent="0.2">
      <c r="A23" s="8" t="s">
        <v>9</v>
      </c>
      <c r="B23"/>
      <c r="C23"/>
      <c r="D23" s="8" t="s">
        <v>10</v>
      </c>
      <c r="E23"/>
      <c r="F23"/>
      <c r="G23" t="s">
        <v>7</v>
      </c>
      <c r="H23" t="s">
        <v>18</v>
      </c>
      <c r="J23"/>
    </row>
    <row r="24" spans="1:10" x14ac:dyDescent="0.2">
      <c r="A24" t="s">
        <v>7</v>
      </c>
      <c r="B24">
        <f>SUMSQ(H2:H11)/2-H13^2/20</f>
        <v>0.11383568812007638</v>
      </c>
      <c r="C24"/>
      <c r="D24" t="s">
        <v>7</v>
      </c>
      <c r="E24">
        <f>B24/9</f>
        <v>1.2648409791119598E-2</v>
      </c>
      <c r="F24"/>
      <c r="G24" t="s">
        <v>6</v>
      </c>
      <c r="H24" t="s">
        <v>17</v>
      </c>
      <c r="J24"/>
    </row>
    <row r="25" spans="1:10" x14ac:dyDescent="0.2">
      <c r="A25" t="s">
        <v>6</v>
      </c>
      <c r="B25">
        <f>SUMSQ(I2:I11)/2-I13^2/20</f>
        <v>2.3360020389443566E-4</v>
      </c>
      <c r="C25"/>
      <c r="D25" t="s">
        <v>6</v>
      </c>
      <c r="E25">
        <f>B25/9</f>
        <v>2.595557821049285E-5</v>
      </c>
      <c r="F25"/>
      <c r="G25"/>
      <c r="H25"/>
      <c r="I25"/>
      <c r="J25"/>
    </row>
    <row r="26" spans="1:10" x14ac:dyDescent="0.2">
      <c r="A26"/>
      <c r="B26"/>
      <c r="C26"/>
      <c r="D26"/>
      <c r="E26"/>
      <c r="F26"/>
      <c r="G26" s="5" t="s">
        <v>20</v>
      </c>
      <c r="H26" s="5"/>
      <c r="I26" s="5"/>
      <c r="J26"/>
    </row>
    <row r="27" spans="1:10" x14ac:dyDescent="0.2">
      <c r="A27" s="8" t="s">
        <v>8</v>
      </c>
      <c r="B27"/>
      <c r="C27"/>
      <c r="D27" s="8" t="s">
        <v>11</v>
      </c>
      <c r="E27"/>
      <c r="F27"/>
      <c r="G27" s="5" t="s">
        <v>22</v>
      </c>
      <c r="H27" s="5"/>
      <c r="I27" s="5"/>
      <c r="J27"/>
    </row>
    <row r="28" spans="1:10" x14ac:dyDescent="0.2">
      <c r="A28" t="s">
        <v>7</v>
      </c>
      <c r="B28">
        <f>B16-B20-B24</f>
        <v>1.6144561130250645E-2</v>
      </c>
      <c r="C28"/>
      <c r="D28" t="s">
        <v>7</v>
      </c>
      <c r="E28">
        <f>B28/9</f>
        <v>1.7938401255834051E-3</v>
      </c>
      <c r="F28"/>
    </row>
    <row r="29" spans="1:10" x14ac:dyDescent="0.2">
      <c r="A29" t="s">
        <v>6</v>
      </c>
      <c r="B29">
        <f>B17-B21-B25</f>
        <v>1.531267463177402E-6</v>
      </c>
      <c r="C29"/>
      <c r="D29" t="s">
        <v>6</v>
      </c>
      <c r="E29">
        <f>B29/9</f>
        <v>1.7014082924193355E-7</v>
      </c>
      <c r="F29"/>
    </row>
    <row r="30" spans="1:10" x14ac:dyDescent="0.2">
      <c r="A30"/>
      <c r="B30"/>
      <c r="C30"/>
      <c r="D30"/>
      <c r="E30"/>
      <c r="F30"/>
      <c r="G30"/>
      <c r="H30"/>
      <c r="I30"/>
    </row>
    <row r="31" spans="1:10" x14ac:dyDescent="0.2">
      <c r="A31"/>
      <c r="B31"/>
      <c r="C31"/>
      <c r="D31"/>
      <c r="E31"/>
      <c r="F31"/>
      <c r="G31"/>
      <c r="H31"/>
      <c r="I31"/>
    </row>
    <row r="32" spans="1:10" x14ac:dyDescent="0.2">
      <c r="A32"/>
      <c r="B32"/>
      <c r="C32"/>
      <c r="D32"/>
      <c r="E32"/>
      <c r="F32"/>
      <c r="G32"/>
      <c r="H32"/>
      <c r="I32"/>
    </row>
    <row r="33" spans="1:9" x14ac:dyDescent="0.2">
      <c r="A33"/>
      <c r="B33"/>
      <c r="C33"/>
      <c r="D33"/>
      <c r="E33"/>
      <c r="F33"/>
      <c r="G33"/>
      <c r="H33"/>
      <c r="I33"/>
    </row>
    <row r="34" spans="1:9" x14ac:dyDescent="0.2">
      <c r="A34" s="8" t="s">
        <v>33</v>
      </c>
      <c r="B34"/>
      <c r="C34" s="8" t="s">
        <v>28</v>
      </c>
      <c r="D34" s="8"/>
      <c r="E34" s="8" t="s">
        <v>29</v>
      </c>
      <c r="F34" s="8"/>
      <c r="G34" s="8" t="s">
        <v>30</v>
      </c>
      <c r="H34" s="8" t="s">
        <v>31</v>
      </c>
      <c r="I34" s="8" t="s">
        <v>32</v>
      </c>
    </row>
    <row r="35" spans="1:9" x14ac:dyDescent="0.2">
      <c r="A35" t="s">
        <v>24</v>
      </c>
      <c r="B35"/>
      <c r="C35">
        <f>B20</f>
        <v>8.7655273256681543E-3</v>
      </c>
      <c r="D35"/>
      <c r="E35">
        <v>1</v>
      </c>
      <c r="F35"/>
      <c r="G35">
        <f>E20</f>
        <v>8.7655273256681543E-3</v>
      </c>
      <c r="H35">
        <f>E16</f>
        <v>4.8864596129029998</v>
      </c>
      <c r="I35">
        <f>H19</f>
        <v>5.4397848597865131E-2</v>
      </c>
    </row>
    <row r="36" spans="1:9" x14ac:dyDescent="0.2">
      <c r="A36" t="s">
        <v>25</v>
      </c>
      <c r="B36"/>
      <c r="C36">
        <f>B24</f>
        <v>0.11383568812007638</v>
      </c>
      <c r="D36"/>
      <c r="E36">
        <v>9</v>
      </c>
      <c r="F36"/>
      <c r="G36">
        <f>E24</f>
        <v>1.2648409791119598E-2</v>
      </c>
      <c r="H36"/>
      <c r="I36"/>
    </row>
    <row r="37" spans="1:9" x14ac:dyDescent="0.2">
      <c r="A37" t="s">
        <v>26</v>
      </c>
      <c r="B37"/>
      <c r="C37">
        <f>B28</f>
        <v>1.6144561130250645E-2</v>
      </c>
      <c r="D37"/>
      <c r="E37">
        <v>9</v>
      </c>
      <c r="F37"/>
      <c r="G37">
        <f>E28</f>
        <v>1.7938401255834051E-3</v>
      </c>
      <c r="H37"/>
      <c r="I37"/>
    </row>
    <row r="38" spans="1:9" x14ac:dyDescent="0.2">
      <c r="A38" t="s">
        <v>27</v>
      </c>
      <c r="B38"/>
      <c r="C38">
        <f>B16</f>
        <v>0.13874577657599518</v>
      </c>
      <c r="D38"/>
      <c r="E38">
        <v>19</v>
      </c>
      <c r="F38"/>
      <c r="G38"/>
      <c r="H38"/>
      <c r="I38"/>
    </row>
    <row r="39" spans="1:9" x14ac:dyDescent="0.2">
      <c r="A39"/>
      <c r="B39"/>
      <c r="C39"/>
      <c r="D39"/>
      <c r="E39"/>
      <c r="F39"/>
      <c r="G39"/>
      <c r="H39"/>
      <c r="I39"/>
    </row>
    <row r="40" spans="1:9" x14ac:dyDescent="0.2">
      <c r="A40" s="8" t="s">
        <v>34</v>
      </c>
      <c r="B40"/>
      <c r="C40" s="8" t="s">
        <v>28</v>
      </c>
      <c r="D40" s="8"/>
      <c r="E40" s="8" t="s">
        <v>29</v>
      </c>
      <c r="F40" s="8"/>
      <c r="G40" s="8" t="s">
        <v>30</v>
      </c>
      <c r="H40" s="8" t="s">
        <v>31</v>
      </c>
      <c r="I40" s="8" t="s">
        <v>32</v>
      </c>
    </row>
    <row r="41" spans="1:9" x14ac:dyDescent="0.2">
      <c r="A41" t="s">
        <v>24</v>
      </c>
      <c r="B41"/>
      <c r="C41">
        <f>B21</f>
        <v>2.7718305764118378E-6</v>
      </c>
      <c r="D41"/>
      <c r="E41">
        <v>1</v>
      </c>
      <c r="F41"/>
      <c r="G41">
        <f>E21</f>
        <v>2.7718305764118378E-6</v>
      </c>
      <c r="H41">
        <f>E17</f>
        <v>16.291389837241265</v>
      </c>
      <c r="I41">
        <f>H20</f>
        <v>2.9451151586688071E-3</v>
      </c>
    </row>
    <row r="42" spans="1:9" x14ac:dyDescent="0.2">
      <c r="A42" t="s">
        <v>25</v>
      </c>
      <c r="B42"/>
      <c r="C42">
        <f>B25</f>
        <v>2.3360020389443566E-4</v>
      </c>
      <c r="D42"/>
      <c r="E42">
        <v>9</v>
      </c>
      <c r="F42"/>
      <c r="G42">
        <f>E25</f>
        <v>2.595557821049285E-5</v>
      </c>
      <c r="H42"/>
      <c r="I42"/>
    </row>
    <row r="43" spans="1:9" x14ac:dyDescent="0.2">
      <c r="A43" t="s">
        <v>26</v>
      </c>
      <c r="B43"/>
      <c r="C43">
        <f>B29</f>
        <v>1.531267463177402E-6</v>
      </c>
      <c r="D43"/>
      <c r="E43">
        <v>9</v>
      </c>
      <c r="F43"/>
      <c r="G43">
        <f>E29</f>
        <v>1.7014082924193355E-7</v>
      </c>
      <c r="H43"/>
      <c r="I43"/>
    </row>
    <row r="44" spans="1:9" x14ac:dyDescent="0.2">
      <c r="A44" t="s">
        <v>27</v>
      </c>
      <c r="B44"/>
      <c r="C44">
        <f>B17</f>
        <v>2.379033019340249E-4</v>
      </c>
      <c r="D44"/>
      <c r="E44">
        <v>19</v>
      </c>
      <c r="F44"/>
      <c r="G44"/>
      <c r="H44"/>
      <c r="I44"/>
    </row>
    <row r="45" spans="1:9" x14ac:dyDescent="0.2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  <pageSetup paperSize="9" orientation="landscape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880FE-1CA5-0342-A074-79FC3560F8E9}">
  <dimension ref="A1:M46"/>
  <sheetViews>
    <sheetView topLeftCell="A26" workbookViewId="0">
      <selection activeCell="M21" sqref="M21"/>
    </sheetView>
  </sheetViews>
  <sheetFormatPr baseColWidth="10" defaultRowHeight="16" x14ac:dyDescent="0.2"/>
  <cols>
    <col min="1" max="6" width="10.83203125" style="3"/>
    <col min="7" max="7" width="15.33203125" style="3" customWidth="1"/>
    <col min="8" max="11" width="10.83203125" style="3"/>
    <col min="12" max="12" width="11.1640625" style="3" bestFit="1" customWidth="1"/>
    <col min="13" max="16384" width="10.83203125" style="3"/>
  </cols>
  <sheetData>
    <row r="1" spans="1:13" x14ac:dyDescent="0.2">
      <c r="A1" s="1" t="s">
        <v>2</v>
      </c>
      <c r="B1" s="1" t="s">
        <v>3</v>
      </c>
      <c r="C1" s="1" t="s">
        <v>4</v>
      </c>
      <c r="D1" s="1" t="s">
        <v>5</v>
      </c>
      <c r="E1" s="2" t="s">
        <v>0</v>
      </c>
      <c r="F1" s="2" t="s">
        <v>1</v>
      </c>
      <c r="H1" s="6" t="s">
        <v>7</v>
      </c>
      <c r="I1" s="6" t="s">
        <v>6</v>
      </c>
      <c r="K1" s="12" t="s">
        <v>51</v>
      </c>
      <c r="L1" s="12"/>
    </row>
    <row r="2" spans="1:13" x14ac:dyDescent="0.2">
      <c r="A2" s="3">
        <v>0.82646377845426422</v>
      </c>
      <c r="B2" s="3">
        <v>1.55417406749556E-2</v>
      </c>
      <c r="C2" s="3">
        <v>0.84875017854592205</v>
      </c>
      <c r="D2" s="3">
        <v>1.5766566408142078E-2</v>
      </c>
      <c r="E2" s="4">
        <v>0.86483296248478891</v>
      </c>
      <c r="F2" s="4">
        <v>1.5828793448038021E-2</v>
      </c>
      <c r="H2">
        <f>SUM(A2,C2,E2)</f>
        <v>2.5400469194849751</v>
      </c>
      <c r="I2">
        <f>SUM(B2,D2,F2)</f>
        <v>4.7137100531135692E-2</v>
      </c>
      <c r="K2" s="5" t="s">
        <v>7</v>
      </c>
      <c r="L2">
        <f>(E24-E28)/3</f>
        <v>6.6584671043994612E-2</v>
      </c>
    </row>
    <row r="3" spans="1:13" x14ac:dyDescent="0.2">
      <c r="A3" s="3">
        <v>2.0069229392008801</v>
      </c>
      <c r="B3" s="3">
        <v>1.687388987566607E-2</v>
      </c>
      <c r="C3" s="3">
        <v>1.2130138551635481</v>
      </c>
      <c r="D3" s="3">
        <v>1.7371506281920589E-2</v>
      </c>
      <c r="E3" s="4">
        <v>1.5467497941388999</v>
      </c>
      <c r="F3" s="4">
        <v>1.724205776741574E-2</v>
      </c>
      <c r="H3">
        <f t="shared" ref="H3:H11" si="0">SUM(A3,C3,E3)</f>
        <v>4.7666865885033278</v>
      </c>
      <c r="I3">
        <f t="shared" ref="I3:I11" si="1">SUM(B3,D3,F3)</f>
        <v>5.1487453925002404E-2</v>
      </c>
      <c r="K3" s="5" t="s">
        <v>6</v>
      </c>
      <c r="L3">
        <f>(E25-E29)/3</f>
        <v>3.8461041052675941E-6</v>
      </c>
    </row>
    <row r="4" spans="1:13" x14ac:dyDescent="0.2">
      <c r="A4" s="3">
        <v>1.136336370802876</v>
      </c>
      <c r="B4" s="3">
        <v>1.376554174067496E-2</v>
      </c>
      <c r="C4" s="3">
        <v>1.164772889587202</v>
      </c>
      <c r="D4" s="3">
        <v>1.399661831804388E-2</v>
      </c>
      <c r="E4" s="4">
        <v>1.3927269951404739</v>
      </c>
      <c r="F4" s="4">
        <v>1.3948515642522259E-2</v>
      </c>
      <c r="H4">
        <f t="shared" si="0"/>
        <v>3.6938362555305515</v>
      </c>
      <c r="I4">
        <f t="shared" si="1"/>
        <v>4.1710675701241096E-2</v>
      </c>
    </row>
    <row r="5" spans="1:13" x14ac:dyDescent="0.2">
      <c r="A5" s="3">
        <v>0.98586410272480229</v>
      </c>
      <c r="B5" s="3">
        <v>1.27886323268206E-2</v>
      </c>
      <c r="C5" s="3">
        <v>0.95338023139551498</v>
      </c>
      <c r="D5" s="3">
        <v>1.2938718083637861E-2</v>
      </c>
      <c r="E5" s="4">
        <v>1.0228353167608379</v>
      </c>
      <c r="F5" s="4">
        <v>1.296710983374281E-2</v>
      </c>
      <c r="H5">
        <f t="shared" si="0"/>
        <v>2.9620796508811553</v>
      </c>
      <c r="I5">
        <f t="shared" si="1"/>
        <v>3.869446024420127E-2</v>
      </c>
    </row>
    <row r="6" spans="1:13" x14ac:dyDescent="0.2">
      <c r="A6" s="3">
        <v>0.83287941723982895</v>
      </c>
      <c r="B6" s="3">
        <v>1.696269982238011E-2</v>
      </c>
      <c r="C6" s="3">
        <v>0.85882588201685472</v>
      </c>
      <c r="D6" s="3">
        <v>1.7183996919300119E-2</v>
      </c>
      <c r="E6" s="4">
        <v>0.86166135460462157</v>
      </c>
      <c r="F6" s="4">
        <v>1.7167275205958961E-2</v>
      </c>
      <c r="H6">
        <f t="shared" si="0"/>
        <v>2.5533666538613051</v>
      </c>
      <c r="I6">
        <f t="shared" si="1"/>
        <v>5.1313971947639189E-2</v>
      </c>
    </row>
    <row r="7" spans="1:13" x14ac:dyDescent="0.2">
      <c r="A7" s="3">
        <v>1.099101860255999</v>
      </c>
      <c r="B7" s="3">
        <v>1.4120781527531091E-2</v>
      </c>
      <c r="C7" s="3">
        <v>0.95863733752321101</v>
      </c>
      <c r="D7" s="3">
        <v>1.449532690688177E-2</v>
      </c>
      <c r="E7" s="4">
        <v>1.002325381895355</v>
      </c>
      <c r="F7" s="4">
        <v>1.45112672872323E-2</v>
      </c>
      <c r="H7">
        <f t="shared" si="0"/>
        <v>3.0600645796745649</v>
      </c>
      <c r="I7">
        <f t="shared" si="1"/>
        <v>4.3127375721645163E-2</v>
      </c>
    </row>
    <row r="8" spans="1:13" x14ac:dyDescent="0.2">
      <c r="A8" s="3">
        <v>1.4379165612634011</v>
      </c>
      <c r="B8" s="3">
        <v>1.4653641207815281E-2</v>
      </c>
      <c r="C8" s="3">
        <v>0.87164262248250257</v>
      </c>
      <c r="D8" s="3">
        <v>1.510703696796325E-2</v>
      </c>
      <c r="E8" s="4">
        <v>0.9096996147233356</v>
      </c>
      <c r="F8" s="4">
        <v>1.5143786690401111E-2</v>
      </c>
      <c r="H8">
        <f t="shared" si="0"/>
        <v>3.2192587984692391</v>
      </c>
      <c r="I8">
        <f t="shared" si="1"/>
        <v>4.490446486617964E-2</v>
      </c>
    </row>
    <row r="9" spans="1:13" x14ac:dyDescent="0.2">
      <c r="A9" s="3">
        <v>1.121968728367531</v>
      </c>
      <c r="B9" s="3">
        <v>1.4920071047957371E-2</v>
      </c>
      <c r="C9" s="3">
        <v>1.043000285673475</v>
      </c>
      <c r="D9" s="3">
        <v>1.4969730293200039E-2</v>
      </c>
      <c r="E9" s="4">
        <v>1.1320384121823319</v>
      </c>
      <c r="F9" s="4">
        <v>1.4978968138942389E-2</v>
      </c>
      <c r="H9">
        <f t="shared" si="0"/>
        <v>3.2970074262233378</v>
      </c>
      <c r="I9">
        <f t="shared" si="1"/>
        <v>4.4868769480099796E-2</v>
      </c>
    </row>
    <row r="10" spans="1:13" x14ac:dyDescent="0.2">
      <c r="A10" s="3">
        <v>1.81147251675284</v>
      </c>
      <c r="B10" s="3">
        <v>1.9893428063943161E-2</v>
      </c>
      <c r="C10" s="3">
        <v>1.2371946864733609</v>
      </c>
      <c r="D10" s="3">
        <v>1.9668421795851938E-2</v>
      </c>
      <c r="E10" s="4">
        <v>1.5552267168987091</v>
      </c>
      <c r="F10" s="4">
        <v>1.9745159975420059E-2</v>
      </c>
      <c r="H10">
        <f t="shared" si="0"/>
        <v>4.6038939201249107</v>
      </c>
      <c r="I10">
        <f t="shared" si="1"/>
        <v>5.9307009835215155E-2</v>
      </c>
    </row>
    <row r="11" spans="1:13" x14ac:dyDescent="0.2">
      <c r="A11" s="3">
        <v>0.92000441372205632</v>
      </c>
      <c r="B11" s="3">
        <v>1.580817051509769E-2</v>
      </c>
      <c r="C11" s="3">
        <v>0.73590344236537641</v>
      </c>
      <c r="D11" s="3">
        <v>1.606499987210832E-2</v>
      </c>
      <c r="E11" s="4">
        <v>0.73477496341012427</v>
      </c>
      <c r="F11" s="4">
        <v>1.601764136731312E-2</v>
      </c>
      <c r="H11">
        <f t="shared" si="0"/>
        <v>2.3906828194975569</v>
      </c>
      <c r="I11">
        <f t="shared" si="1"/>
        <v>4.7890811754519133E-2</v>
      </c>
    </row>
    <row r="12" spans="1:13" x14ac:dyDescent="0.2">
      <c r="H12"/>
      <c r="I12"/>
    </row>
    <row r="13" spans="1:13" x14ac:dyDescent="0.2">
      <c r="A13">
        <f t="shared" ref="A13:F13" si="2">SUM(A2:A11)</f>
        <v>12.178930688784478</v>
      </c>
      <c r="B13">
        <f t="shared" si="2"/>
        <v>0.15532859680284195</v>
      </c>
      <c r="C13">
        <f t="shared" si="2"/>
        <v>9.8851214112269687</v>
      </c>
      <c r="D13">
        <f t="shared" si="2"/>
        <v>0.15756292184704984</v>
      </c>
      <c r="E13">
        <f t="shared" si="2"/>
        <v>11.02287151223948</v>
      </c>
      <c r="F13">
        <f t="shared" si="2"/>
        <v>0.15755057535698677</v>
      </c>
      <c r="G13"/>
      <c r="H13">
        <f>SUM(H2:H11)</f>
        <v>33.086923612250928</v>
      </c>
      <c r="I13">
        <f>SUM(I2:I11)</f>
        <v>0.47044209400687859</v>
      </c>
      <c r="J13"/>
    </row>
    <row r="14" spans="1:13" x14ac:dyDescent="0.2">
      <c r="A14"/>
      <c r="B14"/>
      <c r="C14"/>
      <c r="D14"/>
      <c r="E14"/>
      <c r="F14"/>
      <c r="G14"/>
      <c r="H14"/>
      <c r="I14"/>
      <c r="J14"/>
    </row>
    <row r="15" spans="1:13" x14ac:dyDescent="0.2">
      <c r="A15" s="8" t="s">
        <v>12</v>
      </c>
      <c r="B15"/>
      <c r="C15"/>
      <c r="D15" s="8" t="s">
        <v>13</v>
      </c>
      <c r="E15"/>
      <c r="F15"/>
      <c r="G15" s="8" t="s">
        <v>52</v>
      </c>
      <c r="H15"/>
      <c r="K15" s="12" t="s">
        <v>41</v>
      </c>
      <c r="L15" s="9"/>
      <c r="M15" s="9"/>
    </row>
    <row r="16" spans="1:13" x14ac:dyDescent="0.2">
      <c r="A16" t="s">
        <v>7</v>
      </c>
      <c r="B16">
        <f>SUMSQ(A2:A11,C2:C11,E2:E11)-H13^2/30</f>
        <v>2.8133067676252779</v>
      </c>
      <c r="C16"/>
      <c r="D16" t="s">
        <v>7</v>
      </c>
      <c r="E16">
        <f>E20/E28</f>
        <v>4.7201679916371484</v>
      </c>
      <c r="F16"/>
      <c r="G16" s="14">
        <v>3.55</v>
      </c>
      <c r="H16"/>
      <c r="K16" s="5"/>
      <c r="L16" s="9"/>
      <c r="M16" s="9"/>
    </row>
    <row r="17" spans="1:13" x14ac:dyDescent="0.2">
      <c r="A17" t="s">
        <v>6</v>
      </c>
      <c r="B17">
        <f>SUMSQ(B2:B11,D2:D11,F2:F11)-I13^2/30</f>
        <v>1.0453382050459783E-4</v>
      </c>
      <c r="C17"/>
      <c r="D17" t="s">
        <v>6</v>
      </c>
      <c r="E17">
        <f>E21/E29</f>
        <v>12.480417038594574</v>
      </c>
      <c r="F17"/>
      <c r="G17"/>
      <c r="H17"/>
      <c r="K17" s="5" t="s">
        <v>42</v>
      </c>
      <c r="L17" s="9"/>
      <c r="M17" s="5">
        <f>AVERAGE(A2:A11)-AVERAGE(C2:C11)</f>
        <v>0.22938092775575081</v>
      </c>
    </row>
    <row r="18" spans="1:13" x14ac:dyDescent="0.2">
      <c r="A18"/>
      <c r="B18"/>
      <c r="C18"/>
      <c r="D18"/>
      <c r="E18"/>
      <c r="F18"/>
      <c r="G18" s="8" t="s">
        <v>35</v>
      </c>
      <c r="H18"/>
      <c r="I18"/>
      <c r="J18"/>
      <c r="K18" s="5" t="s">
        <v>43</v>
      </c>
      <c r="L18" s="9"/>
      <c r="M18" s="5">
        <f>AVERAGE(A2:A11)-AVERAGE(E2:E11)</f>
        <v>0.11560591765449968</v>
      </c>
    </row>
    <row r="19" spans="1:13" x14ac:dyDescent="0.2">
      <c r="A19" s="8" t="s">
        <v>14</v>
      </c>
      <c r="B19"/>
      <c r="C19"/>
      <c r="D19" s="8" t="s">
        <v>15</v>
      </c>
      <c r="E19"/>
      <c r="F19"/>
      <c r="G19" t="s">
        <v>7</v>
      </c>
      <c r="H19">
        <f>_xlfn.F.DIST.RT(E16, 2, 18)</f>
        <v>2.2487839049531579E-2</v>
      </c>
      <c r="I19"/>
      <c r="J19"/>
      <c r="K19" s="5" t="s">
        <v>44</v>
      </c>
      <c r="L19" s="9"/>
      <c r="M19" s="13">
        <f>AVERAGE(C2:C11)-AVERAGE(E2:E11)</f>
        <v>-0.11377501010125113</v>
      </c>
    </row>
    <row r="20" spans="1:13" x14ac:dyDescent="0.2">
      <c r="A20" t="s">
        <v>7</v>
      </c>
      <c r="B20">
        <f>SUMSQ(A13,C13,E13)/10-H13^2/30</f>
        <v>0.26308363712789173</v>
      </c>
      <c r="C20"/>
      <c r="D20" t="s">
        <v>7</v>
      </c>
      <c r="E20">
        <f>B20/2</f>
        <v>0.13154181856394587</v>
      </c>
      <c r="F20"/>
      <c r="G20" t="s">
        <v>6</v>
      </c>
      <c r="H20">
        <f>_xlfn.F.DIST.RT(E17, 2, 18)</f>
        <v>3.9792223314290867E-4</v>
      </c>
      <c r="I20"/>
      <c r="J20"/>
      <c r="K20" s="5"/>
      <c r="L20" s="9"/>
      <c r="M20" s="5"/>
    </row>
    <row r="21" spans="1:13" x14ac:dyDescent="0.2">
      <c r="A21" t="s">
        <v>6</v>
      </c>
      <c r="B21">
        <f>SUMSQ(B13,D13,F13)/10-I13^2/30</f>
        <v>3.3098498446963026E-7</v>
      </c>
      <c r="C21"/>
      <c r="D21" t="s">
        <v>6</v>
      </c>
      <c r="E21">
        <f>B21/2</f>
        <v>1.6549249223481513E-7</v>
      </c>
      <c r="F21"/>
      <c r="G21" s="8"/>
      <c r="H21"/>
      <c r="I21"/>
      <c r="J21"/>
      <c r="K21" s="5" t="s">
        <v>55</v>
      </c>
      <c r="L21" s="9"/>
      <c r="M21" s="5">
        <v>3.61</v>
      </c>
    </row>
    <row r="22" spans="1:13" x14ac:dyDescent="0.2">
      <c r="A22"/>
      <c r="B22"/>
      <c r="C22"/>
      <c r="D22"/>
      <c r="E22"/>
      <c r="F22"/>
      <c r="G22" s="8" t="s">
        <v>16</v>
      </c>
      <c r="H22"/>
      <c r="I22"/>
      <c r="J22"/>
      <c r="K22" s="5" t="s">
        <v>56</v>
      </c>
      <c r="L22" s="9"/>
      <c r="M22" s="13">
        <f>M21*SQRT(E28/10)</f>
        <v>0.19057257184910334</v>
      </c>
    </row>
    <row r="23" spans="1:13" x14ac:dyDescent="0.2">
      <c r="A23" s="8" t="s">
        <v>9</v>
      </c>
      <c r="B23"/>
      <c r="C23"/>
      <c r="D23" s="8" t="s">
        <v>10</v>
      </c>
      <c r="E23"/>
      <c r="F23"/>
      <c r="G23" t="s">
        <v>7</v>
      </c>
      <c r="H23" t="s">
        <v>17</v>
      </c>
      <c r="I23"/>
      <c r="J23"/>
    </row>
    <row r="24" spans="1:13" x14ac:dyDescent="0.2">
      <c r="A24" t="s">
        <v>7</v>
      </c>
      <c r="B24">
        <f>SUMSQ(H2:H11)/3-H13^2/30</f>
        <v>2.048598455624365</v>
      </c>
      <c r="C24"/>
      <c r="D24" t="s">
        <v>7</v>
      </c>
      <c r="E24">
        <f>B24/9</f>
        <v>0.22762205062492946</v>
      </c>
      <c r="F24"/>
      <c r="G24" t="s">
        <v>6</v>
      </c>
      <c r="H24" t="s">
        <v>17</v>
      </c>
      <c r="J24"/>
      <c r="K24" s="12" t="s">
        <v>39</v>
      </c>
      <c r="L24" s="9"/>
      <c r="M24" s="9"/>
    </row>
    <row r="25" spans="1:13" x14ac:dyDescent="0.2">
      <c r="A25" t="s">
        <v>6</v>
      </c>
      <c r="B25">
        <f>SUMSQ(I2:I11)/3-I13^2/30</f>
        <v>1.0396415240152609E-4</v>
      </c>
      <c r="C25"/>
      <c r="D25" t="s">
        <v>6</v>
      </c>
      <c r="E25">
        <f>B25/9</f>
        <v>1.1551572489058455E-5</v>
      </c>
      <c r="F25"/>
      <c r="G25"/>
      <c r="H25"/>
      <c r="J25"/>
      <c r="K25" s="5"/>
      <c r="L25" s="9"/>
      <c r="M25" s="9"/>
    </row>
    <row r="26" spans="1:13" x14ac:dyDescent="0.2">
      <c r="A26"/>
      <c r="B26"/>
      <c r="C26"/>
      <c r="D26"/>
      <c r="E26"/>
      <c r="F26"/>
      <c r="G26" s="5" t="s">
        <v>21</v>
      </c>
      <c r="H26" s="5"/>
      <c r="J26"/>
      <c r="K26" s="5" t="s">
        <v>36</v>
      </c>
      <c r="L26" s="9"/>
      <c r="M26" s="5">
        <f>AVERAGE(B2:B11)-AVERAGE(D2:D11)</f>
        <v>-2.234325044207907E-4</v>
      </c>
    </row>
    <row r="27" spans="1:13" x14ac:dyDescent="0.2">
      <c r="A27" s="8" t="s">
        <v>8</v>
      </c>
      <c r="B27"/>
      <c r="C27"/>
      <c r="D27" s="8" t="s">
        <v>11</v>
      </c>
      <c r="E27"/>
      <c r="F27"/>
      <c r="G27" s="5" t="s">
        <v>22</v>
      </c>
      <c r="H27" s="5"/>
      <c r="I27"/>
      <c r="J27"/>
      <c r="K27" s="5" t="s">
        <v>37</v>
      </c>
      <c r="L27" s="9"/>
      <c r="M27" s="5">
        <f>AVERAGE(B2:B11)-AVERAGE(F2:F11)</f>
        <v>-2.2219785541448094E-4</v>
      </c>
    </row>
    <row r="28" spans="1:13" x14ac:dyDescent="0.2">
      <c r="A28" t="s">
        <v>7</v>
      </c>
      <c r="B28">
        <f>B16-B20-B24</f>
        <v>0.50162467487302109</v>
      </c>
      <c r="C28"/>
      <c r="D28" t="s">
        <v>7</v>
      </c>
      <c r="E28">
        <f>B28/18</f>
        <v>2.7868037492945617E-2</v>
      </c>
      <c r="F28"/>
      <c r="I28" s="5"/>
      <c r="J28"/>
      <c r="K28" s="5" t="s">
        <v>38</v>
      </c>
      <c r="L28" s="9"/>
      <c r="M28" s="13">
        <f>AVERAGE(D2:D11)-AVERAGE(F2:F11)</f>
        <v>1.2346490063097626E-6</v>
      </c>
    </row>
    <row r="29" spans="1:13" x14ac:dyDescent="0.2">
      <c r="A29" t="s">
        <v>6</v>
      </c>
      <c r="B29">
        <f>B17-B21-B25</f>
        <v>2.3868311860211072E-7</v>
      </c>
      <c r="C29"/>
      <c r="D29" t="s">
        <v>6</v>
      </c>
      <c r="E29">
        <f>B29/18</f>
        <v>1.3260173255672819E-8</v>
      </c>
      <c r="F29"/>
      <c r="I29" s="5"/>
      <c r="J29"/>
      <c r="K29" s="5"/>
      <c r="L29" s="9"/>
      <c r="M29" s="5"/>
    </row>
    <row r="30" spans="1:13" x14ac:dyDescent="0.2">
      <c r="A30"/>
      <c r="B30"/>
      <c r="C30"/>
      <c r="D30"/>
      <c r="E30"/>
      <c r="F30"/>
      <c r="G30"/>
      <c r="H30"/>
      <c r="I30"/>
      <c r="K30" s="5" t="s">
        <v>55</v>
      </c>
      <c r="L30" s="9"/>
      <c r="M30" s="5">
        <v>3.61</v>
      </c>
    </row>
    <row r="31" spans="1:13" x14ac:dyDescent="0.2">
      <c r="A31"/>
      <c r="B31"/>
      <c r="C31"/>
      <c r="D31"/>
      <c r="E31"/>
      <c r="F31"/>
      <c r="G31"/>
      <c r="H31"/>
      <c r="I31"/>
      <c r="K31" s="5" t="s">
        <v>56</v>
      </c>
      <c r="L31" s="9"/>
      <c r="M31" s="13">
        <f>M30*SQRT(E29/10)</f>
        <v>1.314564201114779E-4</v>
      </c>
    </row>
    <row r="32" spans="1:13" x14ac:dyDescent="0.2">
      <c r="A32"/>
      <c r="B32"/>
      <c r="C32"/>
      <c r="D32"/>
      <c r="E32"/>
      <c r="F32"/>
      <c r="G32"/>
      <c r="H32"/>
      <c r="I32"/>
      <c r="L32" s="9"/>
    </row>
    <row r="33" spans="1:11" x14ac:dyDescent="0.2">
      <c r="A33"/>
      <c r="B33"/>
      <c r="C33"/>
      <c r="D33"/>
      <c r="E33"/>
      <c r="F33"/>
      <c r="G33"/>
      <c r="H33"/>
      <c r="I33"/>
      <c r="K33" s="8" t="s">
        <v>16</v>
      </c>
    </row>
    <row r="34" spans="1:11" x14ac:dyDescent="0.2">
      <c r="A34" s="8" t="s">
        <v>33</v>
      </c>
      <c r="B34"/>
      <c r="C34" s="8" t="s">
        <v>28</v>
      </c>
      <c r="D34" s="8"/>
      <c r="E34" s="8" t="s">
        <v>29</v>
      </c>
      <c r="F34" s="8"/>
      <c r="G34" s="8" t="s">
        <v>30</v>
      </c>
      <c r="H34" s="8" t="s">
        <v>31</v>
      </c>
      <c r="I34" s="8" t="s">
        <v>32</v>
      </c>
      <c r="K34" t="s">
        <v>49</v>
      </c>
    </row>
    <row r="35" spans="1:11" x14ac:dyDescent="0.2">
      <c r="A35" t="s">
        <v>24</v>
      </c>
      <c r="B35"/>
      <c r="C35">
        <f>B20</f>
        <v>0.26308363712789173</v>
      </c>
      <c r="D35"/>
      <c r="E35">
        <v>2</v>
      </c>
      <c r="F35"/>
      <c r="G35">
        <f>E20</f>
        <v>0.13154181856394587</v>
      </c>
      <c r="H35">
        <f>E16</f>
        <v>4.7201679916371484</v>
      </c>
      <c r="I35">
        <f>H19</f>
        <v>2.2487839049531579E-2</v>
      </c>
      <c r="K35" t="s">
        <v>45</v>
      </c>
    </row>
    <row r="36" spans="1:11" x14ac:dyDescent="0.2">
      <c r="A36" t="s">
        <v>25</v>
      </c>
      <c r="B36"/>
      <c r="C36">
        <f>B24</f>
        <v>2.048598455624365</v>
      </c>
      <c r="D36"/>
      <c r="E36">
        <v>9</v>
      </c>
      <c r="F36"/>
      <c r="G36">
        <f>E24</f>
        <v>0.22762205062492946</v>
      </c>
      <c r="H36"/>
      <c r="I36"/>
    </row>
    <row r="37" spans="1:11" x14ac:dyDescent="0.2">
      <c r="A37" t="s">
        <v>26</v>
      </c>
      <c r="B37"/>
      <c r="C37">
        <f>B28</f>
        <v>0.50162467487302109</v>
      </c>
      <c r="D37"/>
      <c r="E37">
        <v>18</v>
      </c>
      <c r="F37"/>
      <c r="G37">
        <f>E28</f>
        <v>2.7868037492945617E-2</v>
      </c>
      <c r="H37"/>
      <c r="I37"/>
    </row>
    <row r="38" spans="1:11" x14ac:dyDescent="0.2">
      <c r="A38" t="s">
        <v>27</v>
      </c>
      <c r="B38"/>
      <c r="C38">
        <f>B16</f>
        <v>2.8133067676252779</v>
      </c>
      <c r="D38"/>
      <c r="E38">
        <v>29</v>
      </c>
      <c r="F38"/>
      <c r="G38"/>
      <c r="H38"/>
      <c r="I38"/>
    </row>
    <row r="39" spans="1:11" x14ac:dyDescent="0.2">
      <c r="A39"/>
      <c r="B39"/>
      <c r="C39"/>
      <c r="D39"/>
      <c r="E39"/>
      <c r="F39"/>
      <c r="G39"/>
      <c r="H39"/>
      <c r="I39"/>
    </row>
    <row r="40" spans="1:11" x14ac:dyDescent="0.2">
      <c r="A40" s="8" t="s">
        <v>34</v>
      </c>
      <c r="B40"/>
      <c r="C40" s="8" t="s">
        <v>28</v>
      </c>
      <c r="D40" s="8"/>
      <c r="E40" s="8" t="s">
        <v>29</v>
      </c>
      <c r="F40" s="8"/>
      <c r="G40" s="8" t="s">
        <v>30</v>
      </c>
      <c r="H40" s="8" t="s">
        <v>31</v>
      </c>
      <c r="I40" s="8" t="s">
        <v>32</v>
      </c>
    </row>
    <row r="41" spans="1:11" x14ac:dyDescent="0.2">
      <c r="A41" t="s">
        <v>24</v>
      </c>
      <c r="B41"/>
      <c r="C41">
        <f>B21</f>
        <v>3.3098498446963026E-7</v>
      </c>
      <c r="D41"/>
      <c r="E41">
        <v>2</v>
      </c>
      <c r="F41"/>
      <c r="G41">
        <f>E21</f>
        <v>1.6549249223481513E-7</v>
      </c>
      <c r="H41">
        <f>E17</f>
        <v>12.480417038594574</v>
      </c>
      <c r="I41">
        <f>H20</f>
        <v>3.9792223314290867E-4</v>
      </c>
    </row>
    <row r="42" spans="1:11" x14ac:dyDescent="0.2">
      <c r="A42" t="s">
        <v>25</v>
      </c>
      <c r="B42"/>
      <c r="C42">
        <f>B25</f>
        <v>1.0396415240152609E-4</v>
      </c>
      <c r="D42"/>
      <c r="E42">
        <v>9</v>
      </c>
      <c r="F42"/>
      <c r="G42">
        <f>E25</f>
        <v>1.1551572489058455E-5</v>
      </c>
      <c r="H42"/>
      <c r="I42"/>
    </row>
    <row r="43" spans="1:11" x14ac:dyDescent="0.2">
      <c r="A43" t="s">
        <v>26</v>
      </c>
      <c r="B43"/>
      <c r="C43">
        <f>B29</f>
        <v>2.3868311860211072E-7</v>
      </c>
      <c r="D43"/>
      <c r="E43">
        <v>18</v>
      </c>
      <c r="F43"/>
      <c r="G43">
        <f>E29</f>
        <v>1.3260173255672819E-8</v>
      </c>
      <c r="H43"/>
      <c r="I43"/>
    </row>
    <row r="44" spans="1:11" x14ac:dyDescent="0.2">
      <c r="A44" t="s">
        <v>27</v>
      </c>
      <c r="B44"/>
      <c r="C44">
        <f>B17</f>
        <v>1.0453382050459783E-4</v>
      </c>
      <c r="D44"/>
      <c r="E44">
        <v>29</v>
      </c>
      <c r="F44"/>
      <c r="G44"/>
      <c r="H44"/>
      <c r="I44"/>
    </row>
    <row r="45" spans="1:11" x14ac:dyDescent="0.2">
      <c r="A45"/>
      <c r="B45"/>
      <c r="C45"/>
      <c r="D45"/>
      <c r="E45"/>
      <c r="F45"/>
      <c r="G45"/>
      <c r="H45"/>
      <c r="I45"/>
    </row>
    <row r="46" spans="1:11" x14ac:dyDescent="0.2">
      <c r="A46"/>
      <c r="B46"/>
      <c r="C46"/>
      <c r="D46"/>
      <c r="E46"/>
      <c r="F46"/>
      <c r="G46"/>
      <c r="H46"/>
      <c r="I46"/>
    </row>
  </sheetData>
  <pageMargins left="0.7" right="0.7" top="0.75" bottom="0.75" header="0.3" footer="0.3"/>
  <pageSetup paperSize="9" orientation="landscape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EC8C6-0489-214D-B504-7B6F8166A2FA}">
  <dimension ref="A1:M46"/>
  <sheetViews>
    <sheetView topLeftCell="A27" workbookViewId="0">
      <selection activeCell="O29" sqref="O29"/>
    </sheetView>
  </sheetViews>
  <sheetFormatPr baseColWidth="10" defaultRowHeight="16" x14ac:dyDescent="0.2"/>
  <cols>
    <col min="1" max="6" width="10.83203125" style="3"/>
    <col min="7" max="7" width="15.33203125" style="3" customWidth="1"/>
    <col min="8" max="16384" width="10.83203125" style="3"/>
  </cols>
  <sheetData>
    <row r="1" spans="1:13" x14ac:dyDescent="0.2">
      <c r="A1" s="1" t="s">
        <v>2</v>
      </c>
      <c r="B1" s="1" t="s">
        <v>3</v>
      </c>
      <c r="C1" s="1" t="s">
        <v>4</v>
      </c>
      <c r="D1" s="1" t="s">
        <v>5</v>
      </c>
      <c r="E1" s="2" t="s">
        <v>0</v>
      </c>
      <c r="F1" s="2" t="s">
        <v>1</v>
      </c>
      <c r="G1" s="4"/>
      <c r="H1" s="6" t="s">
        <v>7</v>
      </c>
      <c r="I1" s="6" t="s">
        <v>6</v>
      </c>
      <c r="K1" s="12" t="s">
        <v>51</v>
      </c>
      <c r="L1" s="12"/>
    </row>
    <row r="2" spans="1:13" x14ac:dyDescent="0.2">
      <c r="A2" s="3">
        <v>2.140011414233959</v>
      </c>
      <c r="B2" s="3">
        <v>1.5630550621669629E-2</v>
      </c>
      <c r="C2" s="3">
        <v>1.540877731752607</v>
      </c>
      <c r="D2" s="3">
        <v>1.5934583180108531E-2</v>
      </c>
      <c r="E2" s="4">
        <v>1.550753382619837</v>
      </c>
      <c r="F2" s="4">
        <v>1.5961725151987169E-2</v>
      </c>
      <c r="G2" s="4"/>
      <c r="H2">
        <f>SUM(A2,C2,E2)</f>
        <v>5.231642528606403</v>
      </c>
      <c r="I2">
        <f>SUM(B2,D2,F2)</f>
        <v>4.7526858953765329E-2</v>
      </c>
      <c r="K2" s="5" t="s">
        <v>7</v>
      </c>
      <c r="L2">
        <f>(E24-E28)/3</f>
        <v>0.32862908150069831</v>
      </c>
    </row>
    <row r="3" spans="1:13" x14ac:dyDescent="0.2">
      <c r="A3" s="3">
        <v>3.708582808887499</v>
      </c>
      <c r="B3" s="3">
        <v>1.74955595026643E-2</v>
      </c>
      <c r="C3" s="3">
        <v>2.3104042279674331</v>
      </c>
      <c r="D3" s="3">
        <v>1.7672165484134951E-2</v>
      </c>
      <c r="E3" s="4">
        <v>2.8693468698268378</v>
      </c>
      <c r="F3" s="4">
        <v>1.769524362025171E-2</v>
      </c>
      <c r="G3" s="4"/>
      <c r="H3">
        <f t="shared" ref="H3:H11" si="0">SUM(A3,C3,E3)</f>
        <v>8.8883339066817708</v>
      </c>
      <c r="I3">
        <f t="shared" ref="I3:I11" si="1">SUM(B3,D3,F3)</f>
        <v>5.2862968607050961E-2</v>
      </c>
      <c r="K3" s="5" t="s">
        <v>6</v>
      </c>
      <c r="L3">
        <f>(E25-E29)/3</f>
        <v>8.9558058558913898E-7</v>
      </c>
    </row>
    <row r="4" spans="1:13" x14ac:dyDescent="0.2">
      <c r="A4" s="3">
        <v>1.606855475226294</v>
      </c>
      <c r="B4" s="3">
        <v>1.429840142095915E-2</v>
      </c>
      <c r="C4" s="3">
        <v>1.609592201114127</v>
      </c>
      <c r="D4" s="3">
        <v>1.4760289988266759E-2</v>
      </c>
      <c r="E4" s="4">
        <v>1.6761782192099921</v>
      </c>
      <c r="F4" s="4">
        <v>1.4678093191579479E-2</v>
      </c>
      <c r="G4" s="4"/>
      <c r="H4">
        <f t="shared" si="0"/>
        <v>4.8926258955504132</v>
      </c>
      <c r="I4">
        <f t="shared" si="1"/>
        <v>4.3736784600805385E-2</v>
      </c>
    </row>
    <row r="5" spans="1:13" x14ac:dyDescent="0.2">
      <c r="A5" s="3">
        <v>3.7270725812937102</v>
      </c>
      <c r="B5" s="3">
        <v>1.52753108348135E-2</v>
      </c>
      <c r="C5" s="3">
        <v>2.1436759034423649</v>
      </c>
      <c r="D5" s="3">
        <v>1.545526911032352E-2</v>
      </c>
      <c r="E5" s="4">
        <v>2.50471285640569</v>
      </c>
      <c r="F5" s="4">
        <v>1.5438069146841499E-2</v>
      </c>
      <c r="G5" s="4"/>
      <c r="H5">
        <f t="shared" si="0"/>
        <v>8.3754613411417651</v>
      </c>
      <c r="I5">
        <f t="shared" si="1"/>
        <v>4.6168649091978514E-2</v>
      </c>
    </row>
    <row r="6" spans="1:13" x14ac:dyDescent="0.2">
      <c r="A6" s="3">
        <v>1.8726909201226729</v>
      </c>
      <c r="B6" s="3">
        <v>1.6785079928952049E-2</v>
      </c>
      <c r="C6" s="3">
        <v>1.742091129838595</v>
      </c>
      <c r="D6" s="3">
        <v>1.697266404054593E-2</v>
      </c>
      <c r="E6" s="4">
        <v>1.81170827904177</v>
      </c>
      <c r="F6" s="4">
        <v>1.6965105184208708E-2</v>
      </c>
      <c r="G6" s="4"/>
      <c r="H6">
        <f t="shared" si="0"/>
        <v>5.4264903290030375</v>
      </c>
      <c r="I6">
        <f t="shared" si="1"/>
        <v>5.0722849153706687E-2</v>
      </c>
    </row>
    <row r="7" spans="1:13" x14ac:dyDescent="0.2">
      <c r="A7" s="3">
        <v>1.5623372755652709</v>
      </c>
      <c r="B7" s="3">
        <v>1.580817051509769E-2</v>
      </c>
      <c r="C7" s="3">
        <v>1.9564990715612061</v>
      </c>
      <c r="D7" s="3">
        <v>1.5630683997916211E-2</v>
      </c>
      <c r="E7" s="4">
        <v>2.0880391880925031</v>
      </c>
      <c r="F7" s="4">
        <v>1.5721909510238101E-2</v>
      </c>
      <c r="G7" s="4"/>
      <c r="H7">
        <f t="shared" si="0"/>
        <v>5.6068755352189807</v>
      </c>
      <c r="I7">
        <f t="shared" si="1"/>
        <v>4.7160764023251998E-2</v>
      </c>
    </row>
    <row r="8" spans="1:13" x14ac:dyDescent="0.2">
      <c r="A8" s="3">
        <v>2.0486518827976372</v>
      </c>
      <c r="B8" s="3">
        <v>1.580817051509769E-2</v>
      </c>
      <c r="C8" s="3">
        <v>1.96163976574775</v>
      </c>
      <c r="D8" s="3">
        <v>1.5747485420299349E-2</v>
      </c>
      <c r="E8" s="4">
        <v>2.1042299612143052</v>
      </c>
      <c r="F8" s="4">
        <v>1.5845324386200371E-2</v>
      </c>
      <c r="G8" s="4"/>
      <c r="H8">
        <f t="shared" si="0"/>
        <v>6.1145216097596915</v>
      </c>
      <c r="I8">
        <f t="shared" si="1"/>
        <v>4.7400980321597411E-2</v>
      </c>
    </row>
    <row r="9" spans="1:13" x14ac:dyDescent="0.2">
      <c r="A9" s="3">
        <v>1.6656300543220059</v>
      </c>
      <c r="B9" s="3">
        <v>1.456483126110124E-2</v>
      </c>
      <c r="C9" s="3">
        <v>1.353705899157263</v>
      </c>
      <c r="D9" s="3">
        <v>1.4851775400000249E-2</v>
      </c>
      <c r="E9" s="4">
        <v>1.3483683425650159</v>
      </c>
      <c r="F9" s="4">
        <v>1.475169438131645E-2</v>
      </c>
      <c r="G9" s="4"/>
      <c r="H9">
        <f t="shared" si="0"/>
        <v>4.3677042960442849</v>
      </c>
      <c r="I9">
        <f t="shared" si="1"/>
        <v>4.4168301042417937E-2</v>
      </c>
    </row>
    <row r="10" spans="1:13" x14ac:dyDescent="0.2">
      <c r="A10" s="3">
        <v>2.7359634423333601</v>
      </c>
      <c r="B10" s="3">
        <v>1.5186500888099469E-2</v>
      </c>
      <c r="C10" s="3">
        <v>2.0945129267247542</v>
      </c>
      <c r="D10" s="3">
        <v>1.516024061616157E-2</v>
      </c>
      <c r="E10" s="4">
        <v>2.379441949286119</v>
      </c>
      <c r="F10" s="4">
        <v>1.511796339083165E-2</v>
      </c>
      <c r="G10" s="4"/>
      <c r="H10">
        <f t="shared" si="0"/>
        <v>7.2099183183442337</v>
      </c>
      <c r="I10">
        <f t="shared" si="1"/>
        <v>4.5464704895092689E-2</v>
      </c>
    </row>
    <row r="11" spans="1:13" x14ac:dyDescent="0.2">
      <c r="A11" s="3">
        <v>3.9349748159225388</v>
      </c>
      <c r="B11" s="3">
        <v>1.5186500888099469E-2</v>
      </c>
      <c r="C11" s="3">
        <v>2.39252749607199</v>
      </c>
      <c r="D11" s="3">
        <v>1.5150354464314279E-2</v>
      </c>
      <c r="E11" s="4">
        <v>3.3134476627767988</v>
      </c>
      <c r="F11" s="4">
        <v>1.508226942794196E-2</v>
      </c>
      <c r="G11" s="4"/>
      <c r="H11">
        <f t="shared" si="0"/>
        <v>9.6409499747713276</v>
      </c>
      <c r="I11">
        <f t="shared" si="1"/>
        <v>4.5419124780355709E-2</v>
      </c>
    </row>
    <row r="12" spans="1:13" x14ac:dyDescent="0.2">
      <c r="H12"/>
      <c r="I12"/>
    </row>
    <row r="13" spans="1:13" x14ac:dyDescent="0.2">
      <c r="A13">
        <f t="shared" ref="A13:F13" si="2">SUM(A2:A11)</f>
        <v>25.002770670704948</v>
      </c>
      <c r="B13">
        <f t="shared" si="2"/>
        <v>0.15603907637655423</v>
      </c>
      <c r="C13">
        <f t="shared" si="2"/>
        <v>19.105526353378089</v>
      </c>
      <c r="D13">
        <f t="shared" si="2"/>
        <v>0.15733551170207133</v>
      </c>
      <c r="E13">
        <f t="shared" si="2"/>
        <v>21.646226711038867</v>
      </c>
      <c r="F13">
        <f t="shared" si="2"/>
        <v>0.15725739739139713</v>
      </c>
      <c r="G13"/>
      <c r="H13">
        <f>SUM(H2:H11)</f>
        <v>65.754523735121921</v>
      </c>
      <c r="I13">
        <f>SUM(I2:I11)</f>
        <v>0.47063198547002255</v>
      </c>
      <c r="J13"/>
    </row>
    <row r="14" spans="1:13" x14ac:dyDescent="0.2">
      <c r="A14"/>
      <c r="B14"/>
      <c r="C14"/>
      <c r="D14"/>
      <c r="E14"/>
      <c r="F14"/>
      <c r="G14"/>
      <c r="H14"/>
      <c r="I14"/>
      <c r="J14"/>
    </row>
    <row r="15" spans="1:13" x14ac:dyDescent="0.2">
      <c r="A15" s="8" t="s">
        <v>12</v>
      </c>
      <c r="B15"/>
      <c r="C15"/>
      <c r="D15" s="8" t="s">
        <v>13</v>
      </c>
      <c r="E15"/>
      <c r="F15"/>
      <c r="G15" s="8" t="s">
        <v>52</v>
      </c>
      <c r="H15"/>
      <c r="K15" s="12" t="s">
        <v>39</v>
      </c>
      <c r="L15" s="9"/>
      <c r="M15" s="9"/>
    </row>
    <row r="16" spans="1:13" x14ac:dyDescent="0.2">
      <c r="A16" t="s">
        <v>7</v>
      </c>
      <c r="B16">
        <f>SUMSQ(A2:A11,C2:C11,E2:E11)-H13^2/30</f>
        <v>14.375866788889681</v>
      </c>
      <c r="C16"/>
      <c r="D16" t="s">
        <v>7</v>
      </c>
      <c r="E16">
        <f>E20/E28</f>
        <v>6.2949931927737035</v>
      </c>
      <c r="F16"/>
      <c r="G16" s="14">
        <v>3.55</v>
      </c>
      <c r="H16"/>
      <c r="K16" s="5"/>
      <c r="L16" s="9"/>
      <c r="M16" s="9"/>
    </row>
    <row r="17" spans="1:13" x14ac:dyDescent="0.2">
      <c r="A17" t="s">
        <v>6</v>
      </c>
      <c r="B17">
        <f>SUMSQ(B2:B11,D2:D11,F2:F11)-I13^2/30</f>
        <v>2.4617165832478173E-5</v>
      </c>
      <c r="C17"/>
      <c r="D17" t="s">
        <v>6</v>
      </c>
      <c r="E17">
        <f>E21/E29</f>
        <v>4.3140374803324573</v>
      </c>
      <c r="F17"/>
      <c r="G17"/>
      <c r="H17"/>
      <c r="K17" s="5" t="s">
        <v>36</v>
      </c>
      <c r="L17" s="9"/>
      <c r="M17" s="5">
        <f>AVERAGE(A2:A11)-AVERAGE(C2:C11)</f>
        <v>0.58972443173268574</v>
      </c>
    </row>
    <row r="18" spans="1:13" x14ac:dyDescent="0.2">
      <c r="A18"/>
      <c r="B18"/>
      <c r="C18"/>
      <c r="D18"/>
      <c r="E18"/>
      <c r="F18"/>
      <c r="G18" s="8" t="s">
        <v>35</v>
      </c>
      <c r="H18"/>
      <c r="I18"/>
      <c r="J18"/>
      <c r="K18" s="5" t="s">
        <v>37</v>
      </c>
      <c r="L18" s="9"/>
      <c r="M18" s="5">
        <f>AVERAGE(A2:A11)-AVERAGE(E2:E11)</f>
        <v>0.33565439596660784</v>
      </c>
    </row>
    <row r="19" spans="1:13" x14ac:dyDescent="0.2">
      <c r="A19" s="8" t="s">
        <v>14</v>
      </c>
      <c r="B19"/>
      <c r="C19"/>
      <c r="D19" s="8" t="s">
        <v>15</v>
      </c>
      <c r="E19"/>
      <c r="F19"/>
      <c r="G19" t="s">
        <v>7</v>
      </c>
      <c r="H19">
        <f>_xlfn.F.DIST.RT(E16, 2, 18)</f>
        <v>8.4574413091307275E-3</v>
      </c>
      <c r="I19"/>
      <c r="J19"/>
      <c r="K19" s="5" t="s">
        <v>38</v>
      </c>
      <c r="L19" s="9"/>
      <c r="M19" s="13">
        <f>AVERAGE(C2:C11)-AVERAGE(E2:E11)</f>
        <v>-0.2540700357660779</v>
      </c>
    </row>
    <row r="20" spans="1:13" x14ac:dyDescent="0.2">
      <c r="A20" t="s">
        <v>7</v>
      </c>
      <c r="B20">
        <f>SUMSQ(A13,C13,E13)/10-H13^2/30</f>
        <v>1.749967873294338</v>
      </c>
      <c r="C20"/>
      <c r="D20" t="s">
        <v>7</v>
      </c>
      <c r="E20">
        <f>B20/2</f>
        <v>0.874983936647169</v>
      </c>
      <c r="F20"/>
      <c r="G20" t="s">
        <v>6</v>
      </c>
      <c r="H20">
        <f>_xlfn.F.DIST.RT(E17, 2, 18)</f>
        <v>2.947098206656849E-2</v>
      </c>
      <c r="I20"/>
      <c r="J20"/>
      <c r="K20" s="5"/>
      <c r="L20" s="9"/>
      <c r="M20" s="5"/>
    </row>
    <row r="21" spans="1:13" x14ac:dyDescent="0.2">
      <c r="A21" t="s">
        <v>6</v>
      </c>
      <c r="B21">
        <f>SUMSQ(B13,D13,F13)/10-I13^2/30</f>
        <v>1.0570508313621774E-7</v>
      </c>
      <c r="C21"/>
      <c r="D21" t="s">
        <v>6</v>
      </c>
      <c r="E21">
        <f>B21/2</f>
        <v>5.2852541568108868E-8</v>
      </c>
      <c r="F21"/>
      <c r="G21" s="8"/>
      <c r="H21"/>
      <c r="I21"/>
      <c r="J21"/>
      <c r="K21" s="5" t="s">
        <v>55</v>
      </c>
      <c r="L21" s="9"/>
      <c r="M21" s="5">
        <v>3.61</v>
      </c>
    </row>
    <row r="22" spans="1:13" x14ac:dyDescent="0.2">
      <c r="A22"/>
      <c r="B22"/>
      <c r="C22"/>
      <c r="D22"/>
      <c r="E22"/>
      <c r="F22"/>
      <c r="G22" s="8" t="s">
        <v>16</v>
      </c>
      <c r="H22"/>
      <c r="I22"/>
      <c r="J22"/>
      <c r="K22" s="5" t="s">
        <v>56</v>
      </c>
      <c r="L22" s="9"/>
      <c r="M22" s="13">
        <f>M21*SQRT(E28/10)</f>
        <v>0.42560783038191519</v>
      </c>
    </row>
    <row r="23" spans="1:13" x14ac:dyDescent="0.2">
      <c r="A23" s="8" t="s">
        <v>9</v>
      </c>
      <c r="B23"/>
      <c r="C23"/>
      <c r="D23" s="8" t="s">
        <v>10</v>
      </c>
      <c r="E23"/>
      <c r="F23"/>
      <c r="G23" t="s">
        <v>7</v>
      </c>
      <c r="H23" t="s">
        <v>17</v>
      </c>
      <c r="I23"/>
      <c r="J23"/>
    </row>
    <row r="24" spans="1:13" x14ac:dyDescent="0.2">
      <c r="A24" t="s">
        <v>7</v>
      </c>
      <c r="B24">
        <f>SUMSQ(H2:H11)/3-H13^2/30</f>
        <v>10.123956438877684</v>
      </c>
      <c r="C24"/>
      <c r="D24" t="s">
        <v>7</v>
      </c>
      <c r="E24">
        <f>B24/9</f>
        <v>1.1248840487641871</v>
      </c>
      <c r="F24"/>
      <c r="G24" t="s">
        <v>6</v>
      </c>
      <c r="H24" t="s">
        <v>17</v>
      </c>
      <c r="I24"/>
      <c r="J24"/>
      <c r="K24" s="12" t="s">
        <v>39</v>
      </c>
      <c r="L24" s="9"/>
      <c r="M24" s="9"/>
    </row>
    <row r="25" spans="1:13" x14ac:dyDescent="0.2">
      <c r="A25" t="s">
        <v>6</v>
      </c>
      <c r="B25">
        <f>SUMSQ(I2:I11)/3-I13^2/30</f>
        <v>2.4290937457051819E-5</v>
      </c>
      <c r="C25"/>
      <c r="D25" t="s">
        <v>6</v>
      </c>
      <c r="E25">
        <f>B25/9</f>
        <v>2.6989930507835354E-6</v>
      </c>
      <c r="F25"/>
      <c r="G25"/>
      <c r="I25"/>
      <c r="J25"/>
      <c r="K25" s="5"/>
      <c r="L25" s="9"/>
      <c r="M25" s="9"/>
    </row>
    <row r="26" spans="1:13" x14ac:dyDescent="0.2">
      <c r="A26"/>
      <c r="B26"/>
      <c r="C26"/>
      <c r="D26"/>
      <c r="E26"/>
      <c r="F26"/>
      <c r="G26" s="5" t="s">
        <v>21</v>
      </c>
      <c r="I26"/>
      <c r="J26"/>
      <c r="K26" s="5" t="s">
        <v>36</v>
      </c>
      <c r="L26" s="9"/>
      <c r="M26" s="5">
        <f>AVERAGE(B2:B11)-AVERAGE(D2:D11)</f>
        <v>-1.2964353255170806E-4</v>
      </c>
    </row>
    <row r="27" spans="1:13" x14ac:dyDescent="0.2">
      <c r="A27" s="8" t="s">
        <v>8</v>
      </c>
      <c r="B27"/>
      <c r="C27"/>
      <c r="D27" s="8" t="s">
        <v>11</v>
      </c>
      <c r="E27"/>
      <c r="F27"/>
      <c r="G27" s="5" t="s">
        <v>22</v>
      </c>
      <c r="H27"/>
      <c r="I27"/>
      <c r="J27"/>
      <c r="K27" s="5" t="s">
        <v>37</v>
      </c>
      <c r="L27" s="9"/>
      <c r="M27" s="5">
        <f>AVERAGE(B2:B11)-AVERAGE(F2:F11)</f>
        <v>-1.2183210148429026E-4</v>
      </c>
    </row>
    <row r="28" spans="1:13" x14ac:dyDescent="0.2">
      <c r="A28" t="s">
        <v>7</v>
      </c>
      <c r="B28">
        <f>B16-B20-B24</f>
        <v>2.5019424767176588</v>
      </c>
      <c r="C28"/>
      <c r="D28" t="s">
        <v>7</v>
      </c>
      <c r="E28">
        <f>B28/18</f>
        <v>0.13899680426209216</v>
      </c>
      <c r="F28"/>
      <c r="H28" s="5"/>
      <c r="I28" s="5"/>
      <c r="K28" s="5" t="s">
        <v>38</v>
      </c>
      <c r="L28" s="9"/>
      <c r="M28" s="13">
        <f>AVERAGE(D2:D11)-AVERAGE(F2:F11)</f>
        <v>7.8114310674178011E-6</v>
      </c>
    </row>
    <row r="29" spans="1:13" x14ac:dyDescent="0.2">
      <c r="A29" t="s">
        <v>6</v>
      </c>
      <c r="B29">
        <f>B17-B21-B25</f>
        <v>2.2052329229013679E-7</v>
      </c>
      <c r="C29"/>
      <c r="D29" t="s">
        <v>6</v>
      </c>
      <c r="E29">
        <f>B29/18</f>
        <v>1.225129401611871E-8</v>
      </c>
      <c r="F29"/>
      <c r="H29" s="5"/>
      <c r="I29" s="5"/>
      <c r="K29" s="5"/>
      <c r="L29" s="9"/>
      <c r="M29" s="5"/>
    </row>
    <row r="30" spans="1:13" x14ac:dyDescent="0.2">
      <c r="A30"/>
      <c r="B30"/>
      <c r="C30"/>
      <c r="D30"/>
      <c r="E30"/>
      <c r="F30"/>
      <c r="G30"/>
      <c r="H30"/>
      <c r="I30"/>
      <c r="K30" s="5" t="s">
        <v>55</v>
      </c>
      <c r="L30" s="9"/>
      <c r="M30" s="5">
        <v>3.61</v>
      </c>
    </row>
    <row r="31" spans="1:13" x14ac:dyDescent="0.2">
      <c r="A31"/>
      <c r="B31"/>
      <c r="C31"/>
      <c r="D31"/>
      <c r="E31"/>
      <c r="F31"/>
      <c r="G31"/>
      <c r="H31"/>
      <c r="I31"/>
      <c r="K31" s="5" t="s">
        <v>56</v>
      </c>
      <c r="L31" s="9"/>
      <c r="M31" s="13">
        <f>M30*SQRT(E29/10)</f>
        <v>1.2635667324975783E-4</v>
      </c>
    </row>
    <row r="32" spans="1:13" x14ac:dyDescent="0.2">
      <c r="A32"/>
      <c r="B32"/>
      <c r="C32"/>
      <c r="D32"/>
      <c r="E32"/>
      <c r="F32"/>
      <c r="G32"/>
      <c r="H32"/>
      <c r="I32"/>
      <c r="L32" s="9"/>
    </row>
    <row r="33" spans="1:11" x14ac:dyDescent="0.2">
      <c r="A33"/>
      <c r="B33"/>
      <c r="C33"/>
      <c r="D33"/>
      <c r="E33"/>
      <c r="F33"/>
      <c r="G33"/>
      <c r="H33"/>
      <c r="I33"/>
      <c r="K33" s="8" t="s">
        <v>16</v>
      </c>
    </row>
    <row r="34" spans="1:11" x14ac:dyDescent="0.2">
      <c r="A34" s="8" t="s">
        <v>33</v>
      </c>
      <c r="B34"/>
      <c r="C34" s="8" t="s">
        <v>28</v>
      </c>
      <c r="D34" s="8"/>
      <c r="E34" s="8" t="s">
        <v>29</v>
      </c>
      <c r="F34" s="8"/>
      <c r="G34" s="8" t="s">
        <v>30</v>
      </c>
      <c r="H34" s="8" t="s">
        <v>31</v>
      </c>
      <c r="I34" s="8" t="s">
        <v>32</v>
      </c>
      <c r="K34" t="s">
        <v>49</v>
      </c>
    </row>
    <row r="35" spans="1:11" x14ac:dyDescent="0.2">
      <c r="A35" t="s">
        <v>24</v>
      </c>
      <c r="B35"/>
      <c r="C35">
        <f>B20</f>
        <v>1.749967873294338</v>
      </c>
      <c r="D35"/>
      <c r="E35">
        <v>2</v>
      </c>
      <c r="F35"/>
      <c r="G35">
        <f>E20</f>
        <v>0.874983936647169</v>
      </c>
      <c r="H35">
        <f>E16</f>
        <v>6.2949931927737035</v>
      </c>
      <c r="I35">
        <f>H19</f>
        <v>8.4574413091307275E-3</v>
      </c>
      <c r="K35" t="s">
        <v>57</v>
      </c>
    </row>
    <row r="36" spans="1:11" x14ac:dyDescent="0.2">
      <c r="A36" t="s">
        <v>25</v>
      </c>
      <c r="B36"/>
      <c r="C36">
        <f>B24</f>
        <v>10.123956438877684</v>
      </c>
      <c r="D36"/>
      <c r="E36">
        <v>9</v>
      </c>
      <c r="F36"/>
      <c r="G36">
        <f>E24</f>
        <v>1.1248840487641871</v>
      </c>
      <c r="H36"/>
      <c r="I36"/>
    </row>
    <row r="37" spans="1:11" x14ac:dyDescent="0.2">
      <c r="A37" t="s">
        <v>26</v>
      </c>
      <c r="B37"/>
      <c r="C37">
        <f>B28</f>
        <v>2.5019424767176588</v>
      </c>
      <c r="D37"/>
      <c r="E37">
        <v>18</v>
      </c>
      <c r="F37"/>
      <c r="G37">
        <f>E28</f>
        <v>0.13899680426209216</v>
      </c>
      <c r="H37"/>
      <c r="I37"/>
    </row>
    <row r="38" spans="1:11" x14ac:dyDescent="0.2">
      <c r="A38" t="s">
        <v>27</v>
      </c>
      <c r="B38"/>
      <c r="C38">
        <f>B16</f>
        <v>14.375866788889681</v>
      </c>
      <c r="D38"/>
      <c r="E38">
        <v>29</v>
      </c>
      <c r="F38"/>
      <c r="G38"/>
      <c r="H38"/>
      <c r="I38"/>
    </row>
    <row r="39" spans="1:11" x14ac:dyDescent="0.2">
      <c r="A39"/>
      <c r="B39"/>
      <c r="C39"/>
      <c r="D39"/>
      <c r="E39"/>
      <c r="F39"/>
      <c r="G39"/>
      <c r="H39"/>
      <c r="I39"/>
    </row>
    <row r="40" spans="1:11" x14ac:dyDescent="0.2">
      <c r="A40" s="8" t="s">
        <v>34</v>
      </c>
      <c r="B40"/>
      <c r="C40" s="8" t="s">
        <v>28</v>
      </c>
      <c r="D40" s="8"/>
      <c r="E40" s="8" t="s">
        <v>29</v>
      </c>
      <c r="F40" s="8"/>
      <c r="G40" s="8" t="s">
        <v>30</v>
      </c>
      <c r="H40" s="8" t="s">
        <v>31</v>
      </c>
      <c r="I40" s="8" t="s">
        <v>32</v>
      </c>
    </row>
    <row r="41" spans="1:11" x14ac:dyDescent="0.2">
      <c r="A41" t="s">
        <v>24</v>
      </c>
      <c r="B41"/>
      <c r="C41">
        <f>B21</f>
        <v>1.0570508313621774E-7</v>
      </c>
      <c r="D41"/>
      <c r="E41">
        <v>2</v>
      </c>
      <c r="F41"/>
      <c r="G41">
        <f>E21</f>
        <v>5.2852541568108868E-8</v>
      </c>
      <c r="H41">
        <f>E17</f>
        <v>4.3140374803324573</v>
      </c>
      <c r="I41">
        <f>H20</f>
        <v>2.947098206656849E-2</v>
      </c>
    </row>
    <row r="42" spans="1:11" x14ac:dyDescent="0.2">
      <c r="A42" t="s">
        <v>25</v>
      </c>
      <c r="B42"/>
      <c r="C42">
        <f>B25</f>
        <v>2.4290937457051819E-5</v>
      </c>
      <c r="D42"/>
      <c r="E42">
        <v>9</v>
      </c>
      <c r="F42"/>
      <c r="G42">
        <f>E25</f>
        <v>2.6989930507835354E-6</v>
      </c>
      <c r="H42"/>
      <c r="I42"/>
    </row>
    <row r="43" spans="1:11" x14ac:dyDescent="0.2">
      <c r="A43" t="s">
        <v>26</v>
      </c>
      <c r="B43"/>
      <c r="C43">
        <f>B29</f>
        <v>2.2052329229013679E-7</v>
      </c>
      <c r="D43"/>
      <c r="E43">
        <v>18</v>
      </c>
      <c r="F43"/>
      <c r="G43">
        <f>E29</f>
        <v>1.225129401611871E-8</v>
      </c>
      <c r="H43"/>
      <c r="I43"/>
    </row>
    <row r="44" spans="1:11" x14ac:dyDescent="0.2">
      <c r="A44" t="s">
        <v>27</v>
      </c>
      <c r="B44"/>
      <c r="C44">
        <f>B17</f>
        <v>2.4617165832478173E-5</v>
      </c>
      <c r="D44"/>
      <c r="E44">
        <v>29</v>
      </c>
      <c r="F44"/>
      <c r="G44"/>
      <c r="H44"/>
      <c r="I44"/>
    </row>
    <row r="45" spans="1:11" x14ac:dyDescent="0.2">
      <c r="A45"/>
      <c r="B45"/>
      <c r="C45"/>
      <c r="D45"/>
      <c r="E45"/>
      <c r="F45"/>
      <c r="G45"/>
      <c r="H45"/>
      <c r="I45"/>
    </row>
    <row r="46" spans="1:11" x14ac:dyDescent="0.2">
      <c r="A46"/>
      <c r="B46"/>
      <c r="C46"/>
      <c r="D46"/>
      <c r="E46"/>
      <c r="F46"/>
      <c r="G46"/>
      <c r="H46"/>
      <c r="I46"/>
    </row>
  </sheetData>
  <pageMargins left="0.7" right="0.7" top="0.75" bottom="0.75" header="0.3" footer="0.3"/>
  <pageSetup paperSize="9" orientation="landscape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03871-617E-3C47-B575-A31771C4BA6C}">
  <dimension ref="A1:L45"/>
  <sheetViews>
    <sheetView tabSelected="1" topLeftCell="A26" workbookViewId="0">
      <selection activeCell="E41" sqref="E41:E44"/>
    </sheetView>
  </sheetViews>
  <sheetFormatPr baseColWidth="10" defaultRowHeight="16" x14ac:dyDescent="0.2"/>
  <cols>
    <col min="1" max="6" width="10.83203125" style="3"/>
    <col min="7" max="7" width="15.33203125" style="3" customWidth="1"/>
    <col min="8" max="11" width="10.83203125" style="3"/>
    <col min="12" max="12" width="12.1640625" style="3" bestFit="1" customWidth="1"/>
    <col min="13" max="16384" width="10.83203125" style="3"/>
  </cols>
  <sheetData>
    <row r="1" spans="1:12" x14ac:dyDescent="0.2">
      <c r="A1" s="1" t="s">
        <v>2</v>
      </c>
      <c r="B1" s="1" t="s">
        <v>3</v>
      </c>
      <c r="C1" s="1" t="s">
        <v>4</v>
      </c>
      <c r="D1" s="1" t="s">
        <v>5</v>
      </c>
      <c r="E1" s="2" t="s">
        <v>0</v>
      </c>
      <c r="F1" s="2" t="s">
        <v>1</v>
      </c>
      <c r="H1" s="7" t="s">
        <v>7</v>
      </c>
      <c r="I1" s="7" t="s">
        <v>6</v>
      </c>
      <c r="K1" s="12" t="s">
        <v>51</v>
      </c>
      <c r="L1" s="12"/>
    </row>
    <row r="2" spans="1:12" x14ac:dyDescent="0.2">
      <c r="A2" s="3">
        <v>0.25430675271631709</v>
      </c>
      <c r="B2" s="3">
        <v>1.998223801065719E-2</v>
      </c>
      <c r="E2" s="4">
        <v>0.25706750766125758</v>
      </c>
      <c r="F2" s="4">
        <v>2.0204177854166911E-2</v>
      </c>
      <c r="H2" s="3">
        <f>SUM(A2,E2)</f>
        <v>0.51137426037757461</v>
      </c>
      <c r="I2" s="3">
        <f>SUM(B2,F2)</f>
        <v>4.0186415864824104E-2</v>
      </c>
      <c r="K2" s="5" t="s">
        <v>7</v>
      </c>
      <c r="L2">
        <f>(E24-E28)/2</f>
        <v>1.2681580374459545E-3</v>
      </c>
    </row>
    <row r="3" spans="1:12" x14ac:dyDescent="0.2">
      <c r="A3" s="3">
        <v>0.35619214421532119</v>
      </c>
      <c r="B3" s="3">
        <v>1.16785079928952E-2</v>
      </c>
      <c r="E3" s="4">
        <v>0.25280532949512052</v>
      </c>
      <c r="F3" s="4">
        <v>1.1710840158307751E-2</v>
      </c>
      <c r="H3" s="3">
        <f t="shared" ref="H3:H11" si="0">SUM(A3,E3)</f>
        <v>0.60899747371044177</v>
      </c>
      <c r="I3" s="3">
        <f t="shared" ref="I3:I11" si="1">SUM(B3,F3)</f>
        <v>2.338934815120295E-2</v>
      </c>
      <c r="K3" s="5" t="s">
        <v>6</v>
      </c>
      <c r="L3">
        <f>(E25-E29)/2</f>
        <v>5.3499255164766594E-6</v>
      </c>
    </row>
    <row r="4" spans="1:12" x14ac:dyDescent="0.2">
      <c r="A4" s="3">
        <v>0.40241065202225701</v>
      </c>
      <c r="B4" s="3">
        <v>1.456483126110124E-2</v>
      </c>
      <c r="E4" s="4">
        <v>0.28213291902085269</v>
      </c>
      <c r="F4" s="4">
        <v>1.468957025229237E-2</v>
      </c>
      <c r="H4" s="3">
        <f t="shared" si="0"/>
        <v>0.6845435710431097</v>
      </c>
      <c r="I4" s="3">
        <f t="shared" si="1"/>
        <v>2.9254401513393612E-2</v>
      </c>
    </row>
    <row r="5" spans="1:12" x14ac:dyDescent="0.2">
      <c r="A5" s="3">
        <v>0.33366242351008168</v>
      </c>
      <c r="B5" s="3">
        <v>1.7850799289520429E-2</v>
      </c>
      <c r="E5" s="4">
        <v>0.33483674709771272</v>
      </c>
      <c r="F5" s="4">
        <v>1.8068490412981579E-2</v>
      </c>
      <c r="H5" s="3">
        <f t="shared" si="0"/>
        <v>0.6684991706077944</v>
      </c>
      <c r="I5" s="3">
        <f t="shared" si="1"/>
        <v>3.5919289702502008E-2</v>
      </c>
    </row>
    <row r="6" spans="1:12" x14ac:dyDescent="0.2">
      <c r="A6" s="3">
        <v>0.25381968973696761</v>
      </c>
      <c r="B6" s="3">
        <v>1.4120781527531091E-2</v>
      </c>
      <c r="E6" s="4">
        <v>0.25767660813976861</v>
      </c>
      <c r="F6" s="4">
        <v>1.4446050139070601E-2</v>
      </c>
      <c r="H6" s="3">
        <f t="shared" si="0"/>
        <v>0.51149629787673623</v>
      </c>
      <c r="I6" s="3">
        <f t="shared" si="1"/>
        <v>2.8566831666601691E-2</v>
      </c>
    </row>
    <row r="7" spans="1:12" x14ac:dyDescent="0.2">
      <c r="A7" s="3">
        <v>0.26534057695716762</v>
      </c>
      <c r="B7" s="3">
        <v>1.536412078152753E-2</v>
      </c>
      <c r="E7" s="4">
        <v>0.26520392564255257</v>
      </c>
      <c r="F7" s="4">
        <v>1.561831964191368E-2</v>
      </c>
      <c r="H7" s="3">
        <f t="shared" si="0"/>
        <v>0.53054450259972019</v>
      </c>
      <c r="I7" s="3">
        <f t="shared" si="1"/>
        <v>3.0982440423441213E-2</v>
      </c>
    </row>
    <row r="8" spans="1:12" x14ac:dyDescent="0.2">
      <c r="A8" s="3">
        <v>0.21924353697587101</v>
      </c>
      <c r="B8" s="3">
        <v>1.647424511545293E-2</v>
      </c>
      <c r="E8" s="4">
        <v>0.21120553908350631</v>
      </c>
      <c r="F8" s="4">
        <v>1.7258369477122861E-2</v>
      </c>
      <c r="H8" s="3">
        <f t="shared" si="0"/>
        <v>0.43044907605937732</v>
      </c>
      <c r="I8" s="3">
        <f t="shared" si="1"/>
        <v>3.3732614592575788E-2</v>
      </c>
    </row>
    <row r="9" spans="1:12" x14ac:dyDescent="0.2">
      <c r="A9" s="3">
        <v>0.4274645018362464</v>
      </c>
      <c r="B9" s="3">
        <v>1.4076376554174069E-2</v>
      </c>
      <c r="E9" s="4">
        <v>0.28366854373474859</v>
      </c>
      <c r="F9" s="4">
        <v>1.400847430168134E-2</v>
      </c>
      <c r="H9" s="3">
        <f t="shared" si="0"/>
        <v>0.71113304557099499</v>
      </c>
      <c r="I9" s="3">
        <f t="shared" si="1"/>
        <v>2.8084850855855409E-2</v>
      </c>
    </row>
    <row r="10" spans="1:12" x14ac:dyDescent="0.2">
      <c r="A10" s="3">
        <v>0.2559374595325592</v>
      </c>
      <c r="B10" s="3">
        <v>1.6296625222024869E-2</v>
      </c>
      <c r="E10" s="4">
        <v>0.26202868368743698</v>
      </c>
      <c r="F10" s="4">
        <v>1.6557953714401781E-2</v>
      </c>
      <c r="H10" s="3">
        <f t="shared" si="0"/>
        <v>0.51796614321999623</v>
      </c>
      <c r="I10" s="3">
        <f t="shared" si="1"/>
        <v>3.2854578936426654E-2</v>
      </c>
    </row>
    <row r="11" spans="1:12" x14ac:dyDescent="0.2">
      <c r="A11" s="3">
        <v>0.24807162845016831</v>
      </c>
      <c r="B11" s="3">
        <v>1.5896980461811719E-2</v>
      </c>
      <c r="E11" s="4">
        <v>0.25603225310973748</v>
      </c>
      <c r="F11" s="4">
        <v>1.5766218470632021E-2</v>
      </c>
      <c r="H11" s="3">
        <f t="shared" si="0"/>
        <v>0.50410388155990582</v>
      </c>
      <c r="I11" s="3">
        <f t="shared" si="1"/>
        <v>3.1663198932443737E-2</v>
      </c>
    </row>
    <row r="13" spans="1:12" x14ac:dyDescent="0.2">
      <c r="A13">
        <f>SUM(A2:A11)</f>
        <v>3.016449365952957</v>
      </c>
      <c r="B13">
        <f>SUM(B2:B11)</f>
        <v>0.15630550621669625</v>
      </c>
      <c r="C13"/>
      <c r="D13"/>
      <c r="E13">
        <f>SUM(E2:E11)</f>
        <v>2.6626580566726936</v>
      </c>
      <c r="F13">
        <f>SUM(F2:F11)</f>
        <v>0.1583284644225709</v>
      </c>
      <c r="G13"/>
      <c r="H13">
        <f>SUM(H2:H11)</f>
        <v>5.679107422625651</v>
      </c>
      <c r="I13">
        <f>SUM(I2:I11)</f>
        <v>0.31463397063926712</v>
      </c>
      <c r="J13"/>
    </row>
    <row r="14" spans="1:12" x14ac:dyDescent="0.2">
      <c r="A14"/>
      <c r="B14"/>
      <c r="C14"/>
      <c r="D14"/>
      <c r="E14"/>
      <c r="F14"/>
      <c r="G14"/>
      <c r="H14"/>
      <c r="I14"/>
      <c r="J14"/>
    </row>
    <row r="15" spans="1:12" x14ac:dyDescent="0.2">
      <c r="A15" s="8" t="s">
        <v>12</v>
      </c>
      <c r="B15"/>
      <c r="C15"/>
      <c r="D15" s="8" t="s">
        <v>13</v>
      </c>
      <c r="E15"/>
      <c r="F15"/>
      <c r="G15" s="8" t="s">
        <v>53</v>
      </c>
      <c r="H15"/>
    </row>
    <row r="16" spans="1:12" x14ac:dyDescent="0.2">
      <c r="A16" t="s">
        <v>7</v>
      </c>
      <c r="B16">
        <f>SUMSQ(A2:A11,E2:E11)-H13^2/20</f>
        <v>6.2590253491884296E-2</v>
      </c>
      <c r="C16"/>
      <c r="D16" t="s">
        <v>7</v>
      </c>
      <c r="E16">
        <f>E20/E28</f>
        <v>3.362228940828706</v>
      </c>
      <c r="F16"/>
      <c r="G16" s="14">
        <v>5.12</v>
      </c>
      <c r="H16"/>
    </row>
    <row r="17" spans="1:10" x14ac:dyDescent="0.2">
      <c r="A17" t="s">
        <v>6</v>
      </c>
      <c r="B17">
        <f>SUMSQ(B2:B11,F2:F11)-I13^2/20</f>
        <v>9.7082562945653705E-5</v>
      </c>
      <c r="C17"/>
      <c r="D17" t="s">
        <v>6</v>
      </c>
      <c r="E17">
        <f>E21/E29</f>
        <v>6.3580444076868341</v>
      </c>
      <c r="F17"/>
      <c r="G17"/>
      <c r="H17"/>
    </row>
    <row r="18" spans="1:10" x14ac:dyDescent="0.2">
      <c r="A18"/>
      <c r="B18"/>
      <c r="C18"/>
      <c r="D18"/>
      <c r="E18"/>
      <c r="F18"/>
      <c r="G18" s="8" t="s">
        <v>35</v>
      </c>
      <c r="H18"/>
      <c r="I18"/>
      <c r="J18"/>
    </row>
    <row r="19" spans="1:10" x14ac:dyDescent="0.2">
      <c r="A19" s="8" t="s">
        <v>14</v>
      </c>
      <c r="B19"/>
      <c r="C19"/>
      <c r="D19" s="8" t="s">
        <v>15</v>
      </c>
      <c r="E19"/>
      <c r="F19"/>
      <c r="G19" t="s">
        <v>7</v>
      </c>
      <c r="H19">
        <f>_xlfn.F.DIST.RT(E16, 1, 9)</f>
        <v>9.991660217381966E-2</v>
      </c>
      <c r="I19"/>
      <c r="J19"/>
    </row>
    <row r="20" spans="1:10" x14ac:dyDescent="0.2">
      <c r="A20" t="s">
        <v>7</v>
      </c>
      <c r="B20">
        <f>SUMSQ(A13,E13)/10-H13^2/20</f>
        <v>6.2584145261115331E-3</v>
      </c>
      <c r="C20"/>
      <c r="D20" t="s">
        <v>7</v>
      </c>
      <c r="E20">
        <f>B20</f>
        <v>6.2584145261115331E-3</v>
      </c>
      <c r="F20"/>
      <c r="G20" t="s">
        <v>6</v>
      </c>
      <c r="H20">
        <f>_xlfn.F.DIST.RT(E17, 1, 9)</f>
        <v>3.2687225435136046E-2</v>
      </c>
      <c r="I20"/>
      <c r="J20"/>
    </row>
    <row r="21" spans="1:10" x14ac:dyDescent="0.2">
      <c r="A21" t="s">
        <v>6</v>
      </c>
      <c r="B21">
        <f>SUMSQ(B13,F13)/10-I13^2/20</f>
        <v>2.0461799513701168E-7</v>
      </c>
      <c r="C21"/>
      <c r="D21" t="s">
        <v>6</v>
      </c>
      <c r="E21">
        <f>B21</f>
        <v>2.0461799513701168E-7</v>
      </c>
      <c r="F21"/>
      <c r="G21" s="8"/>
      <c r="H21"/>
      <c r="I21"/>
      <c r="J21"/>
    </row>
    <row r="22" spans="1:10" x14ac:dyDescent="0.2">
      <c r="A22"/>
      <c r="B22"/>
      <c r="C22"/>
      <c r="D22"/>
      <c r="E22"/>
      <c r="F22"/>
      <c r="G22" s="8" t="s">
        <v>16</v>
      </c>
      <c r="H22"/>
      <c r="I22"/>
      <c r="J22"/>
    </row>
    <row r="23" spans="1:10" x14ac:dyDescent="0.2">
      <c r="A23" s="8" t="s">
        <v>9</v>
      </c>
      <c r="B23"/>
      <c r="C23"/>
      <c r="D23" s="8" t="s">
        <v>10</v>
      </c>
      <c r="E23"/>
      <c r="F23"/>
      <c r="G23" t="s">
        <v>7</v>
      </c>
      <c r="H23" t="s">
        <v>18</v>
      </c>
      <c r="I23"/>
      <c r="J23"/>
    </row>
    <row r="24" spans="1:10" x14ac:dyDescent="0.2">
      <c r="A24" t="s">
        <v>7</v>
      </c>
      <c r="B24">
        <f>SUMSQ(H2:H11)/2-H13^2/20</f>
        <v>3.9579341819899971E-2</v>
      </c>
      <c r="C24"/>
      <c r="D24" t="s">
        <v>7</v>
      </c>
      <c r="E24">
        <f>B24/9</f>
        <v>4.3977046466555526E-3</v>
      </c>
      <c r="F24"/>
      <c r="G24" t="s">
        <v>6</v>
      </c>
      <c r="H24" t="s">
        <v>17</v>
      </c>
      <c r="J24"/>
    </row>
    <row r="25" spans="1:10" x14ac:dyDescent="0.2">
      <c r="A25" t="s">
        <v>6</v>
      </c>
      <c r="B25">
        <f>SUMSQ(I2:I11)/2-I13^2/20</f>
        <v>9.6588302123548284E-5</v>
      </c>
      <c r="C25"/>
      <c r="D25" t="s">
        <v>6</v>
      </c>
      <c r="E25">
        <f>B25/9</f>
        <v>1.0732033569283143E-5</v>
      </c>
      <c r="F25"/>
      <c r="G25"/>
      <c r="H25"/>
      <c r="J25"/>
    </row>
    <row r="26" spans="1:10" x14ac:dyDescent="0.2">
      <c r="A26"/>
      <c r="B26"/>
      <c r="C26"/>
      <c r="D26"/>
      <c r="E26"/>
      <c r="F26"/>
      <c r="G26" s="5" t="s">
        <v>20</v>
      </c>
      <c r="J26"/>
    </row>
    <row r="27" spans="1:10" x14ac:dyDescent="0.2">
      <c r="A27" s="8" t="s">
        <v>8</v>
      </c>
      <c r="B27"/>
      <c r="C27"/>
      <c r="D27" s="8" t="s">
        <v>11</v>
      </c>
      <c r="E27"/>
      <c r="F27"/>
      <c r="G27" s="5" t="s">
        <v>22</v>
      </c>
      <c r="I27"/>
      <c r="J27"/>
    </row>
    <row r="28" spans="1:10" x14ac:dyDescent="0.2">
      <c r="A28" t="s">
        <v>7</v>
      </c>
      <c r="B28">
        <f>B16-B20-B24</f>
        <v>1.6752497145872791E-2</v>
      </c>
      <c r="C28"/>
      <c r="D28" t="s">
        <v>7</v>
      </c>
      <c r="E28">
        <f>B28/9</f>
        <v>1.8613885717636434E-3</v>
      </c>
      <c r="F28"/>
      <c r="H28" s="5"/>
      <c r="I28" s="5"/>
    </row>
    <row r="29" spans="1:10" x14ac:dyDescent="0.2">
      <c r="A29" t="s">
        <v>6</v>
      </c>
      <c r="B29">
        <f>B17-B21-B25</f>
        <v>2.8964282696841009E-7</v>
      </c>
      <c r="C29"/>
      <c r="D29" t="s">
        <v>6</v>
      </c>
      <c r="E29">
        <f>B29/9</f>
        <v>3.2182536329823342E-8</v>
      </c>
      <c r="F29"/>
      <c r="H29" s="5"/>
      <c r="I29" s="5"/>
    </row>
    <row r="30" spans="1:10" x14ac:dyDescent="0.2">
      <c r="A30"/>
      <c r="B30"/>
      <c r="C30"/>
      <c r="D30"/>
      <c r="E30"/>
      <c r="F30"/>
      <c r="G30"/>
      <c r="H30"/>
      <c r="I30"/>
    </row>
    <row r="31" spans="1:10" x14ac:dyDescent="0.2">
      <c r="A31"/>
      <c r="B31"/>
      <c r="C31"/>
      <c r="D31"/>
      <c r="E31"/>
      <c r="F31"/>
      <c r="G31"/>
      <c r="H31"/>
      <c r="I31"/>
    </row>
    <row r="32" spans="1:10" x14ac:dyDescent="0.2">
      <c r="A32"/>
      <c r="B32"/>
      <c r="C32"/>
      <c r="D32"/>
      <c r="E32"/>
      <c r="F32"/>
      <c r="G32"/>
      <c r="H32"/>
      <c r="I32"/>
    </row>
    <row r="33" spans="1:9" x14ac:dyDescent="0.2">
      <c r="A33"/>
      <c r="B33"/>
      <c r="C33"/>
      <c r="D33"/>
      <c r="E33"/>
      <c r="F33"/>
      <c r="G33"/>
      <c r="H33"/>
      <c r="I33"/>
    </row>
    <row r="34" spans="1:9" x14ac:dyDescent="0.2">
      <c r="A34" s="8" t="s">
        <v>33</v>
      </c>
      <c r="B34"/>
      <c r="C34" s="8" t="s">
        <v>28</v>
      </c>
      <c r="D34" s="8"/>
      <c r="E34" s="8" t="s">
        <v>29</v>
      </c>
      <c r="F34" s="8"/>
      <c r="G34" s="8" t="s">
        <v>30</v>
      </c>
      <c r="H34" s="8" t="s">
        <v>31</v>
      </c>
      <c r="I34" s="8" t="s">
        <v>32</v>
      </c>
    </row>
    <row r="35" spans="1:9" x14ac:dyDescent="0.2">
      <c r="A35" t="s">
        <v>24</v>
      </c>
      <c r="B35"/>
      <c r="C35">
        <f>B20</f>
        <v>6.2584145261115331E-3</v>
      </c>
      <c r="D35"/>
      <c r="E35">
        <v>1</v>
      </c>
      <c r="F35"/>
      <c r="G35">
        <f>E20</f>
        <v>6.2584145261115331E-3</v>
      </c>
      <c r="H35">
        <f>E16</f>
        <v>3.362228940828706</v>
      </c>
      <c r="I35">
        <f>H19</f>
        <v>9.991660217381966E-2</v>
      </c>
    </row>
    <row r="36" spans="1:9" x14ac:dyDescent="0.2">
      <c r="A36" t="s">
        <v>25</v>
      </c>
      <c r="B36"/>
      <c r="C36">
        <f>B24</f>
        <v>3.9579341819899971E-2</v>
      </c>
      <c r="D36"/>
      <c r="E36">
        <v>9</v>
      </c>
      <c r="F36"/>
      <c r="G36">
        <f>E24</f>
        <v>4.3977046466555526E-3</v>
      </c>
      <c r="H36"/>
      <c r="I36"/>
    </row>
    <row r="37" spans="1:9" x14ac:dyDescent="0.2">
      <c r="A37" t="s">
        <v>26</v>
      </c>
      <c r="B37"/>
      <c r="C37">
        <f>B28</f>
        <v>1.6752497145872791E-2</v>
      </c>
      <c r="D37"/>
      <c r="E37">
        <v>9</v>
      </c>
      <c r="F37"/>
      <c r="G37">
        <f>E28</f>
        <v>1.8613885717636434E-3</v>
      </c>
      <c r="H37"/>
      <c r="I37"/>
    </row>
    <row r="38" spans="1:9" x14ac:dyDescent="0.2">
      <c r="A38" t="s">
        <v>27</v>
      </c>
      <c r="B38"/>
      <c r="C38">
        <f>B16</f>
        <v>6.2590253491884296E-2</v>
      </c>
      <c r="D38"/>
      <c r="E38">
        <v>19</v>
      </c>
      <c r="F38"/>
      <c r="G38"/>
      <c r="H38"/>
      <c r="I38"/>
    </row>
    <row r="39" spans="1:9" x14ac:dyDescent="0.2">
      <c r="A39"/>
      <c r="B39"/>
      <c r="C39"/>
      <c r="D39"/>
      <c r="E39"/>
      <c r="F39"/>
      <c r="G39"/>
      <c r="H39"/>
      <c r="I39"/>
    </row>
    <row r="40" spans="1:9" x14ac:dyDescent="0.2">
      <c r="A40" s="8" t="s">
        <v>34</v>
      </c>
      <c r="B40"/>
      <c r="C40" s="8" t="s">
        <v>28</v>
      </c>
      <c r="D40" s="8"/>
      <c r="E40" s="8" t="s">
        <v>29</v>
      </c>
      <c r="F40" s="8"/>
      <c r="G40" s="8" t="s">
        <v>30</v>
      </c>
      <c r="H40" s="8" t="s">
        <v>31</v>
      </c>
      <c r="I40" s="8" t="s">
        <v>32</v>
      </c>
    </row>
    <row r="41" spans="1:9" x14ac:dyDescent="0.2">
      <c r="A41" t="s">
        <v>24</v>
      </c>
      <c r="B41"/>
      <c r="C41">
        <f>B21</f>
        <v>2.0461799513701168E-7</v>
      </c>
      <c r="D41"/>
      <c r="E41">
        <v>1</v>
      </c>
      <c r="F41"/>
      <c r="G41">
        <f>E21</f>
        <v>2.0461799513701168E-7</v>
      </c>
      <c r="H41">
        <f>E17</f>
        <v>6.3580444076868341</v>
      </c>
      <c r="I41">
        <f>H20</f>
        <v>3.2687225435136046E-2</v>
      </c>
    </row>
    <row r="42" spans="1:9" x14ac:dyDescent="0.2">
      <c r="A42" t="s">
        <v>25</v>
      </c>
      <c r="B42"/>
      <c r="C42">
        <f>B25</f>
        <v>9.6588302123548284E-5</v>
      </c>
      <c r="D42"/>
      <c r="E42">
        <v>9</v>
      </c>
      <c r="F42"/>
      <c r="G42">
        <f>E25</f>
        <v>1.0732033569283143E-5</v>
      </c>
      <c r="H42"/>
      <c r="I42"/>
    </row>
    <row r="43" spans="1:9" x14ac:dyDescent="0.2">
      <c r="A43" t="s">
        <v>26</v>
      </c>
      <c r="B43"/>
      <c r="C43">
        <f>B29</f>
        <v>2.8964282696841009E-7</v>
      </c>
      <c r="D43"/>
      <c r="E43">
        <v>9</v>
      </c>
      <c r="F43"/>
      <c r="G43">
        <f>E29</f>
        <v>3.2182536329823342E-8</v>
      </c>
      <c r="H43"/>
      <c r="I43"/>
    </row>
    <row r="44" spans="1:9" x14ac:dyDescent="0.2">
      <c r="A44" t="s">
        <v>27</v>
      </c>
      <c r="B44"/>
      <c r="C44">
        <f>B17</f>
        <v>9.7082562945653705E-5</v>
      </c>
      <c r="D44"/>
      <c r="E44">
        <v>19</v>
      </c>
      <c r="F44"/>
      <c r="G44"/>
      <c r="H44"/>
      <c r="I44"/>
    </row>
    <row r="45" spans="1:9" x14ac:dyDescent="0.2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  <pageSetup paperSize="9" orientation="landscape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34EE3-D26C-D745-BA59-C2AF158F6DDF}">
  <dimension ref="A1:L45"/>
  <sheetViews>
    <sheetView topLeftCell="A19" workbookViewId="0">
      <selection activeCell="K41" sqref="K41"/>
    </sheetView>
  </sheetViews>
  <sheetFormatPr baseColWidth="10" defaultRowHeight="16" x14ac:dyDescent="0.2"/>
  <cols>
    <col min="1" max="6" width="10.83203125" style="3"/>
    <col min="7" max="7" width="15" style="3" customWidth="1"/>
    <col min="8" max="16384" width="10.83203125" style="3"/>
  </cols>
  <sheetData>
    <row r="1" spans="1:12" x14ac:dyDescent="0.2">
      <c r="A1" s="1" t="s">
        <v>2</v>
      </c>
      <c r="B1" s="1" t="s">
        <v>3</v>
      </c>
      <c r="C1" s="1" t="s">
        <v>4</v>
      </c>
      <c r="D1" s="1" t="s">
        <v>5</v>
      </c>
      <c r="E1" s="2" t="s">
        <v>0</v>
      </c>
      <c r="F1" s="2" t="s">
        <v>1</v>
      </c>
      <c r="H1" s="7" t="s">
        <v>7</v>
      </c>
      <c r="I1" s="7" t="s">
        <v>6</v>
      </c>
      <c r="K1" s="12" t="s">
        <v>51</v>
      </c>
      <c r="L1" s="12"/>
    </row>
    <row r="2" spans="1:12" x14ac:dyDescent="0.2">
      <c r="A2" s="3">
        <v>1.3633641273605921</v>
      </c>
      <c r="B2" s="3">
        <v>1.816163410301954E-2</v>
      </c>
      <c r="E2" s="4">
        <v>1.2986495281431869</v>
      </c>
      <c r="F2" s="4">
        <v>1.8219699388061068E-2</v>
      </c>
      <c r="H2" s="3">
        <f>SUM(A2,E2)</f>
        <v>2.6620136555037792</v>
      </c>
      <c r="I2" s="3">
        <f>SUM(B2,F2)</f>
        <v>3.6381333491080609E-2</v>
      </c>
      <c r="K2" s="5" t="s">
        <v>7</v>
      </c>
      <c r="L2">
        <f>(E24-E28)/2</f>
        <v>1.0203693359540484E-2</v>
      </c>
    </row>
    <row r="3" spans="1:12" x14ac:dyDescent="0.2">
      <c r="A3" s="3">
        <v>1.094657573282755</v>
      </c>
      <c r="B3" s="3">
        <v>1.3898756660746E-2</v>
      </c>
      <c r="E3" s="4">
        <v>1.170407227822494</v>
      </c>
      <c r="F3" s="4">
        <v>1.394438015924074E-2</v>
      </c>
      <c r="H3" s="3">
        <f t="shared" ref="H3:H11" si="0">SUM(A3,E3)</f>
        <v>2.265064801105249</v>
      </c>
      <c r="I3" s="3">
        <f t="shared" ref="I3:I11" si="1">SUM(B3,F3)</f>
        <v>2.7843136819986739E-2</v>
      </c>
      <c r="K3" s="5" t="s">
        <v>6</v>
      </c>
      <c r="L3">
        <f>(E25-E29)/2</f>
        <v>2.1605542058241138E-6</v>
      </c>
    </row>
    <row r="4" spans="1:12" x14ac:dyDescent="0.2">
      <c r="A4" s="3">
        <v>1.251838736206323</v>
      </c>
      <c r="B4" s="3">
        <v>1.5053285968028419E-2</v>
      </c>
      <c r="E4" s="4">
        <v>0.98573011897354423</v>
      </c>
      <c r="F4" s="4">
        <v>1.504703999622117E-2</v>
      </c>
      <c r="H4" s="3">
        <f t="shared" si="0"/>
        <v>2.2375688551798674</v>
      </c>
      <c r="I4" s="3">
        <f t="shared" si="1"/>
        <v>3.0100325964249587E-2</v>
      </c>
    </row>
    <row r="5" spans="1:12" x14ac:dyDescent="0.2">
      <c r="A5" s="3">
        <v>1.0874101700846941</v>
      </c>
      <c r="B5" s="3">
        <v>1.6385435168738902E-2</v>
      </c>
      <c r="E5" s="4">
        <v>0.92024491544870657</v>
      </c>
      <c r="F5" s="4">
        <v>1.692349714171781E-2</v>
      </c>
      <c r="H5" s="3">
        <f t="shared" si="0"/>
        <v>2.0076550855334006</v>
      </c>
      <c r="I5" s="3">
        <f t="shared" si="1"/>
        <v>3.3308932310456715E-2</v>
      </c>
    </row>
    <row r="6" spans="1:12" x14ac:dyDescent="0.2">
      <c r="A6" s="3">
        <v>1.2315618939688531</v>
      </c>
      <c r="B6" s="3">
        <v>1.3676731793960921E-2</v>
      </c>
      <c r="E6" s="4">
        <v>1.2146015181662331</v>
      </c>
      <c r="F6" s="4">
        <v>1.3764142039899089E-2</v>
      </c>
      <c r="H6" s="3">
        <f t="shared" si="0"/>
        <v>2.4461634121350864</v>
      </c>
      <c r="I6" s="3">
        <f t="shared" si="1"/>
        <v>2.744087383386001E-2</v>
      </c>
    </row>
    <row r="7" spans="1:12" x14ac:dyDescent="0.2">
      <c r="A7" s="3">
        <v>1.0047452777066599</v>
      </c>
      <c r="B7" s="3">
        <v>1.41651865008881E-2</v>
      </c>
      <c r="E7" s="4">
        <v>1.03791605351307</v>
      </c>
      <c r="F7" s="4">
        <v>1.4292627099057891E-2</v>
      </c>
      <c r="H7" s="3">
        <f t="shared" si="0"/>
        <v>2.0426613312197297</v>
      </c>
      <c r="I7" s="3">
        <f t="shared" si="1"/>
        <v>2.8457813599945991E-2</v>
      </c>
    </row>
    <row r="8" spans="1:12" x14ac:dyDescent="0.2">
      <c r="A8" s="3">
        <v>1.0431574983858349</v>
      </c>
      <c r="B8" s="3">
        <v>1.7317939609236239E-2</v>
      </c>
      <c r="E8" s="4">
        <v>1.071460779501342</v>
      </c>
      <c r="F8" s="4">
        <v>1.729671685564221E-2</v>
      </c>
      <c r="H8" s="3">
        <f t="shared" si="0"/>
        <v>2.1146182778871769</v>
      </c>
      <c r="I8" s="3">
        <f t="shared" si="1"/>
        <v>3.4614656464878449E-2</v>
      </c>
    </row>
    <row r="9" spans="1:12" x14ac:dyDescent="0.2">
      <c r="A9" s="3">
        <v>1.0808012904290281</v>
      </c>
      <c r="B9" s="3">
        <v>1.6030195381882769E-2</v>
      </c>
      <c r="E9" s="4">
        <v>1.0991369564190869</v>
      </c>
      <c r="F9" s="4">
        <v>1.5797206471932088E-2</v>
      </c>
      <c r="H9" s="3">
        <f t="shared" si="0"/>
        <v>2.1799382468481152</v>
      </c>
      <c r="I9" s="3">
        <f t="shared" si="1"/>
        <v>3.1827401853814857E-2</v>
      </c>
    </row>
    <row r="10" spans="1:12" x14ac:dyDescent="0.2">
      <c r="A10" s="3">
        <v>0.97679724231139875</v>
      </c>
      <c r="B10" s="3">
        <v>1.514209591474245E-2</v>
      </c>
      <c r="E10" s="4">
        <v>0.93429095194994227</v>
      </c>
      <c r="F10" s="4">
        <v>1.530424075109332E-2</v>
      </c>
      <c r="H10" s="3">
        <f t="shared" si="0"/>
        <v>1.9110881942613411</v>
      </c>
      <c r="I10" s="3">
        <f t="shared" si="1"/>
        <v>3.0446336665835769E-2</v>
      </c>
    </row>
    <row r="11" spans="1:12" x14ac:dyDescent="0.2">
      <c r="A11" s="3">
        <v>1.0812432376014269</v>
      </c>
      <c r="B11" s="3">
        <v>1.567495559502664E-2</v>
      </c>
      <c r="E11" s="4">
        <v>0.89357584455016126</v>
      </c>
      <c r="F11" s="4">
        <v>1.5798378488758789E-2</v>
      </c>
      <c r="H11" s="3">
        <f t="shared" si="0"/>
        <v>1.9748190821515883</v>
      </c>
      <c r="I11" s="3">
        <f t="shared" si="1"/>
        <v>3.1473334083785429E-2</v>
      </c>
    </row>
    <row r="13" spans="1:12" x14ac:dyDescent="0.2">
      <c r="A13">
        <f>SUM(A2:A11)</f>
        <v>11.215577047337566</v>
      </c>
      <c r="B13">
        <f>SUM(B2:B11)</f>
        <v>0.15550621669626999</v>
      </c>
      <c r="C13"/>
      <c r="D13"/>
      <c r="E13">
        <f>SUM(E2:E11)</f>
        <v>10.626013894487768</v>
      </c>
      <c r="F13">
        <f>SUM(F2:F11)</f>
        <v>0.15638792839162419</v>
      </c>
      <c r="G13"/>
      <c r="H13">
        <f>SUM(H2:H11)</f>
        <v>21.841590941825334</v>
      </c>
      <c r="I13">
        <f>SUM(I2:I11)</f>
        <v>0.31189414508789415</v>
      </c>
      <c r="J13"/>
      <c r="K13" s="9"/>
    </row>
    <row r="14" spans="1:12" x14ac:dyDescent="0.2">
      <c r="A14"/>
      <c r="B14"/>
      <c r="C14"/>
      <c r="D14"/>
      <c r="E14"/>
      <c r="F14"/>
      <c r="G14"/>
      <c r="H14"/>
      <c r="I14"/>
      <c r="J14"/>
      <c r="K14" s="9"/>
    </row>
    <row r="15" spans="1:12" x14ac:dyDescent="0.2">
      <c r="A15" s="8" t="s">
        <v>12</v>
      </c>
      <c r="B15"/>
      <c r="C15"/>
      <c r="D15" s="8" t="s">
        <v>13</v>
      </c>
      <c r="E15"/>
      <c r="F15"/>
      <c r="G15" s="8" t="s">
        <v>53</v>
      </c>
      <c r="H15"/>
    </row>
    <row r="16" spans="1:12" x14ac:dyDescent="0.2">
      <c r="A16" t="s">
        <v>7</v>
      </c>
      <c r="B16">
        <f>SUMSQ(A2:A11,E2:E11)-H13^2/20</f>
        <v>0.31452231516875173</v>
      </c>
      <c r="C16"/>
      <c r="D16" t="s">
        <v>7</v>
      </c>
      <c r="E16">
        <f>E20/E28</f>
        <v>2.7567466989413796</v>
      </c>
      <c r="F16"/>
      <c r="G16" s="14">
        <v>5.12</v>
      </c>
      <c r="H16"/>
    </row>
    <row r="17" spans="1:11" x14ac:dyDescent="0.2">
      <c r="A17" t="s">
        <v>6</v>
      </c>
      <c r="B17">
        <f>SUMSQ(B2:B11,F2:F11)-I13^2/20</f>
        <v>3.9266247762256498E-5</v>
      </c>
      <c r="C17"/>
      <c r="D17" t="s">
        <v>6</v>
      </c>
      <c r="E17">
        <f>E21/E29</f>
        <v>2.0737145952129179</v>
      </c>
      <c r="F17"/>
      <c r="G17"/>
      <c r="H17"/>
    </row>
    <row r="18" spans="1:11" x14ac:dyDescent="0.2">
      <c r="A18"/>
      <c r="B18"/>
      <c r="C18"/>
      <c r="D18"/>
      <c r="E18"/>
      <c r="F18"/>
      <c r="G18" s="8" t="s">
        <v>35</v>
      </c>
      <c r="H18"/>
      <c r="I18"/>
      <c r="J18"/>
      <c r="K18" s="9"/>
    </row>
    <row r="19" spans="1:11" x14ac:dyDescent="0.2">
      <c r="A19" s="8" t="s">
        <v>14</v>
      </c>
      <c r="B19"/>
      <c r="C19"/>
      <c r="D19" s="8" t="s">
        <v>15</v>
      </c>
      <c r="E19"/>
      <c r="F19"/>
      <c r="G19" t="s">
        <v>7</v>
      </c>
      <c r="H19">
        <f>_xlfn.F.DIST.RT(E16, 1, 9)</f>
        <v>0.13121481294562135</v>
      </c>
      <c r="I19"/>
      <c r="J19"/>
      <c r="K19" s="9"/>
    </row>
    <row r="20" spans="1:11" x14ac:dyDescent="0.2">
      <c r="A20" t="s">
        <v>7</v>
      </c>
      <c r="B20">
        <f>SUMSQ(A13,E13)/10-H13^2/20</f>
        <v>1.7379235559907613E-2</v>
      </c>
      <c r="C20"/>
      <c r="D20" t="s">
        <v>7</v>
      </c>
      <c r="E20">
        <f>B20</f>
        <v>1.7379235559907613E-2</v>
      </c>
      <c r="F20"/>
      <c r="G20" t="s">
        <v>6</v>
      </c>
      <c r="H20">
        <f>_xlfn.F.DIST.RT(E17, 1, 9)</f>
        <v>0.18371953134296443</v>
      </c>
      <c r="I20"/>
      <c r="J20"/>
      <c r="K20" s="9"/>
    </row>
    <row r="21" spans="1:11" x14ac:dyDescent="0.2">
      <c r="A21" t="s">
        <v>6</v>
      </c>
      <c r="B21">
        <f>SUMSQ(B13,F13)/10-I13^2/20</f>
        <v>3.8870775687614711E-8</v>
      </c>
      <c r="C21"/>
      <c r="D21" t="s">
        <v>6</v>
      </c>
      <c r="E21">
        <f>B21</f>
        <v>3.8870775687614711E-8</v>
      </c>
      <c r="F21"/>
      <c r="G21" s="8"/>
      <c r="H21"/>
      <c r="I21"/>
      <c r="J21"/>
      <c r="K21" s="9"/>
    </row>
    <row r="22" spans="1:11" x14ac:dyDescent="0.2">
      <c r="A22"/>
      <c r="B22"/>
      <c r="C22"/>
      <c r="D22"/>
      <c r="E22"/>
      <c r="F22"/>
      <c r="G22" s="8" t="s">
        <v>16</v>
      </c>
      <c r="H22"/>
      <c r="I22"/>
      <c r="J22"/>
      <c r="K22" s="9"/>
    </row>
    <row r="23" spans="1:11" x14ac:dyDescent="0.2">
      <c r="A23" s="8" t="s">
        <v>9</v>
      </c>
      <c r="B23"/>
      <c r="C23"/>
      <c r="D23" s="8" t="s">
        <v>10</v>
      </c>
      <c r="E23"/>
      <c r="F23"/>
      <c r="G23" t="s">
        <v>7</v>
      </c>
      <c r="H23" t="s">
        <v>18</v>
      </c>
      <c r="I23"/>
      <c r="J23"/>
      <c r="K23" s="9"/>
    </row>
    <row r="24" spans="1:11" x14ac:dyDescent="0.2">
      <c r="A24" t="s">
        <v>7</v>
      </c>
      <c r="B24">
        <f>SUMSQ(H2:H11)/2-H13^2/20</f>
        <v>0.24040478004028643</v>
      </c>
      <c r="C24"/>
      <c r="D24" t="s">
        <v>7</v>
      </c>
      <c r="E24">
        <f>B24/9</f>
        <v>2.6711642226698491E-2</v>
      </c>
      <c r="F24"/>
      <c r="G24" t="s">
        <v>6</v>
      </c>
      <c r="H24" t="s">
        <v>18</v>
      </c>
      <c r="I24" s="9"/>
      <c r="J24"/>
      <c r="K24" s="9"/>
    </row>
    <row r="25" spans="1:11" x14ac:dyDescent="0.2">
      <c r="A25" t="s">
        <v>6</v>
      </c>
      <c r="B25">
        <f>SUMSQ(I2:I11)/2-I13^2/20</f>
        <v>3.9058676345701468E-5</v>
      </c>
      <c r="C25"/>
      <c r="D25" t="s">
        <v>6</v>
      </c>
      <c r="E25">
        <f>B25/9</f>
        <v>4.3398529273001628E-6</v>
      </c>
      <c r="F25"/>
      <c r="G25"/>
      <c r="I25" s="5"/>
      <c r="J25"/>
      <c r="K25" s="9"/>
    </row>
    <row r="26" spans="1:11" x14ac:dyDescent="0.2">
      <c r="A26"/>
      <c r="B26"/>
      <c r="C26"/>
      <c r="D26"/>
      <c r="E26"/>
      <c r="F26"/>
      <c r="G26" s="5" t="s">
        <v>20</v>
      </c>
      <c r="I26" s="5"/>
      <c r="J26"/>
      <c r="K26" s="9"/>
    </row>
    <row r="27" spans="1:11" x14ac:dyDescent="0.2">
      <c r="A27" s="8" t="s">
        <v>8</v>
      </c>
      <c r="B27"/>
      <c r="C27"/>
      <c r="D27" s="8" t="s">
        <v>11</v>
      </c>
      <c r="E27"/>
      <c r="F27"/>
      <c r="G27" s="5" t="s">
        <v>23</v>
      </c>
      <c r="H27"/>
      <c r="I27"/>
      <c r="J27"/>
      <c r="K27" s="9"/>
    </row>
    <row r="28" spans="1:11" x14ac:dyDescent="0.2">
      <c r="A28" t="s">
        <v>7</v>
      </c>
      <c r="B28">
        <f>B16-B20-B24</f>
        <v>5.6738299568557693E-2</v>
      </c>
      <c r="C28"/>
      <c r="D28" t="s">
        <v>7</v>
      </c>
      <c r="E28">
        <f>B28/9</f>
        <v>6.3042555076175217E-3</v>
      </c>
      <c r="F28"/>
      <c r="H28" s="5"/>
      <c r="I28" s="5"/>
      <c r="K28" s="9"/>
    </row>
    <row r="29" spans="1:11" x14ac:dyDescent="0.2">
      <c r="A29" t="s">
        <v>6</v>
      </c>
      <c r="B29">
        <f>B17-B21-B25</f>
        <v>1.6870064086741549E-7</v>
      </c>
      <c r="C29"/>
      <c r="D29" t="s">
        <v>6</v>
      </c>
      <c r="E29">
        <f>B29/9</f>
        <v>1.8744515651935055E-8</v>
      </c>
      <c r="F29"/>
      <c r="H29" s="5"/>
      <c r="I29" s="5"/>
      <c r="K29" s="9"/>
    </row>
    <row r="30" spans="1:11" x14ac:dyDescent="0.2">
      <c r="A30"/>
      <c r="B30"/>
      <c r="C30"/>
      <c r="D30"/>
      <c r="E30"/>
      <c r="F30"/>
      <c r="G30"/>
      <c r="H30"/>
      <c r="I30"/>
      <c r="K30" s="9"/>
    </row>
    <row r="31" spans="1:11" x14ac:dyDescent="0.2">
      <c r="A31"/>
      <c r="B31"/>
      <c r="C31"/>
      <c r="D31"/>
      <c r="E31"/>
      <c r="F31"/>
      <c r="G31"/>
      <c r="H31"/>
      <c r="I31"/>
    </row>
    <row r="32" spans="1:11" x14ac:dyDescent="0.2">
      <c r="A32"/>
      <c r="B32"/>
      <c r="C32"/>
      <c r="D32"/>
      <c r="E32"/>
      <c r="F32"/>
      <c r="G32"/>
      <c r="H32"/>
      <c r="I32"/>
    </row>
    <row r="33" spans="1:9" x14ac:dyDescent="0.2">
      <c r="A33"/>
      <c r="B33"/>
      <c r="C33"/>
      <c r="D33"/>
      <c r="E33"/>
      <c r="F33"/>
      <c r="G33"/>
      <c r="H33"/>
      <c r="I33"/>
    </row>
    <row r="34" spans="1:9" x14ac:dyDescent="0.2">
      <c r="A34" s="8" t="s">
        <v>33</v>
      </c>
      <c r="B34"/>
      <c r="C34" s="8" t="s">
        <v>28</v>
      </c>
      <c r="D34" s="8"/>
      <c r="E34" s="8" t="s">
        <v>29</v>
      </c>
      <c r="F34" s="8"/>
      <c r="G34" s="8" t="s">
        <v>30</v>
      </c>
      <c r="H34" s="8" t="s">
        <v>31</v>
      </c>
      <c r="I34" s="8" t="s">
        <v>32</v>
      </c>
    </row>
    <row r="35" spans="1:9" x14ac:dyDescent="0.2">
      <c r="A35" t="s">
        <v>24</v>
      </c>
      <c r="B35"/>
      <c r="C35">
        <f>B20</f>
        <v>1.7379235559907613E-2</v>
      </c>
      <c r="D35"/>
      <c r="E35">
        <v>1</v>
      </c>
      <c r="F35"/>
      <c r="G35">
        <f>E20</f>
        <v>1.7379235559907613E-2</v>
      </c>
      <c r="H35">
        <f>E16</f>
        <v>2.7567466989413796</v>
      </c>
      <c r="I35">
        <f>H19</f>
        <v>0.13121481294562135</v>
      </c>
    </row>
    <row r="36" spans="1:9" x14ac:dyDescent="0.2">
      <c r="A36" t="s">
        <v>25</v>
      </c>
      <c r="B36"/>
      <c r="C36">
        <f>B24</f>
        <v>0.24040478004028643</v>
      </c>
      <c r="D36"/>
      <c r="E36">
        <v>9</v>
      </c>
      <c r="F36"/>
      <c r="G36">
        <f>E24</f>
        <v>2.6711642226698491E-2</v>
      </c>
      <c r="H36"/>
      <c r="I36"/>
    </row>
    <row r="37" spans="1:9" x14ac:dyDescent="0.2">
      <c r="A37" t="s">
        <v>26</v>
      </c>
      <c r="B37"/>
      <c r="C37">
        <f>B28</f>
        <v>5.6738299568557693E-2</v>
      </c>
      <c r="D37"/>
      <c r="E37">
        <v>9</v>
      </c>
      <c r="F37"/>
      <c r="G37">
        <f>E28</f>
        <v>6.3042555076175217E-3</v>
      </c>
      <c r="H37"/>
      <c r="I37"/>
    </row>
    <row r="38" spans="1:9" x14ac:dyDescent="0.2">
      <c r="A38" t="s">
        <v>27</v>
      </c>
      <c r="B38"/>
      <c r="C38">
        <f>B16</f>
        <v>0.31452231516875173</v>
      </c>
      <c r="D38"/>
      <c r="E38">
        <v>19</v>
      </c>
      <c r="F38"/>
      <c r="G38"/>
      <c r="H38"/>
      <c r="I38"/>
    </row>
    <row r="39" spans="1:9" x14ac:dyDescent="0.2">
      <c r="A39"/>
      <c r="B39"/>
      <c r="C39"/>
      <c r="D39"/>
      <c r="E39"/>
      <c r="F39"/>
      <c r="G39"/>
      <c r="H39"/>
      <c r="I39"/>
    </row>
    <row r="40" spans="1:9" x14ac:dyDescent="0.2">
      <c r="A40" s="8" t="s">
        <v>34</v>
      </c>
      <c r="B40"/>
      <c r="C40" s="8" t="s">
        <v>28</v>
      </c>
      <c r="D40" s="8"/>
      <c r="E40" s="8" t="s">
        <v>29</v>
      </c>
      <c r="F40" s="8"/>
      <c r="G40" s="8" t="s">
        <v>30</v>
      </c>
      <c r="H40" s="8" t="s">
        <v>31</v>
      </c>
      <c r="I40" s="8" t="s">
        <v>32</v>
      </c>
    </row>
    <row r="41" spans="1:9" x14ac:dyDescent="0.2">
      <c r="A41" t="s">
        <v>24</v>
      </c>
      <c r="B41"/>
      <c r="C41">
        <f>B21</f>
        <v>3.8870775687614711E-8</v>
      </c>
      <c r="D41"/>
      <c r="E41">
        <v>1</v>
      </c>
      <c r="F41"/>
      <c r="G41">
        <f>E21</f>
        <v>3.8870775687614711E-8</v>
      </c>
      <c r="H41">
        <f>E17</f>
        <v>2.0737145952129179</v>
      </c>
      <c r="I41" s="3">
        <f>H20</f>
        <v>0.18371953134296443</v>
      </c>
    </row>
    <row r="42" spans="1:9" x14ac:dyDescent="0.2">
      <c r="A42" t="s">
        <v>25</v>
      </c>
      <c r="B42"/>
      <c r="C42">
        <f>B25</f>
        <v>3.9058676345701468E-5</v>
      </c>
      <c r="D42"/>
      <c r="E42">
        <v>9</v>
      </c>
      <c r="F42"/>
      <c r="G42">
        <f>E25</f>
        <v>4.3398529273001628E-6</v>
      </c>
      <c r="H42"/>
      <c r="I42"/>
    </row>
    <row r="43" spans="1:9" x14ac:dyDescent="0.2">
      <c r="A43" t="s">
        <v>26</v>
      </c>
      <c r="B43"/>
      <c r="C43">
        <f>B29</f>
        <v>1.6870064086741549E-7</v>
      </c>
      <c r="D43"/>
      <c r="E43">
        <v>9</v>
      </c>
      <c r="F43"/>
      <c r="G43">
        <f>E29</f>
        <v>1.8744515651935055E-8</v>
      </c>
      <c r="H43"/>
      <c r="I43"/>
    </row>
    <row r="44" spans="1:9" x14ac:dyDescent="0.2">
      <c r="A44" t="s">
        <v>27</v>
      </c>
      <c r="B44"/>
      <c r="C44">
        <f>B17</f>
        <v>3.9266247762256498E-5</v>
      </c>
      <c r="D44"/>
      <c r="E44">
        <v>19</v>
      </c>
      <c r="F44"/>
      <c r="G44"/>
      <c r="H44"/>
      <c r="I44"/>
    </row>
    <row r="45" spans="1:9" x14ac:dyDescent="0.2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  <pageSetup paperSize="9" orientation="landscape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769CA-CCA6-F143-A430-D27FD366B454}">
  <dimension ref="A1:L47"/>
  <sheetViews>
    <sheetView topLeftCell="A26" workbookViewId="0">
      <selection activeCell="E41" sqref="E41:E44"/>
    </sheetView>
  </sheetViews>
  <sheetFormatPr baseColWidth="10" defaultRowHeight="16" x14ac:dyDescent="0.2"/>
  <cols>
    <col min="7" max="7" width="14.1640625" customWidth="1"/>
  </cols>
  <sheetData>
    <row r="1" spans="1:12" x14ac:dyDescent="0.2">
      <c r="A1" s="1" t="s">
        <v>2</v>
      </c>
      <c r="B1" s="1" t="s">
        <v>3</v>
      </c>
      <c r="C1" s="1" t="s">
        <v>4</v>
      </c>
      <c r="D1" s="1" t="s">
        <v>5</v>
      </c>
      <c r="E1" s="2" t="s">
        <v>0</v>
      </c>
      <c r="F1" s="2" t="s">
        <v>1</v>
      </c>
      <c r="G1" s="3"/>
      <c r="H1" s="7" t="s">
        <v>7</v>
      </c>
      <c r="I1" s="7" t="s">
        <v>6</v>
      </c>
      <c r="K1" s="12" t="s">
        <v>51</v>
      </c>
      <c r="L1" s="12"/>
    </row>
    <row r="2" spans="1:12" x14ac:dyDescent="0.2">
      <c r="A2" s="3">
        <v>2.3166366820162949</v>
      </c>
      <c r="B2" s="3">
        <v>1.443161634103019E-2</v>
      </c>
      <c r="C2" s="3"/>
      <c r="D2" s="3"/>
      <c r="E2" s="4">
        <v>2.5302499376739811</v>
      </c>
      <c r="F2" s="4">
        <v>1.455033575421914E-2</v>
      </c>
      <c r="G2" s="3"/>
      <c r="H2" s="3">
        <f>SUM(A2,E2)</f>
        <v>4.8468866196902756</v>
      </c>
      <c r="I2" s="3">
        <f>SUM(B2,F2)</f>
        <v>2.8981952095249328E-2</v>
      </c>
      <c r="K2" s="5" t="s">
        <v>7</v>
      </c>
      <c r="L2">
        <f>(E24-E28)/2</f>
        <v>0.35141731517353259</v>
      </c>
    </row>
    <row r="3" spans="1:12" x14ac:dyDescent="0.2">
      <c r="A3" s="3">
        <v>2.1112822464973982</v>
      </c>
      <c r="B3" s="3">
        <v>1.496447602131439E-2</v>
      </c>
      <c r="C3" s="3"/>
      <c r="D3" s="3"/>
      <c r="E3" s="4">
        <v>2.0064245208107678</v>
      </c>
      <c r="F3" s="4">
        <v>1.511277073709425E-2</v>
      </c>
      <c r="G3" s="3"/>
      <c r="H3" s="3">
        <f>SUM(A3,E3)</f>
        <v>4.1177067673081655</v>
      </c>
      <c r="I3" s="3">
        <f t="shared" ref="I3:I11" si="0">SUM(B3,F3)</f>
        <v>3.007724675840864E-2</v>
      </c>
      <c r="K3" s="5" t="s">
        <v>6</v>
      </c>
      <c r="L3">
        <f>(E25-E29)/2</f>
        <v>1.1391296511314793E-6</v>
      </c>
    </row>
    <row r="4" spans="1:12" x14ac:dyDescent="0.2">
      <c r="A4" s="3">
        <v>3.9354565706126809</v>
      </c>
      <c r="B4" s="3">
        <v>1.487566607460036E-2</v>
      </c>
      <c r="C4" s="3">
        <v>2.538726610484217</v>
      </c>
      <c r="D4" s="3">
        <v>1.4940415929838771E-2</v>
      </c>
      <c r="E4" s="4">
        <v>3.3180033845119219</v>
      </c>
      <c r="F4" s="4">
        <v>1.4913923399206511E-2</v>
      </c>
      <c r="G4" s="3"/>
      <c r="H4" s="3">
        <f t="shared" ref="H4:H11" si="1">SUM(A4,E4)</f>
        <v>7.2534599551246028</v>
      </c>
      <c r="I4" s="3">
        <f t="shared" si="0"/>
        <v>2.978958947380687E-2</v>
      </c>
    </row>
    <row r="5" spans="1:12" x14ac:dyDescent="0.2">
      <c r="A5" s="3">
        <v>2.9384661552646398</v>
      </c>
      <c r="B5" s="3">
        <v>1.483126110124334E-2</v>
      </c>
      <c r="C5" s="3">
        <v>2.4330952721039849</v>
      </c>
      <c r="D5" s="3">
        <v>1.499429255443255E-2</v>
      </c>
      <c r="E5" s="4">
        <v>3.0236796129000001</v>
      </c>
      <c r="F5" s="4">
        <v>1.4979716948195569E-2</v>
      </c>
      <c r="G5" s="3"/>
      <c r="H5" s="3">
        <f t="shared" si="1"/>
        <v>5.9621457681646399</v>
      </c>
      <c r="I5" s="3">
        <f t="shared" si="0"/>
        <v>2.981097804943891E-2</v>
      </c>
    </row>
    <row r="6" spans="1:12" x14ac:dyDescent="0.2">
      <c r="A6" s="3">
        <v>3.2182541001157459</v>
      </c>
      <c r="B6" s="3">
        <v>1.55417406749556E-2</v>
      </c>
      <c r="C6" s="3"/>
      <c r="D6" s="3"/>
      <c r="E6" s="4">
        <v>2.7425544991377291</v>
      </c>
      <c r="F6" s="4">
        <v>1.564396909263981E-2</v>
      </c>
      <c r="G6" s="3"/>
      <c r="H6" s="3">
        <f t="shared" si="1"/>
        <v>5.9608085992534754</v>
      </c>
      <c r="I6" s="3">
        <f t="shared" si="0"/>
        <v>3.118570976759541E-2</v>
      </c>
    </row>
    <row r="7" spans="1:12" x14ac:dyDescent="0.2">
      <c r="A7" s="3">
        <v>1.6722374746737769</v>
      </c>
      <c r="B7" s="3">
        <v>1.74955595026643E-2</v>
      </c>
      <c r="C7" s="3"/>
      <c r="D7" s="3"/>
      <c r="E7" s="4">
        <v>1.3648065802657561</v>
      </c>
      <c r="F7" s="4">
        <v>1.8088357022971579E-2</v>
      </c>
      <c r="G7" s="3"/>
      <c r="H7" s="3">
        <f t="shared" si="1"/>
        <v>3.0370440549395328</v>
      </c>
      <c r="I7" s="3">
        <f t="shared" si="0"/>
        <v>3.5583916525635875E-2</v>
      </c>
    </row>
    <row r="8" spans="1:12" x14ac:dyDescent="0.2">
      <c r="A8" s="3">
        <v>1.899603459587891</v>
      </c>
      <c r="B8" s="3">
        <v>1.4653641207815281E-2</v>
      </c>
      <c r="C8" s="3"/>
      <c r="D8" s="3"/>
      <c r="E8" s="4">
        <v>1.916433531244736</v>
      </c>
      <c r="F8" s="4">
        <v>1.464157849566599E-2</v>
      </c>
      <c r="G8" s="3"/>
      <c r="H8" s="3">
        <f t="shared" si="1"/>
        <v>3.816036990832627</v>
      </c>
      <c r="I8" s="3">
        <f t="shared" si="0"/>
        <v>2.9295219703481271E-2</v>
      </c>
    </row>
    <row r="9" spans="1:12" x14ac:dyDescent="0.2">
      <c r="A9" s="3">
        <v>2.4181825159878798</v>
      </c>
      <c r="B9" s="3">
        <v>1.682948490230906E-2</v>
      </c>
      <c r="C9" s="3">
        <v>2.1427181831166981</v>
      </c>
      <c r="D9" s="3">
        <v>1.6792609357743491E-2</v>
      </c>
      <c r="E9" s="4">
        <v>2.2737600616080802</v>
      </c>
      <c r="F9" s="4">
        <v>1.685295114371848E-2</v>
      </c>
      <c r="G9" s="3"/>
      <c r="H9" s="3">
        <f t="shared" si="1"/>
        <v>4.6919425775959596</v>
      </c>
      <c r="I9" s="3">
        <f t="shared" si="0"/>
        <v>3.3682436046027539E-2</v>
      </c>
    </row>
    <row r="10" spans="1:12" x14ac:dyDescent="0.2">
      <c r="A10" s="3">
        <v>2.851220245937502</v>
      </c>
      <c r="B10" s="3">
        <v>1.5630550621669629E-2</v>
      </c>
      <c r="C10" s="3">
        <v>2.2351664047993141</v>
      </c>
      <c r="D10" s="3">
        <v>1.5725951228008149E-2</v>
      </c>
      <c r="E10" s="4">
        <v>2.4894070418016909</v>
      </c>
      <c r="F10" s="4">
        <v>1.5656077283199701E-2</v>
      </c>
      <c r="G10" s="3"/>
      <c r="H10" s="3">
        <f t="shared" si="1"/>
        <v>5.3406272877391929</v>
      </c>
      <c r="I10" s="3">
        <f t="shared" si="0"/>
        <v>3.128662790486933E-2</v>
      </c>
    </row>
    <row r="11" spans="1:12" x14ac:dyDescent="0.2">
      <c r="A11" s="3">
        <v>2.7519288148007401</v>
      </c>
      <c r="B11" s="3">
        <v>1.634103019538188E-2</v>
      </c>
      <c r="C11" s="3">
        <v>2.290855592058278</v>
      </c>
      <c r="D11" s="3">
        <v>1.634620923545892E-2</v>
      </c>
      <c r="E11" s="4">
        <v>2.5046015071747401</v>
      </c>
      <c r="F11" s="4">
        <v>1.6338609568597711E-2</v>
      </c>
      <c r="G11" s="3"/>
      <c r="H11" s="3">
        <f t="shared" si="1"/>
        <v>5.2565303219754806</v>
      </c>
      <c r="I11" s="3">
        <f t="shared" si="0"/>
        <v>3.2679639763979591E-2</v>
      </c>
    </row>
    <row r="12" spans="1:12" x14ac:dyDescent="0.2">
      <c r="A12" s="3"/>
      <c r="B12" s="3"/>
      <c r="C12" s="3"/>
      <c r="D12" s="3"/>
      <c r="E12" s="3"/>
      <c r="F12" s="3"/>
      <c r="G12" s="3"/>
      <c r="H12" s="3"/>
      <c r="I12" s="3"/>
    </row>
    <row r="13" spans="1:12" x14ac:dyDescent="0.2">
      <c r="A13">
        <f>SUM(A2:A11)</f>
        <v>26.113268265494547</v>
      </c>
      <c r="B13">
        <f>SUM(B2:B11)</f>
        <v>0.15559502664298405</v>
      </c>
      <c r="E13">
        <f>SUM(E2:E11)</f>
        <v>24.169920677129401</v>
      </c>
      <c r="F13">
        <f>SUM(F2:F11)</f>
        <v>0.15677828944550873</v>
      </c>
      <c r="H13">
        <f>SUM(H2:H11)</f>
        <v>50.283188942623951</v>
      </c>
      <c r="I13">
        <f>SUM(I2:I11)</f>
        <v>0.31237331608849273</v>
      </c>
      <c r="K13" s="9"/>
    </row>
    <row r="14" spans="1:12" x14ac:dyDescent="0.2">
      <c r="K14" s="9"/>
    </row>
    <row r="15" spans="1:12" x14ac:dyDescent="0.2">
      <c r="A15" s="8" t="s">
        <v>12</v>
      </c>
      <c r="D15" s="8" t="s">
        <v>13</v>
      </c>
      <c r="G15" s="8" t="s">
        <v>53</v>
      </c>
    </row>
    <row r="16" spans="1:12" x14ac:dyDescent="0.2">
      <c r="A16" t="s">
        <v>7</v>
      </c>
      <c r="B16">
        <f>SUMSQ(A2:A11,E2:E11)-H13^2/20</f>
        <v>7.1158417703131391</v>
      </c>
      <c r="D16" t="s">
        <v>7</v>
      </c>
      <c r="E16">
        <f>E20/E28</f>
        <v>5.6507718578263972</v>
      </c>
      <c r="G16" s="14">
        <v>5.12</v>
      </c>
    </row>
    <row r="17" spans="1:11" x14ac:dyDescent="0.2">
      <c r="A17" t="s">
        <v>6</v>
      </c>
      <c r="B17">
        <f>SUMSQ(B2:B11,F2:F11)-I13^2/20</f>
        <v>2.0857129753408532E-5</v>
      </c>
      <c r="D17" t="s">
        <v>6</v>
      </c>
      <c r="E17">
        <f>E21/E29</f>
        <v>4.4559481957438551</v>
      </c>
    </row>
    <row r="18" spans="1:11" x14ac:dyDescent="0.2">
      <c r="G18" s="8" t="s">
        <v>35</v>
      </c>
      <c r="K18" s="9"/>
    </row>
    <row r="19" spans="1:11" x14ac:dyDescent="0.2">
      <c r="A19" s="8" t="s">
        <v>14</v>
      </c>
      <c r="D19" s="8" t="s">
        <v>15</v>
      </c>
      <c r="G19" t="s">
        <v>7</v>
      </c>
      <c r="H19">
        <f>_xlfn.F.DIST.RT(E16, 1, 9)</f>
        <v>4.1421732522328461E-2</v>
      </c>
      <c r="K19" s="9"/>
    </row>
    <row r="20" spans="1:11" x14ac:dyDescent="0.2">
      <c r="A20" t="s">
        <v>7</v>
      </c>
      <c r="B20">
        <f>SUMSQ(A13,E13)/10-H13^2/20</f>
        <v>0.18882999246022791</v>
      </c>
      <c r="D20" t="s">
        <v>7</v>
      </c>
      <c r="E20">
        <f>B20</f>
        <v>0.18882999246022791</v>
      </c>
      <c r="G20" t="s">
        <v>6</v>
      </c>
      <c r="H20">
        <f>_xlfn.F.DIST.RT(E17, 1, 9)</f>
        <v>6.3974997843301754E-2</v>
      </c>
    </row>
    <row r="21" spans="1:11" x14ac:dyDescent="0.2">
      <c r="A21" t="s">
        <v>6</v>
      </c>
      <c r="B21">
        <f>SUMSQ(B13,F13)/10-I13^2/20</f>
        <v>7.0005542994466818E-8</v>
      </c>
      <c r="D21" t="s">
        <v>6</v>
      </c>
      <c r="E21">
        <f>B21</f>
        <v>7.0005542994466818E-8</v>
      </c>
      <c r="G21" s="8"/>
    </row>
    <row r="22" spans="1:11" x14ac:dyDescent="0.2">
      <c r="G22" s="8" t="s">
        <v>16</v>
      </c>
      <c r="K22" s="9"/>
    </row>
    <row r="23" spans="1:11" x14ac:dyDescent="0.2">
      <c r="A23" s="8" t="s">
        <v>9</v>
      </c>
      <c r="D23" s="8" t="s">
        <v>10</v>
      </c>
      <c r="G23" t="s">
        <v>7</v>
      </c>
      <c r="H23" t="s">
        <v>17</v>
      </c>
      <c r="K23" s="9"/>
    </row>
    <row r="24" spans="1:11" x14ac:dyDescent="0.2">
      <c r="A24" t="s">
        <v>7</v>
      </c>
      <c r="B24">
        <f>SUMSQ(H2:H11)/2-H13^2/20</f>
        <v>6.6262617254882485</v>
      </c>
      <c r="D24" t="s">
        <v>7</v>
      </c>
      <c r="E24">
        <f>B24/9</f>
        <v>0.73625130283202767</v>
      </c>
      <c r="G24" t="s">
        <v>6</v>
      </c>
      <c r="H24" t="s">
        <v>18</v>
      </c>
      <c r="I24" s="9"/>
      <c r="K24" s="9"/>
    </row>
    <row r="25" spans="1:11" x14ac:dyDescent="0.2">
      <c r="A25" t="s">
        <v>6</v>
      </c>
      <c r="B25">
        <f>SUMSQ(I2:I11)/2-I13^2/20</f>
        <v>2.0645728965390346E-5</v>
      </c>
      <c r="D25" t="s">
        <v>6</v>
      </c>
      <c r="E25">
        <f>B25/9</f>
        <v>2.2939698850433718E-6</v>
      </c>
      <c r="I25" s="5"/>
    </row>
    <row r="26" spans="1:11" x14ac:dyDescent="0.2">
      <c r="G26" s="5" t="s">
        <v>21</v>
      </c>
      <c r="I26" s="9"/>
      <c r="K26" s="9"/>
    </row>
    <row r="27" spans="1:11" x14ac:dyDescent="0.2">
      <c r="A27" s="8" t="s">
        <v>8</v>
      </c>
      <c r="D27" s="8" t="s">
        <v>11</v>
      </c>
      <c r="G27" s="5" t="s">
        <v>23</v>
      </c>
      <c r="K27" s="9"/>
    </row>
    <row r="28" spans="1:11" x14ac:dyDescent="0.2">
      <c r="A28" t="s">
        <v>7</v>
      </c>
      <c r="B28">
        <f>B16-B20-B24</f>
        <v>0.30075005236466268</v>
      </c>
      <c r="D28" t="s">
        <v>7</v>
      </c>
      <c r="E28">
        <f>B28/9</f>
        <v>3.3416672484962523E-2</v>
      </c>
      <c r="H28" s="5"/>
      <c r="I28" s="5"/>
      <c r="J28" s="3"/>
      <c r="K28" s="9"/>
    </row>
    <row r="29" spans="1:11" x14ac:dyDescent="0.2">
      <c r="A29" t="s">
        <v>6</v>
      </c>
      <c r="B29">
        <f>B17-B21-B25</f>
        <v>1.4139524502371908E-7</v>
      </c>
      <c r="D29" t="s">
        <v>6</v>
      </c>
      <c r="E29">
        <f>B29/9</f>
        <v>1.571058278041323E-8</v>
      </c>
      <c r="H29" s="5"/>
      <c r="I29" s="5"/>
      <c r="J29" s="3"/>
      <c r="K29" s="9"/>
    </row>
    <row r="30" spans="1:11" x14ac:dyDescent="0.2">
      <c r="J30" s="3"/>
      <c r="K30" s="9"/>
    </row>
    <row r="31" spans="1:11" x14ac:dyDescent="0.2">
      <c r="J31" s="3"/>
      <c r="K31" s="9"/>
    </row>
    <row r="32" spans="1:11" x14ac:dyDescent="0.2">
      <c r="J32" s="3"/>
    </row>
    <row r="33" spans="1:10" x14ac:dyDescent="0.2">
      <c r="J33" s="3"/>
    </row>
    <row r="34" spans="1:10" x14ac:dyDescent="0.2">
      <c r="A34" s="8" t="s">
        <v>33</v>
      </c>
      <c r="C34" s="8" t="s">
        <v>28</v>
      </c>
      <c r="D34" s="8"/>
      <c r="E34" s="8" t="s">
        <v>29</v>
      </c>
      <c r="F34" s="8"/>
      <c r="G34" s="8" t="s">
        <v>30</v>
      </c>
      <c r="H34" s="8" t="s">
        <v>31</v>
      </c>
      <c r="I34" s="8" t="s">
        <v>32</v>
      </c>
      <c r="J34" s="3"/>
    </row>
    <row r="35" spans="1:10" x14ac:dyDescent="0.2">
      <c r="A35" t="s">
        <v>24</v>
      </c>
      <c r="C35">
        <f>B20</f>
        <v>0.18882999246022791</v>
      </c>
      <c r="E35">
        <v>1</v>
      </c>
      <c r="G35">
        <f>E20</f>
        <v>0.18882999246022791</v>
      </c>
      <c r="H35">
        <f>E16</f>
        <v>5.6507718578263972</v>
      </c>
      <c r="I35">
        <f>H19</f>
        <v>4.1421732522328461E-2</v>
      </c>
      <c r="J35" s="3"/>
    </row>
    <row r="36" spans="1:10" x14ac:dyDescent="0.2">
      <c r="A36" t="s">
        <v>25</v>
      </c>
      <c r="C36">
        <f>B24</f>
        <v>6.6262617254882485</v>
      </c>
      <c r="E36">
        <v>9</v>
      </c>
      <c r="G36">
        <f>E24</f>
        <v>0.73625130283202767</v>
      </c>
      <c r="J36" s="3"/>
    </row>
    <row r="37" spans="1:10" x14ac:dyDescent="0.2">
      <c r="A37" t="s">
        <v>26</v>
      </c>
      <c r="C37">
        <f>B28</f>
        <v>0.30075005236466268</v>
      </c>
      <c r="E37">
        <v>9</v>
      </c>
      <c r="G37">
        <f>E28</f>
        <v>3.3416672484962523E-2</v>
      </c>
      <c r="J37" s="3"/>
    </row>
    <row r="38" spans="1:10" x14ac:dyDescent="0.2">
      <c r="A38" t="s">
        <v>27</v>
      </c>
      <c r="C38">
        <f>B16</f>
        <v>7.1158417703131391</v>
      </c>
      <c r="E38">
        <v>19</v>
      </c>
      <c r="J38" s="3"/>
    </row>
    <row r="39" spans="1:10" x14ac:dyDescent="0.2">
      <c r="J39" s="3"/>
    </row>
    <row r="40" spans="1:10" x14ac:dyDescent="0.2">
      <c r="A40" s="8" t="s">
        <v>34</v>
      </c>
      <c r="C40" s="8" t="s">
        <v>28</v>
      </c>
      <c r="D40" s="8"/>
      <c r="E40" s="8" t="s">
        <v>29</v>
      </c>
      <c r="F40" s="8"/>
      <c r="G40" s="8" t="s">
        <v>30</v>
      </c>
      <c r="H40" s="8" t="s">
        <v>31</v>
      </c>
      <c r="I40" s="8" t="s">
        <v>32</v>
      </c>
      <c r="J40" s="3"/>
    </row>
    <row r="41" spans="1:10" x14ac:dyDescent="0.2">
      <c r="A41" t="s">
        <v>24</v>
      </c>
      <c r="C41">
        <f>B21</f>
        <v>7.0005542994466818E-8</v>
      </c>
      <c r="E41">
        <v>1</v>
      </c>
      <c r="G41">
        <f>E21</f>
        <v>7.0005542994466818E-8</v>
      </c>
      <c r="H41">
        <f>E17</f>
        <v>4.4559481957438551</v>
      </c>
      <c r="I41">
        <f>H20</f>
        <v>6.3974997843301754E-2</v>
      </c>
      <c r="J41" s="3"/>
    </row>
    <row r="42" spans="1:10" x14ac:dyDescent="0.2">
      <c r="A42" t="s">
        <v>25</v>
      </c>
      <c r="C42">
        <f>B25</f>
        <v>2.0645728965390346E-5</v>
      </c>
      <c r="E42">
        <v>9</v>
      </c>
      <c r="G42">
        <f>E25</f>
        <v>2.2939698850433718E-6</v>
      </c>
      <c r="J42" s="3"/>
    </row>
    <row r="43" spans="1:10" x14ac:dyDescent="0.2">
      <c r="A43" t="s">
        <v>26</v>
      </c>
      <c r="C43">
        <f>B29</f>
        <v>1.4139524502371908E-7</v>
      </c>
      <c r="E43">
        <v>9</v>
      </c>
      <c r="G43">
        <f>E29</f>
        <v>1.571058278041323E-8</v>
      </c>
      <c r="J43" s="3"/>
    </row>
    <row r="44" spans="1:10" x14ac:dyDescent="0.2">
      <c r="A44" t="s">
        <v>27</v>
      </c>
      <c r="C44">
        <f>B17</f>
        <v>2.0857129753408532E-5</v>
      </c>
      <c r="E44">
        <v>19</v>
      </c>
      <c r="J44" s="3"/>
    </row>
    <row r="45" spans="1:10" x14ac:dyDescent="0.2">
      <c r="J45" s="3"/>
    </row>
    <row r="46" spans="1:10" x14ac:dyDescent="0.2">
      <c r="J46" s="3"/>
    </row>
    <row r="47" spans="1:10" x14ac:dyDescent="0.2">
      <c r="A47" s="3"/>
      <c r="B47" s="3"/>
      <c r="C47" s="3"/>
      <c r="D47" s="3"/>
      <c r="E47" s="3"/>
      <c r="F47" s="3"/>
      <c r="G47" s="3"/>
      <c r="H47" s="3"/>
      <c r="I47" s="3"/>
      <c r="J47" s="3"/>
    </row>
  </sheetData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DCEB5-7EE4-F043-9E6A-4B28C188EEC1}">
  <dimension ref="A1:P46"/>
  <sheetViews>
    <sheetView topLeftCell="A22" workbookViewId="0">
      <selection activeCell="L28" sqref="L28"/>
    </sheetView>
  </sheetViews>
  <sheetFormatPr baseColWidth="10" defaultRowHeight="16" x14ac:dyDescent="0.2"/>
  <cols>
    <col min="1" max="6" width="10.83203125" style="3"/>
    <col min="7" max="7" width="17" style="3" customWidth="1"/>
    <col min="8" max="8" width="10.83203125" style="3"/>
    <col min="9" max="9" width="11.1640625" style="3" bestFit="1" customWidth="1"/>
    <col min="10" max="16384" width="10.83203125" style="3"/>
  </cols>
  <sheetData>
    <row r="1" spans="1:16" x14ac:dyDescent="0.2">
      <c r="A1" s="2" t="s">
        <v>2</v>
      </c>
      <c r="B1" s="2" t="s">
        <v>3</v>
      </c>
      <c r="C1" s="2" t="s">
        <v>4</v>
      </c>
      <c r="D1" s="2" t="s">
        <v>5</v>
      </c>
      <c r="E1" s="2" t="s">
        <v>0</v>
      </c>
      <c r="F1" s="2" t="s">
        <v>1</v>
      </c>
      <c r="H1" s="1" t="s">
        <v>7</v>
      </c>
      <c r="I1" s="1" t="s">
        <v>6</v>
      </c>
      <c r="K1" s="8" t="s">
        <v>51</v>
      </c>
      <c r="L1"/>
      <c r="M1" s="2"/>
      <c r="N1" s="2"/>
      <c r="O1" s="2"/>
      <c r="P1" s="2"/>
    </row>
    <row r="2" spans="1:16" x14ac:dyDescent="0.2">
      <c r="A2" s="4">
        <v>0.93915078569040489</v>
      </c>
      <c r="B2" s="4">
        <v>1.4133333333333329E-2</v>
      </c>
      <c r="C2" s="4">
        <v>0.83731824025139268</v>
      </c>
      <c r="D2" s="4">
        <v>1.4882290042025461E-2</v>
      </c>
      <c r="E2" s="4">
        <v>0.95631788794477868</v>
      </c>
      <c r="F2" s="4">
        <v>1.492571620641121E-2</v>
      </c>
      <c r="H2">
        <f>SUM(A2,C2,E2)</f>
        <v>2.7327869138865761</v>
      </c>
      <c r="I2">
        <f>SUM(B2,D2,F2)</f>
        <v>4.3941339581770003E-2</v>
      </c>
      <c r="K2" t="s">
        <v>7</v>
      </c>
      <c r="L2">
        <f>(E24-E28)/3</f>
        <v>1.1784085612570021</v>
      </c>
      <c r="M2" s="4"/>
      <c r="N2" s="4"/>
      <c r="O2" s="4"/>
      <c r="P2" s="4"/>
    </row>
    <row r="3" spans="1:16" x14ac:dyDescent="0.2">
      <c r="A3" s="4">
        <v>1.0482428779372011</v>
      </c>
      <c r="B3" s="4">
        <v>1.893333333333333E-2</v>
      </c>
      <c r="C3" s="4">
        <v>0.79954363662333949</v>
      </c>
      <c r="D3" s="4">
        <v>1.9990579192491489E-2</v>
      </c>
      <c r="E3" s="4">
        <v>0.84509705672199509</v>
      </c>
      <c r="F3" s="4">
        <v>2.0065188039809272E-2</v>
      </c>
      <c r="H3">
        <f t="shared" ref="H3:H11" si="0">SUM(A3,C3,E3)</f>
        <v>2.6928835712825356</v>
      </c>
      <c r="I3">
        <f t="shared" ref="I3:I10" si="1">SUM(B3,D3,F3)</f>
        <v>5.8989100565634091E-2</v>
      </c>
      <c r="K3" t="s">
        <v>6</v>
      </c>
      <c r="L3">
        <f>(E25-E29)/3</f>
        <v>1.6317385052636738E-5</v>
      </c>
      <c r="M3" s="4"/>
      <c r="N3" s="4"/>
      <c r="O3" s="4"/>
      <c r="P3" s="4"/>
    </row>
    <row r="4" spans="1:16" x14ac:dyDescent="0.2">
      <c r="A4" s="4">
        <v>1.1607702642185389</v>
      </c>
      <c r="B4" s="4">
        <v>1.9199999999999998E-2</v>
      </c>
      <c r="C4" s="4">
        <v>0.96421582631052705</v>
      </c>
      <c r="D4" s="4">
        <v>2.0128506482780879E-2</v>
      </c>
      <c r="E4" s="4">
        <v>1.122301581772994</v>
      </c>
      <c r="F4" s="4">
        <v>2.0002097989616972E-2</v>
      </c>
      <c r="H4">
        <f t="shared" si="0"/>
        <v>3.2472876723020598</v>
      </c>
      <c r="I4">
        <f t="shared" si="1"/>
        <v>5.9330604472397852E-2</v>
      </c>
      <c r="K4" s="4"/>
      <c r="L4" s="4"/>
      <c r="M4" s="4"/>
      <c r="N4" s="4"/>
      <c r="O4" s="4"/>
      <c r="P4" s="4"/>
    </row>
    <row r="5" spans="1:16" x14ac:dyDescent="0.2">
      <c r="A5" s="3">
        <v>0.4235909355026149</v>
      </c>
      <c r="B5" s="3">
        <v>1.44E-2</v>
      </c>
      <c r="C5" s="3">
        <v>0.44236966147693191</v>
      </c>
      <c r="D5" s="3">
        <v>1.6264589010279031E-2</v>
      </c>
      <c r="E5" s="3">
        <v>0.45689979679531262</v>
      </c>
      <c r="F5" s="3">
        <v>1.6071671769744011E-2</v>
      </c>
      <c r="H5">
        <f t="shared" si="0"/>
        <v>1.3228603937748593</v>
      </c>
      <c r="I5">
        <f t="shared" si="1"/>
        <v>4.6736260780023041E-2</v>
      </c>
      <c r="K5" s="4"/>
      <c r="L5" s="4"/>
      <c r="M5" s="4"/>
      <c r="N5" s="4"/>
      <c r="O5" s="4"/>
      <c r="P5" s="4"/>
    </row>
    <row r="6" spans="1:16" x14ac:dyDescent="0.2">
      <c r="A6" s="3">
        <v>2.3562822719449219</v>
      </c>
      <c r="B6" s="3">
        <v>1.9733333333333328E-2</v>
      </c>
      <c r="C6" s="3">
        <v>1.135177117554635</v>
      </c>
      <c r="D6" s="3">
        <v>2.0443277379724591E-2</v>
      </c>
      <c r="E6" s="3">
        <v>1.7927920374666191</v>
      </c>
      <c r="F6" s="3">
        <v>2.0244839228069841E-2</v>
      </c>
      <c r="H6">
        <f t="shared" si="0"/>
        <v>5.2842514269661756</v>
      </c>
      <c r="I6">
        <f t="shared" si="1"/>
        <v>6.0421449941127761E-2</v>
      </c>
      <c r="J6" s="3" t="s">
        <v>50</v>
      </c>
      <c r="K6" s="4"/>
      <c r="L6" s="4"/>
      <c r="M6" s="4"/>
      <c r="N6" s="4"/>
      <c r="O6" s="4"/>
      <c r="P6" s="4"/>
    </row>
    <row r="7" spans="1:16" x14ac:dyDescent="0.2">
      <c r="A7" s="3">
        <v>0.73160173160173159</v>
      </c>
      <c r="B7" s="3">
        <v>2.0799999999999999E-2</v>
      </c>
      <c r="C7" s="3">
        <v>0.69083845164976432</v>
      </c>
      <c r="D7" s="3">
        <v>2.217164103827585E-2</v>
      </c>
      <c r="E7" s="3">
        <v>0.69878380498306047</v>
      </c>
      <c r="F7" s="3">
        <v>2.226765718381615E-2</v>
      </c>
      <c r="H7">
        <f t="shared" si="0"/>
        <v>2.1212239882345565</v>
      </c>
      <c r="I7">
        <f t="shared" si="1"/>
        <v>6.5239298222091999E-2</v>
      </c>
      <c r="K7" s="4"/>
      <c r="L7" s="4"/>
      <c r="M7" s="4"/>
      <c r="N7" s="4"/>
      <c r="O7" s="4"/>
      <c r="P7" s="4"/>
    </row>
    <row r="8" spans="1:16" x14ac:dyDescent="0.2">
      <c r="A8" s="3">
        <v>16.000000000000071</v>
      </c>
      <c r="B8" s="3">
        <v>1.066666666666667E-2</v>
      </c>
      <c r="C8" s="3">
        <v>1.17169118697329</v>
      </c>
      <c r="D8" s="3">
        <v>1.101577091520408E-2</v>
      </c>
      <c r="E8" s="3">
        <v>2.512249172472782</v>
      </c>
      <c r="F8" s="3">
        <v>1.0862595851414631E-2</v>
      </c>
      <c r="H8">
        <f t="shared" si="0"/>
        <v>19.683940359446144</v>
      </c>
      <c r="I8">
        <f t="shared" si="1"/>
        <v>3.2545033433285381E-2</v>
      </c>
      <c r="K8" s="4"/>
      <c r="L8" s="4"/>
      <c r="M8" s="4"/>
      <c r="N8" s="4"/>
      <c r="O8" s="4"/>
      <c r="P8" s="4"/>
    </row>
    <row r="9" spans="1:16" x14ac:dyDescent="0.2">
      <c r="A9" s="3">
        <v>0.64102564102564119</v>
      </c>
      <c r="B9" s="3">
        <v>1.3333333333333331E-2</v>
      </c>
      <c r="C9" s="3">
        <v>0.55697543208113132</v>
      </c>
      <c r="D9" s="3">
        <v>1.456088194965581E-2</v>
      </c>
      <c r="E9" s="3">
        <v>0.57879975913498449</v>
      </c>
      <c r="F9" s="3">
        <v>1.468974858590404E-2</v>
      </c>
      <c r="H9">
        <f t="shared" si="0"/>
        <v>1.776800832241757</v>
      </c>
      <c r="I9">
        <f t="shared" si="1"/>
        <v>4.2583963868893182E-2</v>
      </c>
      <c r="K9" s="4"/>
      <c r="L9" s="4"/>
      <c r="M9" s="4"/>
      <c r="N9" s="4"/>
      <c r="O9" s="4"/>
      <c r="P9" s="4"/>
    </row>
    <row r="10" spans="1:16" x14ac:dyDescent="0.2">
      <c r="A10" s="3">
        <v>0.56249999999999978</v>
      </c>
      <c r="B10" s="3">
        <v>1.9199999999999998E-2</v>
      </c>
      <c r="C10" s="3">
        <v>0.50657191829738613</v>
      </c>
      <c r="D10" s="3">
        <v>2.1064245857540881E-2</v>
      </c>
      <c r="E10" s="3">
        <v>0.51966282483131676</v>
      </c>
      <c r="F10" s="3">
        <v>2.114335318803719E-2</v>
      </c>
      <c r="H10">
        <f t="shared" si="0"/>
        <v>1.5887347431287027</v>
      </c>
      <c r="I10">
        <f t="shared" si="1"/>
        <v>6.1407599045578062E-2</v>
      </c>
      <c r="K10" s="4"/>
      <c r="L10" s="4"/>
      <c r="M10" s="4"/>
      <c r="N10" s="4"/>
      <c r="O10" s="4"/>
      <c r="P10" s="4"/>
    </row>
    <row r="11" spans="1:16" x14ac:dyDescent="0.2">
      <c r="A11" s="3">
        <v>1.185185185185186</v>
      </c>
      <c r="B11" s="3">
        <v>1.066666666666667E-2</v>
      </c>
      <c r="C11" s="3">
        <v>0.80669047278960149</v>
      </c>
      <c r="D11" s="3">
        <v>1.126191226128043E-2</v>
      </c>
      <c r="E11" s="3">
        <v>0.95866472821897331</v>
      </c>
      <c r="F11" s="3">
        <v>1.132449311986067E-2</v>
      </c>
      <c r="H11">
        <f t="shared" si="0"/>
        <v>2.9505403861937607</v>
      </c>
      <c r="I11">
        <f>SUM(B11,D11,F11)</f>
        <v>3.3253072047807766E-2</v>
      </c>
      <c r="K11" s="4"/>
      <c r="L11" s="4"/>
      <c r="M11" s="4"/>
      <c r="N11" s="4"/>
      <c r="O11" s="4"/>
      <c r="P11" s="4"/>
    </row>
    <row r="12" spans="1:16" x14ac:dyDescent="0.2">
      <c r="H12"/>
      <c r="I12"/>
    </row>
    <row r="13" spans="1:16" x14ac:dyDescent="0.2">
      <c r="A13">
        <f t="shared" ref="A13:F13" si="2">SUM(A2:A11)</f>
        <v>25.048349693106314</v>
      </c>
      <c r="B13">
        <f>SUM(B2:B11)</f>
        <v>0.16106666666666664</v>
      </c>
      <c r="C13">
        <f t="shared" si="2"/>
        <v>7.9113919440079989</v>
      </c>
      <c r="D13">
        <f t="shared" si="2"/>
        <v>0.17178369412925851</v>
      </c>
      <c r="E13">
        <f t="shared" si="2"/>
        <v>10.441568650342816</v>
      </c>
      <c r="F13">
        <f t="shared" si="2"/>
        <v>0.17159736116268401</v>
      </c>
      <c r="G13"/>
      <c r="H13">
        <f>SUM(H2:H11)</f>
        <v>43.401310287457129</v>
      </c>
      <c r="I13">
        <f>SUM(I2:I11)</f>
        <v>0.50444772195860921</v>
      </c>
      <c r="J13"/>
    </row>
    <row r="14" spans="1:16" x14ac:dyDescent="0.2">
      <c r="A14"/>
      <c r="B14"/>
      <c r="C14"/>
      <c r="D14"/>
      <c r="E14"/>
      <c r="F14"/>
      <c r="G14"/>
      <c r="H14"/>
      <c r="I14"/>
      <c r="J14"/>
    </row>
    <row r="15" spans="1:16" x14ac:dyDescent="0.2">
      <c r="A15" s="8" t="s">
        <v>12</v>
      </c>
      <c r="B15"/>
      <c r="C15"/>
      <c r="D15" s="8" t="s">
        <v>13</v>
      </c>
      <c r="E15"/>
      <c r="F15"/>
      <c r="G15" s="8" t="s">
        <v>52</v>
      </c>
      <c r="H15"/>
      <c r="I15"/>
      <c r="K15" s="8" t="s">
        <v>39</v>
      </c>
      <c r="L15"/>
      <c r="M15"/>
      <c r="N15" s="8"/>
    </row>
    <row r="16" spans="1:16" x14ac:dyDescent="0.2">
      <c r="A16" t="s">
        <v>7</v>
      </c>
      <c r="B16">
        <f>SUMSQ(A2:A11,C2:C11,E2:E11)-H13^2/30</f>
        <v>226.39485317956289</v>
      </c>
      <c r="C16"/>
      <c r="D16" t="s">
        <v>7</v>
      </c>
      <c r="E16">
        <f>E20/E28</f>
        <v>1.3019356901607417</v>
      </c>
      <c r="F16"/>
      <c r="G16" s="14">
        <v>3.55</v>
      </c>
      <c r="H16"/>
      <c r="I16"/>
      <c r="K16"/>
      <c r="L16"/>
      <c r="M16"/>
      <c r="N16"/>
    </row>
    <row r="17" spans="1:14" x14ac:dyDescent="0.2">
      <c r="A17" t="s">
        <v>6</v>
      </c>
      <c r="B17">
        <f>SUMSQ(B2:B11,D2:D11,F2:F11)-I13^2/30</f>
        <v>4.5074180753447261E-4</v>
      </c>
      <c r="C17"/>
      <c r="D17" t="s">
        <v>6</v>
      </c>
      <c r="E17">
        <f>E21/E29</f>
        <v>38.395212871550576</v>
      </c>
      <c r="F17"/>
      <c r="G17"/>
      <c r="H17"/>
      <c r="I17"/>
      <c r="K17" t="s">
        <v>36</v>
      </c>
      <c r="L17"/>
      <c r="M17">
        <f>AVERAGE(B2:B11)-AVERAGE(D2:D11)</f>
        <v>-1.0717027462591872E-3</v>
      </c>
      <c r="N17"/>
    </row>
    <row r="18" spans="1:14" x14ac:dyDescent="0.2">
      <c r="A18"/>
      <c r="B18"/>
      <c r="C18"/>
      <c r="D18"/>
      <c r="E18"/>
      <c r="F18"/>
      <c r="G18" s="8" t="s">
        <v>35</v>
      </c>
      <c r="H18"/>
      <c r="I18"/>
      <c r="J18"/>
      <c r="K18" t="s">
        <v>37</v>
      </c>
      <c r="L18"/>
      <c r="M18">
        <f>AVERAGE(B2:B11)-AVERAGE(F2:F11)</f>
        <v>-1.0530694496017345E-3</v>
      </c>
      <c r="N18" s="8"/>
    </row>
    <row r="19" spans="1:14" x14ac:dyDescent="0.2">
      <c r="A19" s="8" t="s">
        <v>14</v>
      </c>
      <c r="B19"/>
      <c r="C19"/>
      <c r="D19" s="8" t="s">
        <v>15</v>
      </c>
      <c r="E19"/>
      <c r="F19"/>
      <c r="G19" t="s">
        <v>7</v>
      </c>
      <c r="H19">
        <f>_xlfn.F.DIST.RT(E16, 2, 18)</f>
        <v>0.29642380295024884</v>
      </c>
      <c r="I19"/>
      <c r="J19"/>
      <c r="K19" s="15" t="s">
        <v>38</v>
      </c>
      <c r="L19"/>
      <c r="M19">
        <f>AVERAGE(D2:D11)-AVERAGE(F2:F11)</f>
        <v>1.8633296657452614E-5</v>
      </c>
      <c r="N19"/>
    </row>
    <row r="20" spans="1:14" x14ac:dyDescent="0.2">
      <c r="A20" t="s">
        <v>7</v>
      </c>
      <c r="B20">
        <f>SUMSQ(A13,C13,E13)/10-H13^2/30</f>
        <v>17.114505583029832</v>
      </c>
      <c r="C20"/>
      <c r="D20" t="s">
        <v>7</v>
      </c>
      <c r="E20">
        <f>B20/2</f>
        <v>8.5572527915149159</v>
      </c>
      <c r="F20"/>
      <c r="G20" t="s">
        <v>6</v>
      </c>
      <c r="H20">
        <f>_xlfn.F.DIST.RT(E17, 2, 18)</f>
        <v>3.2104970937449824E-7</v>
      </c>
      <c r="I20"/>
      <c r="J20"/>
      <c r="K20"/>
      <c r="L20"/>
      <c r="M20"/>
      <c r="N20"/>
    </row>
    <row r="21" spans="1:14" x14ac:dyDescent="0.2">
      <c r="A21" t="s">
        <v>6</v>
      </c>
      <c r="B21">
        <f>SUMSQ(B13,D13,F13)/10-I13^2/30</f>
        <v>7.5261641392255357E-6</v>
      </c>
      <c r="C21"/>
      <c r="D21" t="s">
        <v>6</v>
      </c>
      <c r="E21">
        <f>B21/2</f>
        <v>3.7630820696127679E-6</v>
      </c>
      <c r="F21"/>
      <c r="G21" s="8"/>
      <c r="H21"/>
      <c r="I21"/>
      <c r="J21"/>
      <c r="K21" t="s">
        <v>55</v>
      </c>
      <c r="L21"/>
      <c r="M21">
        <v>3.61</v>
      </c>
      <c r="N21" s="8"/>
    </row>
    <row r="22" spans="1:14" x14ac:dyDescent="0.2">
      <c r="A22"/>
      <c r="B22"/>
      <c r="C22"/>
      <c r="D22"/>
      <c r="E22"/>
      <c r="F22"/>
      <c r="G22" s="8" t="s">
        <v>16</v>
      </c>
      <c r="H22"/>
      <c r="I22"/>
      <c r="J22"/>
      <c r="K22" t="s">
        <v>56</v>
      </c>
      <c r="L22"/>
      <c r="M22">
        <f>M21*SQRT(E29/10)</f>
        <v>3.5738844512080685E-4</v>
      </c>
      <c r="N22"/>
    </row>
    <row r="23" spans="1:14" x14ac:dyDescent="0.2">
      <c r="A23" s="8" t="s">
        <v>9</v>
      </c>
      <c r="B23"/>
      <c r="C23"/>
      <c r="D23" s="8" t="s">
        <v>10</v>
      </c>
      <c r="E23"/>
      <c r="F23"/>
      <c r="G23" t="s">
        <v>7</v>
      </c>
      <c r="H23" t="s">
        <v>18</v>
      </c>
      <c r="I23"/>
      <c r="J23"/>
    </row>
    <row r="24" spans="1:14" x14ac:dyDescent="0.2">
      <c r="A24" t="s">
        <v>7</v>
      </c>
      <c r="B24">
        <f>SUMSQ(H2:H11)/3-H13^2/30</f>
        <v>90.971469968137058</v>
      </c>
      <c r="C24"/>
      <c r="D24" t="s">
        <v>7</v>
      </c>
      <c r="E24">
        <f>B24/9</f>
        <v>10.107941107570785</v>
      </c>
      <c r="F24"/>
      <c r="G24" t="s">
        <v>6</v>
      </c>
      <c r="H24" t="s">
        <v>17</v>
      </c>
      <c r="I24"/>
      <c r="J24"/>
      <c r="K24" s="8" t="s">
        <v>16</v>
      </c>
    </row>
    <row r="25" spans="1:14" x14ac:dyDescent="0.2">
      <c r="A25" t="s">
        <v>6</v>
      </c>
      <c r="B25">
        <f>SUMSQ(I2:I11)/3-I13^2/30</f>
        <v>4.4145147874587697E-4</v>
      </c>
      <c r="C25"/>
      <c r="D25" t="s">
        <v>6</v>
      </c>
      <c r="E25">
        <f>B25/9</f>
        <v>4.9050164305097441E-5</v>
      </c>
      <c r="F25"/>
      <c r="G25"/>
      <c r="H25"/>
      <c r="I25"/>
      <c r="J25"/>
      <c r="K25" t="s">
        <v>40</v>
      </c>
    </row>
    <row r="26" spans="1:14" x14ac:dyDescent="0.2">
      <c r="A26"/>
      <c r="B26"/>
      <c r="C26"/>
      <c r="D26"/>
      <c r="E26"/>
      <c r="F26"/>
      <c r="G26" t="s">
        <v>20</v>
      </c>
      <c r="H26"/>
      <c r="I26"/>
      <c r="J26"/>
    </row>
    <row r="27" spans="1:14" x14ac:dyDescent="0.2">
      <c r="A27" s="8" t="s">
        <v>8</v>
      </c>
      <c r="B27"/>
      <c r="C27"/>
      <c r="D27" s="8" t="s">
        <v>11</v>
      </c>
      <c r="E27"/>
      <c r="F27"/>
      <c r="G27" t="s">
        <v>22</v>
      </c>
      <c r="H27"/>
      <c r="I27"/>
      <c r="J27"/>
    </row>
    <row r="28" spans="1:14" x14ac:dyDescent="0.2">
      <c r="A28" t="s">
        <v>7</v>
      </c>
      <c r="B28">
        <f>B16-B20-B24</f>
        <v>118.308877628396</v>
      </c>
      <c r="C28"/>
      <c r="D28" t="s">
        <v>7</v>
      </c>
      <c r="E28">
        <f>B28/18</f>
        <v>6.572715423799778</v>
      </c>
      <c r="F28"/>
    </row>
    <row r="29" spans="1:14" x14ac:dyDescent="0.2">
      <c r="A29" t="s">
        <v>6</v>
      </c>
      <c r="B29">
        <f>B17-B21-B25</f>
        <v>1.7641646493701119E-6</v>
      </c>
      <c r="C29"/>
      <c r="D29" t="s">
        <v>6</v>
      </c>
      <c r="E29">
        <f>B29/18</f>
        <v>9.8009147187228432E-8</v>
      </c>
      <c r="F29"/>
    </row>
    <row r="30" spans="1:14" x14ac:dyDescent="0.2">
      <c r="A30"/>
      <c r="B30"/>
      <c r="C30"/>
      <c r="D30"/>
      <c r="E30"/>
      <c r="F30"/>
      <c r="G30"/>
      <c r="H30"/>
      <c r="I30"/>
    </row>
    <row r="31" spans="1:14" x14ac:dyDescent="0.2">
      <c r="A31"/>
      <c r="B31"/>
      <c r="C31"/>
      <c r="D31"/>
      <c r="E31"/>
      <c r="F31"/>
      <c r="G31"/>
      <c r="H31"/>
      <c r="I31"/>
    </row>
    <row r="32" spans="1:14" x14ac:dyDescent="0.2">
      <c r="A32"/>
      <c r="B32"/>
      <c r="C32"/>
      <c r="D32"/>
      <c r="E32"/>
      <c r="F32"/>
      <c r="G32"/>
      <c r="H32"/>
      <c r="I32"/>
    </row>
    <row r="33" spans="1:9" x14ac:dyDescent="0.2">
      <c r="A33"/>
      <c r="B33"/>
      <c r="C33"/>
      <c r="D33"/>
      <c r="E33"/>
      <c r="F33"/>
      <c r="G33"/>
      <c r="H33"/>
      <c r="I33"/>
    </row>
    <row r="34" spans="1:9" x14ac:dyDescent="0.2">
      <c r="A34" s="8" t="s">
        <v>33</v>
      </c>
      <c r="B34"/>
      <c r="C34" s="8" t="s">
        <v>28</v>
      </c>
      <c r="D34" s="8"/>
      <c r="E34" s="8" t="s">
        <v>29</v>
      </c>
      <c r="F34" s="8"/>
      <c r="G34" s="8" t="s">
        <v>30</v>
      </c>
      <c r="H34" s="8" t="s">
        <v>31</v>
      </c>
      <c r="I34" s="8" t="s">
        <v>32</v>
      </c>
    </row>
    <row r="35" spans="1:9" x14ac:dyDescent="0.2">
      <c r="A35" t="s">
        <v>24</v>
      </c>
      <c r="B35"/>
      <c r="C35">
        <f>B20</f>
        <v>17.114505583029832</v>
      </c>
      <c r="D35"/>
      <c r="E35">
        <v>2</v>
      </c>
      <c r="F35"/>
      <c r="G35">
        <f>E20</f>
        <v>8.5572527915149159</v>
      </c>
      <c r="H35">
        <f>E16</f>
        <v>1.3019356901607417</v>
      </c>
      <c r="I35">
        <f>H19</f>
        <v>0.29642380295024884</v>
      </c>
    </row>
    <row r="36" spans="1:9" x14ac:dyDescent="0.2">
      <c r="A36" t="s">
        <v>25</v>
      </c>
      <c r="B36"/>
      <c r="C36">
        <f>B24</f>
        <v>90.971469968137058</v>
      </c>
      <c r="D36"/>
      <c r="E36">
        <v>9</v>
      </c>
      <c r="F36"/>
      <c r="G36">
        <f>E24</f>
        <v>10.107941107570785</v>
      </c>
      <c r="H36"/>
      <c r="I36"/>
    </row>
    <row r="37" spans="1:9" x14ac:dyDescent="0.2">
      <c r="A37" t="s">
        <v>26</v>
      </c>
      <c r="B37"/>
      <c r="C37">
        <f>B28</f>
        <v>118.308877628396</v>
      </c>
      <c r="D37"/>
      <c r="E37">
        <v>18</v>
      </c>
      <c r="F37"/>
      <c r="G37">
        <f>E28</f>
        <v>6.572715423799778</v>
      </c>
      <c r="H37"/>
      <c r="I37"/>
    </row>
    <row r="38" spans="1:9" x14ac:dyDescent="0.2">
      <c r="A38" t="s">
        <v>27</v>
      </c>
      <c r="B38"/>
      <c r="C38">
        <f>B16</f>
        <v>226.39485317956289</v>
      </c>
      <c r="D38"/>
      <c r="E38">
        <v>29</v>
      </c>
      <c r="F38"/>
      <c r="G38"/>
      <c r="H38"/>
      <c r="I38"/>
    </row>
    <row r="39" spans="1:9" x14ac:dyDescent="0.2">
      <c r="A39"/>
      <c r="B39"/>
      <c r="C39"/>
      <c r="D39"/>
      <c r="E39"/>
      <c r="F39"/>
      <c r="G39"/>
      <c r="H39"/>
      <c r="I39"/>
    </row>
    <row r="40" spans="1:9" x14ac:dyDescent="0.2">
      <c r="A40" s="8" t="s">
        <v>34</v>
      </c>
      <c r="B40"/>
      <c r="C40" s="8" t="s">
        <v>28</v>
      </c>
      <c r="D40" s="8"/>
      <c r="E40" s="8" t="s">
        <v>29</v>
      </c>
      <c r="F40" s="8"/>
      <c r="G40" s="8" t="s">
        <v>30</v>
      </c>
      <c r="H40" s="8" t="s">
        <v>31</v>
      </c>
      <c r="I40" s="8" t="s">
        <v>32</v>
      </c>
    </row>
    <row r="41" spans="1:9" x14ac:dyDescent="0.2">
      <c r="A41" t="s">
        <v>24</v>
      </c>
      <c r="B41"/>
      <c r="C41">
        <f>B21</f>
        <v>7.5261641392255357E-6</v>
      </c>
      <c r="D41"/>
      <c r="E41">
        <v>2</v>
      </c>
      <c r="F41"/>
      <c r="G41">
        <f>E21</f>
        <v>3.7630820696127679E-6</v>
      </c>
      <c r="H41">
        <f>E17</f>
        <v>38.395212871550576</v>
      </c>
      <c r="I41">
        <f>H20</f>
        <v>3.2104970937449824E-7</v>
      </c>
    </row>
    <row r="42" spans="1:9" x14ac:dyDescent="0.2">
      <c r="A42" t="s">
        <v>25</v>
      </c>
      <c r="B42"/>
      <c r="C42">
        <f>B25</f>
        <v>4.4145147874587697E-4</v>
      </c>
      <c r="D42"/>
      <c r="E42">
        <v>9</v>
      </c>
      <c r="F42"/>
      <c r="G42">
        <f>E25</f>
        <v>4.9050164305097441E-5</v>
      </c>
      <c r="H42"/>
      <c r="I42"/>
    </row>
    <row r="43" spans="1:9" x14ac:dyDescent="0.2">
      <c r="A43" t="s">
        <v>26</v>
      </c>
      <c r="B43"/>
      <c r="C43">
        <f>B29</f>
        <v>1.7641646493701119E-6</v>
      </c>
      <c r="D43"/>
      <c r="E43">
        <v>18</v>
      </c>
      <c r="F43"/>
      <c r="G43">
        <f>E29</f>
        <v>9.8009147187228432E-8</v>
      </c>
      <c r="H43"/>
      <c r="I43"/>
    </row>
    <row r="44" spans="1:9" x14ac:dyDescent="0.2">
      <c r="A44" t="s">
        <v>27</v>
      </c>
      <c r="B44"/>
      <c r="C44">
        <f>B17</f>
        <v>4.5074180753447261E-4</v>
      </c>
      <c r="D44"/>
      <c r="E44">
        <v>29</v>
      </c>
      <c r="F44"/>
      <c r="G44"/>
      <c r="H44"/>
      <c r="I44"/>
    </row>
    <row r="45" spans="1:9" x14ac:dyDescent="0.2">
      <c r="A45"/>
      <c r="B45"/>
      <c r="C45"/>
      <c r="D45"/>
      <c r="E45"/>
      <c r="F45"/>
      <c r="G45"/>
      <c r="H45"/>
      <c r="I45"/>
    </row>
    <row r="46" spans="1:9" x14ac:dyDescent="0.2">
      <c r="A46"/>
      <c r="B46"/>
      <c r="C46"/>
      <c r="D46"/>
      <c r="E46"/>
      <c r="F46"/>
      <c r="G46"/>
      <c r="H46"/>
      <c r="I46"/>
    </row>
  </sheetData>
  <pageMargins left="0.7" right="0.7" top="0.75" bottom="0.75" header="0.3" footer="0.3"/>
  <pageSetup paperSize="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C2D4B-BA61-3E4A-94E7-21AF0F53DF45}">
  <dimension ref="A1:O46"/>
  <sheetViews>
    <sheetView topLeftCell="A27" workbookViewId="0">
      <selection activeCell="F22" sqref="F22"/>
    </sheetView>
  </sheetViews>
  <sheetFormatPr baseColWidth="10" defaultRowHeight="16" x14ac:dyDescent="0.2"/>
  <cols>
    <col min="1" max="8" width="10.83203125" style="3"/>
    <col min="9" max="9" width="12.1640625" style="3" bestFit="1" customWidth="1"/>
    <col min="10" max="11" width="10.83203125" style="3"/>
    <col min="12" max="12" width="12.1640625" style="3" bestFit="1" customWidth="1"/>
    <col min="13" max="16384" width="10.83203125" style="3"/>
  </cols>
  <sheetData>
    <row r="1" spans="1:15" s="4" customFormat="1" x14ac:dyDescent="0.2">
      <c r="A1" s="2" t="s">
        <v>2</v>
      </c>
      <c r="B1" s="2" t="s">
        <v>3</v>
      </c>
      <c r="C1" s="2" t="s">
        <v>4</v>
      </c>
      <c r="D1" s="2" t="s">
        <v>5</v>
      </c>
      <c r="E1" s="2" t="s">
        <v>0</v>
      </c>
      <c r="F1" s="2" t="s">
        <v>1</v>
      </c>
      <c r="H1" s="1" t="s">
        <v>7</v>
      </c>
      <c r="I1" s="1" t="s">
        <v>6</v>
      </c>
      <c r="K1" s="8" t="s">
        <v>51</v>
      </c>
      <c r="L1"/>
    </row>
    <row r="2" spans="1:15" s="4" customFormat="1" x14ac:dyDescent="0.2">
      <c r="A2" s="4">
        <v>0.7857142857142857</v>
      </c>
      <c r="B2" s="4">
        <v>1.7600000000000001E-2</v>
      </c>
      <c r="C2" s="4">
        <v>0.83642408227396092</v>
      </c>
      <c r="D2" s="4">
        <v>1.8579097102221321E-2</v>
      </c>
      <c r="E2" s="4">
        <v>0.86898960615114995</v>
      </c>
      <c r="F2" s="4">
        <v>1.8644457661855889E-2</v>
      </c>
      <c r="H2">
        <f>SUM(A2,C2,E2)</f>
        <v>2.4911279741393964</v>
      </c>
      <c r="I2">
        <f>SUM(B2,D2,F2)</f>
        <v>5.4823554764077215E-2</v>
      </c>
      <c r="K2" t="s">
        <v>7</v>
      </c>
      <c r="L2">
        <f>(E24-E28)/3</f>
        <v>0.94151997927200881</v>
      </c>
    </row>
    <row r="3" spans="1:15" s="4" customFormat="1" x14ac:dyDescent="0.2">
      <c r="A3" s="4">
        <v>1.6427703523693811</v>
      </c>
      <c r="B3" s="4">
        <v>1.3866666666666669E-2</v>
      </c>
      <c r="C3" s="4">
        <v>1.6733930867019</v>
      </c>
      <c r="D3" s="4">
        <v>1.4310747040577091E-2</v>
      </c>
      <c r="E3" s="4">
        <v>1.916116357199962</v>
      </c>
      <c r="F3" s="4">
        <v>1.4281975154645001E-2</v>
      </c>
      <c r="H3">
        <f t="shared" ref="H3:I11" si="0">SUM(A3,C3,E3)</f>
        <v>5.2322797962712428</v>
      </c>
      <c r="I3">
        <f t="shared" si="0"/>
        <v>4.2459388861888762E-2</v>
      </c>
      <c r="K3" t="s">
        <v>6</v>
      </c>
      <c r="L3">
        <f>(E25-E29)/3</f>
        <v>1.2174503776254881E-5</v>
      </c>
    </row>
    <row r="4" spans="1:15" s="4" customFormat="1" x14ac:dyDescent="0.2">
      <c r="A4" s="4">
        <v>2.1420765027322419</v>
      </c>
      <c r="B4" s="4">
        <v>1.493333333333333E-2</v>
      </c>
      <c r="C4" s="4">
        <v>1.298430224253678</v>
      </c>
      <c r="D4" s="4">
        <v>1.5454232238784629E-2</v>
      </c>
      <c r="E4" s="4">
        <v>1.3841829001601491</v>
      </c>
      <c r="F4" s="4">
        <v>1.557319332910762E-2</v>
      </c>
      <c r="H4">
        <f t="shared" si="0"/>
        <v>4.8246896271460695</v>
      </c>
      <c r="I4">
        <f t="shared" si="0"/>
        <v>4.5960758901225578E-2</v>
      </c>
    </row>
    <row r="5" spans="1:15" s="4" customFormat="1" x14ac:dyDescent="0.2">
      <c r="A5" s="4">
        <v>2.4977064220183478</v>
      </c>
      <c r="B5" s="4">
        <v>1.7600000000000001E-2</v>
      </c>
      <c r="C5" s="4">
        <v>1.9259020139980001</v>
      </c>
      <c r="D5" s="4">
        <v>1.80430215844345E-2</v>
      </c>
      <c r="E5" s="4">
        <v>2.339087963073986</v>
      </c>
      <c r="F5" s="4">
        <v>1.7957521910985728E-2</v>
      </c>
      <c r="H5">
        <f t="shared" si="0"/>
        <v>6.7626963990903342</v>
      </c>
      <c r="I5">
        <f t="shared" si="0"/>
        <v>5.3600543495420226E-2</v>
      </c>
    </row>
    <row r="6" spans="1:15" s="4" customFormat="1" x14ac:dyDescent="0.2">
      <c r="A6" s="4">
        <v>1.8483448806774441</v>
      </c>
      <c r="B6" s="4">
        <v>1.3066666666666669E-2</v>
      </c>
      <c r="C6" s="4">
        <v>1.2979017283245251</v>
      </c>
      <c r="D6" s="4">
        <v>1.360628291036131E-2</v>
      </c>
      <c r="E6" s="4">
        <v>1.3867983701339599</v>
      </c>
      <c r="F6" s="4">
        <v>1.364314907611559E-2</v>
      </c>
      <c r="H6">
        <f t="shared" si="0"/>
        <v>4.5330449791359291</v>
      </c>
      <c r="I6">
        <f t="shared" si="0"/>
        <v>4.0316098653143569E-2</v>
      </c>
    </row>
    <row r="7" spans="1:15" s="4" customFormat="1" x14ac:dyDescent="0.2">
      <c r="A7" s="4">
        <v>6.0175438596491171</v>
      </c>
      <c r="B7" s="4">
        <v>1.3066666666666669E-2</v>
      </c>
      <c r="C7" s="4">
        <v>1.8788451649764319</v>
      </c>
      <c r="D7" s="4">
        <v>1.3384129637569041E-2</v>
      </c>
      <c r="E7" s="4">
        <v>2.373351112011048</v>
      </c>
      <c r="F7" s="4">
        <v>1.338575012007767E-2</v>
      </c>
      <c r="H7">
        <f t="shared" si="0"/>
        <v>10.269740136636596</v>
      </c>
      <c r="I7">
        <f t="shared" si="0"/>
        <v>3.9836546424313383E-2</v>
      </c>
    </row>
    <row r="8" spans="1:15" s="4" customFormat="1" x14ac:dyDescent="0.2">
      <c r="A8" s="4">
        <v>2.0334728033472831</v>
      </c>
      <c r="B8" s="4">
        <v>1.44E-2</v>
      </c>
      <c r="C8" s="4">
        <v>1.76025924867876</v>
      </c>
      <c r="D8" s="4">
        <v>1.475481144349231E-2</v>
      </c>
      <c r="E8" s="4">
        <v>2.00382768422892</v>
      </c>
      <c r="F8" s="4">
        <v>1.4771306008027519E-2</v>
      </c>
      <c r="H8">
        <f t="shared" si="0"/>
        <v>5.7975597362549633</v>
      </c>
      <c r="I8">
        <f t="shared" si="0"/>
        <v>4.3926117451519829E-2</v>
      </c>
    </row>
    <row r="9" spans="1:15" s="4" customFormat="1" x14ac:dyDescent="0.2">
      <c r="A9" s="4">
        <v>3.5518535898639119</v>
      </c>
      <c r="B9" s="4">
        <v>2.3199999999999998E-2</v>
      </c>
      <c r="C9" s="4">
        <v>1.934629338665905</v>
      </c>
      <c r="D9" s="4">
        <v>2.375224252319999E-2</v>
      </c>
      <c r="E9" s="4">
        <v>2.3301758366434902</v>
      </c>
      <c r="F9" s="4">
        <v>2.3672080387719521E-2</v>
      </c>
      <c r="H9">
        <f t="shared" si="0"/>
        <v>7.8166587651733073</v>
      </c>
      <c r="I9">
        <f t="shared" si="0"/>
        <v>7.062432291091951E-2</v>
      </c>
    </row>
    <row r="10" spans="1:15" s="4" customFormat="1" x14ac:dyDescent="0.2">
      <c r="A10" s="4">
        <v>15.66666666666662</v>
      </c>
      <c r="B10" s="4">
        <v>1.253333333333333E-2</v>
      </c>
      <c r="C10" s="4">
        <v>2.045826310527068</v>
      </c>
      <c r="D10" s="4">
        <v>1.2748912138559439E-2</v>
      </c>
      <c r="E10" s="4">
        <v>2.786218008309731</v>
      </c>
      <c r="F10" s="4">
        <v>1.2751131733598471E-2</v>
      </c>
      <c r="H10">
        <f t="shared" si="0"/>
        <v>20.498710985503418</v>
      </c>
      <c r="I10">
        <f t="shared" si="0"/>
        <v>3.8033377205491242E-2</v>
      </c>
    </row>
    <row r="11" spans="1:15" s="4" customFormat="1" x14ac:dyDescent="0.2">
      <c r="A11" s="4">
        <v>2.8482095136290759</v>
      </c>
      <c r="B11" s="4">
        <v>1.946666666666667E-2</v>
      </c>
      <c r="C11" s="4">
        <v>1.819308670189973</v>
      </c>
      <c r="D11" s="4">
        <v>1.9946226314525931E-2</v>
      </c>
      <c r="E11" s="4">
        <v>2.118484553212836</v>
      </c>
      <c r="F11" s="4">
        <v>1.9911963287963911E-2</v>
      </c>
      <c r="H11">
        <f t="shared" si="0"/>
        <v>6.7860027370318852</v>
      </c>
      <c r="I11">
        <f>SUM(B11,D11,F11)</f>
        <v>5.9324856269156512E-2</v>
      </c>
    </row>
    <row r="12" spans="1:15" s="4" customFormat="1" x14ac:dyDescent="0.2">
      <c r="H12"/>
      <c r="I12"/>
    </row>
    <row r="13" spans="1:15" s="4" customFormat="1" x14ac:dyDescent="0.2">
      <c r="A13">
        <f t="shared" ref="A13:F13" si="1">SUM(A2:A11)</f>
        <v>39.03435887666771</v>
      </c>
      <c r="B13">
        <f t="shared" si="1"/>
        <v>0.15973333333333334</v>
      </c>
      <c r="C13">
        <f t="shared" si="1"/>
        <v>16.470919868590205</v>
      </c>
      <c r="D13">
        <f t="shared" si="1"/>
        <v>0.16457970293372559</v>
      </c>
      <c r="E13">
        <f t="shared" si="1"/>
        <v>19.507232391125235</v>
      </c>
      <c r="F13">
        <f t="shared" si="1"/>
        <v>0.16459252867009691</v>
      </c>
      <c r="G13"/>
      <c r="H13">
        <f>SUM(H2:H11)</f>
        <v>75.012511136383139</v>
      </c>
      <c r="I13">
        <f>SUM(I2:I11)</f>
        <v>0.48890556493715587</v>
      </c>
      <c r="J13"/>
    </row>
    <row r="14" spans="1:15" s="4" customFormat="1" x14ac:dyDescent="0.2">
      <c r="A14"/>
      <c r="B14"/>
      <c r="C14"/>
      <c r="D14"/>
      <c r="E14"/>
      <c r="F14"/>
      <c r="G14"/>
      <c r="H14"/>
      <c r="I14"/>
      <c r="J14"/>
    </row>
    <row r="15" spans="1:15" s="4" customFormat="1" x14ac:dyDescent="0.2">
      <c r="A15" s="8" t="s">
        <v>12</v>
      </c>
      <c r="B15"/>
      <c r="C15"/>
      <c r="D15" s="8" t="s">
        <v>13</v>
      </c>
      <c r="E15"/>
      <c r="F15"/>
      <c r="G15" s="8" t="s">
        <v>52</v>
      </c>
      <c r="H15"/>
      <c r="K15" s="8" t="s">
        <v>39</v>
      </c>
    </row>
    <row r="16" spans="1:15" s="4" customFormat="1" x14ac:dyDescent="0.2">
      <c r="A16" t="s">
        <v>7</v>
      </c>
      <c r="B16">
        <f>SUMSQ(A2:A11,C2:C11,E2:E11)-H13^2/30</f>
        <v>206.02718715260551</v>
      </c>
      <c r="C16"/>
      <c r="D16" t="s">
        <v>7</v>
      </c>
      <c r="E16">
        <f>E20/E28</f>
        <v>2.6878314094320652</v>
      </c>
      <c r="F16"/>
      <c r="G16" s="14">
        <v>3.55</v>
      </c>
      <c r="H16"/>
      <c r="K16"/>
      <c r="N16"/>
      <c r="O16"/>
    </row>
    <row r="17" spans="1:15" x14ac:dyDescent="0.2">
      <c r="A17" t="s">
        <v>6</v>
      </c>
      <c r="B17">
        <f>SUMSQ(B2:B11,D2:D11,F2:F11)-I13^2/30</f>
        <v>3.3072648507191139E-4</v>
      </c>
      <c r="C17"/>
      <c r="D17" t="s">
        <v>6</v>
      </c>
      <c r="E17">
        <f>E21/E29</f>
        <v>47.638255694410049</v>
      </c>
      <c r="F17"/>
      <c r="G17"/>
      <c r="H17"/>
      <c r="K17" t="s">
        <v>36</v>
      </c>
      <c r="M17">
        <f>AVERAGE(B2:B11)-AVERAGE(D2:D11)</f>
        <v>-4.846369600392253E-4</v>
      </c>
      <c r="N17"/>
      <c r="O17"/>
    </row>
    <row r="18" spans="1:15" x14ac:dyDescent="0.2">
      <c r="A18"/>
      <c r="B18"/>
      <c r="C18"/>
      <c r="D18"/>
      <c r="E18"/>
      <c r="F18"/>
      <c r="G18" s="8" t="s">
        <v>35</v>
      </c>
      <c r="H18"/>
      <c r="I18"/>
      <c r="J18"/>
      <c r="K18" t="s">
        <v>37</v>
      </c>
      <c r="M18">
        <f>AVERAGE(B2:B11)-AVERAGE(F2:F11)</f>
        <v>-4.859195336763579E-4</v>
      </c>
    </row>
    <row r="19" spans="1:15" x14ac:dyDescent="0.2">
      <c r="A19" s="8" t="s">
        <v>14</v>
      </c>
      <c r="B19"/>
      <c r="C19"/>
      <c r="D19" s="8" t="s">
        <v>15</v>
      </c>
      <c r="E19"/>
      <c r="F19"/>
      <c r="G19" t="s">
        <v>7</v>
      </c>
      <c r="H19">
        <f>_xlfn.F.DIST.RT(E16, 2, 18)</f>
        <v>9.5186890178717801E-2</v>
      </c>
      <c r="I19"/>
      <c r="J19"/>
      <c r="K19" s="15" t="s">
        <v>38</v>
      </c>
      <c r="M19">
        <f>AVERAGE(D2:D11)-AVERAGE(F2:F11)</f>
        <v>-1.2825736371326057E-6</v>
      </c>
    </row>
    <row r="20" spans="1:15" x14ac:dyDescent="0.2">
      <c r="A20" t="s">
        <v>7</v>
      </c>
      <c r="B20">
        <f>SUMSQ(A13,C13,E13)/10-H13^2/30</f>
        <v>29.987888079603749</v>
      </c>
      <c r="C20"/>
      <c r="D20" t="s">
        <v>7</v>
      </c>
      <c r="E20">
        <f>B20/2</f>
        <v>14.993944039801875</v>
      </c>
      <c r="F20"/>
      <c r="G20" t="s">
        <v>6</v>
      </c>
      <c r="H20">
        <f>_xlfn.F.DIST.RT(E17, 2, 18)</f>
        <v>6.4594234654597204E-8</v>
      </c>
      <c r="I20"/>
      <c r="J20"/>
      <c r="K20"/>
      <c r="M20"/>
    </row>
    <row r="21" spans="1:15" x14ac:dyDescent="0.2">
      <c r="A21" t="s">
        <v>6</v>
      </c>
      <c r="B21">
        <f>SUMSQ(B13,D13,F13)/10-I13^2/30</f>
        <v>1.5699747374642303E-6</v>
      </c>
      <c r="C21"/>
      <c r="D21" t="s">
        <v>6</v>
      </c>
      <c r="E21">
        <f>B21/2</f>
        <v>7.8498736873211516E-7</v>
      </c>
      <c r="F21"/>
      <c r="G21" s="8"/>
      <c r="H21"/>
      <c r="I21"/>
      <c r="J21"/>
      <c r="K21" t="s">
        <v>55</v>
      </c>
      <c r="L21"/>
      <c r="M21">
        <v>3.61</v>
      </c>
    </row>
    <row r="22" spans="1:15" x14ac:dyDescent="0.2">
      <c r="A22"/>
      <c r="B22"/>
      <c r="C22"/>
      <c r="D22"/>
      <c r="E22"/>
      <c r="F22"/>
      <c r="G22" s="8" t="s">
        <v>16</v>
      </c>
      <c r="H22"/>
      <c r="I22"/>
      <c r="J22"/>
      <c r="K22" t="s">
        <v>56</v>
      </c>
      <c r="L22"/>
      <c r="M22">
        <f>M21*SQRT(E29/10)</f>
        <v>1.4654149255927853E-4</v>
      </c>
    </row>
    <row r="23" spans="1:15" x14ac:dyDescent="0.2">
      <c r="A23" s="8" t="s">
        <v>9</v>
      </c>
      <c r="B23"/>
      <c r="C23"/>
      <c r="D23" s="8" t="s">
        <v>10</v>
      </c>
      <c r="E23"/>
      <c r="F23"/>
      <c r="G23" t="s">
        <v>7</v>
      </c>
      <c r="H23" t="s">
        <v>18</v>
      </c>
      <c r="I23"/>
      <c r="J23"/>
    </row>
    <row r="24" spans="1:15" x14ac:dyDescent="0.2">
      <c r="A24" t="s">
        <v>7</v>
      </c>
      <c r="B24">
        <f>SUMSQ(H2:H11)/3-H13^2/30</f>
        <v>75.627125984563406</v>
      </c>
      <c r="C24"/>
      <c r="D24" t="s">
        <v>7</v>
      </c>
      <c r="E24">
        <f>B24/9</f>
        <v>8.4030139982848233</v>
      </c>
      <c r="F24"/>
      <c r="G24" t="s">
        <v>6</v>
      </c>
      <c r="H24" t="s">
        <v>17</v>
      </c>
      <c r="I24"/>
      <c r="J24"/>
      <c r="K24" s="8" t="s">
        <v>16</v>
      </c>
    </row>
    <row r="25" spans="1:15" x14ac:dyDescent="0.2">
      <c r="A25" t="s">
        <v>6</v>
      </c>
      <c r="B25">
        <f>SUMSQ(I2:I11)/3-I13^2/30</f>
        <v>3.2885990475073693E-4</v>
      </c>
      <c r="C25"/>
      <c r="D25" t="s">
        <v>6</v>
      </c>
      <c r="E25">
        <f>B25/9</f>
        <v>3.6539989416748547E-5</v>
      </c>
      <c r="F25"/>
      <c r="G25"/>
      <c r="H25"/>
      <c r="I25"/>
      <c r="J25"/>
      <c r="K25" t="s">
        <v>40</v>
      </c>
    </row>
    <row r="26" spans="1:15" x14ac:dyDescent="0.2">
      <c r="A26"/>
      <c r="B26"/>
      <c r="C26"/>
      <c r="D26"/>
      <c r="E26"/>
      <c r="F26"/>
      <c r="G26" t="s">
        <v>20</v>
      </c>
      <c r="H26"/>
      <c r="I26"/>
      <c r="J26"/>
    </row>
    <row r="27" spans="1:15" x14ac:dyDescent="0.2">
      <c r="A27" s="8" t="s">
        <v>8</v>
      </c>
      <c r="B27"/>
      <c r="C27"/>
      <c r="D27" s="8" t="s">
        <v>11</v>
      </c>
      <c r="E27"/>
      <c r="F27"/>
      <c r="G27" t="s">
        <v>22</v>
      </c>
      <c r="H27"/>
      <c r="I27"/>
      <c r="J27"/>
    </row>
    <row r="28" spans="1:15" x14ac:dyDescent="0.2">
      <c r="A28" t="s">
        <v>7</v>
      </c>
      <c r="B28">
        <f>B16-B20-B24</f>
        <v>100.41217308843835</v>
      </c>
      <c r="C28"/>
      <c r="D28" t="s">
        <v>7</v>
      </c>
      <c r="E28">
        <f>B28/18</f>
        <v>5.5784540604687969</v>
      </c>
      <c r="F28"/>
      <c r="J28"/>
    </row>
    <row r="29" spans="1:15" x14ac:dyDescent="0.2">
      <c r="A29" t="s">
        <v>6</v>
      </c>
      <c r="B29">
        <f>B17-B21-B25</f>
        <v>2.9660558371023826E-7</v>
      </c>
      <c r="C29"/>
      <c r="D29" t="s">
        <v>6</v>
      </c>
      <c r="E29">
        <f>B29/18</f>
        <v>1.6478087983902124E-8</v>
      </c>
      <c r="F29"/>
      <c r="J29"/>
    </row>
    <row r="30" spans="1:15" x14ac:dyDescent="0.2">
      <c r="A30"/>
      <c r="B30"/>
      <c r="C30"/>
      <c r="D30"/>
      <c r="E30"/>
      <c r="F30"/>
      <c r="G30"/>
      <c r="H30"/>
      <c r="I30"/>
    </row>
    <row r="31" spans="1:15" x14ac:dyDescent="0.2">
      <c r="A31"/>
      <c r="B31"/>
      <c r="C31"/>
      <c r="D31"/>
      <c r="E31"/>
      <c r="F31"/>
      <c r="G31"/>
      <c r="H31"/>
      <c r="I31"/>
    </row>
    <row r="32" spans="1:15" x14ac:dyDescent="0.2">
      <c r="A32"/>
      <c r="B32"/>
      <c r="C32"/>
      <c r="D32"/>
      <c r="E32"/>
      <c r="F32"/>
      <c r="G32"/>
      <c r="H32"/>
      <c r="I32"/>
    </row>
    <row r="33" spans="1:9" x14ac:dyDescent="0.2">
      <c r="A33"/>
      <c r="B33"/>
      <c r="C33"/>
      <c r="D33"/>
      <c r="E33"/>
      <c r="F33"/>
      <c r="G33"/>
      <c r="H33"/>
      <c r="I33"/>
    </row>
    <row r="34" spans="1:9" x14ac:dyDescent="0.2">
      <c r="A34" s="8" t="s">
        <v>33</v>
      </c>
      <c r="B34"/>
      <c r="C34" s="8" t="s">
        <v>28</v>
      </c>
      <c r="D34" s="8"/>
      <c r="E34" s="8" t="s">
        <v>29</v>
      </c>
      <c r="F34" s="8"/>
      <c r="G34" s="8" t="s">
        <v>30</v>
      </c>
      <c r="H34" s="8" t="s">
        <v>31</v>
      </c>
      <c r="I34" s="8" t="s">
        <v>32</v>
      </c>
    </row>
    <row r="35" spans="1:9" x14ac:dyDescent="0.2">
      <c r="A35" t="s">
        <v>24</v>
      </c>
      <c r="B35"/>
      <c r="C35">
        <f>B20</f>
        <v>29.987888079603749</v>
      </c>
      <c r="D35"/>
      <c r="E35">
        <v>2</v>
      </c>
      <c r="F35"/>
      <c r="G35">
        <f>E20</f>
        <v>14.993944039801875</v>
      </c>
      <c r="H35">
        <f>E16</f>
        <v>2.6878314094320652</v>
      </c>
      <c r="I35">
        <f>H19</f>
        <v>9.5186890178717801E-2</v>
      </c>
    </row>
    <row r="36" spans="1:9" x14ac:dyDescent="0.2">
      <c r="A36" t="s">
        <v>25</v>
      </c>
      <c r="B36"/>
      <c r="C36">
        <f>B24</f>
        <v>75.627125984563406</v>
      </c>
      <c r="D36"/>
      <c r="E36">
        <v>9</v>
      </c>
      <c r="F36"/>
      <c r="G36">
        <f>E24</f>
        <v>8.4030139982848233</v>
      </c>
      <c r="H36"/>
      <c r="I36"/>
    </row>
    <row r="37" spans="1:9" x14ac:dyDescent="0.2">
      <c r="A37" t="s">
        <v>26</v>
      </c>
      <c r="B37"/>
      <c r="C37">
        <f>B28</f>
        <v>100.41217308843835</v>
      </c>
      <c r="D37"/>
      <c r="E37">
        <v>18</v>
      </c>
      <c r="F37"/>
      <c r="G37">
        <f>E28</f>
        <v>5.5784540604687969</v>
      </c>
      <c r="H37"/>
      <c r="I37"/>
    </row>
    <row r="38" spans="1:9" x14ac:dyDescent="0.2">
      <c r="A38" t="s">
        <v>27</v>
      </c>
      <c r="B38"/>
      <c r="C38">
        <f>B16</f>
        <v>206.02718715260551</v>
      </c>
      <c r="D38"/>
      <c r="E38">
        <v>29</v>
      </c>
      <c r="F38"/>
      <c r="G38"/>
      <c r="H38"/>
      <c r="I38"/>
    </row>
    <row r="39" spans="1:9" x14ac:dyDescent="0.2">
      <c r="A39"/>
      <c r="B39"/>
      <c r="C39"/>
      <c r="D39"/>
      <c r="E39"/>
      <c r="F39"/>
      <c r="G39"/>
      <c r="H39"/>
      <c r="I39"/>
    </row>
    <row r="40" spans="1:9" x14ac:dyDescent="0.2">
      <c r="A40" s="8" t="s">
        <v>34</v>
      </c>
      <c r="B40"/>
      <c r="C40" s="8" t="s">
        <v>28</v>
      </c>
      <c r="D40" s="8"/>
      <c r="E40" s="8" t="s">
        <v>29</v>
      </c>
      <c r="F40" s="8"/>
      <c r="G40" s="8" t="s">
        <v>30</v>
      </c>
      <c r="H40" s="8" t="s">
        <v>31</v>
      </c>
      <c r="I40" s="8" t="s">
        <v>32</v>
      </c>
    </row>
    <row r="41" spans="1:9" x14ac:dyDescent="0.2">
      <c r="A41" t="s">
        <v>24</v>
      </c>
      <c r="B41"/>
      <c r="C41">
        <f>B21</f>
        <v>1.5699747374642303E-6</v>
      </c>
      <c r="D41"/>
      <c r="E41">
        <v>2</v>
      </c>
      <c r="F41"/>
      <c r="G41">
        <f>E21</f>
        <v>7.8498736873211516E-7</v>
      </c>
      <c r="H41">
        <f>E17</f>
        <v>47.638255694410049</v>
      </c>
      <c r="I41">
        <f>H20</f>
        <v>6.4594234654597204E-8</v>
      </c>
    </row>
    <row r="42" spans="1:9" x14ac:dyDescent="0.2">
      <c r="A42" t="s">
        <v>25</v>
      </c>
      <c r="B42"/>
      <c r="C42">
        <f>B25</f>
        <v>3.2885990475073693E-4</v>
      </c>
      <c r="D42"/>
      <c r="E42">
        <v>9</v>
      </c>
      <c r="F42"/>
      <c r="G42">
        <f>E25</f>
        <v>3.6539989416748547E-5</v>
      </c>
      <c r="H42"/>
      <c r="I42"/>
    </row>
    <row r="43" spans="1:9" x14ac:dyDescent="0.2">
      <c r="A43" t="s">
        <v>26</v>
      </c>
      <c r="B43"/>
      <c r="C43">
        <f>B29</f>
        <v>2.9660558371023826E-7</v>
      </c>
      <c r="D43"/>
      <c r="E43">
        <v>18</v>
      </c>
      <c r="F43"/>
      <c r="G43">
        <f>E29</f>
        <v>1.6478087983902124E-8</v>
      </c>
      <c r="H43"/>
      <c r="I43"/>
    </row>
    <row r="44" spans="1:9" x14ac:dyDescent="0.2">
      <c r="A44" t="s">
        <v>27</v>
      </c>
      <c r="B44"/>
      <c r="C44">
        <f>B17</f>
        <v>3.3072648507191139E-4</v>
      </c>
      <c r="D44"/>
      <c r="E44">
        <v>29</v>
      </c>
      <c r="F44"/>
      <c r="G44"/>
      <c r="H44"/>
      <c r="I44"/>
    </row>
    <row r="45" spans="1:9" x14ac:dyDescent="0.2">
      <c r="A45"/>
      <c r="B45"/>
      <c r="C45"/>
      <c r="D45"/>
      <c r="E45"/>
      <c r="F45"/>
      <c r="G45"/>
      <c r="H45"/>
      <c r="I45"/>
    </row>
    <row r="46" spans="1:9" x14ac:dyDescent="0.2">
      <c r="A46"/>
      <c r="B46"/>
      <c r="C46"/>
      <c r="D46"/>
      <c r="E46"/>
      <c r="F46"/>
      <c r="G46"/>
      <c r="H46"/>
      <c r="I46"/>
    </row>
  </sheetData>
  <pageMargins left="0.7" right="0.7" top="0.75" bottom="0.75" header="0.3" footer="0.3"/>
  <pageSetup paperSize="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F71DD-3787-1B40-BD0E-4E1C1FC82195}">
  <dimension ref="A1:L45"/>
  <sheetViews>
    <sheetView topLeftCell="A23" workbookViewId="0">
      <selection activeCell="E46" sqref="E46"/>
    </sheetView>
  </sheetViews>
  <sheetFormatPr baseColWidth="10" defaultRowHeight="16" x14ac:dyDescent="0.2"/>
  <cols>
    <col min="1" max="6" width="10.83203125" style="3"/>
    <col min="7" max="7" width="15.6640625" style="3" customWidth="1"/>
    <col min="8" max="9" width="12.1640625" style="3" bestFit="1" customWidth="1"/>
    <col min="10" max="11" width="10.83203125" style="3"/>
    <col min="12" max="12" width="12.1640625" style="3" bestFit="1" customWidth="1"/>
    <col min="13" max="16384" width="10.83203125" style="3"/>
  </cols>
  <sheetData>
    <row r="1" spans="1:12" x14ac:dyDescent="0.2">
      <c r="A1" s="1" t="s">
        <v>2</v>
      </c>
      <c r="B1" s="2" t="s">
        <v>3</v>
      </c>
      <c r="C1" s="2" t="s">
        <v>4</v>
      </c>
      <c r="D1" s="2" t="s">
        <v>5</v>
      </c>
      <c r="E1" s="2" t="s">
        <v>0</v>
      </c>
      <c r="F1" s="2" t="s">
        <v>1</v>
      </c>
      <c r="H1" s="1" t="s">
        <v>7</v>
      </c>
      <c r="I1" s="1" t="s">
        <v>6</v>
      </c>
      <c r="K1" s="8" t="s">
        <v>51</v>
      </c>
      <c r="L1"/>
    </row>
    <row r="2" spans="1:12" x14ac:dyDescent="0.2">
      <c r="A2" s="3">
        <v>0.19200858560903389</v>
      </c>
      <c r="B2" s="4">
        <v>2.1955555555555561E-2</v>
      </c>
      <c r="C2" s="4">
        <v>0.34651549778603058</v>
      </c>
      <c r="D2" s="4">
        <v>2.2938241103443221E-2</v>
      </c>
      <c r="E2" s="16">
        <v>0.34625499999999998</v>
      </c>
      <c r="F2" s="16">
        <v>2.2832999999999999E-2</v>
      </c>
      <c r="H2">
        <f>SUM(A2,E2)</f>
        <v>0.53826358560903387</v>
      </c>
      <c r="I2">
        <f>SUM(B2,F2)</f>
        <v>4.4788555555555561E-2</v>
      </c>
      <c r="K2" t="s">
        <v>7</v>
      </c>
      <c r="L2">
        <f>(E24-E28)/2</f>
        <v>3.0335911000487987E-3</v>
      </c>
    </row>
    <row r="3" spans="1:12" x14ac:dyDescent="0.2">
      <c r="A3" s="3">
        <v>0.41016543076452328</v>
      </c>
      <c r="B3" s="4">
        <v>2.2311111111111111E-2</v>
      </c>
      <c r="C3" s="4">
        <v>0.35165976289101558</v>
      </c>
      <c r="D3" s="4">
        <v>2.3231034952582809E-2</v>
      </c>
      <c r="E3" s="16">
        <v>0.345557</v>
      </c>
      <c r="F3" s="16">
        <v>2.3219E-2</v>
      </c>
      <c r="H3">
        <f t="shared" ref="H3:H11" si="0">SUM(A3,E3)</f>
        <v>0.75572243076452328</v>
      </c>
      <c r="I3">
        <f t="shared" ref="I3:I11" si="1">SUM(B3,F3)</f>
        <v>4.5530111111111111E-2</v>
      </c>
      <c r="K3" t="s">
        <v>6</v>
      </c>
      <c r="L3">
        <f>(E25-E29)/2</f>
        <v>1.4451567407407815E-5</v>
      </c>
    </row>
    <row r="4" spans="1:12" x14ac:dyDescent="0.2">
      <c r="A4" s="3">
        <v>0.28585558852621168</v>
      </c>
      <c r="B4" s="4">
        <v>1.8133333333333331E-2</v>
      </c>
      <c r="C4" s="4"/>
      <c r="D4" s="4"/>
      <c r="E4" s="16">
        <v>0.28915800000000003</v>
      </c>
      <c r="F4" s="16">
        <v>1.9182999999999999E-2</v>
      </c>
      <c r="H4">
        <f t="shared" si="0"/>
        <v>0.57501358852621176</v>
      </c>
      <c r="I4">
        <f t="shared" si="1"/>
        <v>3.7316333333333326E-2</v>
      </c>
    </row>
    <row r="5" spans="1:12" x14ac:dyDescent="0.2">
      <c r="A5" s="3">
        <v>0.26106996737272781</v>
      </c>
      <c r="B5" s="4">
        <v>1.893333333333333E-2</v>
      </c>
      <c r="C5" s="4"/>
      <c r="D5" s="4"/>
      <c r="E5" s="16">
        <v>0.19516500000000001</v>
      </c>
      <c r="F5" s="16">
        <v>2.0483999999999999E-2</v>
      </c>
      <c r="H5">
        <f t="shared" si="0"/>
        <v>0.45623496737272784</v>
      </c>
      <c r="I5">
        <f t="shared" si="1"/>
        <v>3.9417333333333332E-2</v>
      </c>
    </row>
    <row r="6" spans="1:12" x14ac:dyDescent="0.2">
      <c r="A6" s="3">
        <v>0.39097397048294319</v>
      </c>
      <c r="B6" s="4">
        <v>1.635555555555555E-2</v>
      </c>
      <c r="C6" s="4"/>
      <c r="D6" s="4"/>
      <c r="E6" s="16">
        <v>0.320656</v>
      </c>
      <c r="F6" s="16">
        <v>1.7134E-2</v>
      </c>
      <c r="H6">
        <f t="shared" si="0"/>
        <v>0.71162997048294319</v>
      </c>
      <c r="I6">
        <f t="shared" si="1"/>
        <v>3.348955555555555E-2</v>
      </c>
    </row>
    <row r="7" spans="1:12" x14ac:dyDescent="0.2">
      <c r="A7" s="3">
        <v>0.31287516451064101</v>
      </c>
      <c r="B7" s="4">
        <v>1.52E-2</v>
      </c>
      <c r="C7" s="4"/>
      <c r="D7" s="4"/>
      <c r="E7" s="16">
        <v>0.30155300000000002</v>
      </c>
      <c r="F7" s="16">
        <v>1.5953999999999999E-2</v>
      </c>
      <c r="H7">
        <f t="shared" si="0"/>
        <v>0.61442816451064108</v>
      </c>
      <c r="I7">
        <f t="shared" si="1"/>
        <v>3.1154000000000001E-2</v>
      </c>
    </row>
    <row r="8" spans="1:12" x14ac:dyDescent="0.2">
      <c r="A8" s="3">
        <v>0.4219645921399573</v>
      </c>
      <c r="B8" s="4">
        <v>1.262222222222222E-2</v>
      </c>
      <c r="C8" s="4"/>
      <c r="D8" s="4"/>
      <c r="E8" s="16">
        <v>0.35333999999999999</v>
      </c>
      <c r="F8" s="16">
        <v>1.3172E-2</v>
      </c>
      <c r="H8">
        <f t="shared" si="0"/>
        <v>0.77530459213995728</v>
      </c>
      <c r="I8">
        <f t="shared" si="1"/>
        <v>2.5794222222222218E-2</v>
      </c>
    </row>
    <row r="9" spans="1:12" x14ac:dyDescent="0.2">
      <c r="A9" s="3">
        <v>0.40928207776875969</v>
      </c>
      <c r="B9" s="4">
        <v>1.146666666666667E-2</v>
      </c>
      <c r="C9" s="4">
        <v>0.40370304242251109</v>
      </c>
      <c r="D9" s="4">
        <v>1.1885173172949249E-2</v>
      </c>
      <c r="E9" s="16">
        <v>0.40919299999999997</v>
      </c>
      <c r="F9" s="16">
        <v>1.1904E-2</v>
      </c>
      <c r="H9">
        <f t="shared" si="0"/>
        <v>0.81847507776875972</v>
      </c>
      <c r="I9">
        <f t="shared" si="1"/>
        <v>2.3370666666666672E-2</v>
      </c>
    </row>
    <row r="10" spans="1:12" x14ac:dyDescent="0.2">
      <c r="A10" s="3">
        <v>0.30253423579411309</v>
      </c>
      <c r="B10" s="4">
        <v>1.653333333333333E-2</v>
      </c>
      <c r="C10" s="4"/>
      <c r="D10" s="4"/>
      <c r="E10" s="16">
        <v>0.29334399999999999</v>
      </c>
      <c r="F10" s="16">
        <v>1.7423000000000001E-2</v>
      </c>
      <c r="H10">
        <f t="shared" si="0"/>
        <v>0.59587823579411303</v>
      </c>
      <c r="I10">
        <f t="shared" si="1"/>
        <v>3.3956333333333331E-2</v>
      </c>
    </row>
    <row r="11" spans="1:12" x14ac:dyDescent="0.2">
      <c r="A11" s="3">
        <v>0.2371927050502676</v>
      </c>
      <c r="B11" s="4">
        <v>1.3244444444444441E-2</v>
      </c>
      <c r="C11" s="4"/>
      <c r="D11" s="4"/>
      <c r="E11" s="16">
        <v>0.22750300000000001</v>
      </c>
      <c r="F11" s="16">
        <v>1.4182E-2</v>
      </c>
      <c r="H11">
        <f t="shared" si="0"/>
        <v>0.46469570505026758</v>
      </c>
      <c r="I11">
        <f t="shared" si="1"/>
        <v>2.7426444444444441E-2</v>
      </c>
    </row>
    <row r="12" spans="1:12" x14ac:dyDescent="0.2">
      <c r="B12" s="4"/>
      <c r="C12" s="4"/>
      <c r="D12" s="4"/>
      <c r="E12" s="4"/>
      <c r="F12" s="4"/>
    </row>
    <row r="13" spans="1:12" x14ac:dyDescent="0.2">
      <c r="A13">
        <f>SUM(A2:A11)</f>
        <v>3.2239223180191789</v>
      </c>
      <c r="B13">
        <f>SUM(B2:B11)</f>
        <v>0.1667555555555556</v>
      </c>
      <c r="C13"/>
      <c r="D13"/>
      <c r="E13">
        <f>SUM(E2:E11)</f>
        <v>3.0817239999999999</v>
      </c>
      <c r="F13">
        <f>SUM(F2:F11)</f>
        <v>0.17548799999999998</v>
      </c>
      <c r="G13"/>
      <c r="H13">
        <f>SUM(H2:H11)</f>
        <v>6.3056463180191793</v>
      </c>
      <c r="I13">
        <f>SUM(I2:I11)</f>
        <v>0.34224355555555547</v>
      </c>
      <c r="J13"/>
      <c r="K13" s="9"/>
    </row>
    <row r="14" spans="1:12" x14ac:dyDescent="0.2">
      <c r="A14"/>
      <c r="B14"/>
      <c r="C14"/>
      <c r="D14"/>
      <c r="E14"/>
      <c r="F14"/>
      <c r="G14"/>
      <c r="H14"/>
      <c r="I14"/>
      <c r="J14"/>
      <c r="K14" s="9"/>
    </row>
    <row r="15" spans="1:12" x14ac:dyDescent="0.2">
      <c r="A15" s="8" t="s">
        <v>12</v>
      </c>
      <c r="B15"/>
      <c r="C15"/>
      <c r="D15" s="8" t="s">
        <v>13</v>
      </c>
      <c r="E15"/>
      <c r="F15"/>
      <c r="G15" s="8" t="s">
        <v>53</v>
      </c>
      <c r="H15"/>
      <c r="I15" s="4"/>
      <c r="K15" s="9"/>
    </row>
    <row r="16" spans="1:12" x14ac:dyDescent="0.2">
      <c r="A16" t="s">
        <v>7</v>
      </c>
      <c r="B16">
        <f>SUMSQ(A2:A11,E2:E11)-H13^2/20</f>
        <v>9.5874699823953913E-2</v>
      </c>
      <c r="C16"/>
      <c r="D16" t="s">
        <v>7</v>
      </c>
      <c r="E16">
        <f>E20/E28</f>
        <v>0.45203076390965968</v>
      </c>
      <c r="F16"/>
      <c r="G16" s="14">
        <v>5.12</v>
      </c>
      <c r="H16"/>
      <c r="I16" s="4"/>
      <c r="K16" s="5"/>
    </row>
    <row r="17" spans="1:11" x14ac:dyDescent="0.2">
      <c r="A17" t="s">
        <v>6</v>
      </c>
      <c r="B17">
        <f>SUMSQ(B2:B11,F2:F11)-I13^2/20</f>
        <v>2.6475449724444426E-4</v>
      </c>
      <c r="C17"/>
      <c r="D17" t="s">
        <v>6</v>
      </c>
      <c r="E17">
        <f>E21/E29</f>
        <v>84.363415200357878</v>
      </c>
      <c r="F17"/>
      <c r="G17"/>
      <c r="H17"/>
      <c r="K17" s="9"/>
    </row>
    <row r="18" spans="1:11" x14ac:dyDescent="0.2">
      <c r="A18"/>
      <c r="B18"/>
      <c r="C18"/>
      <c r="D18"/>
      <c r="E18"/>
      <c r="F18"/>
      <c r="G18" s="8" t="s">
        <v>35</v>
      </c>
      <c r="H18"/>
      <c r="I18"/>
      <c r="J18"/>
      <c r="K18" s="9"/>
    </row>
    <row r="19" spans="1:11" x14ac:dyDescent="0.2">
      <c r="A19" s="8" t="s">
        <v>14</v>
      </c>
      <c r="B19"/>
      <c r="C19"/>
      <c r="D19" s="8" t="s">
        <v>15</v>
      </c>
      <c r="E19"/>
      <c r="F19"/>
      <c r="G19" t="s">
        <v>7</v>
      </c>
      <c r="H19">
        <f>_xlfn.F.DIST.RT(E16, 1, 9)</f>
        <v>0.51825857371294437</v>
      </c>
      <c r="I19"/>
      <c r="J19"/>
      <c r="K19" s="9"/>
    </row>
    <row r="20" spans="1:11" x14ac:dyDescent="0.2">
      <c r="A20" t="s">
        <v>7</v>
      </c>
      <c r="B20">
        <f>SUMSQ(A13,E13)/10-H13^2/20</f>
        <v>1.0110180823736936E-3</v>
      </c>
      <c r="C20"/>
      <c r="D20" t="s">
        <v>7</v>
      </c>
      <c r="E20">
        <f>B20</f>
        <v>1.0110180823736936E-3</v>
      </c>
      <c r="F20"/>
      <c r="G20" t="s">
        <v>6</v>
      </c>
      <c r="H20">
        <f>_xlfn.F.DIST.RT(E17, 1, 9)</f>
        <v>7.2269572983183034E-6</v>
      </c>
      <c r="I20"/>
      <c r="J20"/>
      <c r="K20" s="9"/>
    </row>
    <row r="21" spans="1:11" x14ac:dyDescent="0.2">
      <c r="A21" t="s">
        <v>6</v>
      </c>
      <c r="B21">
        <f>SUMSQ(B13,F13)/10-I13^2/20</f>
        <v>3.8127792987684844E-6</v>
      </c>
      <c r="C21"/>
      <c r="D21" t="s">
        <v>6</v>
      </c>
      <c r="E21">
        <f>B21</f>
        <v>3.8127792987684844E-6</v>
      </c>
      <c r="F21"/>
      <c r="J21"/>
      <c r="K21" s="9"/>
    </row>
    <row r="22" spans="1:11" x14ac:dyDescent="0.2">
      <c r="A22"/>
      <c r="B22"/>
      <c r="C22"/>
      <c r="D22"/>
      <c r="E22"/>
      <c r="F22"/>
      <c r="G22" s="8" t="s">
        <v>16</v>
      </c>
      <c r="H22"/>
      <c r="I22"/>
      <c r="J22"/>
      <c r="K22" s="9"/>
    </row>
    <row r="23" spans="1:11" x14ac:dyDescent="0.2">
      <c r="A23" s="8" t="s">
        <v>9</v>
      </c>
      <c r="B23"/>
      <c r="C23"/>
      <c r="D23" s="8" t="s">
        <v>10</v>
      </c>
      <c r="E23"/>
      <c r="F23"/>
      <c r="G23" t="s">
        <v>7</v>
      </c>
      <c r="H23" t="s">
        <v>18</v>
      </c>
      <c r="I23"/>
      <c r="J23"/>
      <c r="K23" s="9"/>
    </row>
    <row r="24" spans="1:11" x14ac:dyDescent="0.2">
      <c r="A24" t="s">
        <v>7</v>
      </c>
      <c r="B24">
        <f>SUMSQ(H2:H11)/2-H13^2/20</f>
        <v>7.4734160771229297E-2</v>
      </c>
      <c r="C24"/>
      <c r="D24" t="s">
        <v>7</v>
      </c>
      <c r="E24">
        <f>B24/9</f>
        <v>8.3037956412477E-3</v>
      </c>
      <c r="F24"/>
      <c r="G24" t="s">
        <v>6</v>
      </c>
      <c r="H24" t="s">
        <v>17</v>
      </c>
      <c r="I24"/>
      <c r="J24"/>
      <c r="K24" s="9"/>
    </row>
    <row r="25" spans="1:11" x14ac:dyDescent="0.2">
      <c r="A25" t="s">
        <v>6</v>
      </c>
      <c r="B25">
        <f>SUMSQ(I2:I11)/2-I13^2/20</f>
        <v>2.6053496563950822E-4</v>
      </c>
      <c r="C25"/>
      <c r="D25" t="s">
        <v>6</v>
      </c>
      <c r="E25">
        <f>B25/9</f>
        <v>2.8948329515500912E-5</v>
      </c>
      <c r="F25"/>
      <c r="G25"/>
      <c r="H25"/>
      <c r="I25"/>
      <c r="J25"/>
      <c r="K25" s="9"/>
    </row>
    <row r="26" spans="1:11" x14ac:dyDescent="0.2">
      <c r="A26"/>
      <c r="B26"/>
      <c r="C26"/>
      <c r="D26"/>
      <c r="E26"/>
      <c r="F26"/>
      <c r="G26" t="s">
        <v>20</v>
      </c>
      <c r="H26"/>
      <c r="I26"/>
      <c r="J26"/>
      <c r="K26" s="9"/>
    </row>
    <row r="27" spans="1:11" x14ac:dyDescent="0.2">
      <c r="A27" s="8" t="s">
        <v>8</v>
      </c>
      <c r="B27"/>
      <c r="C27"/>
      <c r="D27" s="8" t="s">
        <v>11</v>
      </c>
      <c r="E27"/>
      <c r="F27"/>
      <c r="G27" t="s">
        <v>22</v>
      </c>
      <c r="H27"/>
      <c r="I27"/>
      <c r="J27"/>
      <c r="K27" s="9"/>
    </row>
    <row r="28" spans="1:11" x14ac:dyDescent="0.2">
      <c r="A28" t="s">
        <v>7</v>
      </c>
      <c r="B28">
        <f>B16-B20-B24</f>
        <v>2.0129520970350923E-2</v>
      </c>
      <c r="C28"/>
      <c r="D28" t="s">
        <v>7</v>
      </c>
      <c r="E28">
        <f>B28/9</f>
        <v>2.2366134411501027E-3</v>
      </c>
      <c r="F28"/>
      <c r="J28"/>
      <c r="K28" s="9"/>
    </row>
    <row r="29" spans="1:11" x14ac:dyDescent="0.2">
      <c r="A29" t="s">
        <v>6</v>
      </c>
      <c r="B29">
        <f>B17-B21-B25</f>
        <v>4.0675230616755292E-7</v>
      </c>
      <c r="C29"/>
      <c r="D29" t="s">
        <v>6</v>
      </c>
      <c r="E29">
        <f>B29/9</f>
        <v>4.519470068528366E-8</v>
      </c>
      <c r="F29"/>
      <c r="J29"/>
      <c r="K29" s="9"/>
    </row>
    <row r="30" spans="1:11" x14ac:dyDescent="0.2">
      <c r="A30"/>
      <c r="B30"/>
      <c r="C30"/>
      <c r="D30"/>
      <c r="E30"/>
      <c r="F30"/>
      <c r="G30"/>
      <c r="H30"/>
      <c r="I30"/>
      <c r="K30" s="9"/>
    </row>
    <row r="31" spans="1:11" x14ac:dyDescent="0.2">
      <c r="A31"/>
      <c r="B31"/>
      <c r="C31"/>
      <c r="D31"/>
      <c r="E31"/>
      <c r="F31"/>
      <c r="G31"/>
      <c r="H31"/>
      <c r="I31"/>
    </row>
    <row r="32" spans="1:11" x14ac:dyDescent="0.2">
      <c r="A32"/>
      <c r="B32"/>
      <c r="C32"/>
      <c r="D32"/>
      <c r="E32"/>
      <c r="F32"/>
      <c r="G32"/>
      <c r="H32"/>
      <c r="I32"/>
    </row>
    <row r="33" spans="1:9" x14ac:dyDescent="0.2">
      <c r="A33"/>
      <c r="B33"/>
      <c r="C33"/>
      <c r="D33"/>
      <c r="E33"/>
      <c r="F33"/>
      <c r="G33"/>
      <c r="H33"/>
      <c r="I33"/>
    </row>
    <row r="34" spans="1:9" x14ac:dyDescent="0.2">
      <c r="A34" s="8" t="s">
        <v>33</v>
      </c>
      <c r="B34"/>
      <c r="C34" s="8" t="s">
        <v>28</v>
      </c>
      <c r="D34" s="8"/>
      <c r="E34" s="8" t="s">
        <v>29</v>
      </c>
      <c r="F34" s="8"/>
      <c r="G34" s="8" t="s">
        <v>30</v>
      </c>
      <c r="H34" s="8" t="s">
        <v>31</v>
      </c>
      <c r="I34" s="8" t="s">
        <v>32</v>
      </c>
    </row>
    <row r="35" spans="1:9" x14ac:dyDescent="0.2">
      <c r="A35" t="s">
        <v>24</v>
      </c>
      <c r="B35"/>
      <c r="C35">
        <f>B20</f>
        <v>1.0110180823736936E-3</v>
      </c>
      <c r="D35"/>
      <c r="E35">
        <v>1</v>
      </c>
      <c r="F35"/>
      <c r="G35">
        <f>E20</f>
        <v>1.0110180823736936E-3</v>
      </c>
      <c r="H35">
        <f>E16</f>
        <v>0.45203076390965968</v>
      </c>
      <c r="I35">
        <f>H19</f>
        <v>0.51825857371294437</v>
      </c>
    </row>
    <row r="36" spans="1:9" x14ac:dyDescent="0.2">
      <c r="A36" t="s">
        <v>25</v>
      </c>
      <c r="B36"/>
      <c r="C36">
        <f>B24</f>
        <v>7.4734160771229297E-2</v>
      </c>
      <c r="D36"/>
      <c r="E36">
        <v>9</v>
      </c>
      <c r="F36"/>
      <c r="G36">
        <f>E24</f>
        <v>8.3037956412477E-3</v>
      </c>
      <c r="H36"/>
      <c r="I36"/>
    </row>
    <row r="37" spans="1:9" x14ac:dyDescent="0.2">
      <c r="A37" t="s">
        <v>26</v>
      </c>
      <c r="B37"/>
      <c r="C37">
        <f>B28</f>
        <v>2.0129520970350923E-2</v>
      </c>
      <c r="D37"/>
      <c r="E37">
        <v>9</v>
      </c>
      <c r="F37"/>
      <c r="G37">
        <f>E28</f>
        <v>2.2366134411501027E-3</v>
      </c>
      <c r="H37"/>
      <c r="I37"/>
    </row>
    <row r="38" spans="1:9" x14ac:dyDescent="0.2">
      <c r="A38" t="s">
        <v>27</v>
      </c>
      <c r="B38"/>
      <c r="C38">
        <f>B16</f>
        <v>9.5874699823953913E-2</v>
      </c>
      <c r="D38"/>
      <c r="E38">
        <v>19</v>
      </c>
      <c r="F38"/>
      <c r="G38"/>
      <c r="H38"/>
      <c r="I38"/>
    </row>
    <row r="39" spans="1:9" x14ac:dyDescent="0.2">
      <c r="A39"/>
      <c r="B39"/>
      <c r="C39"/>
      <c r="D39"/>
      <c r="E39"/>
      <c r="F39"/>
      <c r="G39"/>
      <c r="H39"/>
      <c r="I39"/>
    </row>
    <row r="40" spans="1:9" x14ac:dyDescent="0.2">
      <c r="A40" s="8" t="s">
        <v>34</v>
      </c>
      <c r="B40"/>
      <c r="C40" s="8" t="s">
        <v>28</v>
      </c>
      <c r="D40" s="8"/>
      <c r="E40" s="8" t="s">
        <v>29</v>
      </c>
      <c r="F40" s="8"/>
      <c r="G40" s="8" t="s">
        <v>30</v>
      </c>
      <c r="H40" s="8" t="s">
        <v>31</v>
      </c>
      <c r="I40" s="8" t="s">
        <v>32</v>
      </c>
    </row>
    <row r="41" spans="1:9" x14ac:dyDescent="0.2">
      <c r="A41" t="s">
        <v>24</v>
      </c>
      <c r="B41"/>
      <c r="C41">
        <f>B21</f>
        <v>3.8127792987684844E-6</v>
      </c>
      <c r="D41"/>
      <c r="E41">
        <v>1</v>
      </c>
      <c r="F41"/>
      <c r="G41">
        <f>E21</f>
        <v>3.8127792987684844E-6</v>
      </c>
      <c r="H41">
        <f>E17</f>
        <v>84.363415200357878</v>
      </c>
      <c r="I41">
        <f>H20</f>
        <v>7.2269572983183034E-6</v>
      </c>
    </row>
    <row r="42" spans="1:9" x14ac:dyDescent="0.2">
      <c r="A42" t="s">
        <v>25</v>
      </c>
      <c r="B42"/>
      <c r="C42">
        <f>B25</f>
        <v>2.6053496563950822E-4</v>
      </c>
      <c r="D42"/>
      <c r="E42">
        <v>9</v>
      </c>
      <c r="F42"/>
      <c r="G42">
        <f>E25</f>
        <v>2.8948329515500912E-5</v>
      </c>
      <c r="H42"/>
      <c r="I42"/>
    </row>
    <row r="43" spans="1:9" x14ac:dyDescent="0.2">
      <c r="A43" t="s">
        <v>26</v>
      </c>
      <c r="B43"/>
      <c r="C43">
        <f>B29</f>
        <v>4.0675230616755292E-7</v>
      </c>
      <c r="D43"/>
      <c r="E43">
        <v>9</v>
      </c>
      <c r="F43"/>
      <c r="G43">
        <f>E29</f>
        <v>4.519470068528366E-8</v>
      </c>
      <c r="H43"/>
      <c r="I43"/>
    </row>
    <row r="44" spans="1:9" x14ac:dyDescent="0.2">
      <c r="A44" t="s">
        <v>27</v>
      </c>
      <c r="B44"/>
      <c r="C44">
        <f>B17</f>
        <v>2.6475449724444426E-4</v>
      </c>
      <c r="D44"/>
      <c r="E44">
        <v>19</v>
      </c>
      <c r="F44"/>
      <c r="G44"/>
      <c r="H44"/>
      <c r="I44"/>
    </row>
    <row r="45" spans="1:9" x14ac:dyDescent="0.2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  <pageSetup paperSize="9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F0124-2686-7948-9A6A-B4AF1A63CCFD}">
  <dimension ref="A1:M46"/>
  <sheetViews>
    <sheetView topLeftCell="A17" workbookViewId="0">
      <selection activeCell="J19" sqref="J19"/>
    </sheetView>
  </sheetViews>
  <sheetFormatPr baseColWidth="10" defaultRowHeight="16" x14ac:dyDescent="0.2"/>
  <cols>
    <col min="1" max="8" width="10.83203125" style="3"/>
    <col min="9" max="9" width="12.1640625" style="3" bestFit="1" customWidth="1"/>
    <col min="10" max="16384" width="10.83203125" style="3"/>
  </cols>
  <sheetData>
    <row r="1" spans="1:13" x14ac:dyDescent="0.2">
      <c r="A1" s="1" t="s">
        <v>2</v>
      </c>
      <c r="B1" s="2" t="s">
        <v>3</v>
      </c>
      <c r="C1" s="2" t="s">
        <v>4</v>
      </c>
      <c r="D1" s="2" t="s">
        <v>5</v>
      </c>
      <c r="E1" s="2" t="s">
        <v>0</v>
      </c>
      <c r="F1" s="2" t="s">
        <v>1</v>
      </c>
      <c r="G1" s="4"/>
      <c r="H1" s="1" t="s">
        <v>7</v>
      </c>
      <c r="I1" s="1" t="s">
        <v>6</v>
      </c>
      <c r="K1" s="8" t="s">
        <v>51</v>
      </c>
      <c r="L1"/>
    </row>
    <row r="2" spans="1:13" x14ac:dyDescent="0.2">
      <c r="A2" s="3">
        <v>0.84615384615384637</v>
      </c>
      <c r="B2" s="4">
        <v>1.466666666666667E-2</v>
      </c>
      <c r="C2" s="4">
        <v>0.85584059420082848</v>
      </c>
      <c r="D2" s="4">
        <v>1.4929557657227661E-2</v>
      </c>
      <c r="E2" s="4">
        <v>0.86464039964219142</v>
      </c>
      <c r="F2" s="4">
        <v>1.4953208750046691E-2</v>
      </c>
      <c r="G2" s="4"/>
      <c r="H2">
        <f>SUM(A2,C2,E2)</f>
        <v>2.5666348399968664</v>
      </c>
      <c r="I2">
        <f>SUM(B2,D2,F2)</f>
        <v>4.4549433073941019E-2</v>
      </c>
      <c r="K2" t="s">
        <v>7</v>
      </c>
      <c r="L2">
        <f>(E24-E28)/3</f>
        <v>8.6875132750052084E-2</v>
      </c>
    </row>
    <row r="3" spans="1:13" x14ac:dyDescent="0.2">
      <c r="A3" s="3">
        <v>0.70766814969903169</v>
      </c>
      <c r="B3" s="4">
        <v>1.8488888888888892E-2</v>
      </c>
      <c r="C3" s="4">
        <v>0.61149264390801317</v>
      </c>
      <c r="D3" s="4">
        <v>1.8953389858342391E-2</v>
      </c>
      <c r="E3" s="4">
        <v>0.61423486792590143</v>
      </c>
      <c r="F3" s="4">
        <v>1.8934770676531851E-2</v>
      </c>
      <c r="G3" s="4"/>
      <c r="H3">
        <f t="shared" ref="H3:I11" si="0">SUM(A3,C3,E3)</f>
        <v>1.9333956615329462</v>
      </c>
      <c r="I3">
        <f t="shared" si="0"/>
        <v>5.6377049423763134E-2</v>
      </c>
      <c r="K3" t="s">
        <v>6</v>
      </c>
      <c r="L3">
        <f>(E25-E29)/3</f>
        <v>6.1699193693525337E-6</v>
      </c>
    </row>
    <row r="4" spans="1:13" x14ac:dyDescent="0.2">
      <c r="A4" s="3">
        <v>1.2221081802319611</v>
      </c>
      <c r="B4" s="4">
        <v>1.6799999999999999E-2</v>
      </c>
      <c r="C4" s="4">
        <v>0.96954720754177981</v>
      </c>
      <c r="D4" s="4">
        <v>1.7042652655191261E-2</v>
      </c>
      <c r="E4" s="4">
        <v>1.0142641508781001</v>
      </c>
      <c r="F4" s="4">
        <v>1.703929480476675E-2</v>
      </c>
      <c r="G4" s="4"/>
      <c r="H4">
        <f t="shared" si="0"/>
        <v>3.2059195386518411</v>
      </c>
      <c r="I4">
        <f t="shared" si="0"/>
        <v>5.0881947459958013E-2</v>
      </c>
    </row>
    <row r="5" spans="1:13" x14ac:dyDescent="0.2">
      <c r="A5" s="3">
        <v>1.588235294117647</v>
      </c>
      <c r="B5" s="4">
        <v>1.6E-2</v>
      </c>
      <c r="C5" s="4">
        <v>1.279286530495644</v>
      </c>
      <c r="D5" s="4">
        <v>1.6176568916291729E-2</v>
      </c>
      <c r="E5" s="4">
        <v>1.82841544525797</v>
      </c>
      <c r="F5" s="4">
        <v>1.6132981619188021E-2</v>
      </c>
      <c r="G5" s="4"/>
      <c r="H5">
        <f t="shared" si="0"/>
        <v>4.6959372698712611</v>
      </c>
      <c r="I5">
        <f t="shared" si="0"/>
        <v>4.8309550535479751E-2</v>
      </c>
    </row>
    <row r="6" spans="1:13" x14ac:dyDescent="0.2">
      <c r="A6" s="3">
        <v>1.309233418860497</v>
      </c>
      <c r="B6" s="4">
        <v>1.7155555555555559E-2</v>
      </c>
      <c r="C6" s="4">
        <v>1.133418083130981</v>
      </c>
      <c r="D6" s="4">
        <v>1.7383754528552089E-2</v>
      </c>
      <c r="E6" s="4">
        <v>1.284776204340832</v>
      </c>
      <c r="F6" s="4">
        <v>1.7373290553296439E-2</v>
      </c>
      <c r="G6" s="4"/>
      <c r="H6">
        <f t="shared" si="0"/>
        <v>3.7274277063323105</v>
      </c>
      <c r="I6">
        <f t="shared" si="0"/>
        <v>5.1912600637404091E-2</v>
      </c>
    </row>
    <row r="7" spans="1:13" x14ac:dyDescent="0.2">
      <c r="A7" s="3">
        <v>0.69503546099290714</v>
      </c>
      <c r="B7" s="4">
        <v>1.8666666666666661E-2</v>
      </c>
      <c r="C7" s="4">
        <v>0.88594057991715469</v>
      </c>
      <c r="D7" s="4">
        <v>1.9000641634219152E-2</v>
      </c>
      <c r="E7" s="4">
        <v>0.90681348946417017</v>
      </c>
      <c r="F7" s="4">
        <v>1.9045717866994629E-2</v>
      </c>
      <c r="G7" s="4"/>
      <c r="H7">
        <f t="shared" si="0"/>
        <v>2.4877895303742319</v>
      </c>
      <c r="I7">
        <f t="shared" si="0"/>
        <v>5.6713026167880445E-2</v>
      </c>
    </row>
    <row r="8" spans="1:13" x14ac:dyDescent="0.2">
      <c r="A8" s="3">
        <v>0.62025316455696156</v>
      </c>
      <c r="B8" s="4">
        <v>1.8666666666666661E-2</v>
      </c>
      <c r="C8" s="4">
        <v>0.63400585630624195</v>
      </c>
      <c r="D8" s="4">
        <v>1.914365567653166E-2</v>
      </c>
      <c r="E8" s="4">
        <v>0.64164786617956504</v>
      </c>
      <c r="F8" s="4">
        <v>1.9054106556387031E-2</v>
      </c>
      <c r="G8" s="4"/>
      <c r="H8">
        <f t="shared" si="0"/>
        <v>1.8959068870427684</v>
      </c>
      <c r="I8">
        <f t="shared" si="0"/>
        <v>5.6864428899585359E-2</v>
      </c>
    </row>
    <row r="9" spans="1:13" x14ac:dyDescent="0.2">
      <c r="A9" s="3">
        <v>1.1880277179293071</v>
      </c>
      <c r="B9" s="4">
        <v>1.7955555555555551E-2</v>
      </c>
      <c r="C9" s="4">
        <v>1.1042922439651479</v>
      </c>
      <c r="D9" s="4">
        <v>1.8271281936481559E-2</v>
      </c>
      <c r="E9" s="4">
        <v>1.217146857346457</v>
      </c>
      <c r="F9" s="4">
        <v>1.8198680855648009E-2</v>
      </c>
      <c r="G9" s="4"/>
      <c r="H9">
        <f t="shared" si="0"/>
        <v>3.5094668192409118</v>
      </c>
      <c r="I9">
        <f t="shared" si="0"/>
        <v>5.4425518347685123E-2</v>
      </c>
    </row>
    <row r="10" spans="1:13" x14ac:dyDescent="0.2">
      <c r="A10" s="3">
        <v>1.3400732089942471</v>
      </c>
      <c r="B10" s="4">
        <v>1.102222222222222E-2</v>
      </c>
      <c r="C10" s="4">
        <v>1.05550421368376</v>
      </c>
      <c r="D10" s="4">
        <v>1.1168283181861929E-2</v>
      </c>
      <c r="E10" s="4">
        <v>1.2206923164927519</v>
      </c>
      <c r="F10" s="4">
        <v>1.118184778092427E-2</v>
      </c>
      <c r="G10" s="4"/>
      <c r="H10">
        <f t="shared" si="0"/>
        <v>3.6162697391707592</v>
      </c>
      <c r="I10">
        <f t="shared" si="0"/>
        <v>3.3372353185008419E-2</v>
      </c>
    </row>
    <row r="11" spans="1:13" x14ac:dyDescent="0.2">
      <c r="A11" s="3">
        <v>0.7538461538461535</v>
      </c>
      <c r="B11" s="4">
        <v>1.8666666666666661E-2</v>
      </c>
      <c r="C11" s="4">
        <v>0.77389087273246682</v>
      </c>
      <c r="D11" s="4">
        <v>1.8949276115851951E-2</v>
      </c>
      <c r="E11" s="4">
        <v>0.78687260417973326</v>
      </c>
      <c r="F11" s="4">
        <v>1.902070152424189E-2</v>
      </c>
      <c r="G11" s="4"/>
      <c r="H11">
        <f t="shared" si="0"/>
        <v>2.3146096307583535</v>
      </c>
      <c r="I11">
        <f>SUM(B11,D11,F11)</f>
        <v>5.6636644306760506E-2</v>
      </c>
    </row>
    <row r="12" spans="1:13" x14ac:dyDescent="0.2">
      <c r="B12" s="4"/>
      <c r="C12" s="4"/>
      <c r="D12" s="4"/>
      <c r="E12" s="4"/>
      <c r="F12" s="4"/>
      <c r="G12" s="4"/>
      <c r="H12"/>
      <c r="I12"/>
    </row>
    <row r="13" spans="1:13" x14ac:dyDescent="0.2">
      <c r="A13">
        <f t="shared" ref="A13:F13" si="1">SUM(A2:A11)</f>
        <v>10.270634595382559</v>
      </c>
      <c r="B13">
        <f t="shared" si="1"/>
        <v>0.16808888888888887</v>
      </c>
      <c r="C13">
        <f t="shared" si="1"/>
        <v>9.3032188258820181</v>
      </c>
      <c r="D13">
        <f t="shared" si="1"/>
        <v>0.1710190621605514</v>
      </c>
      <c r="E13">
        <f t="shared" si="1"/>
        <v>10.379504201707672</v>
      </c>
      <c r="F13">
        <f t="shared" si="1"/>
        <v>0.1709346009880256</v>
      </c>
      <c r="G13"/>
      <c r="H13">
        <f>SUM(H2:H11)</f>
        <v>29.953357622972256</v>
      </c>
      <c r="I13">
        <f>SUM(I2:I11)</f>
        <v>0.51004255203746585</v>
      </c>
      <c r="J13"/>
    </row>
    <row r="14" spans="1:13" x14ac:dyDescent="0.2">
      <c r="A14"/>
      <c r="B14"/>
      <c r="C14"/>
      <c r="D14"/>
      <c r="E14"/>
      <c r="F14"/>
      <c r="G14"/>
      <c r="H14"/>
      <c r="I14"/>
      <c r="J14"/>
    </row>
    <row r="15" spans="1:13" x14ac:dyDescent="0.2">
      <c r="A15" s="8" t="s">
        <v>12</v>
      </c>
      <c r="B15"/>
      <c r="C15"/>
      <c r="D15" s="8" t="s">
        <v>13</v>
      </c>
      <c r="E15"/>
      <c r="F15"/>
      <c r="G15" s="8" t="s">
        <v>52</v>
      </c>
      <c r="H15"/>
      <c r="K15" s="8" t="s">
        <v>39</v>
      </c>
      <c r="L15" s="4"/>
      <c r="M15" s="4"/>
    </row>
    <row r="16" spans="1:13" x14ac:dyDescent="0.2">
      <c r="A16" t="s">
        <v>7</v>
      </c>
      <c r="B16">
        <f>SUMSQ(A2:A11,C2:C11,E2:E11)-H13^2/30</f>
        <v>2.7424230973790884</v>
      </c>
      <c r="C16"/>
      <c r="D16" t="s">
        <v>7</v>
      </c>
      <c r="E16">
        <f>E20/E28</f>
        <v>2.9019911762801209</v>
      </c>
      <c r="F16"/>
      <c r="G16" s="14">
        <v>3.55</v>
      </c>
      <c r="H16"/>
      <c r="K16"/>
      <c r="L16" s="4"/>
      <c r="M16" s="4"/>
    </row>
    <row r="17" spans="1:13" x14ac:dyDescent="0.2">
      <c r="A17" t="s">
        <v>6</v>
      </c>
      <c r="B17">
        <f>SUMSQ(B2:B11,D2:D11,F2:F11)-I13^2/30</f>
        <v>1.6725837422722559E-4</v>
      </c>
      <c r="C17"/>
      <c r="D17" t="s">
        <v>6</v>
      </c>
      <c r="E17">
        <f>E21/E29</f>
        <v>65.781943810556442</v>
      </c>
      <c r="F17"/>
      <c r="G17"/>
      <c r="H17"/>
      <c r="K17" t="s">
        <v>36</v>
      </c>
      <c r="M17">
        <f>AVERAGE(B2:B11)-AVERAGE(D2:D11)</f>
        <v>-2.9301732716625201E-4</v>
      </c>
    </row>
    <row r="18" spans="1:13" x14ac:dyDescent="0.2">
      <c r="A18"/>
      <c r="B18"/>
      <c r="C18"/>
      <c r="D18"/>
      <c r="E18"/>
      <c r="F18"/>
      <c r="G18" s="8" t="s">
        <v>35</v>
      </c>
      <c r="H18"/>
      <c r="I18"/>
      <c r="J18"/>
      <c r="K18" t="s">
        <v>37</v>
      </c>
      <c r="M18">
        <f>AVERAGE(B2:B11)-AVERAGE(F2:F11)</f>
        <v>-2.8457120991367407E-4</v>
      </c>
    </row>
    <row r="19" spans="1:13" x14ac:dyDescent="0.2">
      <c r="A19" s="8" t="s">
        <v>14</v>
      </c>
      <c r="B19"/>
      <c r="C19"/>
      <c r="D19" s="8" t="s">
        <v>15</v>
      </c>
      <c r="E19"/>
      <c r="F19"/>
      <c r="G19" t="s">
        <v>7</v>
      </c>
      <c r="H19">
        <f>_xlfn.F.DIST.RT(E16, 2, 18)</f>
        <v>8.0836214816364702E-2</v>
      </c>
      <c r="I19"/>
      <c r="J19"/>
      <c r="K19" s="15" t="s">
        <v>38</v>
      </c>
      <c r="M19">
        <f>AVERAGE(D2:D11)-AVERAGE(F2:F11)</f>
        <v>8.4461172525779338E-6</v>
      </c>
    </row>
    <row r="20" spans="1:13" x14ac:dyDescent="0.2">
      <c r="A20" t="s">
        <v>7</v>
      </c>
      <c r="B20">
        <f>SUMSQ(A13,C13,E13)/10-H13^2/30</f>
        <v>7.0204535749180508E-2</v>
      </c>
      <c r="C20"/>
      <c r="D20" t="s">
        <v>7</v>
      </c>
      <c r="E20">
        <f>B20/2</f>
        <v>3.5102267874590254E-2</v>
      </c>
      <c r="F20"/>
      <c r="G20" t="s">
        <v>6</v>
      </c>
      <c r="H20">
        <f>_xlfn.F.DIST.RT(E17, 2, 18)</f>
        <v>5.2967788231319727E-9</v>
      </c>
      <c r="I20"/>
      <c r="J20"/>
      <c r="K20"/>
      <c r="M20"/>
    </row>
    <row r="21" spans="1:13" x14ac:dyDescent="0.2">
      <c r="A21" t="s">
        <v>6</v>
      </c>
      <c r="B21">
        <f>SUMSQ(B13,D13,F13)/10-I13^2/30</f>
        <v>5.5637088142851399E-7</v>
      </c>
      <c r="C21"/>
      <c r="D21" t="s">
        <v>6</v>
      </c>
      <c r="E21">
        <f>B21/2</f>
        <v>2.7818544071425699E-7</v>
      </c>
      <c r="F21"/>
      <c r="G21" s="8"/>
      <c r="H21"/>
      <c r="I21"/>
      <c r="J21"/>
      <c r="K21" t="s">
        <v>55</v>
      </c>
      <c r="L21"/>
      <c r="M21">
        <v>3.61</v>
      </c>
    </row>
    <row r="22" spans="1:13" x14ac:dyDescent="0.2">
      <c r="A22"/>
      <c r="B22"/>
      <c r="C22"/>
      <c r="D22"/>
      <c r="E22"/>
      <c r="F22"/>
      <c r="G22" s="8" t="s">
        <v>16</v>
      </c>
      <c r="H22"/>
      <c r="I22"/>
      <c r="J22"/>
      <c r="K22" t="s">
        <v>56</v>
      </c>
      <c r="L22"/>
      <c r="M22">
        <f>M21*SQRT(E29/10)</f>
        <v>7.4237108685236552E-5</v>
      </c>
    </row>
    <row r="23" spans="1:13" x14ac:dyDescent="0.2">
      <c r="A23" s="8" t="s">
        <v>9</v>
      </c>
      <c r="B23"/>
      <c r="C23"/>
      <c r="D23" s="8" t="s">
        <v>10</v>
      </c>
      <c r="E23"/>
      <c r="F23"/>
      <c r="G23" t="s">
        <v>7</v>
      </c>
      <c r="H23" t="s">
        <v>18</v>
      </c>
      <c r="I23"/>
      <c r="J23"/>
    </row>
    <row r="24" spans="1:13" x14ac:dyDescent="0.2">
      <c r="A24" t="s">
        <v>7</v>
      </c>
      <c r="B24">
        <f>SUMSQ(H2:H11)/3-H13^2/30</f>
        <v>2.4544919100442399</v>
      </c>
      <c r="C24"/>
      <c r="D24" t="s">
        <v>7</v>
      </c>
      <c r="E24">
        <f>B24/9</f>
        <v>0.27272132333824889</v>
      </c>
      <c r="F24"/>
      <c r="G24" t="s">
        <v>6</v>
      </c>
      <c r="H24" t="s">
        <v>17</v>
      </c>
      <c r="I24"/>
      <c r="J24"/>
      <c r="K24" s="8" t="s">
        <v>16</v>
      </c>
    </row>
    <row r="25" spans="1:13" x14ac:dyDescent="0.2">
      <c r="A25" t="s">
        <v>6</v>
      </c>
      <c r="B25">
        <f>SUMSQ(I2:I11)/3-I13^2/30</f>
        <v>1.6662588309694464E-4</v>
      </c>
      <c r="C25"/>
      <c r="D25" t="s">
        <v>6</v>
      </c>
      <c r="E25">
        <f>B25/9</f>
        <v>1.8513987010771627E-5</v>
      </c>
      <c r="F25"/>
      <c r="G25"/>
      <c r="H25"/>
      <c r="I25"/>
      <c r="J25"/>
      <c r="K25" t="s">
        <v>40</v>
      </c>
    </row>
    <row r="26" spans="1:13" x14ac:dyDescent="0.2">
      <c r="A26"/>
      <c r="B26"/>
      <c r="C26"/>
      <c r="D26"/>
      <c r="E26"/>
      <c r="F26"/>
      <c r="G26" t="s">
        <v>20</v>
      </c>
      <c r="H26"/>
      <c r="I26"/>
      <c r="J26"/>
    </row>
    <row r="27" spans="1:13" x14ac:dyDescent="0.2">
      <c r="A27" s="8" t="s">
        <v>8</v>
      </c>
      <c r="B27"/>
      <c r="C27"/>
      <c r="D27" s="8" t="s">
        <v>11</v>
      </c>
      <c r="E27"/>
      <c r="F27"/>
      <c r="G27" t="s">
        <v>22</v>
      </c>
      <c r="H27"/>
      <c r="I27"/>
      <c r="J27"/>
    </row>
    <row r="28" spans="1:13" x14ac:dyDescent="0.2">
      <c r="A28" t="s">
        <v>7</v>
      </c>
      <c r="B28">
        <f>B16-B20-B24</f>
        <v>0.21772665158566795</v>
      </c>
      <c r="C28"/>
      <c r="D28" t="s">
        <v>7</v>
      </c>
      <c r="E28">
        <f>B28/18</f>
        <v>1.2095925088092664E-2</v>
      </c>
      <c r="F28"/>
    </row>
    <row r="29" spans="1:13" x14ac:dyDescent="0.2">
      <c r="A29" t="s">
        <v>6</v>
      </c>
      <c r="B29">
        <f>B17-B21-B25</f>
        <v>7.6120248852437622E-8</v>
      </c>
      <c r="C29"/>
      <c r="D29" t="s">
        <v>6</v>
      </c>
      <c r="E29">
        <f>B29/18</f>
        <v>4.2289027140243127E-9</v>
      </c>
      <c r="F29"/>
    </row>
    <row r="30" spans="1:13" x14ac:dyDescent="0.2">
      <c r="A30"/>
      <c r="B30"/>
      <c r="C30"/>
      <c r="D30"/>
      <c r="E30"/>
      <c r="F30"/>
      <c r="G30"/>
      <c r="H30"/>
      <c r="I30"/>
    </row>
    <row r="31" spans="1:13" x14ac:dyDescent="0.2">
      <c r="A31"/>
      <c r="B31"/>
      <c r="C31"/>
      <c r="D31"/>
      <c r="E31"/>
      <c r="F31"/>
      <c r="G31"/>
      <c r="H31"/>
      <c r="I31"/>
    </row>
    <row r="32" spans="1:13" x14ac:dyDescent="0.2">
      <c r="A32"/>
      <c r="B32"/>
      <c r="C32"/>
      <c r="D32"/>
      <c r="E32"/>
      <c r="F32"/>
      <c r="G32"/>
      <c r="H32"/>
      <c r="I32"/>
    </row>
    <row r="33" spans="1:9" x14ac:dyDescent="0.2">
      <c r="A33"/>
      <c r="B33"/>
      <c r="C33"/>
      <c r="D33"/>
      <c r="E33"/>
      <c r="F33"/>
      <c r="G33"/>
      <c r="H33"/>
      <c r="I33"/>
    </row>
    <row r="34" spans="1:9" x14ac:dyDescent="0.2">
      <c r="A34" s="8" t="s">
        <v>33</v>
      </c>
      <c r="B34"/>
      <c r="C34" s="8" t="s">
        <v>28</v>
      </c>
      <c r="D34" s="8"/>
      <c r="E34" s="8" t="s">
        <v>29</v>
      </c>
      <c r="F34" s="8"/>
      <c r="G34" s="8" t="s">
        <v>30</v>
      </c>
      <c r="H34" s="8" t="s">
        <v>31</v>
      </c>
      <c r="I34" s="8" t="s">
        <v>32</v>
      </c>
    </row>
    <row r="35" spans="1:9" x14ac:dyDescent="0.2">
      <c r="A35" t="s">
        <v>24</v>
      </c>
      <c r="B35"/>
      <c r="C35">
        <f>B20</f>
        <v>7.0204535749180508E-2</v>
      </c>
      <c r="D35"/>
      <c r="E35">
        <v>2</v>
      </c>
      <c r="F35"/>
      <c r="G35">
        <f>E20</f>
        <v>3.5102267874590254E-2</v>
      </c>
      <c r="H35">
        <f>E16</f>
        <v>2.9019911762801209</v>
      </c>
      <c r="I35">
        <f>H19</f>
        <v>8.0836214816364702E-2</v>
      </c>
    </row>
    <row r="36" spans="1:9" x14ac:dyDescent="0.2">
      <c r="A36" t="s">
        <v>25</v>
      </c>
      <c r="B36"/>
      <c r="C36">
        <f>B24</f>
        <v>2.4544919100442399</v>
      </c>
      <c r="D36"/>
      <c r="E36">
        <v>9</v>
      </c>
      <c r="F36"/>
      <c r="G36">
        <f>E24</f>
        <v>0.27272132333824889</v>
      </c>
      <c r="H36"/>
      <c r="I36"/>
    </row>
    <row r="37" spans="1:9" x14ac:dyDescent="0.2">
      <c r="A37" t="s">
        <v>26</v>
      </c>
      <c r="B37"/>
      <c r="C37">
        <f>B28</f>
        <v>0.21772665158566795</v>
      </c>
      <c r="D37"/>
      <c r="E37">
        <v>18</v>
      </c>
      <c r="F37"/>
      <c r="G37">
        <f>E28</f>
        <v>1.2095925088092664E-2</v>
      </c>
      <c r="H37"/>
      <c r="I37"/>
    </row>
    <row r="38" spans="1:9" x14ac:dyDescent="0.2">
      <c r="A38" t="s">
        <v>27</v>
      </c>
      <c r="B38"/>
      <c r="C38">
        <f>B16</f>
        <v>2.7424230973790884</v>
      </c>
      <c r="D38"/>
      <c r="E38">
        <v>29</v>
      </c>
      <c r="F38"/>
      <c r="G38"/>
      <c r="H38"/>
      <c r="I38"/>
    </row>
    <row r="39" spans="1:9" x14ac:dyDescent="0.2">
      <c r="A39"/>
      <c r="B39"/>
      <c r="C39"/>
      <c r="D39"/>
      <c r="E39"/>
      <c r="F39"/>
      <c r="G39"/>
      <c r="H39"/>
      <c r="I39"/>
    </row>
    <row r="40" spans="1:9" x14ac:dyDescent="0.2">
      <c r="A40" s="8" t="s">
        <v>34</v>
      </c>
      <c r="B40"/>
      <c r="C40" s="8" t="s">
        <v>28</v>
      </c>
      <c r="D40" s="8"/>
      <c r="E40" s="8" t="s">
        <v>29</v>
      </c>
      <c r="F40" s="8"/>
      <c r="G40" s="8" t="s">
        <v>30</v>
      </c>
      <c r="H40" s="8" t="s">
        <v>31</v>
      </c>
      <c r="I40" s="8" t="s">
        <v>32</v>
      </c>
    </row>
    <row r="41" spans="1:9" x14ac:dyDescent="0.2">
      <c r="A41" t="s">
        <v>24</v>
      </c>
      <c r="B41"/>
      <c r="C41">
        <f>B21</f>
        <v>5.5637088142851399E-7</v>
      </c>
      <c r="D41"/>
      <c r="E41">
        <v>2</v>
      </c>
      <c r="F41"/>
      <c r="G41">
        <f>E21</f>
        <v>2.7818544071425699E-7</v>
      </c>
      <c r="H41">
        <f>E17</f>
        <v>65.781943810556442</v>
      </c>
      <c r="I41">
        <f>H20</f>
        <v>5.2967788231319727E-9</v>
      </c>
    </row>
    <row r="42" spans="1:9" x14ac:dyDescent="0.2">
      <c r="A42" t="s">
        <v>25</v>
      </c>
      <c r="B42"/>
      <c r="C42">
        <f>B25</f>
        <v>1.6662588309694464E-4</v>
      </c>
      <c r="D42"/>
      <c r="E42">
        <v>9</v>
      </c>
      <c r="F42"/>
      <c r="G42">
        <f>E25</f>
        <v>1.8513987010771627E-5</v>
      </c>
      <c r="H42"/>
      <c r="I42"/>
    </row>
    <row r="43" spans="1:9" x14ac:dyDescent="0.2">
      <c r="A43" t="s">
        <v>26</v>
      </c>
      <c r="B43"/>
      <c r="C43">
        <f>B29</f>
        <v>7.6120248852437622E-8</v>
      </c>
      <c r="D43"/>
      <c r="E43">
        <v>18</v>
      </c>
      <c r="F43"/>
      <c r="G43">
        <f>E29</f>
        <v>4.2289027140243127E-9</v>
      </c>
      <c r="H43"/>
      <c r="I43"/>
    </row>
    <row r="44" spans="1:9" x14ac:dyDescent="0.2">
      <c r="A44" t="s">
        <v>27</v>
      </c>
      <c r="B44"/>
      <c r="C44">
        <f>B17</f>
        <v>1.6725837422722559E-4</v>
      </c>
      <c r="D44"/>
      <c r="E44">
        <v>29</v>
      </c>
      <c r="F44"/>
      <c r="G44"/>
      <c r="H44"/>
      <c r="I44"/>
    </row>
    <row r="45" spans="1:9" x14ac:dyDescent="0.2">
      <c r="A45"/>
      <c r="B45"/>
      <c r="C45"/>
      <c r="D45"/>
      <c r="E45"/>
      <c r="F45"/>
      <c r="G45"/>
      <c r="H45"/>
      <c r="I45"/>
    </row>
    <row r="46" spans="1:9" x14ac:dyDescent="0.2">
      <c r="A46"/>
      <c r="B46"/>
      <c r="C46"/>
      <c r="D46"/>
      <c r="E46"/>
      <c r="F46"/>
      <c r="G46"/>
      <c r="H46"/>
      <c r="I46"/>
    </row>
  </sheetData>
  <pageMargins left="0.7" right="0.7" top="0.75" bottom="0.75" header="0.3" footer="0.3"/>
  <pageSetup paperSize="9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732A-4822-B84C-B8D1-8E7688E8A7E0}">
  <dimension ref="A1:O46"/>
  <sheetViews>
    <sheetView topLeftCell="A16" workbookViewId="0">
      <selection activeCell="N29" sqref="N29"/>
    </sheetView>
  </sheetViews>
  <sheetFormatPr baseColWidth="10" defaultRowHeight="16" x14ac:dyDescent="0.2"/>
  <cols>
    <col min="1" max="8" width="10.83203125" style="3"/>
    <col min="9" max="9" width="12.1640625" style="3" bestFit="1" customWidth="1"/>
    <col min="10" max="12" width="10.83203125" style="3"/>
    <col min="13" max="13" width="12.1640625" style="3" bestFit="1" customWidth="1"/>
    <col min="14" max="16384" width="10.83203125" style="3"/>
  </cols>
  <sheetData>
    <row r="1" spans="1:15" x14ac:dyDescent="0.2">
      <c r="A1" s="1" t="s">
        <v>2</v>
      </c>
      <c r="B1" s="2" t="s">
        <v>3</v>
      </c>
      <c r="C1" s="2" t="s">
        <v>4</v>
      </c>
      <c r="D1" s="2" t="s">
        <v>5</v>
      </c>
      <c r="E1" s="2" t="s">
        <v>0</v>
      </c>
      <c r="F1" s="2" t="s">
        <v>1</v>
      </c>
      <c r="H1" s="1" t="s">
        <v>7</v>
      </c>
      <c r="I1" s="1" t="s">
        <v>6</v>
      </c>
      <c r="K1" s="8" t="s">
        <v>51</v>
      </c>
      <c r="L1"/>
    </row>
    <row r="2" spans="1:15" x14ac:dyDescent="0.2">
      <c r="A2" s="3">
        <v>4.5993690851735058</v>
      </c>
      <c r="B2" s="4">
        <v>1.44E-2</v>
      </c>
      <c r="C2" s="4">
        <v>2.2054099414369381</v>
      </c>
      <c r="D2" s="4">
        <v>1.4544093489000411E-2</v>
      </c>
      <c r="E2" s="4">
        <v>2.7074174642468019</v>
      </c>
      <c r="F2" s="4">
        <v>1.4527952332378771E-2</v>
      </c>
      <c r="H2">
        <f>SUM(A2,C2,E2)</f>
        <v>9.5121964908572458</v>
      </c>
      <c r="I2">
        <f>SUM(B2,D2,F2)</f>
        <v>4.3472045821379181E-2</v>
      </c>
      <c r="K2" t="s">
        <v>7</v>
      </c>
      <c r="L2">
        <f>(E24-E28)/3</f>
        <v>0.10389921175801931</v>
      </c>
    </row>
    <row r="3" spans="1:15" x14ac:dyDescent="0.2">
      <c r="A3" s="3">
        <v>2.880052151238591</v>
      </c>
      <c r="B3" s="4">
        <v>2.0888888888888891E-2</v>
      </c>
      <c r="C3" s="4">
        <v>2.1360898443079561</v>
      </c>
      <c r="D3" s="4">
        <v>2.1104121478466159E-2</v>
      </c>
      <c r="E3" s="4">
        <v>2.34176344591648</v>
      </c>
      <c r="F3" s="4">
        <v>2.1000692561391199E-2</v>
      </c>
      <c r="H3">
        <f t="shared" ref="H3:I11" si="0">SUM(A3,C3,E3)</f>
        <v>7.3579054414630276</v>
      </c>
      <c r="I3">
        <f t="shared" si="0"/>
        <v>6.2993702928746245E-2</v>
      </c>
      <c r="K3" t="s">
        <v>6</v>
      </c>
      <c r="L3">
        <f>(E25-E29)/3</f>
        <v>7.4469007491485991E-6</v>
      </c>
    </row>
    <row r="4" spans="1:15" x14ac:dyDescent="0.2">
      <c r="A4" s="3">
        <v>2.4998998598037221</v>
      </c>
      <c r="B4" s="4">
        <v>1.4044444444444439E-2</v>
      </c>
      <c r="C4" s="4">
        <v>1.870847021854021</v>
      </c>
      <c r="D4" s="4">
        <v>1.416862621100334E-2</v>
      </c>
      <c r="E4" s="4">
        <v>2.054133048115502</v>
      </c>
      <c r="F4" s="4">
        <v>1.413135182717956E-2</v>
      </c>
      <c r="H4">
        <f t="shared" si="0"/>
        <v>6.4248799297732448</v>
      </c>
      <c r="I4">
        <f t="shared" si="0"/>
        <v>4.234442248262734E-2</v>
      </c>
    </row>
    <row r="5" spans="1:15" x14ac:dyDescent="0.2">
      <c r="A5" s="3">
        <v>2.3512476007677559</v>
      </c>
      <c r="B5" s="4">
        <v>1.555555555555556E-2</v>
      </c>
      <c r="C5" s="4">
        <v>1.8026160548493071</v>
      </c>
      <c r="D5" s="4">
        <v>1.5739195870920791E-2</v>
      </c>
      <c r="E5" s="4">
        <v>1.927172544665547</v>
      </c>
      <c r="F5" s="4">
        <v>1.5640351890902689E-2</v>
      </c>
      <c r="H5">
        <f t="shared" si="0"/>
        <v>6.0810362002826102</v>
      </c>
      <c r="I5">
        <f t="shared" si="0"/>
        <v>4.6935103317379039E-2</v>
      </c>
    </row>
    <row r="6" spans="1:15" x14ac:dyDescent="0.2">
      <c r="A6" s="3">
        <v>2.3041095890410972</v>
      </c>
      <c r="B6" s="4">
        <v>1.2888888888888891E-2</v>
      </c>
      <c r="C6" s="4">
        <v>1.789385087844594</v>
      </c>
      <c r="D6" s="4">
        <v>1.3048787258716849E-2</v>
      </c>
      <c r="E6" s="4">
        <v>1.947631077400638</v>
      </c>
      <c r="F6" s="4">
        <v>1.3024882181252639E-2</v>
      </c>
      <c r="H6">
        <f t="shared" si="0"/>
        <v>6.0411257542863295</v>
      </c>
      <c r="I6">
        <f t="shared" si="0"/>
        <v>3.8962558328858379E-2</v>
      </c>
    </row>
    <row r="7" spans="1:15" x14ac:dyDescent="0.2">
      <c r="A7" s="3">
        <v>3.184210526315788</v>
      </c>
      <c r="B7" s="4">
        <v>1.9555555555555559E-2</v>
      </c>
      <c r="C7" s="4">
        <v>2.1503042422511069</v>
      </c>
      <c r="D7" s="4">
        <v>1.9737304112085789E-2</v>
      </c>
      <c r="E7" s="4">
        <v>2.4683050136869831</v>
      </c>
      <c r="F7" s="4">
        <v>1.967431340361056E-2</v>
      </c>
      <c r="H7">
        <f t="shared" si="0"/>
        <v>7.8028197822538781</v>
      </c>
      <c r="I7">
        <f t="shared" si="0"/>
        <v>5.8967173071251905E-2</v>
      </c>
    </row>
    <row r="8" spans="1:15" x14ac:dyDescent="0.2">
      <c r="A8" s="3">
        <v>3.9999999999999991</v>
      </c>
      <c r="B8" s="4">
        <v>1.6E-2</v>
      </c>
      <c r="C8" s="4">
        <v>2.151374089415798</v>
      </c>
      <c r="D8" s="4">
        <v>1.6128789093685189E-2</v>
      </c>
      <c r="E8" s="4">
        <v>2.511433533426449</v>
      </c>
      <c r="F8" s="4">
        <v>1.6092655515128122E-2</v>
      </c>
      <c r="H8">
        <f t="shared" si="0"/>
        <v>8.6628076228422461</v>
      </c>
      <c r="I8">
        <f t="shared" si="0"/>
        <v>4.8221444608813308E-2</v>
      </c>
    </row>
    <row r="9" spans="1:15" x14ac:dyDescent="0.2">
      <c r="A9" s="3">
        <v>2.0864197530864201</v>
      </c>
      <c r="B9" s="4">
        <v>1.7333333333333329E-2</v>
      </c>
      <c r="C9" s="4">
        <v>2.0957984573632338</v>
      </c>
      <c r="D9" s="4">
        <v>1.7444601846897782E-2</v>
      </c>
      <c r="E9" s="4">
        <v>2.3061200538746491</v>
      </c>
      <c r="F9" s="4">
        <v>1.7422082007308461E-2</v>
      </c>
      <c r="H9">
        <f t="shared" si="0"/>
        <v>6.4883382643243035</v>
      </c>
      <c r="I9">
        <f t="shared" si="0"/>
        <v>5.2200017187539569E-2</v>
      </c>
    </row>
    <row r="10" spans="1:15" x14ac:dyDescent="0.2">
      <c r="A10" s="3">
        <v>3.0573954742994141</v>
      </c>
      <c r="B10" s="4">
        <v>1.7955555555555551E-2</v>
      </c>
      <c r="C10" s="4">
        <v>2.2926231966861881</v>
      </c>
      <c r="D10" s="4">
        <v>1.806985736269651E-2</v>
      </c>
      <c r="E10" s="4">
        <v>2.7826956363635449</v>
      </c>
      <c r="F10" s="4">
        <v>1.8073943889498109E-2</v>
      </c>
      <c r="H10">
        <f t="shared" si="0"/>
        <v>8.132714307349147</v>
      </c>
      <c r="I10">
        <f t="shared" si="0"/>
        <v>5.4099356807750174E-2</v>
      </c>
    </row>
    <row r="11" spans="1:15" x14ac:dyDescent="0.2">
      <c r="A11" s="3">
        <v>2.9436044135676331</v>
      </c>
      <c r="B11" s="4">
        <v>1.3066666666666669E-2</v>
      </c>
      <c r="C11" s="4">
        <v>1.872647478931581</v>
      </c>
      <c r="D11" s="4">
        <v>1.3165157962542201E-2</v>
      </c>
      <c r="E11" s="4">
        <v>2.038838643041184</v>
      </c>
      <c r="F11" s="4">
        <v>1.318180033084382E-2</v>
      </c>
      <c r="H11">
        <f t="shared" si="0"/>
        <v>6.8550905355403984</v>
      </c>
      <c r="I11">
        <f>SUM(B11,D11,F11)</f>
        <v>3.9413624960052691E-2</v>
      </c>
    </row>
    <row r="12" spans="1:15" x14ac:dyDescent="0.2">
      <c r="B12" s="4"/>
      <c r="C12" s="4"/>
      <c r="D12" s="4"/>
      <c r="E12" s="4"/>
      <c r="F12" s="4"/>
      <c r="H12"/>
      <c r="I12"/>
    </row>
    <row r="13" spans="1:15" x14ac:dyDescent="0.2">
      <c r="A13">
        <f t="shared" ref="A13:F13" si="1">SUM(A2:A11)</f>
        <v>29.906308453293931</v>
      </c>
      <c r="B13">
        <f t="shared" si="1"/>
        <v>0.16168888888888891</v>
      </c>
      <c r="C13">
        <f t="shared" si="1"/>
        <v>20.367095414940717</v>
      </c>
      <c r="D13">
        <f t="shared" si="1"/>
        <v>0.16315053468601501</v>
      </c>
      <c r="E13">
        <f t="shared" si="1"/>
        <v>23.085510460737783</v>
      </c>
      <c r="F13">
        <f t="shared" si="1"/>
        <v>0.16277002593949391</v>
      </c>
      <c r="G13"/>
      <c r="H13">
        <f>SUM(H2:H11)</f>
        <v>73.358914328972432</v>
      </c>
      <c r="I13">
        <f>SUM(I2:I11)</f>
        <v>0.48760944951439783</v>
      </c>
      <c r="J13"/>
    </row>
    <row r="14" spans="1:15" x14ac:dyDescent="0.2">
      <c r="A14"/>
      <c r="B14"/>
      <c r="C14"/>
      <c r="D14"/>
      <c r="E14"/>
      <c r="F14"/>
      <c r="G14"/>
      <c r="H14"/>
      <c r="I14"/>
      <c r="J14"/>
    </row>
    <row r="15" spans="1:15" x14ac:dyDescent="0.2">
      <c r="A15" s="8" t="s">
        <v>12</v>
      </c>
      <c r="B15"/>
      <c r="C15"/>
      <c r="D15" s="8" t="s">
        <v>13</v>
      </c>
      <c r="E15"/>
      <c r="F15"/>
      <c r="G15" s="8" t="s">
        <v>52</v>
      </c>
      <c r="H15"/>
      <c r="J15" s="8"/>
      <c r="K15" s="12" t="s">
        <v>41</v>
      </c>
      <c r="L15" s="12"/>
      <c r="M15" s="9"/>
    </row>
    <row r="16" spans="1:15" x14ac:dyDescent="0.2">
      <c r="A16" t="s">
        <v>7</v>
      </c>
      <c r="B16">
        <f>SUMSQ(A2:A11,C2:C11,E2:E11)-H13^2/30</f>
        <v>11.600745591625895</v>
      </c>
      <c r="C16"/>
      <c r="D16" t="s">
        <v>7</v>
      </c>
      <c r="E16">
        <f>E20/E28</f>
        <v>16.445638203239756</v>
      </c>
      <c r="F16"/>
      <c r="G16" s="14">
        <v>3.55</v>
      </c>
      <c r="H16"/>
      <c r="J16"/>
      <c r="K16" s="5"/>
      <c r="L16" s="9"/>
      <c r="M16" s="9"/>
      <c r="O16"/>
    </row>
    <row r="17" spans="1:15" x14ac:dyDescent="0.2">
      <c r="A17" t="s">
        <v>6</v>
      </c>
      <c r="B17">
        <f>SUMSQ(B2:B11,D2:D11,F2:F11)-I13^2/30</f>
        <v>2.0119645668845339E-4</v>
      </c>
      <c r="C17"/>
      <c r="D17" t="s">
        <v>6</v>
      </c>
      <c r="E17">
        <f>E21/E29</f>
        <v>102.58036751570819</v>
      </c>
      <c r="F17"/>
      <c r="G17"/>
      <c r="H17"/>
      <c r="J17"/>
      <c r="K17" s="5" t="s">
        <v>42</v>
      </c>
      <c r="L17" s="5"/>
      <c r="M17" s="5">
        <f>AVERAGE(A2:A11)-AVERAGE(C2:C11)</f>
        <v>0.95392130383532114</v>
      </c>
      <c r="O17"/>
    </row>
    <row r="18" spans="1:15" x14ac:dyDescent="0.2">
      <c r="A18"/>
      <c r="B18"/>
      <c r="C18"/>
      <c r="D18"/>
      <c r="E18"/>
      <c r="F18"/>
      <c r="G18" s="8" t="s">
        <v>35</v>
      </c>
      <c r="H18"/>
      <c r="J18"/>
      <c r="K18" s="5" t="s">
        <v>43</v>
      </c>
      <c r="L18" s="5"/>
      <c r="M18" s="5">
        <f>AVERAGE(A2:A11)-AVERAGE(E2:E11)</f>
        <v>0.6820797992556149</v>
      </c>
    </row>
    <row r="19" spans="1:15" x14ac:dyDescent="0.2">
      <c r="A19" s="8" t="s">
        <v>14</v>
      </c>
      <c r="B19"/>
      <c r="C19"/>
      <c r="D19" s="8" t="s">
        <v>15</v>
      </c>
      <c r="E19"/>
      <c r="F19"/>
      <c r="G19" t="s">
        <v>7</v>
      </c>
      <c r="H19">
        <f>_xlfn.F.DIST.RT(E16, 2, 18)</f>
        <v>8.662883097675736E-5</v>
      </c>
      <c r="I19"/>
      <c r="J19" s="15"/>
      <c r="K19" s="5" t="s">
        <v>44</v>
      </c>
      <c r="L19" s="5"/>
      <c r="M19" s="13">
        <f>AVERAGE(C2:C11)-AVERAGE(E2:E11)</f>
        <v>-0.27184150457970624</v>
      </c>
    </row>
    <row r="20" spans="1:15" x14ac:dyDescent="0.2">
      <c r="A20" t="s">
        <v>7</v>
      </c>
      <c r="B20">
        <f>SUMSQ(A13,C13,E13)/10-H13^2/30</f>
        <v>4.8303217002520284</v>
      </c>
      <c r="C20"/>
      <c r="D20" t="s">
        <v>7</v>
      </c>
      <c r="E20">
        <f>B20/2</f>
        <v>2.4151608501260142</v>
      </c>
      <c r="F20"/>
      <c r="G20" t="s">
        <v>6</v>
      </c>
      <c r="H20">
        <f>_xlfn.F.DIST.RT(E17, 2, 18)</f>
        <v>1.445082019109177E-10</v>
      </c>
      <c r="I20"/>
      <c r="J20"/>
      <c r="K20" s="5"/>
      <c r="L20" s="9"/>
      <c r="M20" s="5"/>
    </row>
    <row r="21" spans="1:15" x14ac:dyDescent="0.2">
      <c r="A21" t="s">
        <v>6</v>
      </c>
      <c r="B21">
        <f>SUMSQ(B13,D13,F13)/10-I13^2/30</f>
        <v>1.1500175548656566E-7</v>
      </c>
      <c r="C21"/>
      <c r="D21" t="s">
        <v>6</v>
      </c>
      <c r="E21">
        <f>B21/2</f>
        <v>5.750087774328283E-8</v>
      </c>
      <c r="F21"/>
      <c r="G21" s="8"/>
      <c r="H21"/>
      <c r="I21"/>
      <c r="J21"/>
      <c r="K21" t="s">
        <v>55</v>
      </c>
      <c r="L21"/>
      <c r="M21">
        <v>3.61</v>
      </c>
    </row>
    <row r="22" spans="1:15" x14ac:dyDescent="0.2">
      <c r="A22"/>
      <c r="B22"/>
      <c r="C22"/>
      <c r="D22"/>
      <c r="E22"/>
      <c r="F22"/>
      <c r="G22" s="8" t="s">
        <v>16</v>
      </c>
      <c r="H22"/>
      <c r="I22"/>
      <c r="J22"/>
      <c r="K22" t="s">
        <v>56</v>
      </c>
      <c r="L22"/>
      <c r="M22">
        <f>M21*SQRT(E28/10)</f>
        <v>0.43747663819478921</v>
      </c>
    </row>
    <row r="23" spans="1:15" x14ac:dyDescent="0.2">
      <c r="A23" s="8" t="s">
        <v>9</v>
      </c>
      <c r="B23"/>
      <c r="C23"/>
      <c r="D23" s="8" t="s">
        <v>10</v>
      </c>
      <c r="E23"/>
      <c r="F23"/>
      <c r="G23" t="s">
        <v>7</v>
      </c>
      <c r="H23" t="s">
        <v>17</v>
      </c>
      <c r="I23"/>
      <c r="J23"/>
    </row>
    <row r="24" spans="1:15" x14ac:dyDescent="0.2">
      <c r="A24" t="s">
        <v>7</v>
      </c>
      <c r="B24">
        <f>SUMSQ(H2:H11)/3-H13^2/30</f>
        <v>4.1269937754356363</v>
      </c>
      <c r="C24"/>
      <c r="D24" t="s">
        <v>7</v>
      </c>
      <c r="E24">
        <f>B24/9</f>
        <v>0.45855486393729294</v>
      </c>
      <c r="F24"/>
      <c r="G24" t="s">
        <v>6</v>
      </c>
      <c r="H24" t="s">
        <v>17</v>
      </c>
      <c r="I24"/>
      <c r="J24" s="8"/>
      <c r="K24" s="12" t="s">
        <v>39</v>
      </c>
      <c r="L24" s="12"/>
      <c r="M24" s="9"/>
    </row>
    <row r="25" spans="1:15" x14ac:dyDescent="0.2">
      <c r="A25" t="s">
        <v>6</v>
      </c>
      <c r="B25">
        <f>SUMSQ(I2:I11)/3-I13^2/30</f>
        <v>2.0107136512899706E-4</v>
      </c>
      <c r="C25"/>
      <c r="D25" t="s">
        <v>6</v>
      </c>
      <c r="E25">
        <f>B25/9</f>
        <v>2.2341262792110784E-5</v>
      </c>
      <c r="F25"/>
      <c r="G25"/>
      <c r="H25"/>
      <c r="I25"/>
      <c r="J25"/>
      <c r="K25" s="5"/>
      <c r="L25" s="9"/>
      <c r="M25" s="9"/>
    </row>
    <row r="26" spans="1:15" x14ac:dyDescent="0.2">
      <c r="A26"/>
      <c r="B26"/>
      <c r="C26"/>
      <c r="D26"/>
      <c r="E26"/>
      <c r="F26"/>
      <c r="G26" t="s">
        <v>21</v>
      </c>
      <c r="H26"/>
      <c r="I26"/>
      <c r="J26"/>
      <c r="K26" s="5" t="s">
        <v>36</v>
      </c>
      <c r="L26" s="5"/>
      <c r="M26">
        <f>AVERAGE(B2:B11)-AVERAGE(D2:D11)</f>
        <v>-1.4616457971260849E-4</v>
      </c>
    </row>
    <row r="27" spans="1:15" x14ac:dyDescent="0.2">
      <c r="A27" s="8" t="s">
        <v>8</v>
      </c>
      <c r="B27"/>
      <c r="C27"/>
      <c r="D27" s="8" t="s">
        <v>11</v>
      </c>
      <c r="E27"/>
      <c r="F27"/>
      <c r="G27" t="s">
        <v>22</v>
      </c>
      <c r="H27"/>
      <c r="I27"/>
      <c r="J27"/>
      <c r="K27" s="5" t="s">
        <v>37</v>
      </c>
      <c r="L27" s="5"/>
      <c r="M27">
        <f>AVERAGE(B2:B11)-AVERAGE(F2:F11)</f>
        <v>-1.0811370506049953E-4</v>
      </c>
    </row>
    <row r="28" spans="1:15" x14ac:dyDescent="0.2">
      <c r="A28" t="s">
        <v>7</v>
      </c>
      <c r="B28">
        <f>B16-B20-B24</f>
        <v>2.6434301159382301</v>
      </c>
      <c r="C28"/>
      <c r="D28" t="s">
        <v>7</v>
      </c>
      <c r="E28">
        <f>B28/18</f>
        <v>0.146857228663235</v>
      </c>
      <c r="F28"/>
      <c r="J28" s="15"/>
      <c r="K28" s="5" t="s">
        <v>38</v>
      </c>
      <c r="L28" s="5"/>
      <c r="M28">
        <f>AVERAGE(D2:D11)-AVERAGE(F2:F11)</f>
        <v>3.8050874652108962E-5</v>
      </c>
    </row>
    <row r="29" spans="1:15" x14ac:dyDescent="0.2">
      <c r="A29" t="s">
        <v>6</v>
      </c>
      <c r="B29">
        <f>B17-B21-B25</f>
        <v>1.0089803969756672E-8</v>
      </c>
      <c r="C29"/>
      <c r="D29" t="s">
        <v>6</v>
      </c>
      <c r="E29">
        <f>B29/18</f>
        <v>5.6054466498648181E-10</v>
      </c>
      <c r="F29"/>
      <c r="J29"/>
      <c r="K29" s="5"/>
      <c r="L29" s="9"/>
      <c r="M29" s="5"/>
    </row>
    <row r="30" spans="1:15" x14ac:dyDescent="0.2">
      <c r="A30"/>
      <c r="B30"/>
      <c r="C30"/>
      <c r="D30"/>
      <c r="E30"/>
      <c r="F30"/>
      <c r="G30"/>
      <c r="H30"/>
      <c r="I30"/>
      <c r="J30"/>
      <c r="K30" t="s">
        <v>55</v>
      </c>
      <c r="L30"/>
      <c r="M30" s="5">
        <v>3.61</v>
      </c>
    </row>
    <row r="31" spans="1:15" x14ac:dyDescent="0.2">
      <c r="A31"/>
      <c r="B31"/>
      <c r="C31"/>
      <c r="D31"/>
      <c r="E31"/>
      <c r="F31"/>
      <c r="G31"/>
      <c r="H31"/>
      <c r="I31"/>
      <c r="J31"/>
      <c r="K31" t="s">
        <v>56</v>
      </c>
      <c r="L31"/>
      <c r="M31" s="13">
        <f>M30*SQRT(E29/10)</f>
        <v>2.702790063724952E-5</v>
      </c>
    </row>
    <row r="32" spans="1:15" x14ac:dyDescent="0.2">
      <c r="A32"/>
      <c r="B32"/>
      <c r="C32"/>
      <c r="D32"/>
      <c r="E32"/>
      <c r="F32"/>
      <c r="G32"/>
      <c r="H32"/>
      <c r="I32"/>
    </row>
    <row r="33" spans="1:11" x14ac:dyDescent="0.2">
      <c r="A33"/>
      <c r="B33"/>
      <c r="C33"/>
      <c r="D33"/>
      <c r="E33"/>
      <c r="F33"/>
      <c r="G33"/>
      <c r="H33"/>
      <c r="I33"/>
      <c r="K33" s="8" t="s">
        <v>16</v>
      </c>
    </row>
    <row r="34" spans="1:11" x14ac:dyDescent="0.2">
      <c r="A34" s="8" t="s">
        <v>33</v>
      </c>
      <c r="B34"/>
      <c r="C34" s="8" t="s">
        <v>28</v>
      </c>
      <c r="D34" s="8"/>
      <c r="E34" s="8" t="s">
        <v>29</v>
      </c>
      <c r="F34" s="8"/>
      <c r="G34" s="8" t="s">
        <v>30</v>
      </c>
      <c r="H34" s="8" t="s">
        <v>31</v>
      </c>
      <c r="I34" s="8" t="s">
        <v>32</v>
      </c>
      <c r="K34" t="s">
        <v>46</v>
      </c>
    </row>
    <row r="35" spans="1:11" x14ac:dyDescent="0.2">
      <c r="A35" t="s">
        <v>24</v>
      </c>
      <c r="B35"/>
      <c r="C35">
        <f>B20</f>
        <v>4.8303217002520284</v>
      </c>
      <c r="D35"/>
      <c r="E35">
        <v>2</v>
      </c>
      <c r="F35"/>
      <c r="G35">
        <f>E20</f>
        <v>2.4151608501260142</v>
      </c>
      <c r="H35">
        <f>E16</f>
        <v>16.445638203239756</v>
      </c>
      <c r="I35">
        <f>H19</f>
        <v>8.662883097675736E-5</v>
      </c>
      <c r="K35" t="s">
        <v>47</v>
      </c>
    </row>
    <row r="36" spans="1:11" x14ac:dyDescent="0.2">
      <c r="A36" t="s">
        <v>25</v>
      </c>
      <c r="B36"/>
      <c r="C36">
        <f>B24</f>
        <v>4.1269937754356363</v>
      </c>
      <c r="D36"/>
      <c r="E36">
        <v>9</v>
      </c>
      <c r="F36"/>
      <c r="G36">
        <f>E24</f>
        <v>0.45855486393729294</v>
      </c>
      <c r="H36"/>
      <c r="I36"/>
    </row>
    <row r="37" spans="1:11" x14ac:dyDescent="0.2">
      <c r="A37" t="s">
        <v>26</v>
      </c>
      <c r="B37"/>
      <c r="C37">
        <f>B28</f>
        <v>2.6434301159382301</v>
      </c>
      <c r="D37"/>
      <c r="E37">
        <v>18</v>
      </c>
      <c r="F37"/>
      <c r="G37">
        <f>E28</f>
        <v>0.146857228663235</v>
      </c>
      <c r="H37"/>
      <c r="I37"/>
    </row>
    <row r="38" spans="1:11" x14ac:dyDescent="0.2">
      <c r="A38" t="s">
        <v>27</v>
      </c>
      <c r="B38"/>
      <c r="C38">
        <f>B16</f>
        <v>11.600745591625895</v>
      </c>
      <c r="D38"/>
      <c r="E38">
        <v>29</v>
      </c>
      <c r="F38"/>
      <c r="G38"/>
      <c r="H38"/>
      <c r="I38"/>
    </row>
    <row r="39" spans="1:11" x14ac:dyDescent="0.2">
      <c r="A39"/>
      <c r="B39"/>
      <c r="C39"/>
      <c r="D39"/>
      <c r="E39"/>
      <c r="F39"/>
      <c r="G39"/>
      <c r="H39"/>
      <c r="I39"/>
    </row>
    <row r="40" spans="1:11" x14ac:dyDescent="0.2">
      <c r="A40" s="8" t="s">
        <v>34</v>
      </c>
      <c r="B40"/>
      <c r="C40" s="8" t="s">
        <v>28</v>
      </c>
      <c r="D40" s="8"/>
      <c r="E40" s="8" t="s">
        <v>29</v>
      </c>
      <c r="F40" s="8"/>
      <c r="G40" s="8" t="s">
        <v>30</v>
      </c>
      <c r="H40" s="8" t="s">
        <v>31</v>
      </c>
      <c r="I40" s="8" t="s">
        <v>32</v>
      </c>
    </row>
    <row r="41" spans="1:11" x14ac:dyDescent="0.2">
      <c r="A41" t="s">
        <v>24</v>
      </c>
      <c r="B41"/>
      <c r="C41">
        <f>B21</f>
        <v>1.1500175548656566E-7</v>
      </c>
      <c r="D41"/>
      <c r="E41">
        <v>2</v>
      </c>
      <c r="F41"/>
      <c r="G41">
        <f>E21</f>
        <v>5.750087774328283E-8</v>
      </c>
      <c r="H41">
        <f>E17</f>
        <v>102.58036751570819</v>
      </c>
      <c r="I41">
        <f>H20</f>
        <v>1.445082019109177E-10</v>
      </c>
    </row>
    <row r="42" spans="1:11" x14ac:dyDescent="0.2">
      <c r="A42" t="s">
        <v>25</v>
      </c>
      <c r="B42"/>
      <c r="C42">
        <f>B25</f>
        <v>2.0107136512899706E-4</v>
      </c>
      <c r="D42"/>
      <c r="E42">
        <v>9</v>
      </c>
      <c r="F42"/>
      <c r="G42">
        <f>E25</f>
        <v>2.2341262792110784E-5</v>
      </c>
      <c r="H42"/>
      <c r="I42"/>
    </row>
    <row r="43" spans="1:11" x14ac:dyDescent="0.2">
      <c r="A43" t="s">
        <v>26</v>
      </c>
      <c r="B43"/>
      <c r="C43">
        <f>B29</f>
        <v>1.0089803969756672E-8</v>
      </c>
      <c r="D43"/>
      <c r="E43">
        <v>18</v>
      </c>
      <c r="F43"/>
      <c r="G43">
        <f>E29</f>
        <v>5.6054466498648181E-10</v>
      </c>
      <c r="H43"/>
      <c r="I43"/>
    </row>
    <row r="44" spans="1:11" x14ac:dyDescent="0.2">
      <c r="A44" t="s">
        <v>27</v>
      </c>
      <c r="B44"/>
      <c r="C44">
        <f>B17</f>
        <v>2.0119645668845339E-4</v>
      </c>
      <c r="D44"/>
      <c r="E44">
        <v>29</v>
      </c>
      <c r="F44"/>
      <c r="G44"/>
      <c r="H44"/>
      <c r="I44"/>
    </row>
    <row r="45" spans="1:11" x14ac:dyDescent="0.2">
      <c r="A45"/>
      <c r="B45"/>
      <c r="C45"/>
      <c r="D45"/>
      <c r="E45"/>
      <c r="F45"/>
      <c r="G45"/>
      <c r="H45"/>
      <c r="I45"/>
    </row>
    <row r="46" spans="1:11" x14ac:dyDescent="0.2">
      <c r="A46"/>
      <c r="B46"/>
      <c r="C46"/>
      <c r="D46"/>
      <c r="E46"/>
      <c r="F46"/>
      <c r="G46"/>
      <c r="H46"/>
      <c r="I46"/>
    </row>
  </sheetData>
  <pageMargins left="0.7" right="0.7" top="0.75" bottom="0.75" header="0.3" footer="0.3"/>
  <pageSetup paperSize="9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9EE53-E1FE-A541-B05B-167CB85DCCDB}">
  <dimension ref="A1:M45"/>
  <sheetViews>
    <sheetView topLeftCell="A15" workbookViewId="0">
      <selection activeCell="E41" sqref="E41:E44"/>
    </sheetView>
  </sheetViews>
  <sheetFormatPr baseColWidth="10" defaultRowHeight="16" x14ac:dyDescent="0.2"/>
  <cols>
    <col min="1" max="1" width="10.83203125" style="3"/>
    <col min="2" max="2" width="12.1640625" style="3" bestFit="1" customWidth="1"/>
    <col min="3" max="8" width="10.83203125" style="3"/>
    <col min="9" max="9" width="12.1640625" style="3" bestFit="1" customWidth="1"/>
    <col min="10" max="11" width="10.83203125" style="3"/>
    <col min="12" max="12" width="12.1640625" style="3" bestFit="1" customWidth="1"/>
    <col min="13" max="16384" width="10.83203125" style="3"/>
  </cols>
  <sheetData>
    <row r="1" spans="1:13" x14ac:dyDescent="0.2">
      <c r="A1" s="10" t="s">
        <v>2</v>
      </c>
      <c r="B1" s="10" t="s">
        <v>3</v>
      </c>
      <c r="C1" s="10" t="s">
        <v>4</v>
      </c>
      <c r="D1" s="10" t="s">
        <v>5</v>
      </c>
      <c r="E1" s="2" t="s">
        <v>0</v>
      </c>
      <c r="F1" s="2" t="s">
        <v>1</v>
      </c>
      <c r="G1" s="4"/>
      <c r="H1" s="7" t="s">
        <v>7</v>
      </c>
      <c r="I1" s="7" t="s">
        <v>6</v>
      </c>
      <c r="K1" s="8" t="s">
        <v>51</v>
      </c>
      <c r="L1"/>
    </row>
    <row r="2" spans="1:13" x14ac:dyDescent="0.2">
      <c r="A2" s="11">
        <v>0.35572599999999999</v>
      </c>
      <c r="B2" s="11">
        <v>1.5778E-2</v>
      </c>
      <c r="C2" s="11"/>
      <c r="D2" s="11"/>
      <c r="E2" s="4">
        <v>0.27597320428541899</v>
      </c>
      <c r="F2" s="4">
        <v>1.619898005233875E-2</v>
      </c>
      <c r="G2" s="4"/>
      <c r="H2" s="3">
        <f>SUM(A2,E2)</f>
        <v>0.63169920428541904</v>
      </c>
      <c r="I2" s="3">
        <f>SUM(B2,F2)</f>
        <v>3.1976980052338747E-2</v>
      </c>
      <c r="K2" t="s">
        <v>7</v>
      </c>
      <c r="L2">
        <f>(E24-E28)/2</f>
        <v>3.281727523200933E-3</v>
      </c>
    </row>
    <row r="3" spans="1:13" x14ac:dyDescent="0.2">
      <c r="A3" s="11">
        <v>0.21515599999999999</v>
      </c>
      <c r="B3" s="11">
        <v>1.7066999999999999E-2</v>
      </c>
      <c r="C3" s="11"/>
      <c r="D3" s="11"/>
      <c r="E3" s="4">
        <v>0.22790230923600369</v>
      </c>
      <c r="F3" s="4">
        <v>1.7627717493871459E-2</v>
      </c>
      <c r="G3" s="4"/>
      <c r="H3" s="3">
        <f t="shared" ref="H3:H11" si="0">SUM(A3,E3)</f>
        <v>0.44305830923600364</v>
      </c>
      <c r="I3" s="3">
        <f t="shared" ref="I3:I11" si="1">SUM(B3,F3)</f>
        <v>3.4694717493871458E-2</v>
      </c>
      <c r="K3" t="s">
        <v>6</v>
      </c>
      <c r="L3">
        <f>(E25-E29)/2</f>
        <v>3.4069289159213447E-6</v>
      </c>
    </row>
    <row r="4" spans="1:13" x14ac:dyDescent="0.2">
      <c r="A4" s="11">
        <v>0.18007999999999999</v>
      </c>
      <c r="B4" s="11">
        <v>1.1467E-2</v>
      </c>
      <c r="C4" s="11"/>
      <c r="D4" s="11"/>
      <c r="E4" s="4">
        <v>0.2048066738969487</v>
      </c>
      <c r="F4" s="4">
        <v>1.1858025512382551E-2</v>
      </c>
      <c r="G4" s="4"/>
      <c r="H4" s="3">
        <f t="shared" si="0"/>
        <v>0.38488667389694869</v>
      </c>
      <c r="I4" s="3">
        <f t="shared" si="1"/>
        <v>2.3325025512382552E-2</v>
      </c>
    </row>
    <row r="5" spans="1:13" x14ac:dyDescent="0.2">
      <c r="A5" s="11">
        <v>0.246284</v>
      </c>
      <c r="B5" s="11">
        <v>1.3778E-2</v>
      </c>
      <c r="C5" s="11"/>
      <c r="D5" s="11"/>
      <c r="E5" s="4">
        <v>0.31664207931201438</v>
      </c>
      <c r="F5" s="4">
        <v>1.4098550272044239E-2</v>
      </c>
      <c r="G5" s="4"/>
      <c r="H5" s="3">
        <f t="shared" si="0"/>
        <v>0.56292607931201433</v>
      </c>
      <c r="I5" s="3">
        <f t="shared" si="1"/>
        <v>2.7876550272044241E-2</v>
      </c>
    </row>
    <row r="6" spans="1:13" x14ac:dyDescent="0.2">
      <c r="A6" s="11">
        <v>0.21620200000000001</v>
      </c>
      <c r="B6" s="11">
        <v>1.5556E-2</v>
      </c>
      <c r="C6" s="11"/>
      <c r="D6" s="11"/>
      <c r="E6" s="4">
        <v>0.16178290519371469</v>
      </c>
      <c r="F6" s="4">
        <v>1.623419088677398E-2</v>
      </c>
      <c r="G6" s="4"/>
      <c r="H6" s="3">
        <f t="shared" si="0"/>
        <v>0.37798490519371469</v>
      </c>
      <c r="I6" s="3">
        <f t="shared" si="1"/>
        <v>3.1790190886773984E-2</v>
      </c>
    </row>
    <row r="7" spans="1:13" x14ac:dyDescent="0.2">
      <c r="A7" s="11">
        <v>0.25096499999999999</v>
      </c>
      <c r="B7" s="11">
        <v>1.4444E-2</v>
      </c>
      <c r="C7" s="11"/>
      <c r="D7" s="11"/>
      <c r="E7" s="4">
        <v>0.23711236400555119</v>
      </c>
      <c r="F7" s="4">
        <v>1.4884594801684969E-2</v>
      </c>
      <c r="G7" s="4"/>
      <c r="H7" s="3">
        <f t="shared" si="0"/>
        <v>0.48807736400555118</v>
      </c>
      <c r="I7" s="3">
        <f t="shared" si="1"/>
        <v>2.9328594801684968E-2</v>
      </c>
    </row>
    <row r="8" spans="1:13" x14ac:dyDescent="0.2">
      <c r="A8" s="11">
        <v>0.20771300000000001</v>
      </c>
      <c r="B8" s="11">
        <v>1.7378000000000001E-2</v>
      </c>
      <c r="C8" s="11"/>
      <c r="D8" s="11"/>
      <c r="E8" s="4">
        <v>0.15878343133247921</v>
      </c>
      <c r="F8" s="4">
        <v>1.8127872501712401E-2</v>
      </c>
      <c r="G8" s="4"/>
      <c r="H8" s="3">
        <f t="shared" si="0"/>
        <v>0.36649643133247922</v>
      </c>
      <c r="I8" s="3">
        <f t="shared" si="1"/>
        <v>3.5505872501712402E-2</v>
      </c>
    </row>
    <row r="9" spans="1:13" x14ac:dyDescent="0.2">
      <c r="A9" s="11">
        <v>0.36436600000000002</v>
      </c>
      <c r="B9" s="11">
        <v>1.5556E-2</v>
      </c>
      <c r="C9" s="11"/>
      <c r="D9" s="11"/>
      <c r="E9" s="4">
        <v>0.34083589727391578</v>
      </c>
      <c r="F9" s="4">
        <v>1.588270269362671E-2</v>
      </c>
      <c r="G9" s="4"/>
      <c r="H9" s="3">
        <f t="shared" si="0"/>
        <v>0.7052018972739158</v>
      </c>
      <c r="I9" s="3">
        <f t="shared" si="1"/>
        <v>3.1438702693626711E-2</v>
      </c>
    </row>
    <row r="10" spans="1:13" x14ac:dyDescent="0.2">
      <c r="A10" s="11">
        <v>0.15276000000000001</v>
      </c>
      <c r="B10" s="11">
        <v>1.6400000000000001E-2</v>
      </c>
      <c r="C10" s="11"/>
      <c r="D10" s="11"/>
      <c r="E10" s="4">
        <v>0.21095155705719071</v>
      </c>
      <c r="F10" s="4">
        <v>1.6985067830856831E-2</v>
      </c>
      <c r="G10" s="4"/>
      <c r="H10" s="3">
        <f t="shared" si="0"/>
        <v>0.36371155705719072</v>
      </c>
      <c r="I10" s="3">
        <f t="shared" si="1"/>
        <v>3.3385067830856832E-2</v>
      </c>
    </row>
    <row r="11" spans="1:13" x14ac:dyDescent="0.2">
      <c r="A11" s="11">
        <v>0.31069099999999999</v>
      </c>
      <c r="B11" s="11">
        <v>1.6978E-2</v>
      </c>
      <c r="C11" s="11"/>
      <c r="D11" s="11"/>
      <c r="E11" s="4">
        <v>0.28453079682394211</v>
      </c>
      <c r="F11" s="4">
        <v>1.7389081036235949E-2</v>
      </c>
      <c r="G11" s="4"/>
      <c r="H11" s="3">
        <f t="shared" si="0"/>
        <v>0.59522179682394216</v>
      </c>
      <c r="I11" s="3">
        <f t="shared" si="1"/>
        <v>3.4367081036235952E-2</v>
      </c>
    </row>
    <row r="12" spans="1:13" x14ac:dyDescent="0.2">
      <c r="A12" s="4"/>
      <c r="B12" s="4"/>
      <c r="C12" s="4"/>
      <c r="D12" s="4"/>
      <c r="E12" s="4"/>
      <c r="F12" s="4"/>
      <c r="G12" s="4"/>
    </row>
    <row r="13" spans="1:13" x14ac:dyDescent="0.2">
      <c r="A13">
        <f>SUM(A2:A11)</f>
        <v>2.4999429999999996</v>
      </c>
      <c r="B13">
        <f>SUM(B2:B11)</f>
        <v>0.15440199999999998</v>
      </c>
      <c r="C13"/>
      <c r="D13"/>
      <c r="E13">
        <f>SUM(E2:E11)</f>
        <v>2.4193212184171795</v>
      </c>
      <c r="F13">
        <f>SUM(F2:F11)</f>
        <v>0.15928678308152783</v>
      </c>
      <c r="G13"/>
      <c r="H13">
        <f>SUM(H2:H11)</f>
        <v>4.9192642184171795</v>
      </c>
      <c r="I13">
        <f>SUM(I2:I11)</f>
        <v>0.31368878308152781</v>
      </c>
      <c r="J13"/>
    </row>
    <row r="14" spans="1:13" x14ac:dyDescent="0.2">
      <c r="A14"/>
      <c r="B14"/>
      <c r="C14"/>
      <c r="D14"/>
      <c r="E14"/>
      <c r="F14"/>
      <c r="G14"/>
      <c r="H14"/>
      <c r="I14"/>
      <c r="J14"/>
    </row>
    <row r="15" spans="1:13" x14ac:dyDescent="0.2">
      <c r="A15" s="8" t="s">
        <v>12</v>
      </c>
      <c r="B15"/>
      <c r="C15"/>
      <c r="D15" s="8" t="s">
        <v>13</v>
      </c>
      <c r="E15"/>
      <c r="F15"/>
      <c r="G15" s="8" t="s">
        <v>53</v>
      </c>
      <c r="H15"/>
      <c r="K15" s="12"/>
      <c r="L15" s="12"/>
      <c r="M15" s="9"/>
    </row>
    <row r="16" spans="1:13" x14ac:dyDescent="0.2">
      <c r="A16" t="s">
        <v>7</v>
      </c>
      <c r="B16">
        <f>SUMSQ(A2:A11,E2:E11)-H13^2/20</f>
        <v>8.1002461755024013E-2</v>
      </c>
      <c r="C16"/>
      <c r="D16" t="s">
        <v>7</v>
      </c>
      <c r="E16">
        <f>E20/E28</f>
        <v>0.27074810592184473</v>
      </c>
      <c r="F16"/>
      <c r="G16" s="14">
        <v>5.12</v>
      </c>
      <c r="H16"/>
      <c r="K16" s="5"/>
      <c r="L16" s="9"/>
      <c r="M16" s="9"/>
    </row>
    <row r="17" spans="1:13" x14ac:dyDescent="0.2">
      <c r="A17" t="s">
        <v>6</v>
      </c>
      <c r="B17">
        <f>SUMSQ(B2:B11,F2:F11)-I13^2/20</f>
        <v>6.2713349001621704E-5</v>
      </c>
      <c r="C17"/>
      <c r="D17" t="s">
        <v>6</v>
      </c>
      <c r="E17">
        <f>E21/E29</f>
        <v>109.80539344971372</v>
      </c>
      <c r="F17"/>
      <c r="G17"/>
      <c r="H17"/>
      <c r="K17" s="5"/>
      <c r="L17" s="5"/>
      <c r="M17" s="5"/>
    </row>
    <row r="18" spans="1:13" x14ac:dyDescent="0.2">
      <c r="A18"/>
      <c r="B18"/>
      <c r="C18"/>
      <c r="D18"/>
      <c r="E18"/>
      <c r="F18"/>
      <c r="G18" s="8" t="s">
        <v>35</v>
      </c>
      <c r="H18"/>
      <c r="I18"/>
      <c r="J18"/>
      <c r="K18" s="5"/>
      <c r="L18" s="5"/>
      <c r="M18" s="5"/>
    </row>
    <row r="19" spans="1:13" x14ac:dyDescent="0.2">
      <c r="A19" s="8" t="s">
        <v>14</v>
      </c>
      <c r="B19"/>
      <c r="C19"/>
      <c r="D19" s="8" t="s">
        <v>15</v>
      </c>
      <c r="E19"/>
      <c r="F19"/>
      <c r="G19" t="s">
        <v>7</v>
      </c>
      <c r="H19">
        <f>_xlfn.F.DIST.RT(E16, 1, 9)</f>
        <v>0.61538691062942541</v>
      </c>
      <c r="I19"/>
      <c r="J19"/>
      <c r="K19" s="5"/>
      <c r="L19" s="5"/>
      <c r="M19" s="13"/>
    </row>
    <row r="20" spans="1:13" x14ac:dyDescent="0.2">
      <c r="A20" t="s">
        <v>7</v>
      </c>
      <c r="B20">
        <f>SUMSQ(A13,E13)/10-H13^2/20</f>
        <v>3.2499358327897632E-4</v>
      </c>
      <c r="C20"/>
      <c r="D20" t="s">
        <v>7</v>
      </c>
      <c r="E20">
        <f>B20</f>
        <v>3.2499358327897632E-4</v>
      </c>
      <c r="F20"/>
      <c r="G20" t="s">
        <v>6</v>
      </c>
      <c r="H20">
        <f>_xlfn.F.DIST.RT(E17, 1, 9)</f>
        <v>2.4211754950990283E-6</v>
      </c>
      <c r="I20"/>
      <c r="J20"/>
      <c r="K20" s="5"/>
      <c r="L20" s="9"/>
      <c r="M20" s="5"/>
    </row>
    <row r="21" spans="1:13" x14ac:dyDescent="0.2">
      <c r="A21" t="s">
        <v>6</v>
      </c>
      <c r="B21">
        <f>SUMSQ(B13,F13)/10-I13^2/20</f>
        <v>1.1930552876798436E-6</v>
      </c>
      <c r="C21"/>
      <c r="D21" t="s">
        <v>6</v>
      </c>
      <c r="E21">
        <f>B21</f>
        <v>1.1930552876798436E-6</v>
      </c>
      <c r="F21"/>
      <c r="G21" s="8"/>
      <c r="H21"/>
      <c r="I21"/>
      <c r="J21"/>
      <c r="K21" s="5"/>
      <c r="L21" s="5"/>
      <c r="M21" s="5"/>
    </row>
    <row r="22" spans="1:13" x14ac:dyDescent="0.2">
      <c r="A22"/>
      <c r="B22"/>
      <c r="C22"/>
      <c r="D22"/>
      <c r="E22"/>
      <c r="F22"/>
      <c r="G22" s="8" t="s">
        <v>16</v>
      </c>
      <c r="H22"/>
      <c r="I22"/>
      <c r="J22"/>
      <c r="K22" s="5"/>
      <c r="L22" s="9"/>
      <c r="M22" s="13"/>
    </row>
    <row r="23" spans="1:13" x14ac:dyDescent="0.2">
      <c r="A23" s="8" t="s">
        <v>9</v>
      </c>
      <c r="B23"/>
      <c r="C23"/>
      <c r="D23" s="8" t="s">
        <v>10</v>
      </c>
      <c r="E23"/>
      <c r="F23"/>
      <c r="G23" t="s">
        <v>7</v>
      </c>
      <c r="H23" t="s">
        <v>18</v>
      </c>
      <c r="I23"/>
      <c r="J23"/>
    </row>
    <row r="24" spans="1:13" x14ac:dyDescent="0.2">
      <c r="A24" t="s">
        <v>7</v>
      </c>
      <c r="B24">
        <f>SUMSQ(H2:H11)/2-H13^2/20</f>
        <v>6.9874281794680915E-2</v>
      </c>
      <c r="C24"/>
      <c r="D24" t="s">
        <v>7</v>
      </c>
      <c r="E24">
        <f>B24/9</f>
        <v>7.7638090882978794E-3</v>
      </c>
      <c r="F24"/>
      <c r="G24" t="s">
        <v>6</v>
      </c>
      <c r="H24" t="s">
        <v>17</v>
      </c>
      <c r="I24"/>
      <c r="J24"/>
      <c r="K24" s="8"/>
    </row>
    <row r="25" spans="1:13" x14ac:dyDescent="0.2">
      <c r="A25" t="s">
        <v>6</v>
      </c>
      <c r="B25">
        <f>SUMSQ(I2:I11)/2-I13^2/20</f>
        <v>6.1422507100263035E-5</v>
      </c>
      <c r="C25"/>
      <c r="D25" t="s">
        <v>6</v>
      </c>
      <c r="E25">
        <f>B25/9</f>
        <v>6.8247230111403371E-6</v>
      </c>
      <c r="F25"/>
      <c r="G25"/>
      <c r="H25"/>
      <c r="I25"/>
      <c r="J25"/>
      <c r="K25"/>
    </row>
    <row r="26" spans="1:13" x14ac:dyDescent="0.2">
      <c r="A26"/>
      <c r="B26"/>
      <c r="C26"/>
      <c r="D26"/>
      <c r="E26"/>
      <c r="F26"/>
      <c r="G26" t="s">
        <v>20</v>
      </c>
      <c r="H26"/>
      <c r="I26"/>
      <c r="J26"/>
    </row>
    <row r="27" spans="1:13" x14ac:dyDescent="0.2">
      <c r="A27" s="8" t="s">
        <v>8</v>
      </c>
      <c r="B27"/>
      <c r="C27"/>
      <c r="D27" s="8" t="s">
        <v>11</v>
      </c>
      <c r="E27"/>
      <c r="F27"/>
      <c r="G27" t="s">
        <v>22</v>
      </c>
      <c r="H27"/>
      <c r="I27"/>
      <c r="J27"/>
    </row>
    <row r="28" spans="1:13" x14ac:dyDescent="0.2">
      <c r="A28" t="s">
        <v>7</v>
      </c>
      <c r="B28">
        <f>B16-B20-B24</f>
        <v>1.0803186377064122E-2</v>
      </c>
      <c r="C28"/>
      <c r="D28" t="s">
        <v>7</v>
      </c>
      <c r="E28">
        <f>B28/9</f>
        <v>1.2003540418960136E-3</v>
      </c>
      <c r="F28"/>
    </row>
    <row r="29" spans="1:13" x14ac:dyDescent="0.2">
      <c r="A29" t="s">
        <v>6</v>
      </c>
      <c r="B29">
        <f>B17-B21-B25</f>
        <v>9.7786613678825518E-8</v>
      </c>
      <c r="C29"/>
      <c r="D29" t="s">
        <v>6</v>
      </c>
      <c r="E29">
        <f>B29/9</f>
        <v>1.0865179297647279E-8</v>
      </c>
      <c r="F29"/>
    </row>
    <row r="30" spans="1:13" x14ac:dyDescent="0.2">
      <c r="A30"/>
      <c r="B30"/>
      <c r="C30"/>
      <c r="D30"/>
      <c r="E30"/>
      <c r="F30"/>
      <c r="G30"/>
      <c r="H30"/>
      <c r="I30"/>
    </row>
    <row r="31" spans="1:13" x14ac:dyDescent="0.2">
      <c r="A31"/>
      <c r="B31"/>
      <c r="C31"/>
      <c r="D31"/>
      <c r="E31"/>
      <c r="F31"/>
      <c r="G31"/>
      <c r="H31"/>
      <c r="I31"/>
    </row>
    <row r="32" spans="1:13" x14ac:dyDescent="0.2">
      <c r="A32"/>
      <c r="B32"/>
      <c r="C32"/>
      <c r="D32"/>
      <c r="E32"/>
      <c r="F32"/>
      <c r="G32"/>
      <c r="H32"/>
      <c r="I32"/>
    </row>
    <row r="33" spans="1:9" x14ac:dyDescent="0.2">
      <c r="A33"/>
      <c r="B33"/>
      <c r="C33"/>
      <c r="D33"/>
      <c r="E33"/>
      <c r="F33"/>
      <c r="G33"/>
      <c r="H33"/>
      <c r="I33"/>
    </row>
    <row r="34" spans="1:9" x14ac:dyDescent="0.2">
      <c r="A34" s="8" t="s">
        <v>33</v>
      </c>
      <c r="B34"/>
      <c r="C34" s="8" t="s">
        <v>28</v>
      </c>
      <c r="D34" s="8"/>
      <c r="E34" s="8" t="s">
        <v>29</v>
      </c>
      <c r="F34" s="8"/>
      <c r="G34" s="8" t="s">
        <v>30</v>
      </c>
      <c r="H34" s="8" t="s">
        <v>31</v>
      </c>
      <c r="I34" s="8" t="s">
        <v>32</v>
      </c>
    </row>
    <row r="35" spans="1:9" x14ac:dyDescent="0.2">
      <c r="A35" t="s">
        <v>24</v>
      </c>
      <c r="B35"/>
      <c r="C35">
        <f>B20</f>
        <v>3.2499358327897632E-4</v>
      </c>
      <c r="D35"/>
      <c r="E35">
        <v>1</v>
      </c>
      <c r="F35"/>
      <c r="G35">
        <f>E20</f>
        <v>3.2499358327897632E-4</v>
      </c>
      <c r="H35">
        <f>E16</f>
        <v>0.27074810592184473</v>
      </c>
      <c r="I35">
        <f>H19</f>
        <v>0.61538691062942541</v>
      </c>
    </row>
    <row r="36" spans="1:9" x14ac:dyDescent="0.2">
      <c r="A36" t="s">
        <v>25</v>
      </c>
      <c r="B36"/>
      <c r="C36">
        <f>B24</f>
        <v>6.9874281794680915E-2</v>
      </c>
      <c r="D36"/>
      <c r="E36">
        <v>9</v>
      </c>
      <c r="F36"/>
      <c r="G36">
        <f>E24</f>
        <v>7.7638090882978794E-3</v>
      </c>
      <c r="H36"/>
      <c r="I36"/>
    </row>
    <row r="37" spans="1:9" x14ac:dyDescent="0.2">
      <c r="A37" t="s">
        <v>26</v>
      </c>
      <c r="B37"/>
      <c r="C37">
        <f>B28</f>
        <v>1.0803186377064122E-2</v>
      </c>
      <c r="D37"/>
      <c r="E37">
        <v>9</v>
      </c>
      <c r="F37"/>
      <c r="G37">
        <f>E28</f>
        <v>1.2003540418960136E-3</v>
      </c>
      <c r="H37"/>
      <c r="I37"/>
    </row>
    <row r="38" spans="1:9" x14ac:dyDescent="0.2">
      <c r="A38" t="s">
        <v>27</v>
      </c>
      <c r="B38"/>
      <c r="C38">
        <f>B16</f>
        <v>8.1002461755024013E-2</v>
      </c>
      <c r="D38"/>
      <c r="E38">
        <v>19</v>
      </c>
      <c r="F38"/>
      <c r="G38"/>
      <c r="H38"/>
      <c r="I38"/>
    </row>
    <row r="39" spans="1:9" x14ac:dyDescent="0.2">
      <c r="A39"/>
      <c r="B39"/>
      <c r="C39"/>
      <c r="D39"/>
      <c r="E39"/>
      <c r="F39"/>
      <c r="G39"/>
      <c r="H39"/>
      <c r="I39"/>
    </row>
    <row r="40" spans="1:9" x14ac:dyDescent="0.2">
      <c r="A40" s="8" t="s">
        <v>34</v>
      </c>
      <c r="B40"/>
      <c r="C40" s="8" t="s">
        <v>28</v>
      </c>
      <c r="D40" s="8"/>
      <c r="E40" s="8" t="s">
        <v>29</v>
      </c>
      <c r="F40" s="8"/>
      <c r="G40" s="8" t="s">
        <v>30</v>
      </c>
      <c r="H40" s="8" t="s">
        <v>31</v>
      </c>
      <c r="I40" s="8" t="s">
        <v>32</v>
      </c>
    </row>
    <row r="41" spans="1:9" x14ac:dyDescent="0.2">
      <c r="A41" t="s">
        <v>24</v>
      </c>
      <c r="B41"/>
      <c r="C41">
        <f>B21</f>
        <v>1.1930552876798436E-6</v>
      </c>
      <c r="D41"/>
      <c r="E41">
        <v>1</v>
      </c>
      <c r="F41"/>
      <c r="G41">
        <f>E21</f>
        <v>1.1930552876798436E-6</v>
      </c>
      <c r="H41">
        <f>E17</f>
        <v>109.80539344971372</v>
      </c>
      <c r="I41">
        <f>H20</f>
        <v>2.4211754950990283E-6</v>
      </c>
    </row>
    <row r="42" spans="1:9" x14ac:dyDescent="0.2">
      <c r="A42" t="s">
        <v>25</v>
      </c>
      <c r="B42"/>
      <c r="C42">
        <f>B25</f>
        <v>6.1422507100263035E-5</v>
      </c>
      <c r="D42"/>
      <c r="E42">
        <v>9</v>
      </c>
      <c r="F42"/>
      <c r="G42">
        <f>E25</f>
        <v>6.8247230111403371E-6</v>
      </c>
      <c r="H42"/>
      <c r="I42"/>
    </row>
    <row r="43" spans="1:9" x14ac:dyDescent="0.2">
      <c r="A43" t="s">
        <v>26</v>
      </c>
      <c r="B43"/>
      <c r="C43">
        <f>B29</f>
        <v>9.7786613678825518E-8</v>
      </c>
      <c r="D43"/>
      <c r="E43">
        <v>9</v>
      </c>
      <c r="F43"/>
      <c r="G43">
        <f>E29</f>
        <v>1.0865179297647279E-8</v>
      </c>
      <c r="H43"/>
      <c r="I43"/>
    </row>
    <row r="44" spans="1:9" x14ac:dyDescent="0.2">
      <c r="A44" t="s">
        <v>27</v>
      </c>
      <c r="B44"/>
      <c r="C44">
        <f>B17</f>
        <v>6.2713349001621704E-5</v>
      </c>
      <c r="D44"/>
      <c r="E44">
        <v>19</v>
      </c>
      <c r="F44"/>
      <c r="G44"/>
      <c r="H44"/>
      <c r="I44"/>
    </row>
    <row r="45" spans="1:9" x14ac:dyDescent="0.2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  <pageSetup paperSize="9" orientation="landscape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09B7A-FDC2-2542-A1ED-7808A3FC36B1}">
  <dimension ref="A1:L45"/>
  <sheetViews>
    <sheetView topLeftCell="A25" workbookViewId="0">
      <selection activeCell="F42" sqref="F42"/>
    </sheetView>
  </sheetViews>
  <sheetFormatPr baseColWidth="10" defaultRowHeight="16" x14ac:dyDescent="0.2"/>
  <cols>
    <col min="1" max="6" width="10.83203125" style="3"/>
    <col min="7" max="7" width="15.6640625" style="3" customWidth="1"/>
    <col min="8" max="8" width="10.83203125" style="3"/>
    <col min="9" max="9" width="12.1640625" style="3" bestFit="1" customWidth="1"/>
    <col min="10" max="16384" width="10.83203125" style="3"/>
  </cols>
  <sheetData>
    <row r="1" spans="1:12" x14ac:dyDescent="0.2">
      <c r="A1" s="1" t="s">
        <v>2</v>
      </c>
      <c r="B1" s="1" t="s">
        <v>3</v>
      </c>
      <c r="C1" s="2" t="s">
        <v>4</v>
      </c>
      <c r="D1" s="2" t="s">
        <v>5</v>
      </c>
      <c r="E1" s="2" t="s">
        <v>0</v>
      </c>
      <c r="F1" s="2" t="s">
        <v>1</v>
      </c>
      <c r="G1" s="4"/>
      <c r="H1" s="7" t="s">
        <v>7</v>
      </c>
      <c r="I1" s="7" t="s">
        <v>6</v>
      </c>
      <c r="K1" s="8" t="s">
        <v>51</v>
      </c>
      <c r="L1"/>
    </row>
    <row r="2" spans="1:12" x14ac:dyDescent="0.2">
      <c r="A2" s="3">
        <v>1.2012051400901389</v>
      </c>
      <c r="B2" s="3">
        <v>1.5511111111111109E-2</v>
      </c>
      <c r="C2" s="4"/>
      <c r="D2" s="4"/>
      <c r="E2" s="4">
        <v>1.245861887242836</v>
      </c>
      <c r="F2" s="4">
        <v>1.5629175946326311E-2</v>
      </c>
      <c r="G2" s="4"/>
      <c r="H2" s="3">
        <f>SUM(A2,E2)</f>
        <v>2.4470670273329747</v>
      </c>
      <c r="I2" s="3">
        <f>SUM(B2,F2)</f>
        <v>3.1140287057437419E-2</v>
      </c>
      <c r="K2" t="s">
        <v>7</v>
      </c>
      <c r="L2">
        <f>(E24-E28)/2</f>
        <v>3.7922720377941414E-2</v>
      </c>
    </row>
    <row r="3" spans="1:12" x14ac:dyDescent="0.2">
      <c r="A3" s="3">
        <v>1.47310521445729</v>
      </c>
      <c r="B3" s="3">
        <v>1.7644444444444438E-2</v>
      </c>
      <c r="C3" s="4"/>
      <c r="D3" s="4"/>
      <c r="E3" s="4">
        <v>1.453432096769625</v>
      </c>
      <c r="F3" s="4">
        <v>1.7752329173888221E-2</v>
      </c>
      <c r="G3" s="4"/>
      <c r="H3" s="3">
        <f t="shared" ref="H3:H11" si="0">SUM(A3,E3)</f>
        <v>2.9265373112269151</v>
      </c>
      <c r="I3" s="3">
        <f t="shared" ref="I3:I11" si="1">SUM(B3,F3)</f>
        <v>3.5396773618332655E-2</v>
      </c>
      <c r="K3" t="s">
        <v>6</v>
      </c>
      <c r="L3">
        <f>(E25-E29)/2</f>
        <v>4.250075920428808E-6</v>
      </c>
    </row>
    <row r="4" spans="1:12" x14ac:dyDescent="0.2">
      <c r="A4" s="3">
        <v>1.0518788472728391</v>
      </c>
      <c r="B4" s="3">
        <v>1.4266666666666671E-2</v>
      </c>
      <c r="C4" s="4"/>
      <c r="D4" s="4"/>
      <c r="E4" s="4">
        <v>1.0486236661657511</v>
      </c>
      <c r="F4" s="4">
        <v>1.4376641014256029E-2</v>
      </c>
      <c r="G4" s="4"/>
      <c r="H4" s="3">
        <f t="shared" si="0"/>
        <v>2.10050251343859</v>
      </c>
      <c r="I4" s="3">
        <f t="shared" si="1"/>
        <v>2.86433076809227E-2</v>
      </c>
    </row>
    <row r="5" spans="1:12" x14ac:dyDescent="0.2">
      <c r="A5" s="3">
        <v>0.95288502433722411</v>
      </c>
      <c r="B5" s="3">
        <v>1.262222222222222E-2</v>
      </c>
      <c r="C5" s="4"/>
      <c r="D5" s="4"/>
      <c r="E5" s="4">
        <v>0.99797812292787369</v>
      </c>
      <c r="F5" s="4">
        <v>1.271727178168129E-2</v>
      </c>
      <c r="G5" s="4"/>
      <c r="H5" s="3">
        <f t="shared" si="0"/>
        <v>1.9508631472650979</v>
      </c>
      <c r="I5" s="3">
        <f t="shared" si="1"/>
        <v>2.533949400390351E-2</v>
      </c>
    </row>
    <row r="6" spans="1:12" x14ac:dyDescent="0.2">
      <c r="A6" s="3">
        <v>1.1732887798256151</v>
      </c>
      <c r="B6" s="3">
        <v>1.8844444444444441E-2</v>
      </c>
      <c r="C6" s="4"/>
      <c r="D6" s="4"/>
      <c r="E6" s="4">
        <v>1.1453748952530041</v>
      </c>
      <c r="F6" s="4">
        <v>1.8989189516128348E-2</v>
      </c>
      <c r="G6" s="4"/>
      <c r="H6" s="3">
        <f t="shared" si="0"/>
        <v>2.3186636750786191</v>
      </c>
      <c r="I6" s="3">
        <f t="shared" si="1"/>
        <v>3.7833633960572793E-2</v>
      </c>
    </row>
    <row r="7" spans="1:12" x14ac:dyDescent="0.2">
      <c r="A7" s="3">
        <v>1.2063595068137569</v>
      </c>
      <c r="B7" s="3">
        <v>1.9066666666666669E-2</v>
      </c>
      <c r="C7" s="4">
        <v>1.256689044422225</v>
      </c>
      <c r="D7" s="4">
        <v>1.914312136928532E-2</v>
      </c>
      <c r="E7" s="4">
        <v>1.3768831146032141</v>
      </c>
      <c r="F7" s="4">
        <v>1.9187785806958711E-2</v>
      </c>
      <c r="G7" s="4"/>
      <c r="H7" s="3">
        <f>SUM(A7,E7)</f>
        <v>2.583242621416971</v>
      </c>
      <c r="I7" s="3">
        <f t="shared" si="1"/>
        <v>3.8254452473625383E-2</v>
      </c>
    </row>
    <row r="8" spans="1:12" x14ac:dyDescent="0.2">
      <c r="A8" s="3">
        <v>0.74024170023614366</v>
      </c>
      <c r="B8" s="3">
        <v>1.6222222222222221E-2</v>
      </c>
      <c r="C8" s="4"/>
      <c r="D8" s="4"/>
      <c r="E8" s="4">
        <v>0.75998147643750957</v>
      </c>
      <c r="F8" s="4">
        <v>1.6351824637044349E-2</v>
      </c>
      <c r="G8" s="4"/>
      <c r="H8" s="3">
        <f t="shared" si="0"/>
        <v>1.5002231766736531</v>
      </c>
      <c r="I8" s="3">
        <f t="shared" si="1"/>
        <v>3.257404685926657E-2</v>
      </c>
    </row>
    <row r="9" spans="1:12" x14ac:dyDescent="0.2">
      <c r="A9" s="3">
        <v>1.1791689845521851</v>
      </c>
      <c r="B9" s="3">
        <v>1.475555555555556E-2</v>
      </c>
      <c r="C9" s="4"/>
      <c r="D9" s="4"/>
      <c r="E9" s="4">
        <v>1.204919182629657</v>
      </c>
      <c r="F9" s="4">
        <v>1.48348204127846E-2</v>
      </c>
      <c r="G9" s="4"/>
      <c r="H9" s="3">
        <f t="shared" si="0"/>
        <v>2.3840881671818419</v>
      </c>
      <c r="I9" s="3">
        <f t="shared" si="1"/>
        <v>2.959037596834016E-2</v>
      </c>
    </row>
    <row r="10" spans="1:12" x14ac:dyDescent="0.2">
      <c r="A10" s="3">
        <v>1.1600469575425549</v>
      </c>
      <c r="B10" s="3">
        <v>1.7111111111111112E-2</v>
      </c>
      <c r="C10" s="4"/>
      <c r="D10" s="4"/>
      <c r="E10" s="4">
        <v>1.00465112283328</v>
      </c>
      <c r="F10" s="4">
        <v>1.7239776708863539E-2</v>
      </c>
      <c r="G10" s="4"/>
      <c r="H10" s="3">
        <f t="shared" si="0"/>
        <v>2.1646980803758349</v>
      </c>
      <c r="I10" s="3">
        <f t="shared" si="1"/>
        <v>3.4350887819974654E-2</v>
      </c>
    </row>
    <row r="11" spans="1:12" x14ac:dyDescent="0.2">
      <c r="A11" s="3">
        <v>1.321245143137868</v>
      </c>
      <c r="B11" s="3">
        <v>1.528888888888889E-2</v>
      </c>
      <c r="C11" s="4"/>
      <c r="D11" s="4"/>
      <c r="E11" s="4">
        <v>1.299819740539206</v>
      </c>
      <c r="F11" s="4">
        <v>1.5393720486372209E-2</v>
      </c>
      <c r="G11" s="4"/>
      <c r="H11" s="3">
        <f t="shared" si="0"/>
        <v>2.6210648836770742</v>
      </c>
      <c r="I11" s="3">
        <f t="shared" si="1"/>
        <v>3.06826093752611E-2</v>
      </c>
    </row>
    <row r="12" spans="1:12" x14ac:dyDescent="0.2">
      <c r="C12" s="4"/>
      <c r="D12" s="4"/>
      <c r="E12" s="4"/>
      <c r="F12" s="4"/>
      <c r="G12" s="4"/>
    </row>
    <row r="13" spans="1:12" x14ac:dyDescent="0.2">
      <c r="A13">
        <f>SUM(A2:A11)</f>
        <v>11.459425298265614</v>
      </c>
      <c r="B13">
        <f>SUM(B2:B11)</f>
        <v>0.1613333333333333</v>
      </c>
      <c r="C13"/>
      <c r="D13"/>
      <c r="E13">
        <f>SUM(E2:E11)</f>
        <v>11.537525305401957</v>
      </c>
      <c r="F13">
        <f>SUM(F2:F11)</f>
        <v>0.16247253548430363</v>
      </c>
      <c r="G13"/>
      <c r="H13">
        <f>SUM(H2:H11)</f>
        <v>22.996950603667575</v>
      </c>
      <c r="I13">
        <f>SUM(I2:I11)</f>
        <v>0.32380586881763695</v>
      </c>
      <c r="J13"/>
    </row>
    <row r="14" spans="1:12" x14ac:dyDescent="0.2">
      <c r="A14"/>
      <c r="B14"/>
      <c r="C14"/>
      <c r="D14"/>
      <c r="E14"/>
      <c r="F14"/>
      <c r="G14"/>
      <c r="H14"/>
      <c r="I14"/>
      <c r="J14"/>
    </row>
    <row r="15" spans="1:12" x14ac:dyDescent="0.2">
      <c r="A15" s="8" t="s">
        <v>12</v>
      </c>
      <c r="B15"/>
      <c r="C15"/>
      <c r="D15" s="8" t="s">
        <v>13</v>
      </c>
      <c r="E15"/>
      <c r="F15"/>
      <c r="G15" s="8" t="s">
        <v>53</v>
      </c>
      <c r="H15"/>
    </row>
    <row r="16" spans="1:12" x14ac:dyDescent="0.2">
      <c r="A16" t="s">
        <v>7</v>
      </c>
      <c r="B16">
        <f>SUMSQ(A2:A11,E2:E11)-H13^2/20</f>
        <v>0.74224635717007104</v>
      </c>
      <c r="C16"/>
      <c r="D16" t="s">
        <v>7</v>
      </c>
      <c r="E16">
        <f>E20/E28</f>
        <v>9.2523631191970337E-2</v>
      </c>
      <c r="F16"/>
      <c r="G16" s="14">
        <v>5.12</v>
      </c>
      <c r="H16"/>
    </row>
    <row r="17" spans="1:10" x14ac:dyDescent="0.2">
      <c r="A17" t="s">
        <v>6</v>
      </c>
      <c r="B17">
        <f>SUMSQ(B2:B11,F2:F11)-I13^2/20</f>
        <v>7.6569429872041898E-5</v>
      </c>
      <c r="C17"/>
      <c r="D17" t="s">
        <v>6</v>
      </c>
      <c r="E17">
        <f>E21/E29</f>
        <v>367.96463567825555</v>
      </c>
      <c r="F17"/>
      <c r="G17"/>
      <c r="H17"/>
    </row>
    <row r="18" spans="1:10" x14ac:dyDescent="0.2">
      <c r="A18"/>
      <c r="B18"/>
      <c r="C18"/>
      <c r="D18"/>
      <c r="E18"/>
      <c r="F18"/>
      <c r="G18" s="8" t="s">
        <v>35</v>
      </c>
      <c r="H18"/>
    </row>
    <row r="19" spans="1:10" x14ac:dyDescent="0.2">
      <c r="A19" s="8" t="s">
        <v>14</v>
      </c>
      <c r="B19"/>
      <c r="C19"/>
      <c r="D19" s="8" t="s">
        <v>15</v>
      </c>
      <c r="E19"/>
      <c r="F19"/>
      <c r="G19" t="s">
        <v>7</v>
      </c>
      <c r="H19">
        <f>_xlfn.F.DIST.RT(E16, 1, 9)</f>
        <v>0.76790854523592467</v>
      </c>
      <c r="I19"/>
      <c r="J19"/>
    </row>
    <row r="20" spans="1:10" x14ac:dyDescent="0.2">
      <c r="A20" t="s">
        <v>7</v>
      </c>
      <c r="B20">
        <f>SUMSQ(A13,E13)/10-H13^2/20</f>
        <v>3.0498055572891758E-4</v>
      </c>
      <c r="C20"/>
      <c r="D20" t="s">
        <v>7</v>
      </c>
      <c r="E20">
        <f>B20</f>
        <v>3.0498055572891758E-4</v>
      </c>
      <c r="F20"/>
      <c r="G20" t="s">
        <v>6</v>
      </c>
      <c r="H20">
        <f>_xlfn.F.DIST.RT(E17, 1, 9)</f>
        <v>1.3116079111335041E-8</v>
      </c>
      <c r="I20"/>
      <c r="J20"/>
    </row>
    <row r="21" spans="1:10" x14ac:dyDescent="0.2">
      <c r="A21" t="s">
        <v>6</v>
      </c>
      <c r="B21">
        <f>SUMSQ(B13,F13)/10-I13^2/20</f>
        <v>6.4889077037826037E-8</v>
      </c>
      <c r="C21"/>
      <c r="D21" t="s">
        <v>6</v>
      </c>
      <c r="E21">
        <f>B21</f>
        <v>6.4889077037826037E-8</v>
      </c>
      <c r="F21"/>
      <c r="G21" s="8"/>
      <c r="H21"/>
      <c r="I21"/>
      <c r="J21"/>
    </row>
    <row r="22" spans="1:10" x14ac:dyDescent="0.2">
      <c r="A22"/>
      <c r="B22"/>
      <c r="C22"/>
      <c r="D22"/>
      <c r="E22"/>
      <c r="F22"/>
      <c r="G22" s="8" t="s">
        <v>16</v>
      </c>
      <c r="H22"/>
      <c r="I22"/>
      <c r="J22"/>
    </row>
    <row r="23" spans="1:10" x14ac:dyDescent="0.2">
      <c r="A23" s="8" t="s">
        <v>9</v>
      </c>
      <c r="B23"/>
      <c r="C23"/>
      <c r="D23" s="8" t="s">
        <v>10</v>
      </c>
      <c r="E23"/>
      <c r="F23"/>
      <c r="G23" t="s">
        <v>7</v>
      </c>
      <c r="H23" t="s">
        <v>18</v>
      </c>
      <c r="I23"/>
      <c r="J23"/>
    </row>
    <row r="24" spans="1:10" x14ac:dyDescent="0.2">
      <c r="A24" t="s">
        <v>7</v>
      </c>
      <c r="B24">
        <f>SUMSQ(H2:H11)/2-H13^2/20</f>
        <v>0.71227517170864374</v>
      </c>
      <c r="C24"/>
      <c r="D24" t="s">
        <v>7</v>
      </c>
      <c r="E24">
        <f>B24/9</f>
        <v>7.9141685745404866E-2</v>
      </c>
      <c r="F24"/>
      <c r="G24" t="s">
        <v>6</v>
      </c>
      <c r="H24" t="s">
        <v>17</v>
      </c>
      <c r="J24"/>
    </row>
    <row r="25" spans="1:10" x14ac:dyDescent="0.2">
      <c r="A25" t="s">
        <v>6</v>
      </c>
      <c r="B25">
        <f>SUMSQ(I2:I11)/2-I13^2/20</f>
        <v>7.6502953681361306E-5</v>
      </c>
      <c r="C25"/>
      <c r="D25" t="s">
        <v>6</v>
      </c>
      <c r="E25">
        <f>B25/9</f>
        <v>8.5003281868179231E-6</v>
      </c>
      <c r="F25"/>
      <c r="G25"/>
      <c r="H25"/>
      <c r="J25"/>
    </row>
    <row r="26" spans="1:10" x14ac:dyDescent="0.2">
      <c r="A26"/>
      <c r="B26"/>
      <c r="C26"/>
      <c r="D26"/>
      <c r="E26"/>
      <c r="F26"/>
      <c r="G26" s="5" t="s">
        <v>20</v>
      </c>
      <c r="H26" s="5"/>
      <c r="J26"/>
    </row>
    <row r="27" spans="1:10" x14ac:dyDescent="0.2">
      <c r="A27" s="8" t="s">
        <v>8</v>
      </c>
      <c r="B27"/>
      <c r="C27"/>
      <c r="D27" s="8" t="s">
        <v>11</v>
      </c>
      <c r="E27"/>
      <c r="F27"/>
      <c r="G27" s="5" t="s">
        <v>22</v>
      </c>
      <c r="H27" s="5"/>
      <c r="J27"/>
    </row>
    <row r="28" spans="1:10" x14ac:dyDescent="0.2">
      <c r="A28" t="s">
        <v>7</v>
      </c>
      <c r="B28">
        <f>B16-B20-B24</f>
        <v>2.9666204905698379E-2</v>
      </c>
      <c r="C28"/>
      <c r="D28" t="s">
        <v>7</v>
      </c>
      <c r="E28">
        <f>B28/9</f>
        <v>3.2962449895220423E-3</v>
      </c>
      <c r="F28"/>
      <c r="I28" s="5"/>
      <c r="J28"/>
    </row>
    <row r="29" spans="1:10" x14ac:dyDescent="0.2">
      <c r="A29" t="s">
        <v>6</v>
      </c>
      <c r="B29">
        <f>B17-B21-B25</f>
        <v>1.587113642766147E-9</v>
      </c>
      <c r="C29"/>
      <c r="D29" t="s">
        <v>6</v>
      </c>
      <c r="E29">
        <f>B29/9</f>
        <v>1.7634596030734967E-10</v>
      </c>
      <c r="F29"/>
      <c r="I29" s="5"/>
      <c r="J29"/>
    </row>
    <row r="30" spans="1:10" x14ac:dyDescent="0.2">
      <c r="A30"/>
      <c r="B30"/>
      <c r="C30"/>
      <c r="D30"/>
      <c r="E30"/>
      <c r="F30"/>
      <c r="G30"/>
      <c r="H30"/>
      <c r="I30"/>
      <c r="J30" s="9"/>
    </row>
    <row r="31" spans="1:10" x14ac:dyDescent="0.2">
      <c r="A31"/>
      <c r="B31"/>
      <c r="C31"/>
      <c r="D31"/>
      <c r="E31"/>
      <c r="F31"/>
      <c r="G31"/>
      <c r="H31"/>
      <c r="I31"/>
      <c r="J31" s="9"/>
    </row>
    <row r="32" spans="1:10" x14ac:dyDescent="0.2">
      <c r="A32"/>
      <c r="B32"/>
      <c r="C32"/>
      <c r="D32"/>
      <c r="E32"/>
      <c r="F32"/>
      <c r="G32"/>
      <c r="H32"/>
      <c r="I32"/>
      <c r="J32" s="9"/>
    </row>
    <row r="33" spans="1:10" x14ac:dyDescent="0.2">
      <c r="A33"/>
      <c r="B33"/>
      <c r="C33"/>
      <c r="D33"/>
      <c r="E33"/>
      <c r="F33"/>
      <c r="G33"/>
      <c r="H33"/>
      <c r="I33"/>
      <c r="J33" s="9"/>
    </row>
    <row r="34" spans="1:10" x14ac:dyDescent="0.2">
      <c r="A34" s="8" t="s">
        <v>33</v>
      </c>
      <c r="B34"/>
      <c r="C34" s="8" t="s">
        <v>28</v>
      </c>
      <c r="D34" s="8"/>
      <c r="E34" s="8" t="s">
        <v>29</v>
      </c>
      <c r="F34" s="8"/>
      <c r="G34" s="8" t="s">
        <v>30</v>
      </c>
      <c r="H34" s="8" t="s">
        <v>31</v>
      </c>
      <c r="I34" s="8" t="s">
        <v>32</v>
      </c>
      <c r="J34" s="9"/>
    </row>
    <row r="35" spans="1:10" x14ac:dyDescent="0.2">
      <c r="A35" t="s">
        <v>24</v>
      </c>
      <c r="B35"/>
      <c r="C35">
        <f>B20</f>
        <v>3.0498055572891758E-4</v>
      </c>
      <c r="D35"/>
      <c r="E35">
        <v>1</v>
      </c>
      <c r="F35"/>
      <c r="G35">
        <f>E20</f>
        <v>3.0498055572891758E-4</v>
      </c>
      <c r="H35">
        <f>E16</f>
        <v>9.2523631191970337E-2</v>
      </c>
      <c r="I35">
        <f>H19</f>
        <v>0.76790854523592467</v>
      </c>
      <c r="J35" s="9"/>
    </row>
    <row r="36" spans="1:10" x14ac:dyDescent="0.2">
      <c r="A36" t="s">
        <v>25</v>
      </c>
      <c r="B36"/>
      <c r="C36">
        <f>B24</f>
        <v>0.71227517170864374</v>
      </c>
      <c r="D36"/>
      <c r="E36">
        <v>9</v>
      </c>
      <c r="F36"/>
      <c r="G36">
        <f>E24</f>
        <v>7.9141685745404866E-2</v>
      </c>
      <c r="H36"/>
      <c r="I36"/>
      <c r="J36" s="9"/>
    </row>
    <row r="37" spans="1:10" x14ac:dyDescent="0.2">
      <c r="A37" t="s">
        <v>26</v>
      </c>
      <c r="B37"/>
      <c r="C37">
        <f>B28</f>
        <v>2.9666204905698379E-2</v>
      </c>
      <c r="D37"/>
      <c r="E37">
        <v>9</v>
      </c>
      <c r="F37"/>
      <c r="G37">
        <f>E28</f>
        <v>3.2962449895220423E-3</v>
      </c>
      <c r="H37"/>
      <c r="I37"/>
      <c r="J37" s="9"/>
    </row>
    <row r="38" spans="1:10" x14ac:dyDescent="0.2">
      <c r="A38" t="s">
        <v>27</v>
      </c>
      <c r="B38"/>
      <c r="C38">
        <f>B16</f>
        <v>0.74224635717007104</v>
      </c>
      <c r="D38"/>
      <c r="E38">
        <v>19</v>
      </c>
      <c r="F38"/>
      <c r="G38"/>
      <c r="H38"/>
      <c r="I38"/>
      <c r="J38" s="9"/>
    </row>
    <row r="39" spans="1:10" x14ac:dyDescent="0.2">
      <c r="A39"/>
      <c r="B39"/>
      <c r="C39"/>
      <c r="D39"/>
      <c r="E39"/>
      <c r="F39"/>
      <c r="G39"/>
      <c r="H39"/>
      <c r="I39"/>
      <c r="J39" s="9"/>
    </row>
    <row r="40" spans="1:10" x14ac:dyDescent="0.2">
      <c r="A40" s="8" t="s">
        <v>34</v>
      </c>
      <c r="B40"/>
      <c r="C40" s="8" t="s">
        <v>28</v>
      </c>
      <c r="D40" s="8"/>
      <c r="E40" s="8" t="s">
        <v>29</v>
      </c>
      <c r="F40" s="8"/>
      <c r="G40" s="8" t="s">
        <v>30</v>
      </c>
      <c r="H40" s="8" t="s">
        <v>31</v>
      </c>
      <c r="I40" s="8" t="s">
        <v>32</v>
      </c>
      <c r="J40" s="9"/>
    </row>
    <row r="41" spans="1:10" x14ac:dyDescent="0.2">
      <c r="A41" t="s">
        <v>24</v>
      </c>
      <c r="B41"/>
      <c r="C41">
        <f>B21</f>
        <v>6.4889077037826037E-8</v>
      </c>
      <c r="D41"/>
      <c r="E41">
        <v>1</v>
      </c>
      <c r="F41"/>
      <c r="G41">
        <f>E21</f>
        <v>6.4889077037826037E-8</v>
      </c>
      <c r="H41">
        <f>E17</f>
        <v>367.96463567825555</v>
      </c>
      <c r="I41">
        <f>H20</f>
        <v>1.3116079111335041E-8</v>
      </c>
      <c r="J41" s="9"/>
    </row>
    <row r="42" spans="1:10" x14ac:dyDescent="0.2">
      <c r="A42" t="s">
        <v>25</v>
      </c>
      <c r="B42"/>
      <c r="C42">
        <f>B25</f>
        <v>7.6502953681361306E-5</v>
      </c>
      <c r="D42"/>
      <c r="E42">
        <v>9</v>
      </c>
      <c r="F42"/>
      <c r="G42">
        <f>E25</f>
        <v>8.5003281868179231E-6</v>
      </c>
      <c r="H42"/>
      <c r="I42"/>
      <c r="J42" s="9"/>
    </row>
    <row r="43" spans="1:10" x14ac:dyDescent="0.2">
      <c r="A43" t="s">
        <v>26</v>
      </c>
      <c r="B43"/>
      <c r="C43">
        <f>B29</f>
        <v>1.587113642766147E-9</v>
      </c>
      <c r="D43"/>
      <c r="E43">
        <v>9</v>
      </c>
      <c r="F43"/>
      <c r="G43">
        <f>E29</f>
        <v>1.7634596030734967E-10</v>
      </c>
      <c r="H43"/>
      <c r="I43"/>
      <c r="J43" s="9"/>
    </row>
    <row r="44" spans="1:10" x14ac:dyDescent="0.2">
      <c r="A44" t="s">
        <v>27</v>
      </c>
      <c r="B44"/>
      <c r="C44">
        <f>B17</f>
        <v>7.6569429872041898E-5</v>
      </c>
      <c r="D44"/>
      <c r="E44">
        <v>19</v>
      </c>
      <c r="F44"/>
      <c r="G44"/>
      <c r="H44"/>
      <c r="I44"/>
      <c r="J44" s="9"/>
    </row>
    <row r="45" spans="1:10" x14ac:dyDescent="0.2">
      <c r="A45"/>
      <c r="B45"/>
      <c r="C45"/>
      <c r="D45"/>
      <c r="E45"/>
      <c r="F45"/>
      <c r="G45"/>
      <c r="H45"/>
      <c r="I45"/>
      <c r="J45" s="9"/>
    </row>
  </sheetData>
  <pageMargins left="0.7" right="0.7" top="0.75" bottom="0.75" header="0.3" footer="0.3"/>
  <pageSetup paperSize="9" orientation="landscape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38029-0083-7549-8239-F4A9AA2B6F9C}">
  <dimension ref="A1:M46"/>
  <sheetViews>
    <sheetView topLeftCell="A21" workbookViewId="0">
      <selection activeCell="O29" sqref="O29"/>
    </sheetView>
  </sheetViews>
  <sheetFormatPr baseColWidth="10" defaultRowHeight="16" x14ac:dyDescent="0.2"/>
  <cols>
    <col min="1" max="6" width="10.83203125" style="3"/>
    <col min="7" max="7" width="16.33203125" style="3" customWidth="1"/>
    <col min="8" max="8" width="10.83203125" style="3"/>
    <col min="9" max="9" width="12.1640625" style="3" bestFit="1" customWidth="1"/>
    <col min="10" max="12" width="10.83203125" style="3"/>
    <col min="13" max="13" width="12.83203125" style="3" bestFit="1" customWidth="1"/>
    <col min="14" max="16384" width="10.83203125" style="3"/>
  </cols>
  <sheetData>
    <row r="1" spans="1:12" x14ac:dyDescent="0.2">
      <c r="A1" s="1" t="s">
        <v>2</v>
      </c>
      <c r="B1" s="1" t="s">
        <v>3</v>
      </c>
      <c r="C1" s="1" t="s">
        <v>4</v>
      </c>
      <c r="D1" s="1" t="s">
        <v>5</v>
      </c>
      <c r="E1" s="2" t="s">
        <v>0</v>
      </c>
      <c r="F1" s="2" t="s">
        <v>1</v>
      </c>
      <c r="G1" s="4"/>
      <c r="H1" s="1" t="s">
        <v>7</v>
      </c>
      <c r="I1" s="1" t="s">
        <v>6</v>
      </c>
      <c r="K1" s="8" t="s">
        <v>51</v>
      </c>
      <c r="L1"/>
    </row>
    <row r="2" spans="1:12" x14ac:dyDescent="0.2">
      <c r="A2" s="3">
        <v>2.992357423740867</v>
      </c>
      <c r="B2" s="3">
        <v>1.631111111111111E-2</v>
      </c>
      <c r="C2" s="3">
        <v>2.430674903585202</v>
      </c>
      <c r="D2" s="3">
        <v>1.634012254218431E-2</v>
      </c>
      <c r="E2" s="4">
        <v>2.9261454644945242</v>
      </c>
      <c r="F2" s="4">
        <v>1.635057523624317E-2</v>
      </c>
      <c r="G2" s="4"/>
      <c r="H2">
        <f>SUM(A2,C2,E2)</f>
        <v>8.3491777918205941</v>
      </c>
      <c r="I2">
        <f>SUM(B2,D2,F2)</f>
        <v>4.9001808889538589E-2</v>
      </c>
      <c r="K2" t="s">
        <v>7</v>
      </c>
      <c r="L2">
        <f>(E24-E28)/3</f>
        <v>0.21574324470033182</v>
      </c>
    </row>
    <row r="3" spans="1:12" x14ac:dyDescent="0.2">
      <c r="A3" s="3">
        <v>3.8355297291688308</v>
      </c>
      <c r="B3" s="3">
        <v>1.4800000000000001E-2</v>
      </c>
      <c r="C3" s="3">
        <v>2.4400685616340518</v>
      </c>
      <c r="D3" s="3">
        <v>1.4878209023300309E-2</v>
      </c>
      <c r="E3" s="3">
        <v>3.0764804522405522</v>
      </c>
      <c r="F3" s="3">
        <v>1.483294011313928E-2</v>
      </c>
      <c r="H3">
        <f t="shared" ref="H3:I11" si="0">SUM(A3,C3,E3)</f>
        <v>9.3520787430434353</v>
      </c>
      <c r="I3">
        <f t="shared" si="0"/>
        <v>4.4511149136439589E-2</v>
      </c>
      <c r="K3" t="s">
        <v>6</v>
      </c>
      <c r="L3">
        <f>(E25-E29)/3</f>
        <v>1.6663479689237468E-6</v>
      </c>
    </row>
    <row r="4" spans="1:12" x14ac:dyDescent="0.2">
      <c r="A4" s="3">
        <v>3.83338336835785</v>
      </c>
      <c r="B4" s="3">
        <v>1.5066666666666669E-2</v>
      </c>
      <c r="C4" s="3">
        <v>2.5573696614769319</v>
      </c>
      <c r="D4" s="3">
        <v>1.5057964592284539E-2</v>
      </c>
      <c r="E4" s="3">
        <v>3.5056622063117402</v>
      </c>
      <c r="F4" s="3">
        <v>1.5132305886621469E-2</v>
      </c>
      <c r="H4">
        <f t="shared" si="0"/>
        <v>9.8964152361465221</v>
      </c>
      <c r="I4">
        <f t="shared" si="0"/>
        <v>4.5256937145572676E-2</v>
      </c>
    </row>
    <row r="5" spans="1:12" x14ac:dyDescent="0.2">
      <c r="A5" s="3">
        <v>3.8561800457335438</v>
      </c>
      <c r="B5" s="3">
        <v>1.5911111111111109E-2</v>
      </c>
      <c r="C5" s="3">
        <v>2.5123518068847308</v>
      </c>
      <c r="D5" s="3">
        <v>1.5971989317764921E-2</v>
      </c>
      <c r="E5" s="3">
        <v>3.1694566836164708</v>
      </c>
      <c r="F5" s="3">
        <v>1.592518910650325E-2</v>
      </c>
      <c r="H5">
        <f t="shared" si="0"/>
        <v>9.5379885362347459</v>
      </c>
      <c r="I5">
        <f t="shared" si="0"/>
        <v>4.7808289535379279E-2</v>
      </c>
    </row>
    <row r="6" spans="1:12" x14ac:dyDescent="0.2">
      <c r="A6" s="3">
        <v>2.0666723615085649</v>
      </c>
      <c r="B6" s="3">
        <v>1.6933333333333331E-2</v>
      </c>
      <c r="C6" s="3">
        <v>2.086104127981717</v>
      </c>
      <c r="D6" s="3">
        <v>1.698666507505707E-2</v>
      </c>
      <c r="E6" s="3">
        <v>2.1763430911695179</v>
      </c>
      <c r="F6" s="3">
        <v>1.7012640372831889E-2</v>
      </c>
      <c r="H6">
        <f t="shared" si="0"/>
        <v>6.3291195806597997</v>
      </c>
      <c r="I6">
        <f t="shared" si="0"/>
        <v>5.0932638781222284E-2</v>
      </c>
    </row>
    <row r="7" spans="1:12" x14ac:dyDescent="0.2">
      <c r="A7" s="3">
        <v>3.6649785742111471</v>
      </c>
      <c r="B7" s="3">
        <v>1.493333333333333E-2</v>
      </c>
      <c r="C7" s="3">
        <v>2.490782031138409</v>
      </c>
      <c r="D7" s="3">
        <v>1.498592477103085E-2</v>
      </c>
      <c r="E7" s="3">
        <v>3.1511444428865532</v>
      </c>
      <c r="F7" s="3">
        <v>1.4940114138470271E-2</v>
      </c>
      <c r="H7">
        <f t="shared" si="0"/>
        <v>9.3069050482361089</v>
      </c>
      <c r="I7">
        <f t="shared" si="0"/>
        <v>4.4859372242834455E-2</v>
      </c>
    </row>
    <row r="8" spans="1:12" x14ac:dyDescent="0.2">
      <c r="A8" s="3">
        <v>2.6229842968805031</v>
      </c>
      <c r="B8" s="3">
        <v>1.7155555555555559E-2</v>
      </c>
      <c r="C8" s="3">
        <v>2.3353828024567922</v>
      </c>
      <c r="D8" s="3">
        <v>1.7216848658801159E-2</v>
      </c>
      <c r="E8" s="3">
        <v>2.578481131455133</v>
      </c>
      <c r="F8" s="3">
        <v>1.7217781399485921E-2</v>
      </c>
      <c r="H8">
        <f t="shared" si="0"/>
        <v>7.5368482307924278</v>
      </c>
      <c r="I8">
        <f t="shared" si="0"/>
        <v>5.159018561384264E-2</v>
      </c>
    </row>
    <row r="9" spans="1:12" x14ac:dyDescent="0.2">
      <c r="A9" s="3">
        <v>4.5993690851735058</v>
      </c>
      <c r="B9" s="3">
        <v>1.44E-2</v>
      </c>
      <c r="C9" s="3">
        <v>2.531578345950579</v>
      </c>
      <c r="D9" s="3">
        <v>1.446080851253724E-2</v>
      </c>
      <c r="E9" s="3">
        <v>3.462680108381321</v>
      </c>
      <c r="F9" s="3">
        <v>1.443638273750315E-2</v>
      </c>
      <c r="H9">
        <f t="shared" si="0"/>
        <v>10.593627539505405</v>
      </c>
      <c r="I9">
        <f t="shared" si="0"/>
        <v>4.329719125004039E-2</v>
      </c>
    </row>
    <row r="10" spans="1:12" x14ac:dyDescent="0.2">
      <c r="A10" s="3">
        <v>1.977772750410044</v>
      </c>
      <c r="B10" s="3">
        <v>1.6622222222222219E-2</v>
      </c>
      <c r="C10" s="3">
        <v>1.979471504070847</v>
      </c>
      <c r="D10" s="3">
        <v>1.6679054042604651E-2</v>
      </c>
      <c r="E10" s="3">
        <v>2.0308918100313189</v>
      </c>
      <c r="F10" s="3">
        <v>1.670081753631324E-2</v>
      </c>
      <c r="H10">
        <f t="shared" si="0"/>
        <v>5.9881360645122097</v>
      </c>
      <c r="I10">
        <f t="shared" si="0"/>
        <v>5.000209380114011E-2</v>
      </c>
    </row>
    <row r="11" spans="1:12" x14ac:dyDescent="0.2">
      <c r="A11" s="3">
        <v>3.2200059541530188</v>
      </c>
      <c r="B11" s="3">
        <v>1.8488888888888892E-2</v>
      </c>
      <c r="C11" s="3">
        <v>2.4791658334523641</v>
      </c>
      <c r="D11" s="3">
        <v>1.8525367743331671E-2</v>
      </c>
      <c r="E11" s="3">
        <v>2.9628455909955762</v>
      </c>
      <c r="F11" s="3">
        <v>1.8574193101092588E-2</v>
      </c>
      <c r="H11">
        <f t="shared" si="0"/>
        <v>8.6620173786009591</v>
      </c>
      <c r="I11">
        <f>SUM(B11,D11,F11)</f>
        <v>5.5588449733313151E-2</v>
      </c>
    </row>
    <row r="12" spans="1:12" x14ac:dyDescent="0.2">
      <c r="H12"/>
      <c r="I12"/>
    </row>
    <row r="13" spans="1:12" x14ac:dyDescent="0.2">
      <c r="A13">
        <f t="shared" ref="A13:F13" si="1">SUM(A2:A11)</f>
        <v>32.669233589337878</v>
      </c>
      <c r="B13">
        <f t="shared" si="1"/>
        <v>0.16062222222222222</v>
      </c>
      <c r="C13">
        <f t="shared" si="1"/>
        <v>23.842949578631622</v>
      </c>
      <c r="D13">
        <f t="shared" si="1"/>
        <v>0.1611029542788967</v>
      </c>
      <c r="E13">
        <f t="shared" si="1"/>
        <v>29.040130981582713</v>
      </c>
      <c r="F13">
        <f t="shared" si="1"/>
        <v>0.16112293962820423</v>
      </c>
      <c r="G13"/>
      <c r="H13">
        <f>SUM(H2:H11)</f>
        <v>85.552314149552217</v>
      </c>
      <c r="I13">
        <f>SUM(I2:I11)</f>
        <v>0.48284811612932321</v>
      </c>
      <c r="J13"/>
      <c r="K13" s="9"/>
    </row>
    <row r="14" spans="1:12" x14ac:dyDescent="0.2">
      <c r="A14"/>
      <c r="B14"/>
      <c r="C14"/>
      <c r="D14"/>
      <c r="E14"/>
      <c r="F14"/>
      <c r="G14"/>
      <c r="H14"/>
      <c r="I14"/>
      <c r="J14"/>
      <c r="K14" s="9"/>
    </row>
    <row r="15" spans="1:12" x14ac:dyDescent="0.2">
      <c r="A15" s="8" t="s">
        <v>12</v>
      </c>
      <c r="B15"/>
      <c r="C15"/>
      <c r="D15" s="8" t="s">
        <v>13</v>
      </c>
      <c r="E15"/>
      <c r="F15"/>
      <c r="G15" s="8" t="s">
        <v>52</v>
      </c>
      <c r="H15"/>
      <c r="K15" s="12" t="s">
        <v>41</v>
      </c>
      <c r="L15" s="9"/>
    </row>
    <row r="16" spans="1:12" x14ac:dyDescent="0.2">
      <c r="A16" t="s">
        <v>7</v>
      </c>
      <c r="B16">
        <f>SUMSQ(A2:A11,C2:C11,E2:E11)-H13^2/30</f>
        <v>13.042151805160216</v>
      </c>
      <c r="C16"/>
      <c r="D16" t="s">
        <v>7</v>
      </c>
      <c r="E16">
        <f>E20/E28</f>
        <v>16.195965179425254</v>
      </c>
      <c r="F16"/>
      <c r="G16" s="14">
        <v>3.55</v>
      </c>
      <c r="H16"/>
      <c r="K16" s="5"/>
      <c r="L16" s="5"/>
    </row>
    <row r="17" spans="1:13" x14ac:dyDescent="0.2">
      <c r="A17" t="s">
        <v>6</v>
      </c>
      <c r="B17">
        <f>SUMSQ(B2:B11,D2:D11,F2:F11)-I13^2/30</f>
        <v>4.5021660030247594E-5</v>
      </c>
      <c r="C17"/>
      <c r="D17" t="s">
        <v>6</v>
      </c>
      <c r="E17">
        <f>E21/E29</f>
        <v>15.291495850936908</v>
      </c>
      <c r="F17"/>
      <c r="G17"/>
      <c r="H17"/>
      <c r="K17" s="5" t="s">
        <v>42</v>
      </c>
      <c r="L17" s="9"/>
      <c r="M17" s="5">
        <f>AVERAGE(A2:A11)-AVERAGE(C2:C11)</f>
        <v>0.88262840107062557</v>
      </c>
    </row>
    <row r="18" spans="1:13" x14ac:dyDescent="0.2">
      <c r="A18"/>
      <c r="B18"/>
      <c r="C18"/>
      <c r="D18"/>
      <c r="E18"/>
      <c r="F18"/>
      <c r="G18" s="8" t="s">
        <v>35</v>
      </c>
      <c r="H18"/>
      <c r="I18"/>
      <c r="K18" s="5" t="s">
        <v>43</v>
      </c>
      <c r="L18" s="9"/>
      <c r="M18" s="5">
        <f>AVERAGE(A2:A11)-AVERAGE(E2:E11)</f>
        <v>0.36291026077551658</v>
      </c>
    </row>
    <row r="19" spans="1:13" x14ac:dyDescent="0.2">
      <c r="A19" s="8" t="s">
        <v>14</v>
      </c>
      <c r="B19"/>
      <c r="C19"/>
      <c r="D19" s="8" t="s">
        <v>15</v>
      </c>
      <c r="E19"/>
      <c r="F19"/>
      <c r="G19" t="s">
        <v>7</v>
      </c>
      <c r="H19">
        <f>_xlfn.F.DIST.RT(E16, 2, 18)</f>
        <v>9.4668084458526472E-5</v>
      </c>
      <c r="I19"/>
      <c r="K19" s="5" t="s">
        <v>44</v>
      </c>
      <c r="L19" s="9"/>
      <c r="M19" s="13">
        <f>AVERAGE(C2:C11)-AVERAGE(E2:E11)</f>
        <v>-0.51971814029510899</v>
      </c>
    </row>
    <row r="20" spans="1:13" x14ac:dyDescent="0.2">
      <c r="A20" t="s">
        <v>7</v>
      </c>
      <c r="B20">
        <f>SUMSQ(A13,C13,E13)/10-H13^2/30</f>
        <v>3.936145657014805</v>
      </c>
      <c r="C20"/>
      <c r="D20" t="s">
        <v>7</v>
      </c>
      <c r="E20">
        <f>B20/2</f>
        <v>1.9680728285074025</v>
      </c>
      <c r="F20"/>
      <c r="G20" t="s">
        <v>6</v>
      </c>
      <c r="H20">
        <f>_xlfn.F.DIST.RT(E17, 2, 18)</f>
        <v>1.3155102997369441E-4</v>
      </c>
      <c r="I20"/>
      <c r="K20" s="5"/>
      <c r="L20" s="9"/>
      <c r="M20" s="5"/>
    </row>
    <row r="21" spans="1:13" x14ac:dyDescent="0.2">
      <c r="A21" t="s">
        <v>6</v>
      </c>
      <c r="B21">
        <f>SUMSQ(B13,D13,F13)/10-I13^2/30</f>
        <v>1.6074021503588443E-8</v>
      </c>
      <c r="C21"/>
      <c r="D21" t="s">
        <v>6</v>
      </c>
      <c r="E21">
        <f>B21/2</f>
        <v>8.0370107517942213E-9</v>
      </c>
      <c r="F21"/>
      <c r="G21" s="8"/>
      <c r="H21"/>
      <c r="I21"/>
      <c r="K21" t="s">
        <v>55</v>
      </c>
      <c r="L21"/>
      <c r="M21" s="5">
        <v>3.61</v>
      </c>
    </row>
    <row r="22" spans="1:13" x14ac:dyDescent="0.2">
      <c r="A22"/>
      <c r="B22"/>
      <c r="C22"/>
      <c r="D22"/>
      <c r="E22"/>
      <c r="F22"/>
      <c r="G22" s="8" t="s">
        <v>16</v>
      </c>
      <c r="H22"/>
      <c r="I22"/>
      <c r="K22" t="s">
        <v>56</v>
      </c>
      <c r="L22"/>
      <c r="M22" s="13">
        <f>M21*SQRT(E28/10)</f>
        <v>0.39794620501532879</v>
      </c>
    </row>
    <row r="23" spans="1:13" x14ac:dyDescent="0.2">
      <c r="A23" s="8" t="s">
        <v>9</v>
      </c>
      <c r="B23"/>
      <c r="C23"/>
      <c r="D23" s="8" t="s">
        <v>10</v>
      </c>
      <c r="E23"/>
      <c r="F23"/>
      <c r="G23" t="s">
        <v>7</v>
      </c>
      <c r="H23" t="s">
        <v>17</v>
      </c>
      <c r="I23"/>
      <c r="L23" s="9"/>
    </row>
    <row r="24" spans="1:13" x14ac:dyDescent="0.2">
      <c r="A24" t="s">
        <v>7</v>
      </c>
      <c r="B24">
        <f>SUMSQ(H2:H11)/3-H13^2/30</f>
        <v>6.91871378732111</v>
      </c>
      <c r="C24"/>
      <c r="D24" t="s">
        <v>7</v>
      </c>
      <c r="E24">
        <f>B24/9</f>
        <v>0.76874597636901221</v>
      </c>
      <c r="F24"/>
      <c r="G24" t="s">
        <v>6</v>
      </c>
      <c r="H24" t="s">
        <v>17</v>
      </c>
      <c r="I24"/>
      <c r="K24" s="12" t="s">
        <v>39</v>
      </c>
      <c r="L24" s="9"/>
      <c r="M24" s="9"/>
    </row>
    <row r="25" spans="1:13" x14ac:dyDescent="0.2">
      <c r="A25" t="s">
        <v>6</v>
      </c>
      <c r="B25">
        <f>SUMSQ(I2:I11)/3-I13^2/30</f>
        <v>4.4996125443542111E-5</v>
      </c>
      <c r="C25"/>
      <c r="D25" t="s">
        <v>6</v>
      </c>
      <c r="E25">
        <f>B25/9</f>
        <v>4.9995694937269014E-6</v>
      </c>
      <c r="F25"/>
      <c r="G25"/>
      <c r="H25"/>
      <c r="I25"/>
      <c r="K25" s="5"/>
      <c r="L25" s="9"/>
      <c r="M25" s="9"/>
    </row>
    <row r="26" spans="1:13" x14ac:dyDescent="0.2">
      <c r="A26"/>
      <c r="B26"/>
      <c r="C26"/>
      <c r="D26"/>
      <c r="E26"/>
      <c r="F26"/>
      <c r="G26" s="5" t="s">
        <v>21</v>
      </c>
      <c r="H26" s="5"/>
      <c r="I26"/>
      <c r="K26" s="5" t="s">
        <v>36</v>
      </c>
      <c r="L26" s="9"/>
      <c r="M26" s="5">
        <f>AVERAGE(B2:B11)-AVERAGE(D2:D11)</f>
        <v>-4.8073205667450991E-5</v>
      </c>
    </row>
    <row r="27" spans="1:13" x14ac:dyDescent="0.2">
      <c r="A27" s="8" t="s">
        <v>8</v>
      </c>
      <c r="B27"/>
      <c r="C27"/>
      <c r="D27" s="8" t="s">
        <v>11</v>
      </c>
      <c r="E27"/>
      <c r="F27"/>
      <c r="G27" s="5" t="s">
        <v>22</v>
      </c>
      <c r="H27" s="5"/>
      <c r="I27"/>
      <c r="K27" s="5" t="s">
        <v>37</v>
      </c>
      <c r="L27" s="9"/>
      <c r="M27" s="5">
        <f>AVERAGE(B2:B11)-AVERAGE(F2:F11)</f>
        <v>-5.0071740598203046E-5</v>
      </c>
    </row>
    <row r="28" spans="1:13" x14ac:dyDescent="0.2">
      <c r="A28" t="s">
        <v>7</v>
      </c>
      <c r="B28">
        <f>B16-B20-B24</f>
        <v>2.1872923608243013</v>
      </c>
      <c r="C28"/>
      <c r="D28" t="s">
        <v>7</v>
      </c>
      <c r="E28">
        <f>B28/18</f>
        <v>0.12151624226801674</v>
      </c>
      <c r="F28"/>
      <c r="I28" s="5"/>
      <c r="K28" s="5" t="s">
        <v>38</v>
      </c>
      <c r="L28" s="9"/>
      <c r="M28" s="13">
        <f>AVERAGE(D2:D11)-AVERAGE(F2:F11)</f>
        <v>-1.998534930752055E-6</v>
      </c>
    </row>
    <row r="29" spans="1:13" x14ac:dyDescent="0.2">
      <c r="A29" t="s">
        <v>6</v>
      </c>
      <c r="B29">
        <f>B17-B21-B25</f>
        <v>9.4605652018950326E-9</v>
      </c>
      <c r="C29"/>
      <c r="D29" t="s">
        <v>6</v>
      </c>
      <c r="E29">
        <f>B29/18</f>
        <v>5.2558695566083513E-10</v>
      </c>
      <c r="F29"/>
      <c r="I29" s="5"/>
      <c r="K29" s="5"/>
      <c r="L29" s="9"/>
      <c r="M29" s="5"/>
    </row>
    <row r="30" spans="1:13" x14ac:dyDescent="0.2">
      <c r="A30"/>
      <c r="B30"/>
      <c r="C30"/>
      <c r="D30"/>
      <c r="E30"/>
      <c r="F30"/>
      <c r="G30"/>
      <c r="H30"/>
      <c r="I30"/>
      <c r="K30" t="s">
        <v>55</v>
      </c>
      <c r="L30"/>
      <c r="M30" s="5">
        <v>3.61</v>
      </c>
    </row>
    <row r="31" spans="1:13" x14ac:dyDescent="0.2">
      <c r="A31"/>
      <c r="B31"/>
      <c r="C31"/>
      <c r="D31"/>
      <c r="E31"/>
      <c r="F31"/>
      <c r="G31"/>
      <c r="H31"/>
      <c r="I31"/>
      <c r="K31" t="s">
        <v>56</v>
      </c>
      <c r="L31"/>
      <c r="M31" s="13">
        <f>M30*SQRT(E29/10)</f>
        <v>2.6171552810002636E-5</v>
      </c>
    </row>
    <row r="32" spans="1:13" x14ac:dyDescent="0.2">
      <c r="A32"/>
      <c r="B32"/>
      <c r="C32"/>
      <c r="D32"/>
      <c r="E32"/>
      <c r="F32"/>
      <c r="G32"/>
      <c r="H32"/>
      <c r="I32"/>
    </row>
    <row r="33" spans="1:11" x14ac:dyDescent="0.2">
      <c r="A33"/>
      <c r="B33"/>
      <c r="C33"/>
      <c r="D33"/>
      <c r="E33"/>
      <c r="F33"/>
      <c r="G33"/>
      <c r="H33"/>
      <c r="I33"/>
      <c r="K33" s="8" t="s">
        <v>16</v>
      </c>
    </row>
    <row r="34" spans="1:11" x14ac:dyDescent="0.2">
      <c r="A34" s="8" t="s">
        <v>33</v>
      </c>
      <c r="B34"/>
      <c r="C34" s="8" t="s">
        <v>28</v>
      </c>
      <c r="D34" s="8"/>
      <c r="E34" s="8" t="s">
        <v>29</v>
      </c>
      <c r="F34" s="8"/>
      <c r="G34" s="8" t="s">
        <v>30</v>
      </c>
      <c r="H34" s="8" t="s">
        <v>31</v>
      </c>
      <c r="I34" s="8" t="s">
        <v>32</v>
      </c>
      <c r="K34" t="s">
        <v>48</v>
      </c>
    </row>
    <row r="35" spans="1:11" x14ac:dyDescent="0.2">
      <c r="A35" t="s">
        <v>24</v>
      </c>
      <c r="B35"/>
      <c r="C35">
        <f>B20</f>
        <v>3.936145657014805</v>
      </c>
      <c r="D35"/>
      <c r="E35">
        <v>2</v>
      </c>
      <c r="F35"/>
      <c r="G35">
        <f>E20</f>
        <v>1.9680728285074025</v>
      </c>
      <c r="H35">
        <f>E16</f>
        <v>16.195965179425254</v>
      </c>
      <c r="I35">
        <f>H19</f>
        <v>9.4668084458526472E-5</v>
      </c>
      <c r="K35" t="s">
        <v>45</v>
      </c>
    </row>
    <row r="36" spans="1:11" x14ac:dyDescent="0.2">
      <c r="A36" t="s">
        <v>25</v>
      </c>
      <c r="B36"/>
      <c r="C36">
        <f>B24</f>
        <v>6.91871378732111</v>
      </c>
      <c r="D36"/>
      <c r="E36">
        <v>9</v>
      </c>
      <c r="F36"/>
      <c r="G36">
        <f>E24</f>
        <v>0.76874597636901221</v>
      </c>
      <c r="H36"/>
      <c r="I36"/>
    </row>
    <row r="37" spans="1:11" x14ac:dyDescent="0.2">
      <c r="A37" t="s">
        <v>26</v>
      </c>
      <c r="B37"/>
      <c r="C37">
        <f>B28</f>
        <v>2.1872923608243013</v>
      </c>
      <c r="D37"/>
      <c r="E37">
        <v>18</v>
      </c>
      <c r="F37"/>
      <c r="G37">
        <f>E28</f>
        <v>0.12151624226801674</v>
      </c>
      <c r="H37"/>
      <c r="I37"/>
    </row>
    <row r="38" spans="1:11" x14ac:dyDescent="0.2">
      <c r="A38" t="s">
        <v>27</v>
      </c>
      <c r="B38"/>
      <c r="C38">
        <f>B16</f>
        <v>13.042151805160216</v>
      </c>
      <c r="D38"/>
      <c r="E38">
        <v>29</v>
      </c>
      <c r="F38"/>
      <c r="G38"/>
      <c r="H38"/>
      <c r="I38"/>
    </row>
    <row r="39" spans="1:11" x14ac:dyDescent="0.2">
      <c r="A39"/>
      <c r="B39"/>
      <c r="C39"/>
      <c r="D39"/>
      <c r="E39"/>
      <c r="F39"/>
      <c r="G39"/>
      <c r="H39"/>
      <c r="I39"/>
    </row>
    <row r="40" spans="1:11" x14ac:dyDescent="0.2">
      <c r="A40" s="8" t="s">
        <v>34</v>
      </c>
      <c r="B40"/>
      <c r="C40" s="8" t="s">
        <v>28</v>
      </c>
      <c r="D40" s="8"/>
      <c r="E40" s="8" t="s">
        <v>29</v>
      </c>
      <c r="F40" s="8"/>
      <c r="G40" s="8" t="s">
        <v>30</v>
      </c>
      <c r="H40" s="8" t="s">
        <v>31</v>
      </c>
      <c r="I40" s="8" t="s">
        <v>32</v>
      </c>
    </row>
    <row r="41" spans="1:11" x14ac:dyDescent="0.2">
      <c r="A41" t="s">
        <v>24</v>
      </c>
      <c r="B41"/>
      <c r="C41">
        <f>B21</f>
        <v>1.6074021503588443E-8</v>
      </c>
      <c r="D41"/>
      <c r="E41">
        <v>2</v>
      </c>
      <c r="F41"/>
      <c r="G41">
        <f>E21</f>
        <v>8.0370107517942213E-9</v>
      </c>
      <c r="H41">
        <f>E17</f>
        <v>15.291495850936908</v>
      </c>
      <c r="I41">
        <f>H20</f>
        <v>1.3155102997369441E-4</v>
      </c>
    </row>
    <row r="42" spans="1:11" x14ac:dyDescent="0.2">
      <c r="A42" t="s">
        <v>25</v>
      </c>
      <c r="B42"/>
      <c r="C42">
        <f>B25</f>
        <v>4.4996125443542111E-5</v>
      </c>
      <c r="D42"/>
      <c r="E42">
        <v>9</v>
      </c>
      <c r="F42"/>
      <c r="G42">
        <f>E25</f>
        <v>4.9995694937269014E-6</v>
      </c>
      <c r="H42"/>
      <c r="I42"/>
    </row>
    <row r="43" spans="1:11" x14ac:dyDescent="0.2">
      <c r="A43" t="s">
        <v>26</v>
      </c>
      <c r="B43"/>
      <c r="C43">
        <f>B29</f>
        <v>9.4605652018950326E-9</v>
      </c>
      <c r="D43"/>
      <c r="E43">
        <v>18</v>
      </c>
      <c r="F43"/>
      <c r="G43">
        <f>E29</f>
        <v>5.2558695566083513E-10</v>
      </c>
      <c r="H43"/>
      <c r="I43"/>
    </row>
    <row r="44" spans="1:11" x14ac:dyDescent="0.2">
      <c r="A44" t="s">
        <v>27</v>
      </c>
      <c r="B44"/>
      <c r="C44">
        <f>B17</f>
        <v>4.5021660030247594E-5</v>
      </c>
      <c r="D44"/>
      <c r="E44">
        <v>29</v>
      </c>
      <c r="F44"/>
      <c r="G44"/>
      <c r="H44"/>
      <c r="I44"/>
    </row>
    <row r="45" spans="1:11" x14ac:dyDescent="0.2">
      <c r="A45"/>
      <c r="B45"/>
      <c r="C45"/>
      <c r="D45"/>
      <c r="E45"/>
      <c r="F45"/>
      <c r="G45"/>
      <c r="H45"/>
      <c r="I45"/>
    </row>
    <row r="46" spans="1:11" x14ac:dyDescent="0.2">
      <c r="A46"/>
      <c r="B46"/>
      <c r="C46"/>
      <c r="D46"/>
      <c r="E46"/>
      <c r="F46"/>
      <c r="G46"/>
      <c r="H46"/>
      <c r="I46"/>
    </row>
  </sheetData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18</vt:i4>
      </vt:variant>
    </vt:vector>
  </HeadingPairs>
  <TitlesOfParts>
    <vt:vector size="18" baseType="lpstr">
      <vt:lpstr>025_25_(i)</vt:lpstr>
      <vt:lpstr>1_25_(i)</vt:lpstr>
      <vt:lpstr>25_25_(i)</vt:lpstr>
      <vt:lpstr>025_75_(i)</vt:lpstr>
      <vt:lpstr>1_75_(i)</vt:lpstr>
      <vt:lpstr>25_75_(i)</vt:lpstr>
      <vt:lpstr>025_150_(i)</vt:lpstr>
      <vt:lpstr>1_150_(i)</vt:lpstr>
      <vt:lpstr>25_150_(i)</vt:lpstr>
      <vt:lpstr>025_25_(ii)</vt:lpstr>
      <vt:lpstr>1_25_(ii)</vt:lpstr>
      <vt:lpstr>25_25_(ii)</vt:lpstr>
      <vt:lpstr>025_75_(ii)</vt:lpstr>
      <vt:lpstr>1_75_(ii)</vt:lpstr>
      <vt:lpstr>25_75_(ii)</vt:lpstr>
      <vt:lpstr>025_150_(ii)</vt:lpstr>
      <vt:lpstr>1_150_(ii)</vt:lpstr>
      <vt:lpstr>25_150_(ii)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Patricia de Bruin</cp:lastModifiedBy>
  <dcterms:created xsi:type="dcterms:W3CDTF">2022-02-08T13:06:48Z</dcterms:created>
  <dcterms:modified xsi:type="dcterms:W3CDTF">2022-02-22T15:56:31Z</dcterms:modified>
</cp:coreProperties>
</file>