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studio\thailandVehicleAnalysis\rawdata\"/>
    </mc:Choice>
  </mc:AlternateContent>
  <xr:revisionPtr revIDLastSave="0" documentId="13_ncr:1_{DB0FACA1-E52C-49E8-98E1-39B58FAF4AAD}" xr6:coauthVersionLast="36" xr6:coauthVersionMax="36" xr10:uidLastSave="{00000000-0000-0000-0000-000000000000}"/>
  <bookViews>
    <workbookView xWindow="0" yWindow="0" windowWidth="14400" windowHeight="9060" firstSheet="2" activeTab="2" xr2:uid="{EDD8F08D-6CA6-4516-B97F-8A475C3F3159}"/>
  </bookViews>
  <sheets>
    <sheet name="M2_Ques_Sep22" sheetId="3" r:id="rId1"/>
    <sheet name="M2_Ans_Sep2022" sheetId="1" r:id="rId2"/>
    <sheet name="M3_BEV" sheetId="2" r:id="rId3"/>
    <sheet name="M3_Timeline" sheetId="4" r:id="rId4"/>
    <sheet name="M3_สรุปโครงการ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2" i="2" l="1"/>
  <c r="D91" i="2"/>
  <c r="H89" i="2"/>
  <c r="H83" i="2"/>
  <c r="D82" i="2"/>
  <c r="H80" i="2"/>
  <c r="L74" i="2"/>
  <c r="K74" i="2"/>
  <c r="K92" i="2" s="1"/>
  <c r="J74" i="2"/>
  <c r="J92" i="2" s="1"/>
  <c r="I74" i="2"/>
  <c r="I92" i="2" s="1"/>
  <c r="H74" i="2"/>
  <c r="G74" i="2"/>
  <c r="G92" i="2" s="1"/>
  <c r="E74" i="2"/>
  <c r="E92" i="2" s="1"/>
  <c r="D74" i="2"/>
  <c r="D92" i="2" s="1"/>
  <c r="C74" i="2"/>
  <c r="L73" i="2"/>
  <c r="L91" i="2" s="1"/>
  <c r="K73" i="2"/>
  <c r="K91" i="2" s="1"/>
  <c r="J73" i="2"/>
  <c r="J91" i="2" s="1"/>
  <c r="I73" i="2"/>
  <c r="I91" i="2" s="1"/>
  <c r="H73" i="2"/>
  <c r="H91" i="2" s="1"/>
  <c r="G73" i="2"/>
  <c r="G91" i="2" s="1"/>
  <c r="E73" i="2"/>
  <c r="E91" i="2" s="1"/>
  <c r="D73" i="2"/>
  <c r="C73" i="2"/>
  <c r="L72" i="2"/>
  <c r="L90" i="2" s="1"/>
  <c r="K72" i="2"/>
  <c r="K90" i="2" s="1"/>
  <c r="J72" i="2"/>
  <c r="J90" i="2" s="1"/>
  <c r="I72" i="2"/>
  <c r="I90" i="2" s="1"/>
  <c r="H72" i="2"/>
  <c r="H90" i="2" s="1"/>
  <c r="G72" i="2"/>
  <c r="G90" i="2" s="1"/>
  <c r="E72" i="2"/>
  <c r="E90" i="2" s="1"/>
  <c r="D72" i="2"/>
  <c r="D90" i="2" s="1"/>
  <c r="C72" i="2"/>
  <c r="L71" i="2"/>
  <c r="K71" i="2"/>
  <c r="K89" i="2" s="1"/>
  <c r="J71" i="2"/>
  <c r="J89" i="2" s="1"/>
  <c r="I71" i="2"/>
  <c r="I89" i="2" s="1"/>
  <c r="H71" i="2"/>
  <c r="G71" i="2"/>
  <c r="G89" i="2" s="1"/>
  <c r="E71" i="2"/>
  <c r="E89" i="2" s="1"/>
  <c r="D71" i="2"/>
  <c r="D89" i="2" s="1"/>
  <c r="C71" i="2"/>
  <c r="F74" i="2"/>
  <c r="F92" i="2" s="1"/>
  <c r="F73" i="2"/>
  <c r="F91" i="2" s="1"/>
  <c r="F72" i="2"/>
  <c r="F90" i="2" s="1"/>
  <c r="F71" i="2"/>
  <c r="F89" i="2" s="1"/>
  <c r="L31" i="2"/>
  <c r="L57" i="2"/>
  <c r="L56" i="2"/>
  <c r="L55" i="2"/>
  <c r="L54" i="2"/>
  <c r="L30" i="2"/>
  <c r="L29" i="2"/>
  <c r="L28" i="2"/>
  <c r="L10" i="2"/>
  <c r="L27" i="2" s="1"/>
  <c r="L22" i="2"/>
  <c r="L70" i="2" s="1"/>
  <c r="L52" i="2"/>
  <c r="L44" i="2"/>
  <c r="L95" i="2" s="1"/>
  <c r="L35" i="2"/>
  <c r="L14" i="2"/>
  <c r="L26" i="2" s="1"/>
  <c r="K80" i="2" l="1"/>
  <c r="G82" i="2"/>
  <c r="K83" i="2"/>
  <c r="D81" i="2"/>
  <c r="H82" i="2"/>
  <c r="E81" i="2"/>
  <c r="I82" i="2"/>
  <c r="F81" i="2"/>
  <c r="G81" i="2"/>
  <c r="K82" i="2"/>
  <c r="J82" i="2"/>
  <c r="L80" i="2"/>
  <c r="D80" i="2"/>
  <c r="H81" i="2"/>
  <c r="D83" i="2"/>
  <c r="E80" i="2"/>
  <c r="I81" i="2"/>
  <c r="E83" i="2"/>
  <c r="F80" i="2"/>
  <c r="J81" i="2"/>
  <c r="F83" i="2"/>
  <c r="L92" i="2"/>
  <c r="G80" i="2"/>
  <c r="K81" i="2"/>
  <c r="G83" i="2"/>
  <c r="I80" i="2"/>
  <c r="E82" i="2"/>
  <c r="I83" i="2"/>
  <c r="J80" i="2"/>
  <c r="F82" i="2"/>
  <c r="J83" i="2"/>
  <c r="L82" i="2"/>
  <c r="L83" i="2"/>
  <c r="L89" i="2"/>
  <c r="L62" i="2"/>
  <c r="L81" i="2"/>
  <c r="L53" i="2"/>
  <c r="L58" i="2" s="1"/>
  <c r="M57" i="2" s="1"/>
  <c r="L75" i="2"/>
  <c r="L63" i="2"/>
  <c r="L64" i="2"/>
  <c r="L65" i="2"/>
  <c r="L32" i="2"/>
  <c r="M27" i="2" s="1"/>
  <c r="L87" i="2"/>
  <c r="L78" i="2"/>
  <c r="L69" i="2"/>
  <c r="L60" i="2"/>
  <c r="C44" i="2"/>
  <c r="K44" i="2"/>
  <c r="C52" i="2"/>
  <c r="K52" i="2"/>
  <c r="C54" i="2"/>
  <c r="D54" i="2"/>
  <c r="E54" i="2"/>
  <c r="F54" i="2"/>
  <c r="G54" i="2"/>
  <c r="H54" i="2"/>
  <c r="I54" i="2"/>
  <c r="J54" i="2"/>
  <c r="K54" i="2"/>
  <c r="C55" i="2"/>
  <c r="D55" i="2"/>
  <c r="E55" i="2"/>
  <c r="F55" i="2"/>
  <c r="G55" i="2"/>
  <c r="H55" i="2"/>
  <c r="I55" i="2"/>
  <c r="J55" i="2"/>
  <c r="K55" i="2"/>
  <c r="C56" i="2"/>
  <c r="D56" i="2"/>
  <c r="E56" i="2"/>
  <c r="F56" i="2"/>
  <c r="G56" i="2"/>
  <c r="H56" i="2"/>
  <c r="I56" i="2"/>
  <c r="J56" i="2"/>
  <c r="K56" i="2"/>
  <c r="C57" i="2"/>
  <c r="D57" i="2"/>
  <c r="E57" i="2"/>
  <c r="F57" i="2"/>
  <c r="G57" i="2"/>
  <c r="H57" i="2"/>
  <c r="I57" i="2"/>
  <c r="J57" i="2"/>
  <c r="K57" i="2"/>
  <c r="C69" i="2" l="1"/>
  <c r="C78" i="2"/>
  <c r="C95" i="2"/>
  <c r="C87" i="2"/>
  <c r="K69" i="2"/>
  <c r="K95" i="2"/>
  <c r="K78" i="2"/>
  <c r="K87" i="2"/>
  <c r="L61" i="2"/>
  <c r="M53" i="2"/>
  <c r="M55" i="2"/>
  <c r="M56" i="2"/>
  <c r="M54" i="2"/>
  <c r="M31" i="2"/>
  <c r="M28" i="2"/>
  <c r="L66" i="2"/>
  <c r="M30" i="2"/>
  <c r="M29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K35" i="2"/>
  <c r="C35" i="2"/>
  <c r="AB50" i="2"/>
  <c r="W50" i="2"/>
  <c r="P50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AF32" i="2"/>
  <c r="AF50" i="2" s="1"/>
  <c r="AE32" i="2"/>
  <c r="AE50" i="2" s="1"/>
  <c r="AD32" i="2"/>
  <c r="AD50" i="2" s="1"/>
  <c r="AC32" i="2"/>
  <c r="AC50" i="2" s="1"/>
  <c r="AB32" i="2"/>
  <c r="AB41" i="2" s="1"/>
  <c r="AA32" i="2"/>
  <c r="AA50" i="2" s="1"/>
  <c r="Z32" i="2"/>
  <c r="Z50" i="2" s="1"/>
  <c r="Y32" i="2"/>
  <c r="Y41" i="2" s="1"/>
  <c r="X32" i="2"/>
  <c r="X41" i="2" s="1"/>
  <c r="W32" i="2"/>
  <c r="V32" i="2"/>
  <c r="V50" i="2" s="1"/>
  <c r="U32" i="2"/>
  <c r="U50" i="2" s="1"/>
  <c r="T32" i="2"/>
  <c r="T50" i="2" s="1"/>
  <c r="S32" i="2"/>
  <c r="S50" i="2" s="1"/>
  <c r="R32" i="2"/>
  <c r="R50" i="2" s="1"/>
  <c r="Q32" i="2"/>
  <c r="Q50" i="2" s="1"/>
  <c r="P32" i="2"/>
  <c r="P41" i="2" s="1"/>
  <c r="O32" i="2"/>
  <c r="K29" i="2"/>
  <c r="J29" i="2"/>
  <c r="I29" i="2"/>
  <c r="H29" i="2"/>
  <c r="G29" i="2"/>
  <c r="F29" i="2"/>
  <c r="E29" i="2"/>
  <c r="D29" i="2"/>
  <c r="C29" i="2"/>
  <c r="K28" i="2"/>
  <c r="J28" i="2"/>
  <c r="I28" i="2"/>
  <c r="H28" i="2"/>
  <c r="H46" i="2" s="1"/>
  <c r="G28" i="2"/>
  <c r="F28" i="2"/>
  <c r="F46" i="2" s="1"/>
  <c r="E28" i="2"/>
  <c r="D28" i="2"/>
  <c r="C28" i="2"/>
  <c r="Z41" i="2" l="1"/>
  <c r="X50" i="2"/>
  <c r="AA41" i="2"/>
  <c r="Y50" i="2"/>
  <c r="Q41" i="2"/>
  <c r="AC41" i="2"/>
  <c r="R41" i="2"/>
  <c r="AD41" i="2"/>
  <c r="S41" i="2"/>
  <c r="AE41" i="2"/>
  <c r="T41" i="2"/>
  <c r="AF41" i="2"/>
  <c r="U41" i="2"/>
  <c r="L38" i="2"/>
  <c r="L98" i="2" s="1"/>
  <c r="L47" i="2"/>
  <c r="V41" i="2"/>
  <c r="W41" i="2"/>
  <c r="L46" i="2"/>
  <c r="L37" i="2"/>
  <c r="L97" i="2" s="1"/>
  <c r="F38" i="2"/>
  <c r="F98" i="2" s="1"/>
  <c r="F47" i="2"/>
  <c r="D37" i="2"/>
  <c r="D97" i="2" s="1"/>
  <c r="D46" i="2"/>
  <c r="E37" i="2"/>
  <c r="E97" i="2" s="1"/>
  <c r="E46" i="2"/>
  <c r="H38" i="2"/>
  <c r="H98" i="2" s="1"/>
  <c r="H47" i="2"/>
  <c r="G38" i="2"/>
  <c r="G98" i="2" s="1"/>
  <c r="G47" i="2"/>
  <c r="I38" i="2"/>
  <c r="I98" i="2" s="1"/>
  <c r="I47" i="2"/>
  <c r="G37" i="2"/>
  <c r="G97" i="2" s="1"/>
  <c r="G46" i="2"/>
  <c r="J38" i="2"/>
  <c r="J98" i="2" s="1"/>
  <c r="J47" i="2"/>
  <c r="D38" i="2"/>
  <c r="D98" i="2" s="1"/>
  <c r="D47" i="2"/>
  <c r="K38" i="2"/>
  <c r="K98" i="2" s="1"/>
  <c r="K47" i="2"/>
  <c r="I37" i="2"/>
  <c r="I97" i="2" s="1"/>
  <c r="I46" i="2"/>
  <c r="J46" i="2"/>
  <c r="E38" i="2"/>
  <c r="E98" i="2" s="1"/>
  <c r="E47" i="2"/>
  <c r="K37" i="2"/>
  <c r="K97" i="2" s="1"/>
  <c r="K46" i="2"/>
  <c r="F37" i="2"/>
  <c r="F97" i="2" s="1"/>
  <c r="H37" i="2"/>
  <c r="H97" i="2" s="1"/>
  <c r="J37" i="2"/>
  <c r="J97" i="2" s="1"/>
  <c r="B12" i="4"/>
  <c r="B5" i="4" l="1"/>
  <c r="B6" i="4"/>
  <c r="B7" i="4"/>
  <c r="B8" i="4"/>
  <c r="B9" i="4"/>
  <c r="B10" i="4"/>
  <c r="B11" i="4"/>
  <c r="B4" i="4" l="1"/>
  <c r="K26" i="2" l="1"/>
  <c r="C26" i="2"/>
  <c r="D2" i="2"/>
  <c r="D44" i="2" l="1"/>
  <c r="D52" i="2"/>
  <c r="D35" i="2"/>
  <c r="E2" i="2"/>
  <c r="D26" i="2"/>
  <c r="J62" i="2"/>
  <c r="F62" i="2"/>
  <c r="C63" i="2"/>
  <c r="J30" i="2"/>
  <c r="I30" i="2"/>
  <c r="H30" i="2"/>
  <c r="G30" i="2"/>
  <c r="F30" i="2"/>
  <c r="E30" i="2"/>
  <c r="D30" i="2"/>
  <c r="C30" i="2"/>
  <c r="J31" i="2"/>
  <c r="I31" i="2"/>
  <c r="H31" i="2"/>
  <c r="G31" i="2"/>
  <c r="F31" i="2"/>
  <c r="E31" i="2"/>
  <c r="D31" i="2"/>
  <c r="C31" i="2"/>
  <c r="J63" i="2"/>
  <c r="I63" i="2"/>
  <c r="H63" i="2"/>
  <c r="G63" i="2"/>
  <c r="F63" i="2"/>
  <c r="E63" i="2"/>
  <c r="I62" i="2"/>
  <c r="H62" i="2"/>
  <c r="G62" i="2"/>
  <c r="E62" i="2"/>
  <c r="D62" i="2"/>
  <c r="C62" i="2"/>
  <c r="K30" i="2"/>
  <c r="K31" i="2"/>
  <c r="K65" i="2" s="1"/>
  <c r="K63" i="2"/>
  <c r="K62" i="2"/>
  <c r="K22" i="2"/>
  <c r="K14" i="2"/>
  <c r="K60" i="2" s="1"/>
  <c r="K10" i="2"/>
  <c r="K27" i="2" s="1"/>
  <c r="C22" i="2"/>
  <c r="D22" i="2"/>
  <c r="E22" i="2"/>
  <c r="C14" i="2"/>
  <c r="C60" i="2" s="1"/>
  <c r="D14" i="2"/>
  <c r="D60" i="2" s="1"/>
  <c r="E14" i="2"/>
  <c r="E60" i="2" s="1"/>
  <c r="C10" i="2"/>
  <c r="C27" i="2" s="1"/>
  <c r="D10" i="2"/>
  <c r="D27" i="2" s="1"/>
  <c r="D45" i="2" s="1"/>
  <c r="E10" i="2"/>
  <c r="E27" i="2" s="1"/>
  <c r="F22" i="2"/>
  <c r="G22" i="2"/>
  <c r="H22" i="2"/>
  <c r="I22" i="2"/>
  <c r="J22" i="2"/>
  <c r="F10" i="2"/>
  <c r="F27" i="2" s="1"/>
  <c r="G10" i="2"/>
  <c r="G27" i="2" s="1"/>
  <c r="G45" i="2" s="1"/>
  <c r="H10" i="2"/>
  <c r="H27" i="2" s="1"/>
  <c r="H45" i="2" s="1"/>
  <c r="I10" i="2"/>
  <c r="I27" i="2" s="1"/>
  <c r="J10" i="2"/>
  <c r="J27" i="2" s="1"/>
  <c r="D70" i="2" l="1"/>
  <c r="D53" i="2"/>
  <c r="D58" i="2" s="1"/>
  <c r="E70" i="2"/>
  <c r="E53" i="2"/>
  <c r="E58" i="2" s="1"/>
  <c r="J70" i="2"/>
  <c r="J53" i="2"/>
  <c r="J58" i="2" s="1"/>
  <c r="L39" i="2"/>
  <c r="L99" i="2" s="1"/>
  <c r="L48" i="2"/>
  <c r="I49" i="2"/>
  <c r="C70" i="2"/>
  <c r="C75" i="2" s="1"/>
  <c r="C53" i="2"/>
  <c r="C58" i="2" s="1"/>
  <c r="K70" i="2"/>
  <c r="K53" i="2"/>
  <c r="K58" i="2" s="1"/>
  <c r="M58" i="2" s="1"/>
  <c r="L40" i="2"/>
  <c r="L100" i="2" s="1"/>
  <c r="L49" i="2"/>
  <c r="G70" i="2"/>
  <c r="G53" i="2"/>
  <c r="G58" i="2" s="1"/>
  <c r="E49" i="2"/>
  <c r="I70" i="2"/>
  <c r="I53" i="2"/>
  <c r="I58" i="2" s="1"/>
  <c r="H70" i="2"/>
  <c r="H53" i="2"/>
  <c r="H58" i="2" s="1"/>
  <c r="F70" i="2"/>
  <c r="F53" i="2"/>
  <c r="F58" i="2" s="1"/>
  <c r="F49" i="2"/>
  <c r="L45" i="2"/>
  <c r="L36" i="2"/>
  <c r="I45" i="2"/>
  <c r="D78" i="2"/>
  <c r="D95" i="2"/>
  <c r="D87" i="2"/>
  <c r="D69" i="2"/>
  <c r="K45" i="2"/>
  <c r="J45" i="2"/>
  <c r="F48" i="2"/>
  <c r="F39" i="2"/>
  <c r="F99" i="2" s="1"/>
  <c r="D49" i="2"/>
  <c r="H48" i="2"/>
  <c r="H39" i="2"/>
  <c r="H99" i="2" s="1"/>
  <c r="K64" i="2"/>
  <c r="K48" i="2"/>
  <c r="K39" i="2"/>
  <c r="K99" i="2" s="1"/>
  <c r="I48" i="2"/>
  <c r="I39" i="2"/>
  <c r="I99" i="2" s="1"/>
  <c r="J64" i="2"/>
  <c r="J48" i="2"/>
  <c r="J39" i="2"/>
  <c r="J99" i="2" s="1"/>
  <c r="G48" i="2"/>
  <c r="G39" i="2"/>
  <c r="G99" i="2" s="1"/>
  <c r="H49" i="2"/>
  <c r="F45" i="2"/>
  <c r="D48" i="2"/>
  <c r="D39" i="2"/>
  <c r="D99" i="2" s="1"/>
  <c r="E48" i="2"/>
  <c r="E39" i="2"/>
  <c r="E99" i="2" s="1"/>
  <c r="G49" i="2"/>
  <c r="J49" i="2"/>
  <c r="K49" i="2"/>
  <c r="E45" i="2"/>
  <c r="E52" i="2"/>
  <c r="E44" i="2"/>
  <c r="H40" i="2"/>
  <c r="H100" i="2" s="1"/>
  <c r="I40" i="2"/>
  <c r="I100" i="2" s="1"/>
  <c r="F40" i="2"/>
  <c r="F100" i="2" s="1"/>
  <c r="J65" i="2"/>
  <c r="K40" i="2"/>
  <c r="K100" i="2" s="1"/>
  <c r="J40" i="2"/>
  <c r="J100" i="2" s="1"/>
  <c r="H36" i="2"/>
  <c r="E36" i="2"/>
  <c r="K36" i="2"/>
  <c r="J36" i="2"/>
  <c r="G36" i="2"/>
  <c r="D40" i="2"/>
  <c r="D100" i="2" s="1"/>
  <c r="G40" i="2"/>
  <c r="G100" i="2" s="1"/>
  <c r="D36" i="2"/>
  <c r="I36" i="2"/>
  <c r="F36" i="2"/>
  <c r="E40" i="2"/>
  <c r="E100" i="2" s="1"/>
  <c r="E35" i="2"/>
  <c r="C64" i="2"/>
  <c r="D64" i="2"/>
  <c r="E64" i="2"/>
  <c r="F64" i="2"/>
  <c r="E65" i="2"/>
  <c r="I64" i="2"/>
  <c r="G64" i="2"/>
  <c r="D65" i="2"/>
  <c r="H64" i="2"/>
  <c r="I32" i="2"/>
  <c r="F65" i="2"/>
  <c r="G65" i="2"/>
  <c r="H65" i="2"/>
  <c r="F2" i="2"/>
  <c r="E26" i="2"/>
  <c r="C61" i="2"/>
  <c r="H61" i="2"/>
  <c r="F32" i="2"/>
  <c r="K32" i="2"/>
  <c r="C65" i="2"/>
  <c r="E32" i="2"/>
  <c r="D63" i="2"/>
  <c r="I65" i="2"/>
  <c r="G32" i="2"/>
  <c r="G50" i="2" s="1"/>
  <c r="G61" i="2"/>
  <c r="I61" i="2"/>
  <c r="D32" i="2"/>
  <c r="D50" i="2" s="1"/>
  <c r="J61" i="2"/>
  <c r="J32" i="2"/>
  <c r="C32" i="2"/>
  <c r="K61" i="2"/>
  <c r="H32" i="2"/>
  <c r="E61" i="2"/>
  <c r="D61" i="2"/>
  <c r="F30" i="1"/>
  <c r="F29" i="1"/>
  <c r="F28" i="1"/>
  <c r="F27" i="1"/>
  <c r="F26" i="1"/>
  <c r="F25" i="1"/>
  <c r="E30" i="1"/>
  <c r="D30" i="1"/>
  <c r="C30" i="1"/>
  <c r="G22" i="1"/>
  <c r="F22" i="1"/>
  <c r="E22" i="1"/>
  <c r="D22" i="1"/>
  <c r="C22" i="1"/>
  <c r="C15" i="1"/>
  <c r="D15" i="1"/>
  <c r="G15" i="1"/>
  <c r="F15" i="1"/>
  <c r="E15" i="1"/>
  <c r="N6" i="1"/>
  <c r="N5" i="1"/>
  <c r="O5" i="1" s="1"/>
  <c r="N4" i="1"/>
  <c r="O4" i="1" s="1"/>
  <c r="O6" i="1" s="1"/>
  <c r="N3" i="1"/>
  <c r="K18" i="1" s="1"/>
  <c r="F88" i="2" l="1"/>
  <c r="F79" i="2"/>
  <c r="F75" i="2"/>
  <c r="L50" i="2"/>
  <c r="L41" i="2"/>
  <c r="K75" i="2"/>
  <c r="K88" i="2"/>
  <c r="K79" i="2"/>
  <c r="I8" i="1"/>
  <c r="K96" i="2"/>
  <c r="H75" i="2"/>
  <c r="H88" i="2"/>
  <c r="H79" i="2"/>
  <c r="H96" i="2"/>
  <c r="I75" i="2"/>
  <c r="I88" i="2"/>
  <c r="I79" i="2"/>
  <c r="I96" i="2" s="1"/>
  <c r="F61" i="2"/>
  <c r="I50" i="2"/>
  <c r="F96" i="2"/>
  <c r="J75" i="2"/>
  <c r="J88" i="2"/>
  <c r="J79" i="2"/>
  <c r="J96" i="2" s="1"/>
  <c r="L79" i="2"/>
  <c r="L88" i="2"/>
  <c r="G75" i="2"/>
  <c r="G88" i="2"/>
  <c r="G79" i="2"/>
  <c r="G96" i="2" s="1"/>
  <c r="L96" i="2"/>
  <c r="E88" i="2"/>
  <c r="E79" i="2"/>
  <c r="E96" i="2" s="1"/>
  <c r="E75" i="2"/>
  <c r="E78" i="2"/>
  <c r="E95" i="2"/>
  <c r="E87" i="2"/>
  <c r="E69" i="2"/>
  <c r="D75" i="2"/>
  <c r="D88" i="2"/>
  <c r="D79" i="2"/>
  <c r="D96" i="2" s="1"/>
  <c r="E50" i="2"/>
  <c r="H50" i="2"/>
  <c r="K50" i="2"/>
  <c r="M32" i="2"/>
  <c r="F50" i="2"/>
  <c r="J50" i="2"/>
  <c r="F44" i="2"/>
  <c r="F52" i="2"/>
  <c r="I41" i="2"/>
  <c r="D41" i="2"/>
  <c r="K41" i="2"/>
  <c r="J41" i="2"/>
  <c r="G41" i="2"/>
  <c r="F41" i="2"/>
  <c r="H41" i="2"/>
  <c r="F35" i="2"/>
  <c r="E41" i="2"/>
  <c r="I66" i="2"/>
  <c r="E66" i="2"/>
  <c r="G2" i="2"/>
  <c r="F26" i="2"/>
  <c r="F14" i="2"/>
  <c r="F60" i="2" s="1"/>
  <c r="J66" i="2"/>
  <c r="F66" i="2"/>
  <c r="G66" i="2"/>
  <c r="K66" i="2"/>
  <c r="H66" i="2"/>
  <c r="C66" i="2"/>
  <c r="D66" i="2"/>
  <c r="K93" i="2" l="1"/>
  <c r="K84" i="2"/>
  <c r="F101" i="2"/>
  <c r="J101" i="2"/>
  <c r="G93" i="2"/>
  <c r="G84" i="2"/>
  <c r="G101" i="2" s="1"/>
  <c r="I93" i="2"/>
  <c r="I84" i="2"/>
  <c r="I101" i="2"/>
  <c r="F93" i="2"/>
  <c r="F84" i="2"/>
  <c r="J93" i="2"/>
  <c r="J84" i="2"/>
  <c r="L93" i="2"/>
  <c r="L84" i="2"/>
  <c r="L101" i="2"/>
  <c r="H93" i="2"/>
  <c r="H84" i="2"/>
  <c r="H101" i="2" s="1"/>
  <c r="K101" i="2"/>
  <c r="D93" i="2"/>
  <c r="D84" i="2"/>
  <c r="D101" i="2" s="1"/>
  <c r="F95" i="2"/>
  <c r="F87" i="2"/>
  <c r="F69" i="2"/>
  <c r="F78" i="2"/>
  <c r="E93" i="2"/>
  <c r="E84" i="2"/>
  <c r="E101" i="2" s="1"/>
  <c r="G44" i="2"/>
  <c r="G52" i="2"/>
  <c r="G35" i="2"/>
  <c r="H2" i="2"/>
  <c r="G26" i="2"/>
  <c r="G14" i="2"/>
  <c r="G60" i="2" s="1"/>
  <c r="G95" i="2" l="1"/>
  <c r="G87" i="2"/>
  <c r="G69" i="2"/>
  <c r="G78" i="2"/>
  <c r="H44" i="2"/>
  <c r="H52" i="2"/>
  <c r="H35" i="2"/>
  <c r="I2" i="2"/>
  <c r="H26" i="2"/>
  <c r="H14" i="2"/>
  <c r="H60" i="2" s="1"/>
  <c r="H95" i="2" l="1"/>
  <c r="H87" i="2"/>
  <c r="H69" i="2"/>
  <c r="H78" i="2"/>
  <c r="I44" i="2"/>
  <c r="I52" i="2"/>
  <c r="I35" i="2"/>
  <c r="J2" i="2"/>
  <c r="I26" i="2"/>
  <c r="I14" i="2"/>
  <c r="I60" i="2" s="1"/>
  <c r="I95" i="2" l="1"/>
  <c r="I87" i="2"/>
  <c r="I78" i="2"/>
  <c r="I69" i="2"/>
  <c r="J52" i="2"/>
  <c r="J44" i="2"/>
  <c r="J35" i="2"/>
  <c r="J26" i="2"/>
  <c r="J14" i="2"/>
  <c r="J60" i="2" s="1"/>
  <c r="J69" i="2" l="1"/>
  <c r="J95" i="2"/>
  <c r="J78" i="2"/>
  <c r="J87" i="2"/>
</calcChain>
</file>

<file path=xl/sharedStrings.xml><?xml version="1.0" encoding="utf-8"?>
<sst xmlns="http://schemas.openxmlformats.org/spreadsheetml/2006/main" count="233" uniqueCount="151">
  <si>
    <t>ELEX</t>
  </si>
  <si>
    <t>No. of Station</t>
  </si>
  <si>
    <t>No. of AC Type 2 Connnectors</t>
  </si>
  <si>
    <t>No. of CCS Combo 2 Connectors</t>
  </si>
  <si>
    <t>No. of CHAdeMO Connectors</t>
  </si>
  <si>
    <t>EVOLT</t>
  </si>
  <si>
    <t>HAUP</t>
  </si>
  <si>
    <t>SHARGE</t>
  </si>
  <si>
    <t>EA anywhere</t>
  </si>
  <si>
    <t>PTT</t>
  </si>
  <si>
    <t>MEA</t>
  </si>
  <si>
    <t>OR</t>
  </si>
  <si>
    <t>PEA Volta</t>
  </si>
  <si>
    <t>Pumpcharge</t>
  </si>
  <si>
    <t>Chosen</t>
  </si>
  <si>
    <t>Sum</t>
  </si>
  <si>
    <t>Operators</t>
  </si>
  <si>
    <t>EVAT: Electric Vehicle Association of Thailand</t>
  </si>
  <si>
    <t>Ref.https://www.gridwhiz.io/evat/ ๑ Jun 2022</t>
  </si>
  <si>
    <t>BEV</t>
  </si>
  <si>
    <t>PHEV</t>
  </si>
  <si>
    <t>HEV</t>
  </si>
  <si>
    <t>HEV/PHEV</t>
  </si>
  <si>
    <t>xEV</t>
  </si>
  <si>
    <t>จำนวน xEV ลงทะเบียน รายปี</t>
  </si>
  <si>
    <t>จำนวน xEV ลงทะเบียน สะสม</t>
  </si>
  <si>
    <t>Car</t>
  </si>
  <si>
    <t>Motorcycle</t>
  </si>
  <si>
    <t>Tuk Tuk</t>
  </si>
  <si>
    <t>Bus</t>
  </si>
  <si>
    <t>Truck</t>
  </si>
  <si>
    <t>xEV by Type @Jun 2022</t>
  </si>
  <si>
    <t>Total</t>
  </si>
  <si>
    <t>BEV/Station</t>
  </si>
  <si>
    <t>AC/DC Charger</t>
  </si>
  <si>
    <t>รวมทั้งสิ้น</t>
  </si>
  <si>
    <t>รย.4 รถยนต์สามล้อส่วนบุคคล</t>
  </si>
  <si>
    <t>รย.8 รถยนต์รับจ้างสามล้อ</t>
  </si>
  <si>
    <t>รย.12 รถจักรยานยนต์ส่วนบุคคล</t>
  </si>
  <si>
    <t>รย.17  รถจักรยานยนต์สาธารณะ</t>
  </si>
  <si>
    <t>รวมรถโดยสาร</t>
  </si>
  <si>
    <t>รวมรถบรรทุก</t>
  </si>
  <si>
    <t>รถยนต์</t>
  </si>
  <si>
    <t>รถทุกประเภททุกเชื้อเพลิง</t>
  </si>
  <si>
    <t>BEV/รถทุกเชื้อเพลิง</t>
  </si>
  <si>
    <t>รถบรรทุก</t>
  </si>
  <si>
    <t>รถบัส</t>
  </si>
  <si>
    <t>รวมทั้งหมด</t>
  </si>
  <si>
    <t>หมายเหตุ ณ 31 ธันวาคม ของแต่ละปี</t>
  </si>
  <si>
    <t>Input จากข้อมูลกรมการขนส่งทางบก</t>
  </si>
  <si>
    <t>ประมวลผลเพื่อนำไปใช้งาน</t>
  </si>
  <si>
    <t>รถในประเทศเฉพาะ BEV (คัน)</t>
  </si>
  <si>
    <t>รถในประเทศรวมทุกเชื้อเพลิง (คัน)</t>
  </si>
  <si>
    <t>การประชุม ASIEAP ครั้งที่ 3 มิย 66</t>
  </si>
  <si>
    <t>คำถามจากครั้งที่ 2 ด้าน Supply (ระบบชาร์จไฟฟ้า) Subgroup</t>
  </si>
  <si>
    <t>จำนวน BEV</t>
  </si>
  <si>
    <t>จำนวน Charging Station</t>
  </si>
  <si>
    <t>จำนวน AC Charging Piles</t>
  </si>
  <si>
    <t>จำนวน DC Charging Piles</t>
  </si>
  <si>
    <t>*One pile refers to a single charging point that can only serve one vehicle at a time</t>
  </si>
  <si>
    <t>บอกชนิดของ Financial Incentives and Regulations จากภาครัฐ (การส่งเสริม Charging Point Operators)</t>
  </si>
  <si>
    <t>บอกปริมาณผลกระทบของการชาร์จ EV ต่อ Grid</t>
  </si>
  <si>
    <t>%ของการใช้ไฟ EV ต่อการใช้ไฟฟ้าของประเทศ</t>
  </si>
  <si>
    <t>managed Charging และ V2G</t>
  </si>
  <si>
    <t>คำถามจากครั้งที่ 2 ด้าน Demand (ผู้ใช้ EV) Subgroup</t>
  </si>
  <si>
    <t>ระดับของ EV Regulations and Governance level</t>
  </si>
  <si>
    <t>Total Industry Volume (TIV) /EV Adoption</t>
  </si>
  <si>
    <t>*TIV = New Vehicle Sales หรือ ยอดขายรถใหม่</t>
  </si>
  <si>
    <t>Environmental, Social, Governance (ESG) Awareness</t>
  </si>
  <si>
    <t>บอกชนิดของ Financial Incentives and Regulations จากภาครัฐ (การส่งเสริม ผู้ใช้/ผู้ต้องการใช้ EV)</t>
  </si>
  <si>
    <t>บอกชนิดของ Non-Financial Incentives and Regulations จากภาครัฐ (การส่งเสริม ผู้ใช้/ผู้ต้องการใช้ EV)</t>
  </si>
  <si>
    <t>ราคาเช่ารถ EV แพงไหม</t>
  </si>
  <si>
    <t>มี EV ให้เลือกซื้อเยอะไหม</t>
  </si>
  <si>
    <t>Lead Time (ระยะเวลารอรถ EV หลังจอง) นานไหม</t>
  </si>
  <si>
    <t>หาที่ชาร์จ EV ง่ายไหม</t>
  </si>
  <si>
    <t>มี Home or Depot Chargers (ไม่ว่าเป็นของตนเองหรือ Share) ง่ายไหม</t>
  </si>
  <si>
    <t>EV Charging Cost ถูกกว่าการวิ่งน้ำมันไหม</t>
  </si>
  <si>
    <t>มี Large Public Charging Network ไหม</t>
  </si>
  <si>
    <t xml:space="preserve">*When you pull up at a gas station, you can pay cash or swipe a card, no problem. </t>
  </si>
  <si>
    <t>Want to download as few apps to your phone as necessary?</t>
  </si>
  <si>
    <t>These are the five largest charging networks in the US, whose stations you can find throughout most states.</t>
  </si>
  <si>
    <t>ของไทยเช่น Elexa</t>
  </si>
  <si>
    <t>มี Charging Facilities ใน office หรือ work site ไหม</t>
  </si>
  <si>
    <t>What are the Available Electric tariff incentives ในประเทศ (2.6037 Baht/kWh)</t>
  </si>
  <si>
    <t>What are the Expected Growth prospects in private and commercial EV Use ในประเทศ (30@30 คือ 30% of Local Car production of 2030 is zev)</t>
  </si>
  <si>
    <t>Timeline</t>
  </si>
  <si>
    <t>เหตุการณ์ EGAT EV</t>
  </si>
  <si>
    <t>เหตุการณ์ด้าน EV ประเทศไทย</t>
  </si>
  <si>
    <t>- EV ของจีนเปิดขายราคาจับต้องได้ คือ MG ZS 1.2 ล้านบาท (จุดกระแส EV ในไทย)</t>
  </si>
  <si>
    <t>- MG EP มาทำตลาดเพิ่มราคา 9.9 แสนบาท</t>
  </si>
  <si>
    <t>รถ BEV ในไทย</t>
  </si>
  <si>
    <t>- ORA แบรนด์จีนเปิดตัวรุ่น Good Cat</t>
  </si>
  <si>
    <t>- EV ญี่ปุ่นเปิดตัวในไทยครั้งแรก Nissan Leaf ราคา 1.99 ล้านบาท</t>
  </si>
  <si>
    <t>- BYD แบรนด์จีนเปิดตัวรุ่น Atto 3 ราคา 1.2 ล้านบาท เป็น SUV Premium ยอดจองถล่มทลาย (วิ่งได้ 480 กม.)</t>
  </si>
  <si>
    <r>
      <t xml:space="preserve">- </t>
    </r>
    <r>
      <rPr>
        <u/>
        <sz val="11"/>
        <color theme="1"/>
        <rFont val="Calibri"/>
        <family val="2"/>
        <scheme val="minor"/>
      </rPr>
      <t>EEP2015</t>
    </r>
    <r>
      <rPr>
        <sz val="11"/>
        <color theme="1"/>
        <rFont val="Calibri"/>
        <family val="2"/>
        <charset val="222"/>
        <scheme val="minor"/>
      </rPr>
      <t xml:space="preserve"> คาดว่า EV 1.2 ล้านคัน ณ 2579
- Thai gov. shown attention on EV tech. &amp; start to launch a policy to promote EV
- Establish </t>
    </r>
    <r>
      <rPr>
        <u/>
        <sz val="11"/>
        <color theme="1"/>
        <rFont val="Calibri"/>
        <family val="2"/>
        <scheme val="minor"/>
      </rPr>
      <t>EVAT</t>
    </r>
    <r>
      <rPr>
        <sz val="11"/>
        <color theme="1"/>
        <rFont val="Calibri"/>
        <family val="2"/>
        <charset val="222"/>
        <scheme val="minor"/>
      </rPr>
      <t xml:space="preserve"> (Electric Vehicle Association of Thailand) by academic and private sector
  (Goal - promotes the usage of EV, support includes the industrial manufacturing, research and development on EV Technologies (this strengthens and increases the competitiveness of entrepreneurs in  Thailand into the global market))</t>
    </r>
  </si>
  <si>
    <t/>
  </si>
  <si>
    <t>คทง. ร่วม 3 กฟฟ. จัดทำ รายงานแผนพัฒนาโครงสร้างพื้นฐานด้านไฟฟ้าเพื่อรองรับยานยนต์ไฟฟ้าของประเทศไทย 
รายงานแผนพัฒนาโครงสร้างฯ (ส่วนของ กฟผ.)
- ประมาณการจำนวน EV
- พื้นที่ศักยภาพสำหรับติดตั้ง Charging Station
- ผลกระทบต่อระบบไฟฟ้า
- แนวทางลดผลกระทบ
- กฎหมายและระเบียบที่เกี่ยวข้องเพื่อส่งเสริมการใช้</t>
  </si>
  <si>
    <t>กฟผ.และ ศูนย์เทคโนโลยีโลหะและวัสดุแห่งชาติ (MTEC) สวทช.ได้ริเริ่มโครงการวิจัยชุดรถยนต์ไฟฟ้าดัดแปลงมาตั้งแต่ปี 2553 โดยในระยะที่ 1ได้มีการดัดแปลงรถยนต์เดิมให้เป็นรถยนต์ไฟฟ้าโดยการซื้ออุปกรณ์ภายในรถยนต์ไฟฟ้ามาจากต่างประเทศและนำมาประกอบเพื่อดูการทำงานของรถยนต์ไฟฟ้าดัดแปลง</t>
  </si>
  <si>
    <r>
      <t>เริ่มใช้งานรถ</t>
    </r>
    <r>
      <rPr>
        <u/>
        <sz val="11"/>
        <color rgb="FFFF0000"/>
        <rFont val="Calibri"/>
        <family val="2"/>
        <scheme val="minor"/>
      </rPr>
      <t>มินิบัสไฟฟ้า</t>
    </r>
    <r>
      <rPr>
        <sz val="11"/>
        <color theme="1"/>
        <rFont val="Calibri"/>
        <family val="2"/>
        <charset val="222"/>
        <scheme val="minor"/>
      </rPr>
      <t xml:space="preserve"> จำนวน 1 คัน เพื่อรับส่งพนักงาน และประชาชนที่มาศึกษาดูงานและร่วมกิจกรรมที่ศูนย์การเรียนรู้ กฟผ. สำนักงานกลาง</t>
    </r>
  </si>
  <si>
    <r>
      <t xml:space="preserve">กฟผ. ชวนค่ายรถยนต์ชั้นนำระดับโลกร่วมแสดงรถ ณ </t>
    </r>
    <r>
      <rPr>
        <u/>
        <sz val="11"/>
        <color rgb="FFFF0000"/>
        <rFont val="Calibri"/>
        <family val="2"/>
        <scheme val="minor"/>
      </rPr>
      <t>EV Charging Floor</t>
    </r>
    <r>
      <rPr>
        <sz val="11"/>
        <color theme="1"/>
        <rFont val="Calibri"/>
        <family val="2"/>
        <charset val="222"/>
        <scheme val="minor"/>
      </rPr>
      <t xml:space="preserve"> 66 หัวชาร์จ(เป็นหัวชาร์จด้วยความเร็วปกติ (AC Normal Charge) ขนาด 7.4 kW) ติดตั้งรวมอยู่ในพื้นที่เดียวกันมากที่สุดในประเทศ ณ อาคารจอดรถ ชั้น 2 สำนักงานใหญ่ กฟผ. อ.บางกรวย จ.นนทบุรี ขึ้นแท่นโมเดลต้นแบบ ให้ผู้สนใจพัฒนาสถานีชาร์จ EV สำหรับอาคารสำนักงาน อาคารที่พักอาศัย และพื้นที่จอดรถอื่น ๆ หนุนการเปลี่ยนผ่าน สู่การใช้ EV ที่เพิ่มขึ้นในอนาคต</t>
    </r>
  </si>
  <si>
    <r>
      <t>- ตค 65  บริษัท มิตซูบิชิ มอเตอร์ส (ประเทศไทย) จำกัด ร่วมกับ กฟผ. สนับสนุน</t>
    </r>
    <r>
      <rPr>
        <sz val="11"/>
        <color rgb="FFFF0000"/>
        <rFont val="Calibri"/>
        <family val="2"/>
        <scheme val="minor"/>
      </rPr>
      <t>โครงการทดสอบนวัตกรรมโรงไฟฟ้าเสมือน (Virtual Power Plant หรือ VPP) ภายใต้โครงการทดสอบนวัตกรรมที่นำเทคโนโลยีมาสนับสนุนการให้บริการด้านพลังงาน (ERC Sandbox) ระยะที่ 2</t>
    </r>
    <r>
      <rPr>
        <sz val="11"/>
        <color theme="1"/>
        <rFont val="Calibri"/>
        <family val="2"/>
        <charset val="222"/>
        <scheme val="minor"/>
      </rPr>
      <t xml:space="preserve"> โดยใช้รถยนต์ Mitsubishi Outlander PHEV จ่ายพลังงานไฟฟ้าจากตัวรถกลับสู่โครงข่ายระบบไฟฟ้า (V2G) ณ สถาบันการศึกษาและฝึกอบรม มิตซูบิชิ มอเตอร์ส ประเทศไทย จ.ปทุมธานี (มิตซูบิชิ เอาท์แลนเดอร์ พีเอชอีวี เป็นรถยนต์ที่เหมาะสมที่สุดสำหรับเข้าร่วมโครงการทดสอบนวัตกรรมโรงไฟฟ้าเสมือน เนื่องจากรถรุ่นนี้มีเทคโนโลยีระบบหัวชาร์จ CHAdeMo ซึ่งปัจจุบันเป็นระบบเดียวที่สามารถอัดประจุและคายประจุไฟฟ้าได้สองทิศทางจึงสามารถเป็นแหล่งพลังงานสำรอง พร้อมกับจ่ายไฟออกจากแบตเตอรี่สู่ระบบโครงข่ายไฟฟ้า (V2G) หรืออาคาร (Vehicle-to-Building หรือ V2B) ได้)
- พย 65 เดินหน้าโครงการ V2G และ VPP (Virtual Power Plant) ซึ่งได้รับเลือกให้เป็นหนึ่งในโครงการทดสอบนวัตกรรมที่นำเทคโนโลยี มาสนับสนุนการให้บริการด้านพลังงาน (ERC Sandbox) ระยะที่ 2 กฟผ. ได้จับมือกับค่ายรถยนต์เปิดให้ผู้ที่ซื้อรถ Nissan Leaf (BEV) และ Mitsubishi Outlander (PHEV) และรถจากค่ายรถยนต์ยี่ห้ออื่น ๆ ที่รองรับ V2G ที่มีความสนใจเข้าร่วมทดสอบ ซึ่งผู้เข้าร่วมโครงการจะต้องยินยอม ให้ กฟผ. ควบคุมเครื่องชาร์จ Bi Directional ได้โดยตรง ซึ่งมีจำนวนรถยนต์ที่ใช้ในการทดสอบทั้งหมดรวมกันไม่น้อยกว่า 50 คัน โดยมีกำลังไฟฟ้าคันละ 4 - 6 kW กำหนดกำลังไฟฟ้าที่ทดสอบทั้งโครงการไม่เกิน 300 kW โดย กฟผ. จะป้องกัน ไม่ให้เกิดผลกระทบต่อระบบไฟฟ้าในพื้นที่ทดสอบและรักษาความมั่นคงปลอดภัยทางไซเบอร์ของผู้เข้าร่วมโครงการ โดยมีระยะเวลาดำเนินโครงการ 2 ตุลาคม 2565 – 30 กันยายน 2567 เมื่อเข้าร่วมโครงการนี้ กฟผ. ก็จะสามารถเข้าไปควบคุมการชาร์จไฟฟ้าและการจ่ายไฟฟ้าจากตัวรถได้ตลอดเวลาที่มีการเสียบสายชาร์จไว้กับตัวรถผ่าน</t>
    </r>
    <r>
      <rPr>
        <sz val="11"/>
        <color rgb="FFFF0000"/>
        <rFont val="Calibri"/>
        <family val="2"/>
        <scheme val="minor"/>
      </rPr>
      <t>ซอฟต์แวร์ EGAT V2G Platform</t>
    </r>
    <r>
      <rPr>
        <sz val="11"/>
        <color theme="1"/>
        <rFont val="Calibri"/>
        <family val="2"/>
        <charset val="222"/>
        <scheme val="minor"/>
      </rPr>
      <t xml:space="preserve"> ซึ่งมีการพัฒนาขึ้นมาเพื่อรองรับการดำเนินการด้านนี้โดยเฉพาะ สำหรับซอฟต์แวร์ EGAT V2G Platform จะเป็นโปรแกรมที่สามารถรวบรวมโหลดของ EV ที่มีความสามารถ ในการจ่ายไฟฟ้ากลับ หรือ V2G โดยสามารถสั่งจ่ายไฟฟ้าจาก EV ตามที่ศูนย์ควบคุมการตอบสนองด้านโหลด (Demand Response Control Center) สั่งการ ทั้งในกรณีที่วางแผนไว้ล่วงหน้าและในกรณีในสภาวะฉุกเฉิน โดยผู้ที่ยินยอมทำตามเงื่อนไขจะได้รับค่าตอบแทนเป็นเงินจากการให้บริการเสริมความมั่นคงระบบไฟฟ้า</t>
    </r>
  </si>
  <si>
    <r>
      <t xml:space="preserve">- มีค 64 </t>
    </r>
    <r>
      <rPr>
        <u/>
        <sz val="11"/>
        <color rgb="FFFF0000"/>
        <rFont val="Calibri"/>
        <family val="2"/>
        <scheme val="minor"/>
      </rPr>
      <t>เปิดตัวธุรกิจ “EGAT EV Business Solution”</t>
    </r>
    <r>
      <rPr>
        <sz val="11"/>
        <color theme="1"/>
        <rFont val="Calibri"/>
        <family val="2"/>
        <charset val="222"/>
        <scheme val="minor"/>
      </rPr>
      <t xml:space="preserve"> ประกอบด้วย 4 ธุรกิจย่อย คือ 1. </t>
    </r>
    <r>
      <rPr>
        <sz val="11"/>
        <color rgb="FFFF0000"/>
        <rFont val="Calibri"/>
        <family val="2"/>
        <scheme val="minor"/>
      </rPr>
      <t>สถานีอัดประจุไฟฟ้า “EleX by EGAT”</t>
    </r>
    <r>
      <rPr>
        <sz val="11"/>
        <color theme="1"/>
        <rFont val="Calibri"/>
        <family val="2"/>
        <charset val="222"/>
        <scheme val="minor"/>
      </rPr>
      <t xml:space="preserve"> ซึ่งในเบื้องต้น กฟผ. ได้ติดตั้งไปแล้วทั้งหมด 13 สถานี เช่น การร่วมมือเพื่อติดตั้งในสถานีบริการน้ำมัน PT จำนวนหนึ่ง และตั้งเป้าภายในปีนี้จะขยายสถานีอัดประจุไฟฟ้าเป็น 48 แห่งทั่วประเทศ
2. </t>
    </r>
    <r>
      <rPr>
        <sz val="11"/>
        <color rgb="FFFF0000"/>
        <rFont val="Calibri"/>
        <family val="2"/>
        <scheme val="minor"/>
      </rPr>
      <t>แอปพลิเคชั่น “EleXA”</t>
    </r>
    <r>
      <rPr>
        <sz val="11"/>
        <color theme="1"/>
        <rFont val="Calibri"/>
        <family val="2"/>
        <charset val="222"/>
        <scheme val="minor"/>
      </rPr>
      <t xml:space="preserve"> แอพฯ ที่เพิ่มความสะดวกสบายในทุกขั้นตอนให้แก่ผู้ใช้รถ EV โดยให้บริการข้อมูลต่างๆ เกี่ยวกับสถานีชาร์จรถยนต์ไฟฟ้า และการชำระเงินค่าบริการชาร์จรถยนต์ไฟฟ้าในแต่ละครั้ง
3. </t>
    </r>
    <r>
      <rPr>
        <sz val="11"/>
        <color rgb="FFFF0000"/>
        <rFont val="Calibri"/>
        <family val="2"/>
        <scheme val="minor"/>
      </rPr>
      <t>ตู้ชาร์จรถยนต์ไฟฟ้า “EGAT Wallbox”</t>
    </r>
    <r>
      <rPr>
        <sz val="11"/>
        <color theme="1"/>
        <rFont val="Calibri"/>
        <family val="2"/>
        <charset val="222"/>
        <scheme val="minor"/>
      </rPr>
      <t xml:space="preserve"> และ “EGAT DC Quick Charger” ตู้ชาร์จรถยนต์ไฟฟ้าเพื่อติดตั้งในบ้าน และตู้ชาร์จรถยนต์ไฟฟ้าประสิทธิภาพสูงเพื่อรองรับความต้องการของผู้ประกอบการ โดยจะเริ่มจำหน่ายในช่วงไตรมาส 3 ของปีนี้
4. </t>
    </r>
    <r>
      <rPr>
        <sz val="11"/>
        <color rgb="FFFF0000"/>
        <rFont val="Calibri"/>
        <family val="2"/>
        <scheme val="minor"/>
      </rPr>
      <t>“BackEN” หรือ “Backend EGAT Network Operator Platform” ระบบบริหารจัดการ</t>
    </r>
    <r>
      <rPr>
        <sz val="11"/>
        <color theme="1"/>
        <rFont val="Calibri"/>
        <family val="2"/>
        <charset val="222"/>
        <scheme val="minor"/>
      </rPr>
      <t>ตั้งแต่ระบบไฟฟ้า ตู้ชาร์จรถยนต์ไฟฟ้า และสิ่งอื่นๆ ที่เกี่ยวข้อง เพื่อให้การชาร์จรถยนต์ไฟฟ้าทำได้ประสิทธิภาพสูงสุด
- ธค 64 โครงการนำร่องการใช้รถ</t>
    </r>
    <r>
      <rPr>
        <u/>
        <sz val="11"/>
        <color rgb="FFFF0000"/>
        <rFont val="Calibri"/>
        <family val="2"/>
        <scheme val="minor"/>
      </rPr>
      <t>จักรยานยนต์ไฟฟ้า</t>
    </r>
    <r>
      <rPr>
        <sz val="11"/>
        <color theme="1"/>
        <rFont val="Calibri"/>
        <family val="2"/>
        <charset val="222"/>
        <scheme val="minor"/>
      </rPr>
      <t>รับจ้างสาธารณะในพื้นที่อำเภอบางกรวยซึ่งดำเนินการโดย กฟผ. ถือเป็นการนำร่องแห่งแรกใน จ.นนทบุรี เพื่อขับเคลื่อนบางกรวยสู่ชุมชนสีเขียว (Bangkruai Green Community) ส่งมอบรถจักรยานยนต์​ไฟฟ้า ENGY ซึ่งเป็นรถจักรยานยนต์​ไฟฟ้าเบอร์ 5 ภายใต้แบรนด์ กฟผ. และได้รับการจดทะเบียนสาธารณะ​อย่างถูกต้องจำนวน 51 คัน ​ให้แก่ผู้ขับขี่รถจักรยานยนต์รับจ้างสาธารณะเพื่อทดลองให้บริการประชาชนเป็นระยะเวลา 1 ปี นอกจากนี้ กฟผ. ได้ดำเนินการติดตั้งสถานีสับเปลี่ยนแบตเตอรี่ (Battery Swapping Station) จำนวน 3 แห่ง รวมถึงพัฒนาแอปพลิเคชัน “ENGY Rider” เพื่ออำนวยความสะดวกการใช้งาน ซึ่งผู้ขับขี่สามารถตรวจสอบแบตเตอรี่ในสถานีสับเปลี่ยน ระยะทางที่ขับขี่</t>
    </r>
  </si>
  <si>
    <r>
      <t xml:space="preserve">- กค 63 เริ่มโครงการ EGAT Proventure (Sandbox Project) มี 3 ทีม: </t>
    </r>
    <r>
      <rPr>
        <sz val="11"/>
        <color rgb="FFFF0000"/>
        <rFont val="Calibri"/>
        <family val="2"/>
        <scheme val="minor"/>
      </rPr>
      <t xml:space="preserve">1. EV </t>
    </r>
    <r>
      <rPr>
        <u/>
        <sz val="11"/>
        <color rgb="FFFF0000"/>
        <rFont val="Calibri"/>
        <family val="2"/>
        <scheme val="minor"/>
      </rPr>
      <t>Business</t>
    </r>
    <r>
      <rPr>
        <sz val="11"/>
        <color rgb="FFFF0000"/>
        <rFont val="Calibri"/>
        <family val="2"/>
        <scheme val="minor"/>
      </rPr>
      <t xml:space="preserve"> Solution</t>
    </r>
    <r>
      <rPr>
        <sz val="11"/>
        <color theme="1"/>
        <rFont val="Calibri"/>
        <family val="2"/>
        <charset val="222"/>
        <scheme val="minor"/>
      </rPr>
      <t xml:space="preserve"> 2. Behind the Meter Solution 3. Regional Electricity Trading Solution
- กค 63 </t>
    </r>
    <r>
      <rPr>
        <u/>
        <sz val="11"/>
        <color rgb="FFFF0000"/>
        <rFont val="Calibri"/>
        <family val="2"/>
        <scheme val="minor"/>
      </rPr>
      <t>V2G ครั้งแรกในไทย</t>
    </r>
    <r>
      <rPr>
        <sz val="11"/>
        <color theme="1"/>
        <rFont val="Calibri"/>
        <family val="2"/>
        <charset val="222"/>
        <scheme val="minor"/>
      </rPr>
      <t xml:space="preserve"> โดย กฟผ.ได้ร่วมกับ บ. นิสสัน มอเตอร์ (ประเทศไทย) ทดสอบการจ่ายพลังงานจากแบตเตอรี่รถยนต์ไฟฟ้ามายังระบบไฟฟ้า (Vehicle to Grid : V2G) โดยใช้อุปกรณ์แปลงกระแสไฟฟ้าเชื่อมต่อระหว่างรถยนต์ไฟฟ้า Nissan Leaf กับอาคารสำนักงาน กฟผ.สำเร็จเป็นครั้งแรกของประเทศไทย
- ตค 63 เปิดตัว</t>
    </r>
    <r>
      <rPr>
        <u/>
        <sz val="11"/>
        <color rgb="FFFF0000"/>
        <rFont val="Calibri"/>
        <family val="2"/>
        <scheme val="minor"/>
      </rPr>
      <t>เรือไฟฟ้า</t>
    </r>
    <r>
      <rPr>
        <sz val="11"/>
        <color theme="1"/>
        <rFont val="Calibri"/>
        <family val="2"/>
        <charset val="222"/>
        <scheme val="minor"/>
      </rPr>
      <t xml:space="preserve"> กฟผ. ชลพัฒน์ 1 (เรือไฟฟ้าแบบสองท้อง (Catamaran)) ในเส้นทางแม่น้ำเจ้าพระยา รองรับผู้โดยสารได้ประมาณ 80 คน ขับเคลื่อนด้วยพลังงานไฟฟ้าจากแบตเตอรี่ลิเทียมไอออนขนาด 215 กิโลวัตต์-ชั่วโมง สามารถทำความเร็วได้ 20 กิโลเมตร ต่อชั่วโมง ระยะทางประมาณ 60 กิโลเมตรต่อการชาร์จ 1 ครั้ง เป็นส่วนหนึ่งในโครงการวิจัยเรื่องโครงการนำร่องศึกษาการเดินเรือไฟฟ้า เพื่อสาธารณะและพัฒนาจุดเชื่อมต่อการเดินทาง “ล้อ ราง เรือ” ระหว่าง กฟผ. และมหาวิทยาลัยเกษตรศาสตร์ วิทยาเขตศรีราชา สนองนโยบาย One Transport ของภาครัฐ คู่กับเรือ กฟผ. ชลพัฒน์ 2 ซึ่งเป็นเรือไฟฟ้าแบบท้องเดียว (Mono Hull) ทั้งนี้ หากการวิจัยแล้วเสร็จจะมีกำหนดวิ่งเรือดังกล่าวใน 2 เส้นทาง ได้แก่ พระราม 7–ปากเกร็ด และพระราม 7-สะพานตากสิน</t>
    </r>
  </si>
  <si>
    <t xml:space="preserve">- กพช. พิจารณาเห็นชอบกรอบแผนพลังงานชาติ (CN2050 30@30 และ บูรณาการ 5 แผน มีการขยายระบบไฟฟ้ารองรับ EV ผ่าน PDP)
- มิย 64 กพช. แต่งตั้งคณะกรรมการจัดทำแผนบูรณาการการลงทุนและการดำเนินงานเพื่อพัฒนาโครงสร้างพื้นฐานด้านพลังงานไฟฟ้า
- ธค 64 ประชุม คณะกรรมการจัดทำแผนบูรณาการฯ ครั้งที่ 1 มีมติเห็นชอบกรอบการจัดทำแผนบูรณาการการลงทุนและการดำเนินงาน เพื่อพัฒนาโครงสร้างพื้นฐานด้านพลังงานไฟฟ้า ระยะ 5 ปี ของการไฟฟ้าทั้ง 3 แห่ง (ปี 2565 - 2569) </t>
  </si>
  <si>
    <t>- สนพ. จัดทำร่างแผนสถานีอัดประจุไฟฟ้า
- เมย 65 แต่งตั้งคณะอนุกรรมการจัดทำแผนบูรณาการการลงทุนและการดำเนินงาน เพื่อพัฒนาโครงสร้างพื้นฐานด้านพลังงานไฟฟ้า ระยะ 5 ปี ของการไฟฟ้าทั้ง 3 แห่ง เพื่อจัดทำแผนบูรณาการฯ และกลั่นกรองรายละเอียดโครงการลงทุน ไม่ให้ลงทุนซ้ำซ้อนกัน</t>
  </si>
  <si>
    <r>
      <t xml:space="preserve">- มีค 66 ผลประชุมคณะกรรมการ 3 การไฟฟ้า เรื่อง การบูรณาการการลงทุนและการดำเนินงานเพื่อพัฒนาโครงสร้างพื้นฐานด้านนพลังงานไฟฟ้า ครั้งที่ 4 มี 2 ประเด็นด้าน EV
1 </t>
    </r>
    <r>
      <rPr>
        <sz val="11"/>
        <color rgb="FFFF0000"/>
        <rFont val="Calibri"/>
        <family val="2"/>
        <scheme val="minor"/>
      </rPr>
      <t>ร่วมกันพัฒนา EV Roaming Business Platform</t>
    </r>
    <r>
      <rPr>
        <sz val="11"/>
        <color theme="1"/>
        <rFont val="Calibri"/>
        <family val="2"/>
        <charset val="222"/>
        <scheme val="minor"/>
      </rPr>
      <t xml:space="preserve"> ให้สามารถชำระเงินสำหรับการชาร์จ EV ที่ Charging Station ข้ามเครือข่ายได้ บน App ของแต่ละ กฟฟ. (PA ปี 66 ต้อง Roaming ได้อย่างนัอย 1 สถานี)
2</t>
    </r>
    <r>
      <rPr>
        <sz val="11"/>
        <color rgb="FFFF0000"/>
        <rFont val="Calibri"/>
        <family val="2"/>
        <scheme val="minor"/>
      </rPr>
      <t xml:space="preserve"> ร่วมกันพัฒนา Utiltiy Platform (เดิมชื่อ Central Charging Point Operators: CCPO) เพื่อรวบรวมข้อมูลการชาร์จไฟฟ้าจากบ้านเรือนประชาชน และ Charging Station ผ่าน Platform ของ MEA PEA ซึ่งจะทำให้ทราบปริมาณการชาร์จไฟฟ้าาในแต่ละพื้นที่</t>
    </r>
    <r>
      <rPr>
        <sz val="11"/>
        <color theme="1"/>
        <rFont val="Calibri"/>
        <family val="2"/>
        <charset val="222"/>
        <scheme val="minor"/>
      </rPr>
      <t xml:space="preserve"> อีกทั้ง Platform นี้ช่วยขยายผลการส่งเสริมการใช้งานยานยนต์ไฟฟ้า/Smart Charging โดยการส่งสัญญาณด้านราคา/การกำหนดช่วงเวลาการชาร์จไฟฟ้าที่มีราคาถูก/การตอบสนองด้านโหลด (Demand Response) ในอนาคตได้</t>
    </r>
  </si>
  <si>
    <r>
      <rPr>
        <b/>
        <sz val="11"/>
        <color rgb="FFFF0000"/>
        <rFont val="Calibri"/>
        <family val="2"/>
        <scheme val="minor"/>
      </rPr>
      <t xml:space="preserve">ประเทศไทยเริ่มมีขาย BEV </t>
    </r>
    <r>
      <rPr>
        <sz val="11"/>
        <color theme="1"/>
        <rFont val="Calibri"/>
        <family val="2"/>
        <charset val="222"/>
        <scheme val="minor"/>
      </rPr>
      <t xml:space="preserve">
- แบรนด์ไทย ชื่อ Mine Mobility เปิดตัวที่ Motor Show แต่ไม่ได้ทำการขายจริง
- แบรนด์ไทย คือ FOMM เปิดตัวและทำตลาดอยู่ในปัจจุบัน</t>
    </r>
  </si>
  <si>
    <t>โครงการ กฟผ. ด้าน Demand Side</t>
  </si>
  <si>
    <t>EV</t>
  </si>
  <si>
    <t>Pilot Project</t>
  </si>
  <si>
    <r>
      <t>- มีค 62 ใช้งาน มินิบัสไฟฟ้าทั้งหมด จำนวน 11 คัน ไปใช้งานรับ - ส่งพนักงาน กฟผ. และประชาชนที่มาศึกษาดูงานในพื้นที่สำนักงาน โรงไฟฟ้า เขต เขื่อน และ ศูนย์การเรียนรู้ กฟผ. จำนวน 8 แห่ง ได้แก่ โรงไฟฟ้าวังน้อย จ.พระนครศรีอยุธยา โรงไฟฟ้าแม่เมาะ จ.ลำปาง โรงไฟฟ้าน้ำพอง จ.ขอนแก่น โรงไฟฟ้าบางปะกง จ.ฉะเชิงเทรา โรงไฟฟ้าจะนะ จ.สงขลา โรงไฟฟ้าลำตะคองชลภาวัฒนา จ.นครราชสีมา โรงไฟฟ้าเขื่อนสิรินธร จ.อุบลราชธานี สำนักงานใหญ่ กฟผ. และศูนย์การเรียนรู้ กฟผ. จ.นนทบุรี 
- โครงการวิจัยชุด</t>
    </r>
    <r>
      <rPr>
        <sz val="11"/>
        <color rgb="FFFF0000"/>
        <rFont val="Calibri"/>
        <family val="2"/>
        <scheme val="minor"/>
      </rPr>
      <t>รถยนต์ไฟฟ้าดัดแปล</t>
    </r>
    <r>
      <rPr>
        <sz val="11"/>
        <color theme="1"/>
        <rFont val="Calibri"/>
        <family val="2"/>
        <scheme val="minor"/>
      </rPr>
      <t>งระยะที่ 2 เลือกใช้อุปกรณ์ที่หาได้ในประเทศที่มีราคาถูก เข้าถึงได้ง่ายและนำมาดัดแปลงใช้ในรถยนต์ขนาดกลางที่ได้รับความนิยมในท้องตลาด ได้แก่ รถยนต์ Nissan Almera ทดลองใช้งานจริงเรียบร้อยแล้ว ซึ่งสามารถใช้งานได้ถึง200 กิโลเมตรต่อการชาร์จ 1 ครั้ง (ต้นทุน 2 แสนบาท)</t>
    </r>
  </si>
  <si>
    <t>ใช้งาน Minibus EV 11 คัน รับ-ส่งพนักงาน กฟผ. และประชาชนที่มาศึกษาดูงานในพื้นที่สำนักงาน โรงไฟฟ้า เขต เขื่อน และ ศูนย์การเรียนรู้ กฟผ. จำนวน 8 แห่ง ได้แก่ โรงไฟฟ้าวังน้อย จ.พระนครศรีอยุธยา โรงไฟฟ้าแม่เมาะ จ.ลำปาง โรงไฟฟ้าน้ำพอง จ.ขอนแก่น โรงไฟฟ้าบางปะกง จ.ฉะเชิงเทรา โรงไฟฟ้าจะนะ จ.สงขลา โรงไฟฟ้าลำตะคองชลภาวัฒนา จ.นครราชสีมา โรงไฟฟ้าเขื่อนสิรินธร จ.อุบลราชธานี สำนักงานใหญ่ กฟผ. และศูนย์การเรียนรู้ กฟผ. จ.นนทบุรี</t>
  </si>
  <si>
    <t>Pilot</t>
  </si>
  <si>
    <r>
      <rPr>
        <u/>
        <sz val="11"/>
        <color rgb="FFFF0000"/>
        <rFont val="Calibri"/>
        <family val="2"/>
        <scheme val="minor"/>
      </rPr>
      <t>Pilot เริ่มใช้ EV สถานที่รัฐ</t>
    </r>
    <r>
      <rPr>
        <sz val="11"/>
        <color rgb="FFFF0000"/>
        <rFont val="Calibri"/>
        <family val="2"/>
        <scheme val="minor"/>
      </rPr>
      <t>:</t>
    </r>
    <r>
      <rPr>
        <sz val="11"/>
        <color theme="1"/>
        <rFont val="Calibri"/>
        <family val="2"/>
        <charset val="222"/>
        <scheme val="minor"/>
      </rPr>
      <t xml:space="preserve"> </t>
    </r>
    <r>
      <rPr>
        <sz val="11"/>
        <color rgb="FFFF0000"/>
        <rFont val="Calibri"/>
        <family val="2"/>
        <scheme val="minor"/>
      </rPr>
      <t>เริ่มใช้ Minibus EV</t>
    </r>
    <r>
      <rPr>
        <sz val="11"/>
        <color theme="1"/>
        <rFont val="Calibri"/>
        <family val="2"/>
        <charset val="222"/>
        <scheme val="minor"/>
      </rPr>
      <t xml:space="preserve"> เพื่อรับส่งพนักงาน และประชาชน ณ ศูนย์การเรียนรู้ กฟผ.-สำนักงานกลาง</t>
    </r>
  </si>
  <si>
    <t>ปัจจุบัน</t>
  </si>
  <si>
    <t>Minibus EV ใน สนง. กฟผ.</t>
  </si>
  <si>
    <t>วิจัย BEV ดัดแปลง</t>
  </si>
  <si>
    <t>Business Project</t>
  </si>
  <si>
    <t>* โครงการศึกษาการใช้งาน Charging Station ในระบบ EGAT Network Operator</t>
  </si>
  <si>
    <t>* แผนพัฒนาโครงสร้างพื้นฐานด้านไฟฟ้าเพื่อรองรับยานยนต์ไฟฟ้าของประเทศไทย</t>
  </si>
  <si>
    <t>*โครงการวิจัยและพัฒนาระบบบริหารจัดการ Smart Charging Station</t>
  </si>
  <si>
    <t>*งานพัฒนา App และระบบบริหารจัดการ Charging Station</t>
  </si>
  <si>
    <t>*โครงการพัฒนา DC Quick Charger ต้นแบบ</t>
  </si>
  <si>
    <t>มิติ</t>
  </si>
  <si>
    <t>1 การพัฒนาโครงสร้างพื้นฐานสำหรับ Charging Station</t>
  </si>
  <si>
    <t>2 การพัฒนาด้าน Technology</t>
  </si>
  <si>
    <t>3 การกำหนดกฎระเบียบและมาตรฐาน</t>
  </si>
  <si>
    <t>*งานพัฒนามาตรฐานและเกณฑ์ประสิทธิภาพสำหรับ EV และ Charging Station (รองรับการติดฉลากเบอร์ 5)</t>
  </si>
  <si>
    <t>4 การกำหนดเป้าหมายจำนวน Charging Station</t>
  </si>
  <si>
    <t>การส่งเสริมและพัฒนาสถานีอัดประจุยานยนต์ไฟฟ้าในประเทศไทย (รวมโดย มจพ/สนพ เมื่อ กพ65)</t>
  </si>
  <si>
    <t>5 การกำหนดวาง Charging Station</t>
  </si>
  <si>
    <t>*ปี 2568 จะมี Charging Station ทางหลวง 70 แห่ง ในเมือง 140 แห่ง สถานีสับเปลี่ยนแบต 40 แห่งและ 8 Fleet</t>
  </si>
  <si>
    <t>*ติดตั้งในพื้นที่ สน. และ รฟ. ของ EGAT</t>
  </si>
  <si>
    <t>* ร่วมมือกับ บมจ. PTG Energy ในการติดตั้งในสถานีบริหารน้ำมัน PT</t>
  </si>
  <si>
    <t>รวมรถบรรทุก (Truck)</t>
  </si>
  <si>
    <t>รวมรถโดยสาร (Bus)</t>
  </si>
  <si>
    <t>รย.3 Van &amp; Pick Up</t>
  </si>
  <si>
    <t>รถกระบะ (Van &amp; Pick Up)</t>
  </si>
  <si>
    <t>รถ 2 และ 3 ล้อ</t>
  </si>
  <si>
    <t>ค่าจริง</t>
  </si>
  <si>
    <t>ค่าพยากรณ์</t>
  </si>
  <si>
    <t>ที่มา: คณะทำงานจัดทำค่าพยากรณ์ความต้องการไฟฟ้า (คทง.ฯ อนุมัติเมื่อ 25 ส.ค. 65 กบง. เห็นชอบเมื่อ 27 ก.ย.65)</t>
  </si>
  <si>
    <t>อัตราการเติบโต</t>
  </si>
  <si>
    <t>ที่มา: มติ คณะกรรมการนโยบายยานยนต์ไฟฟ้าแห่งชาติเมื่อ 12 พค 64 เห็นชอบเป้าหมายปี 2025 และ 2030 (30@30) และรับทราบเป้าหมายปี 2035</t>
  </si>
  <si>
    <t>ส่วนเพิ่มรายปี</t>
  </si>
  <si>
    <t>ค่าพยากรณ์การใช้ยานยนต์ไฟฟ้า รายปี</t>
  </si>
  <si>
    <t>ค่าพยากรณ์การใช้ยานยนต์ไฟฟ้า สะสม</t>
  </si>
  <si>
    <t>โครงการของ กฟผ.</t>
  </si>
  <si>
    <t>โครงการ กฟผ.</t>
  </si>
  <si>
    <t>Share</t>
  </si>
  <si>
    <t>ส่วนเพิ่ม BEV/รถทุกเชื้อเพลิง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</si>
</sst>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B1mmm\-yy"/>
    <numFmt numFmtId="166" formatCode="_-* #,##0_-;\-* #,##0_-;_-* &quot;-&quot;??_-;_-@_-"/>
    <numFmt numFmtId="167" formatCode="[$-107041E]d\ mmmm\ yyyy;@"/>
    <numFmt numFmtId="168" formatCode="0.0%"/>
  </numFmts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H SarabunPSK"/>
      <family val="2"/>
    </font>
    <font>
      <b/>
      <sz val="14"/>
      <color theme="1"/>
      <name val="TH SarabunPSK"/>
      <family val="2"/>
    </font>
    <font>
      <sz val="11"/>
      <color theme="1"/>
      <name val="Calibri Light"/>
      <family val="2"/>
      <scheme val="major"/>
    </font>
    <font>
      <b/>
      <sz val="14"/>
      <color theme="1"/>
      <name val="TH SarabunPSK"/>
      <family val="2"/>
      <charset val="222"/>
    </font>
    <font>
      <b/>
      <sz val="11"/>
      <color theme="1"/>
      <name val="Calibri Light"/>
      <family val="2"/>
      <charset val="222"/>
      <scheme val="major"/>
    </font>
    <font>
      <b/>
      <u/>
      <sz val="14"/>
      <color theme="1"/>
      <name val="TH SarabunPSK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charset val="22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0" xfId="0" quotePrefix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4" fillId="0" borderId="5" xfId="0" applyFont="1" applyBorder="1"/>
    <xf numFmtId="0" fontId="4" fillId="0" borderId="6" xfId="0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0" fontId="4" fillId="2" borderId="1" xfId="0" applyFont="1" applyFill="1" applyBorder="1"/>
    <xf numFmtId="0" fontId="0" fillId="0" borderId="8" xfId="0" applyBorder="1"/>
    <xf numFmtId="0" fontId="0" fillId="0" borderId="9" xfId="0" applyBorder="1"/>
    <xf numFmtId="0" fontId="4" fillId="2" borderId="5" xfId="0" quotePrefix="1" applyFont="1" applyFill="1" applyBorder="1" applyAlignment="1">
      <alignment horizontal="left"/>
    </xf>
    <xf numFmtId="165" fontId="4" fillId="2" borderId="7" xfId="0" applyNumberFormat="1" applyFont="1" applyFill="1" applyBorder="1"/>
    <xf numFmtId="0" fontId="4" fillId="2" borderId="1" xfId="0" quotePrefix="1" applyFont="1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8" xfId="0" applyBorder="1" applyAlignment="1">
      <alignment horizontal="left"/>
    </xf>
    <xf numFmtId="0" fontId="4" fillId="0" borderId="0" xfId="0" applyFont="1"/>
    <xf numFmtId="0" fontId="4" fillId="0" borderId="1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166" fontId="4" fillId="0" borderId="6" xfId="1" applyNumberFormat="1" applyFont="1" applyBorder="1"/>
    <xf numFmtId="166" fontId="4" fillId="0" borderId="7" xfId="1" applyNumberFormat="1" applyFont="1" applyBorder="1"/>
    <xf numFmtId="166" fontId="0" fillId="0" borderId="8" xfId="0" applyNumberFormat="1" applyBorder="1"/>
    <xf numFmtId="166" fontId="0" fillId="0" borderId="2" xfId="1" applyNumberFormat="1" applyFont="1" applyBorder="1"/>
    <xf numFmtId="166" fontId="4" fillId="0" borderId="5" xfId="1" applyNumberFormat="1" applyFont="1" applyBorder="1"/>
    <xf numFmtId="166" fontId="4" fillId="0" borderId="1" xfId="0" applyNumberFormat="1" applyFont="1" applyBorder="1"/>
    <xf numFmtId="164" fontId="0" fillId="0" borderId="0" xfId="0" applyNumberFormat="1"/>
    <xf numFmtId="9" fontId="0" fillId="0" borderId="0" xfId="2" applyFont="1"/>
    <xf numFmtId="0" fontId="6" fillId="0" borderId="0" xfId="0" applyFont="1" applyFill="1" applyBorder="1"/>
    <xf numFmtId="166" fontId="6" fillId="0" borderId="0" xfId="1" applyNumberFormat="1" applyFont="1" applyFill="1" applyBorder="1"/>
    <xf numFmtId="0" fontId="7" fillId="0" borderId="0" xfId="0" applyFont="1"/>
    <xf numFmtId="0" fontId="9" fillId="0" borderId="0" xfId="0" applyFont="1"/>
    <xf numFmtId="0" fontId="5" fillId="0" borderId="2" xfId="0" applyFont="1" applyFill="1" applyBorder="1"/>
    <xf numFmtId="166" fontId="5" fillId="0" borderId="8" xfId="1" applyNumberFormat="1" applyFont="1" applyFill="1" applyBorder="1"/>
    <xf numFmtId="166" fontId="5" fillId="3" borderId="8" xfId="1" applyNumberFormat="1" applyFont="1" applyFill="1" applyBorder="1"/>
    <xf numFmtId="0" fontId="8" fillId="0" borderId="5" xfId="0" applyFont="1" applyFill="1" applyBorder="1"/>
    <xf numFmtId="166" fontId="8" fillId="0" borderId="1" xfId="1" applyNumberFormat="1" applyFont="1" applyFill="1" applyBorder="1"/>
    <xf numFmtId="0" fontId="6" fillId="0" borderId="8" xfId="0" applyFont="1" applyFill="1" applyBorder="1"/>
    <xf numFmtId="166" fontId="6" fillId="0" borderId="8" xfId="1" applyNumberFormat="1" applyFont="1" applyFill="1" applyBorder="1"/>
    <xf numFmtId="0" fontId="6" fillId="0" borderId="8" xfId="0" quotePrefix="1" applyFont="1" applyFill="1" applyBorder="1" applyAlignment="1">
      <alignment horizontal="left"/>
    </xf>
    <xf numFmtId="0" fontId="6" fillId="0" borderId="1" xfId="0" applyFont="1" applyFill="1" applyBorder="1"/>
    <xf numFmtId="166" fontId="6" fillId="0" borderId="1" xfId="1" applyNumberFormat="1" applyFont="1" applyFill="1" applyBorder="1"/>
    <xf numFmtId="168" fontId="6" fillId="0" borderId="8" xfId="2" applyNumberFormat="1" applyFont="1" applyFill="1" applyBorder="1"/>
    <xf numFmtId="168" fontId="6" fillId="0" borderId="1" xfId="2" applyNumberFormat="1" applyFont="1" applyFill="1" applyBorder="1"/>
    <xf numFmtId="0" fontId="8" fillId="0" borderId="0" xfId="0" applyFont="1" applyFill="1" applyBorder="1"/>
    <xf numFmtId="166" fontId="8" fillId="0" borderId="0" xfId="1" applyNumberFormat="1" applyFont="1" applyFill="1" applyBorder="1"/>
    <xf numFmtId="0" fontId="9" fillId="0" borderId="0" xfId="0" applyFont="1" applyAlignment="1">
      <alignment horizontal="center"/>
    </xf>
    <xf numFmtId="0" fontId="8" fillId="4" borderId="5" xfId="0" quotePrefix="1" applyFont="1" applyFill="1" applyBorder="1" applyAlignment="1">
      <alignment horizontal="center"/>
    </xf>
    <xf numFmtId="1" fontId="8" fillId="4" borderId="1" xfId="1" applyNumberFormat="1" applyFont="1" applyFill="1" applyBorder="1" applyAlignment="1">
      <alignment horizontal="center"/>
    </xf>
    <xf numFmtId="167" fontId="8" fillId="4" borderId="1" xfId="1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6" fillId="5" borderId="5" xfId="0" quotePrefix="1" applyFont="1" applyFill="1" applyBorder="1" applyAlignment="1">
      <alignment horizontal="center"/>
    </xf>
    <xf numFmtId="1" fontId="6" fillId="5" borderId="1" xfId="1" applyNumberFormat="1" applyFont="1" applyFill="1" applyBorder="1" applyAlignment="1">
      <alignment horizontal="center"/>
    </xf>
    <xf numFmtId="167" fontId="6" fillId="5" borderId="1" xfId="1" applyNumberFormat="1" applyFont="1" applyFill="1" applyBorder="1" applyAlignment="1">
      <alignment horizontal="center"/>
    </xf>
    <xf numFmtId="0" fontId="9" fillId="7" borderId="0" xfId="0" applyFont="1" applyFill="1"/>
    <xf numFmtId="0" fontId="8" fillId="7" borderId="0" xfId="0" applyFont="1" applyFill="1" applyBorder="1"/>
    <xf numFmtId="166" fontId="8" fillId="7" borderId="0" xfId="1" applyNumberFormat="1" applyFont="1" applyFill="1" applyBorder="1"/>
    <xf numFmtId="0" fontId="10" fillId="0" borderId="0" xfId="0" quotePrefix="1" applyFont="1" applyFill="1" applyBorder="1" applyAlignment="1">
      <alignment horizontal="left"/>
    </xf>
    <xf numFmtId="0" fontId="10" fillId="0" borderId="0" xfId="0" applyFont="1" applyFill="1" applyBorder="1"/>
    <xf numFmtId="0" fontId="11" fillId="0" borderId="0" xfId="0" applyFont="1"/>
    <xf numFmtId="0" fontId="11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0" fontId="8" fillId="6" borderId="5" xfId="0" quotePrefix="1" applyFont="1" applyFill="1" applyBorder="1" applyAlignment="1">
      <alignment horizontal="center"/>
    </xf>
    <xf numFmtId="1" fontId="8" fillId="6" borderId="1" xfId="1" applyNumberFormat="1" applyFont="1" applyFill="1" applyBorder="1" applyAlignment="1">
      <alignment horizontal="center"/>
    </xf>
    <xf numFmtId="167" fontId="8" fillId="6" borderId="1" xfId="1" applyNumberFormat="1" applyFont="1" applyFill="1" applyBorder="1" applyAlignment="1">
      <alignment horizontal="center"/>
    </xf>
    <xf numFmtId="0" fontId="0" fillId="0" borderId="0" xfId="0" applyAlignment="1">
      <alignment vertical="top"/>
    </xf>
    <xf numFmtId="0" fontId="0" fillId="0" borderId="0" xfId="0" quotePrefix="1" applyAlignment="1">
      <alignment horizontal="left" vertical="top"/>
    </xf>
    <xf numFmtId="0" fontId="0" fillId="0" borderId="0" xfId="0" quotePrefix="1" applyAlignment="1">
      <alignment horizontal="left" vertical="top" wrapText="1"/>
    </xf>
    <xf numFmtId="0" fontId="4" fillId="0" borderId="0" xfId="0" applyFont="1" applyAlignment="1">
      <alignment vertical="top"/>
    </xf>
    <xf numFmtId="0" fontId="4" fillId="0" borderId="0" xfId="0" quotePrefix="1" applyFont="1" applyAlignment="1">
      <alignment horizontal="left" vertical="top"/>
    </xf>
    <xf numFmtId="0" fontId="14" fillId="0" borderId="0" xfId="0" quotePrefix="1" applyFont="1" applyAlignment="1">
      <alignment horizontal="left" vertical="top" wrapText="1"/>
    </xf>
    <xf numFmtId="0" fontId="2" fillId="0" borderId="0" xfId="0" quotePrefix="1" applyFont="1" applyAlignment="1">
      <alignment horizontal="left" vertical="top" wrapText="1"/>
    </xf>
    <xf numFmtId="0" fontId="0" fillId="0" borderId="0" xfId="0" applyAlignment="1"/>
    <xf numFmtId="0" fontId="5" fillId="3" borderId="2" xfId="0" quotePrefix="1" applyFont="1" applyFill="1" applyBorder="1" applyAlignment="1">
      <alignment horizontal="left"/>
    </xf>
    <xf numFmtId="0" fontId="5" fillId="0" borderId="2" xfId="0" quotePrefix="1" applyFont="1" applyFill="1" applyBorder="1" applyAlignment="1">
      <alignment horizontal="left"/>
    </xf>
    <xf numFmtId="166" fontId="6" fillId="0" borderId="0" xfId="1" applyNumberFormat="1" applyFont="1" applyFill="1" applyBorder="1" applyAlignment="1">
      <alignment horizontal="right"/>
    </xf>
    <xf numFmtId="166" fontId="6" fillId="0" borderId="0" xfId="1" applyNumberFormat="1" applyFont="1" applyFill="1" applyBorder="1" applyAlignment="1">
      <alignment horizontal="left"/>
    </xf>
    <xf numFmtId="9" fontId="6" fillId="0" borderId="8" xfId="2" applyFont="1" applyFill="1" applyBorder="1"/>
    <xf numFmtId="9" fontId="6" fillId="0" borderId="1" xfId="2" applyFont="1" applyFill="1" applyBorder="1"/>
    <xf numFmtId="9" fontId="6" fillId="0" borderId="0" xfId="2" applyFont="1" applyFill="1" applyBorder="1" applyAlignment="1">
      <alignment horizontal="left"/>
    </xf>
    <xf numFmtId="9" fontId="7" fillId="0" borderId="0" xfId="2" applyFont="1"/>
    <xf numFmtId="166" fontId="6" fillId="2" borderId="8" xfId="1" applyNumberFormat="1" applyFont="1" applyFill="1" applyBorder="1"/>
    <xf numFmtId="0" fontId="17" fillId="0" borderId="0" xfId="3"/>
    <xf numFmtId="166" fontId="6" fillId="0" borderId="0" xfId="1" quotePrefix="1" applyNumberFormat="1" applyFont="1" applyFill="1" applyBorder="1" applyAlignment="1">
      <alignment horizontal="left"/>
    </xf>
    <xf numFmtId="167" fontId="8" fillId="4" borderId="0" xfId="1" applyNumberFormat="1" applyFont="1" applyFill="1" applyBorder="1" applyAlignment="1">
      <alignment horizontal="center"/>
    </xf>
    <xf numFmtId="166" fontId="5" fillId="0" borderId="0" xfId="1" applyNumberFormat="1" applyFont="1" applyFill="1" applyBorder="1"/>
    <xf numFmtId="166" fontId="5" fillId="3" borderId="0" xfId="1" applyNumberFormat="1" applyFont="1" applyFill="1" applyBorder="1"/>
    <xf numFmtId="167" fontId="6" fillId="5" borderId="0" xfId="1" applyNumberFormat="1" applyFont="1" applyFill="1" applyBorder="1" applyAlignment="1">
      <alignment horizontal="center"/>
    </xf>
    <xf numFmtId="9" fontId="6" fillId="0" borderId="0" xfId="2" applyFont="1" applyFill="1" applyBorder="1"/>
    <xf numFmtId="167" fontId="8" fillId="6" borderId="0" xfId="1" applyNumberFormat="1" applyFont="1" applyFill="1" applyBorder="1" applyAlignment="1">
      <alignment horizontal="center"/>
    </xf>
    <xf numFmtId="168" fontId="6" fillId="0" borderId="0" xfId="2" applyNumberFormat="1" applyFont="1" applyFill="1" applyBorder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M3_BEV!$B$27</c:f>
              <c:strCache>
                <c:ptCount val="1"/>
                <c:pt idx="0">
                  <c:v>รถยนต์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M3_BEV!$C$26:$L$26</c:f>
              <c:numCache>
                <c:formatCode>0</c:formatCode>
                <c:ptCount val="9"/>
                <c:pt idx="0">
                  <c:v>2558</c:v>
                </c:pt>
                <c:pt idx="1">
                  <c:v>2559</c:v>
                </c:pt>
                <c:pt idx="2">
                  <c:v>2560</c:v>
                </c:pt>
                <c:pt idx="3">
                  <c:v>2561</c:v>
                </c:pt>
                <c:pt idx="4">
                  <c:v>2562</c:v>
                </c:pt>
                <c:pt idx="5">
                  <c:v>2563</c:v>
                </c:pt>
                <c:pt idx="6">
                  <c:v>2564</c:v>
                </c:pt>
                <c:pt idx="7">
                  <c:v>2565</c:v>
                </c:pt>
                <c:pt idx="8">
                  <c:v>2566</c:v>
                </c:pt>
              </c:numCache>
            </c:numRef>
          </c:cat>
          <c:val>
            <c:numRef>
              <c:f>M3_BEV!$C$27:$L$27</c:f>
              <c:numCache>
                <c:formatCode>_-* #,##0_-;\-* #,##0_-;_-* "-"??_-;_-@_-</c:formatCode>
                <c:ptCount val="9"/>
                <c:pt idx="0">
                  <c:v>52</c:v>
                </c:pt>
                <c:pt idx="1">
                  <c:v>58</c:v>
                </c:pt>
                <c:pt idx="2">
                  <c:v>85</c:v>
                </c:pt>
                <c:pt idx="3">
                  <c:v>193</c:v>
                </c:pt>
                <c:pt idx="4">
                  <c:v>897</c:v>
                </c:pt>
                <c:pt idx="5">
                  <c:v>2183</c:v>
                </c:pt>
                <c:pt idx="6">
                  <c:v>4102</c:v>
                </c:pt>
                <c:pt idx="7">
                  <c:v>13732</c:v>
                </c:pt>
                <c:pt idx="8">
                  <c:v>89743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C-4A29-A204-6CF1FE2B2976}"/>
            </c:ext>
          </c:extLst>
        </c:ser>
        <c:ser>
          <c:idx val="1"/>
          <c:order val="1"/>
          <c:tx>
            <c:strRef>
              <c:f>M3_BEV!$B$28</c:f>
              <c:strCache>
                <c:ptCount val="1"/>
                <c:pt idx="0">
                  <c:v>รถกระบะ (Van &amp; Pick Up)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M3_BEV!$C$26:$L$26</c:f>
              <c:numCache>
                <c:formatCode>0</c:formatCode>
                <c:ptCount val="9"/>
                <c:pt idx="0">
                  <c:v>2558</c:v>
                </c:pt>
                <c:pt idx="1">
                  <c:v>2559</c:v>
                </c:pt>
                <c:pt idx="2">
                  <c:v>2560</c:v>
                </c:pt>
                <c:pt idx="3">
                  <c:v>2561</c:v>
                </c:pt>
                <c:pt idx="4">
                  <c:v>2562</c:v>
                </c:pt>
                <c:pt idx="5">
                  <c:v>2563</c:v>
                </c:pt>
                <c:pt idx="6">
                  <c:v>2564</c:v>
                </c:pt>
                <c:pt idx="7">
                  <c:v>2565</c:v>
                </c:pt>
                <c:pt idx="8">
                  <c:v>2566</c:v>
                </c:pt>
              </c:numCache>
            </c:numRef>
          </c:cat>
          <c:val>
            <c:numRef>
              <c:f>M3_BEV!$C$28:$L$28</c:f>
              <c:numCache>
                <c:formatCode>_-* #,##0_-;\-* #,##0_-;_-* "-"??_-;_-@_-</c:formatCode>
                <c:ptCount val="9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19</c:v>
                </c:pt>
                <c:pt idx="6">
                  <c:v>30</c:v>
                </c:pt>
                <c:pt idx="7">
                  <c:v>73</c:v>
                </c:pt>
                <c:pt idx="8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C-4A29-A204-6CF1FE2B2976}"/>
            </c:ext>
          </c:extLst>
        </c:ser>
        <c:ser>
          <c:idx val="2"/>
          <c:order val="2"/>
          <c:tx>
            <c:strRef>
              <c:f>M3_BEV!$B$29</c:f>
              <c:strCache>
                <c:ptCount val="1"/>
                <c:pt idx="0">
                  <c:v>รถ 2 และ 3 ล้อ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M3_BEV!$C$26:$L$26</c:f>
              <c:numCache>
                <c:formatCode>0</c:formatCode>
                <c:ptCount val="9"/>
                <c:pt idx="0">
                  <c:v>2558</c:v>
                </c:pt>
                <c:pt idx="1">
                  <c:v>2559</c:v>
                </c:pt>
                <c:pt idx="2">
                  <c:v>2560</c:v>
                </c:pt>
                <c:pt idx="3">
                  <c:v>2561</c:v>
                </c:pt>
                <c:pt idx="4">
                  <c:v>2562</c:v>
                </c:pt>
                <c:pt idx="5">
                  <c:v>2563</c:v>
                </c:pt>
                <c:pt idx="6">
                  <c:v>2564</c:v>
                </c:pt>
                <c:pt idx="7">
                  <c:v>2565</c:v>
                </c:pt>
                <c:pt idx="8">
                  <c:v>2566</c:v>
                </c:pt>
              </c:numCache>
            </c:numRef>
          </c:cat>
          <c:val>
            <c:numRef>
              <c:f>M3_BEV!$C$29:$L$29</c:f>
              <c:numCache>
                <c:formatCode>_-* #,##0_-;\-* #,##0_-;_-* "-"??_-;_-@_-</c:formatCode>
                <c:ptCount val="9"/>
                <c:pt idx="0">
                  <c:v>1724</c:v>
                </c:pt>
                <c:pt idx="1">
                  <c:v>1359</c:v>
                </c:pt>
                <c:pt idx="2">
                  <c:v>1237</c:v>
                </c:pt>
                <c:pt idx="3">
                  <c:v>1168</c:v>
                </c:pt>
                <c:pt idx="4">
                  <c:v>1831</c:v>
                </c:pt>
                <c:pt idx="5">
                  <c:v>3363</c:v>
                </c:pt>
                <c:pt idx="6">
                  <c:v>7012</c:v>
                </c:pt>
                <c:pt idx="7">
                  <c:v>17038</c:v>
                </c:pt>
                <c:pt idx="8">
                  <c:v>39112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8C-4A29-A204-6CF1FE2B2976}"/>
            </c:ext>
          </c:extLst>
        </c:ser>
        <c:ser>
          <c:idx val="3"/>
          <c:order val="3"/>
          <c:tx>
            <c:strRef>
              <c:f>M3_BEV!$B$30</c:f>
              <c:strCache>
                <c:ptCount val="1"/>
                <c:pt idx="0">
                  <c:v>รถบรรทุก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M3_BEV!$C$26:$L$26</c:f>
              <c:numCache>
                <c:formatCode>0</c:formatCode>
                <c:ptCount val="9"/>
                <c:pt idx="0">
                  <c:v>2558</c:v>
                </c:pt>
                <c:pt idx="1">
                  <c:v>2559</c:v>
                </c:pt>
                <c:pt idx="2">
                  <c:v>2560</c:v>
                </c:pt>
                <c:pt idx="3">
                  <c:v>2561</c:v>
                </c:pt>
                <c:pt idx="4">
                  <c:v>2562</c:v>
                </c:pt>
                <c:pt idx="5">
                  <c:v>2563</c:v>
                </c:pt>
                <c:pt idx="6">
                  <c:v>2564</c:v>
                </c:pt>
                <c:pt idx="7">
                  <c:v>2565</c:v>
                </c:pt>
                <c:pt idx="8">
                  <c:v>2566</c:v>
                </c:pt>
              </c:numCache>
            </c:numRef>
          </c:cat>
          <c:val>
            <c:numRef>
              <c:f>M3_BEV!$C$30:$L$30</c:f>
              <c:numCache>
                <c:formatCode>_-* #,##0_-;\-* #,##0_-;_-* "-"??_-;_-@_-</c:formatCode>
                <c:ptCount val="9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8C-4A29-A204-6CF1FE2B2976}"/>
            </c:ext>
          </c:extLst>
        </c:ser>
        <c:ser>
          <c:idx val="4"/>
          <c:order val="4"/>
          <c:tx>
            <c:strRef>
              <c:f>M3_BEV!$B$31</c:f>
              <c:strCache>
                <c:ptCount val="1"/>
                <c:pt idx="0">
                  <c:v>รถบัส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M3_BEV!$C$26:$L$26</c:f>
              <c:numCache>
                <c:formatCode>0</c:formatCode>
                <c:ptCount val="9"/>
                <c:pt idx="0">
                  <c:v>2558</c:v>
                </c:pt>
                <c:pt idx="1">
                  <c:v>2559</c:v>
                </c:pt>
                <c:pt idx="2">
                  <c:v>2560</c:v>
                </c:pt>
                <c:pt idx="3">
                  <c:v>2561</c:v>
                </c:pt>
                <c:pt idx="4">
                  <c:v>2562</c:v>
                </c:pt>
                <c:pt idx="5">
                  <c:v>2563</c:v>
                </c:pt>
                <c:pt idx="6">
                  <c:v>2564</c:v>
                </c:pt>
                <c:pt idx="7">
                  <c:v>2565</c:v>
                </c:pt>
                <c:pt idx="8">
                  <c:v>2566</c:v>
                </c:pt>
              </c:numCache>
            </c:numRef>
          </c:cat>
          <c:val>
            <c:numRef>
              <c:f>M3_BEV!$C$31:$L$31</c:f>
              <c:numCache>
                <c:formatCode>_-* #,##0_-;\-* #,##0_-;_-* "-"??_-;_-@_-</c:formatCode>
                <c:ptCount val="9"/>
                <c:pt idx="0">
                  <c:v>34</c:v>
                </c:pt>
                <c:pt idx="1">
                  <c:v>61</c:v>
                </c:pt>
                <c:pt idx="2">
                  <c:v>62</c:v>
                </c:pt>
                <c:pt idx="3">
                  <c:v>85</c:v>
                </c:pt>
                <c:pt idx="4">
                  <c:v>117</c:v>
                </c:pt>
                <c:pt idx="5">
                  <c:v>120</c:v>
                </c:pt>
                <c:pt idx="6">
                  <c:v>238</c:v>
                </c:pt>
                <c:pt idx="7">
                  <c:v>1212</c:v>
                </c:pt>
                <c:pt idx="8">
                  <c:v>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8C-4A29-A204-6CF1FE2B2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548687"/>
        <c:axId val="1934495967"/>
      </c:lineChart>
      <c:catAx>
        <c:axId val="187354868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495967"/>
        <c:crosses val="autoZero"/>
        <c:auto val="1"/>
        <c:lblAlgn val="ctr"/>
        <c:lblOffset val="100"/>
        <c:noMultiLvlLbl val="0"/>
      </c:catAx>
      <c:valAx>
        <c:axId val="193449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4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M3_BEV!$B$27</c:f>
              <c:strCache>
                <c:ptCount val="1"/>
                <c:pt idx="0">
                  <c:v>รถยนต์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M3_BEV!$H$27:$L$27</c:f>
              <c:numCache>
                <c:formatCode>_-* #,##0_-;\-* #,##0_-;_-* "-"??_-;_-@_-</c:formatCode>
                <c:ptCount val="4"/>
                <c:pt idx="0">
                  <c:v>2183</c:v>
                </c:pt>
                <c:pt idx="1">
                  <c:v>4102</c:v>
                </c:pt>
                <c:pt idx="2">
                  <c:v>13732</c:v>
                </c:pt>
                <c:pt idx="3">
                  <c:v>89743</c:v>
                </c:pt>
              </c:numCache>
            </c:numRef>
          </c:xVal>
          <c:yVal>
            <c:numRef>
              <c:f>M3_BEV!$O$27:$R$27</c:f>
              <c:numCache>
                <c:formatCode>_-* #,##0_-;\-* #,##0_-;_-* "-"??_-;_-@_-</c:formatCode>
                <c:ptCount val="4"/>
                <c:pt idx="0">
                  <c:v>1899</c:v>
                </c:pt>
                <c:pt idx="1">
                  <c:v>29088</c:v>
                </c:pt>
                <c:pt idx="2">
                  <c:v>85904</c:v>
                </c:pt>
                <c:pt idx="3">
                  <c:v>175403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0-4049-99A5-38A85F9109D0}"/>
            </c:ext>
          </c:extLst>
        </c:ser>
        <c:ser>
          <c:idx val="2"/>
          <c:order val="2"/>
          <c:tx>
            <c:strRef>
              <c:f>M3_BEV!$B$29</c:f>
              <c:strCache>
                <c:ptCount val="1"/>
                <c:pt idx="0">
                  <c:v>รถ 2 และ 3 ล้อ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M3_BEV!$H$29:$L$29</c:f>
              <c:numCache>
                <c:formatCode>_-* #,##0_-;\-* #,##0_-;_-* "-"??_-;_-@_-</c:formatCode>
                <c:ptCount val="4"/>
                <c:pt idx="0">
                  <c:v>3363</c:v>
                </c:pt>
                <c:pt idx="1">
                  <c:v>7012</c:v>
                </c:pt>
                <c:pt idx="2">
                  <c:v>17038</c:v>
                </c:pt>
                <c:pt idx="3">
                  <c:v>39112</c:v>
                </c:pt>
              </c:numCache>
            </c:numRef>
          </c:xVal>
          <c:yVal>
            <c:numRef>
              <c:f>M3_BEV!$O$29:$R$29</c:f>
              <c:numCache>
                <c:formatCode>_-* #,##0_-;\-* #,##0_-;_-* "-"??_-;_-@_-</c:formatCode>
                <c:ptCount val="4"/>
                <c:pt idx="0">
                  <c:v>2593</c:v>
                </c:pt>
                <c:pt idx="1">
                  <c:v>62111</c:v>
                </c:pt>
                <c:pt idx="2">
                  <c:v>185388</c:v>
                </c:pt>
                <c:pt idx="3">
                  <c:v>378544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D0-4049-99A5-38A85F910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291791"/>
        <c:axId val="194328500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M3_BEV!$B$28</c15:sqref>
                        </c15:formulaRef>
                      </c:ext>
                    </c:extLst>
                    <c:strCache>
                      <c:ptCount val="1"/>
                      <c:pt idx="0">
                        <c:v>รถกระบะ (Van &amp; Pick Up)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M3_BEV!$H$28:$L$28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19</c:v>
                      </c:pt>
                      <c:pt idx="1">
                        <c:v>30</c:v>
                      </c:pt>
                      <c:pt idx="2">
                        <c:v>73</c:v>
                      </c:pt>
                      <c:pt idx="3">
                        <c:v>279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M3_BEV!$O$28:$R$28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0</c:v>
                      </c:pt>
                      <c:pt idx="1">
                        <c:v>11058</c:v>
                      </c:pt>
                      <c:pt idx="2">
                        <c:v>33245</c:v>
                      </c:pt>
                      <c:pt idx="3">
                        <c:v>66796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5D0-4049-99A5-38A85F9109D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M3_BEV!$B$30</c15:sqref>
                        </c15:formulaRef>
                      </c:ext>
                    </c:extLst>
                    <c:strCache>
                      <c:ptCount val="1"/>
                      <c:pt idx="0">
                        <c:v>รถบรรทุก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M3_BEV!$H$30:$L$30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26</c:v>
                      </c:pt>
                      <c:pt idx="3">
                        <c:v>303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M3_BEV!$O$30:$R$30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0</c:v>
                      </c:pt>
                      <c:pt idx="1">
                        <c:v>2294</c:v>
                      </c:pt>
                      <c:pt idx="2">
                        <c:v>7250</c:v>
                      </c:pt>
                      <c:pt idx="3">
                        <c:v>15256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5D0-4049-99A5-38A85F9109D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M3_BEV!$B$31</c15:sqref>
                        </c15:formulaRef>
                      </c:ext>
                    </c:extLst>
                    <c:strCache>
                      <c:ptCount val="1"/>
                      <c:pt idx="0">
                        <c:v>รถบัส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M3_BEV!$H$31:$L$31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120</c:v>
                      </c:pt>
                      <c:pt idx="1">
                        <c:v>238</c:v>
                      </c:pt>
                      <c:pt idx="2">
                        <c:v>1212</c:v>
                      </c:pt>
                      <c:pt idx="3">
                        <c:v>2419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M3_BEV!$O$31:$R$31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</c:v>
                      </c:pt>
                      <c:pt idx="1">
                        <c:v>484</c:v>
                      </c:pt>
                      <c:pt idx="2">
                        <c:v>1450</c:v>
                      </c:pt>
                      <c:pt idx="3">
                        <c:v>2906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5D0-4049-99A5-38A85F9109D0}"/>
                  </c:ext>
                </c:extLst>
              </c15:ser>
            </c15:filteredScatterSeries>
          </c:ext>
        </c:extLst>
      </c:scatterChart>
      <c:valAx>
        <c:axId val="193429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ค่าจริง (คัน)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285007"/>
        <c:crosses val="autoZero"/>
        <c:crossBetween val="midCat"/>
      </c:valAx>
      <c:valAx>
        <c:axId val="19432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ค่าพยากรณ์ (คัน)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29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2.7777777777777776E-2"/>
          <c:w val="1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รถกระบะ รถบรรทุก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M3_BEV!$B$28</c:f>
              <c:strCache>
                <c:ptCount val="1"/>
                <c:pt idx="0">
                  <c:v>รถกระบะ (Van &amp; Pick Up)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M3_BEV!$H$28:$L$28</c:f>
              <c:numCache>
                <c:formatCode>_-* #,##0_-;\-* #,##0_-;_-* "-"??_-;_-@_-</c:formatCode>
                <c:ptCount val="4"/>
                <c:pt idx="0">
                  <c:v>19</c:v>
                </c:pt>
                <c:pt idx="1">
                  <c:v>30</c:v>
                </c:pt>
                <c:pt idx="2">
                  <c:v>73</c:v>
                </c:pt>
                <c:pt idx="3">
                  <c:v>279</c:v>
                </c:pt>
              </c:numCache>
            </c:numRef>
          </c:xVal>
          <c:yVal>
            <c:numRef>
              <c:f>M3_BEV!$O$28:$R$28</c:f>
              <c:numCache>
                <c:formatCode>_-* #,##0_-;\-* #,##0_-;_-* "-"??_-;_-@_-</c:formatCode>
                <c:ptCount val="4"/>
                <c:pt idx="0">
                  <c:v>0</c:v>
                </c:pt>
                <c:pt idx="1">
                  <c:v>11058</c:v>
                </c:pt>
                <c:pt idx="2">
                  <c:v>33245</c:v>
                </c:pt>
                <c:pt idx="3">
                  <c:v>66796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D0-4049-99A5-38A85F9109D0}"/>
            </c:ext>
          </c:extLst>
        </c:ser>
        <c:ser>
          <c:idx val="3"/>
          <c:order val="3"/>
          <c:tx>
            <c:strRef>
              <c:f>M3_BEV!$B$30</c:f>
              <c:strCache>
                <c:ptCount val="1"/>
                <c:pt idx="0">
                  <c:v>รถบรรทุก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M3_BEV!$H$30:$L$30</c:f>
              <c:numCache>
                <c:formatCode>_-* #,##0_-;\-* #,##0_-;_-* "-"??_-;_-@_-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26</c:v>
                </c:pt>
                <c:pt idx="3">
                  <c:v>303</c:v>
                </c:pt>
              </c:numCache>
            </c:numRef>
          </c:xVal>
          <c:yVal>
            <c:numRef>
              <c:f>M3_BEV!$O$30:$R$30</c:f>
              <c:numCache>
                <c:formatCode>_-* #,##0_-;\-* #,##0_-;_-* "-"??_-;_-@_-</c:formatCode>
                <c:ptCount val="4"/>
                <c:pt idx="0">
                  <c:v>0</c:v>
                </c:pt>
                <c:pt idx="1">
                  <c:v>2294</c:v>
                </c:pt>
                <c:pt idx="2">
                  <c:v>7250</c:v>
                </c:pt>
                <c:pt idx="3">
                  <c:v>15256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D0-4049-99A5-38A85F910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291791"/>
        <c:axId val="19432850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M3_BEV!$B$27</c15:sqref>
                        </c15:formulaRef>
                      </c:ext>
                    </c:extLst>
                    <c:strCache>
                      <c:ptCount val="1"/>
                      <c:pt idx="0">
                        <c:v>รถยนต์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M3_BEV!$H$27:$L$27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2183</c:v>
                      </c:pt>
                      <c:pt idx="1">
                        <c:v>4102</c:v>
                      </c:pt>
                      <c:pt idx="2">
                        <c:v>13732</c:v>
                      </c:pt>
                      <c:pt idx="3">
                        <c:v>89743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M3_BEV!$O$27:$R$27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1899</c:v>
                      </c:pt>
                      <c:pt idx="1">
                        <c:v>29088</c:v>
                      </c:pt>
                      <c:pt idx="2">
                        <c:v>85904</c:v>
                      </c:pt>
                      <c:pt idx="3">
                        <c:v>175403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5D0-4049-99A5-38A85F9109D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M3_BEV!$B$29</c15:sqref>
                        </c15:formulaRef>
                      </c:ext>
                    </c:extLst>
                    <c:strCache>
                      <c:ptCount val="1"/>
                      <c:pt idx="0">
                        <c:v>รถ 2 และ 3 ล้อ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M3_BEV!$H$29:$L$29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3363</c:v>
                      </c:pt>
                      <c:pt idx="1">
                        <c:v>7012</c:v>
                      </c:pt>
                      <c:pt idx="2">
                        <c:v>17038</c:v>
                      </c:pt>
                      <c:pt idx="3">
                        <c:v>39112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M3_BEV!$O$29:$R$29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2593</c:v>
                      </c:pt>
                      <c:pt idx="1">
                        <c:v>62111</c:v>
                      </c:pt>
                      <c:pt idx="2">
                        <c:v>185388</c:v>
                      </c:pt>
                      <c:pt idx="3">
                        <c:v>378544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5D0-4049-99A5-38A85F9109D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M3_BEV!$B$31</c15:sqref>
                        </c15:formulaRef>
                      </c:ext>
                    </c:extLst>
                    <c:strCache>
                      <c:ptCount val="1"/>
                      <c:pt idx="0">
                        <c:v>รถบัส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M3_BEV!$H$31:$L$31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120</c:v>
                      </c:pt>
                      <c:pt idx="1">
                        <c:v>238</c:v>
                      </c:pt>
                      <c:pt idx="2">
                        <c:v>1212</c:v>
                      </c:pt>
                      <c:pt idx="3">
                        <c:v>2419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M3_BEV!$O$31:$R$31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</c:v>
                      </c:pt>
                      <c:pt idx="1">
                        <c:v>484</c:v>
                      </c:pt>
                      <c:pt idx="2">
                        <c:v>1450</c:v>
                      </c:pt>
                      <c:pt idx="3">
                        <c:v>2906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5D0-4049-99A5-38A85F9109D0}"/>
                  </c:ext>
                </c:extLst>
              </c15:ser>
            </c15:filteredScatterSeries>
          </c:ext>
        </c:extLst>
      </c:scatterChart>
      <c:valAx>
        <c:axId val="193429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ค่าจริง (คัน)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285007"/>
        <c:crosses val="autoZero"/>
        <c:crossBetween val="midCat"/>
      </c:valAx>
      <c:valAx>
        <c:axId val="19432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ค่าพยากรณ์ (คัน)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29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M3_BEV!$B$31</c:f>
              <c:strCache>
                <c:ptCount val="1"/>
                <c:pt idx="0">
                  <c:v>รถบัส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1"/>
            <c:marker>
              <c:symbol val="diamond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B86-46B1-ACC2-F9E3CD6148AC}"/>
              </c:ext>
            </c:extLst>
          </c:dPt>
          <c:dPt>
            <c:idx val="2"/>
            <c:marker>
              <c:symbol val="triang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B86-46B1-ACC2-F9E3CD6148AC}"/>
              </c:ext>
            </c:extLst>
          </c:dPt>
          <c:dPt>
            <c:idx val="3"/>
            <c:marker>
              <c:symbol val="squar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B86-46B1-ACC2-F9E3CD6148AC}"/>
              </c:ext>
            </c:extLst>
          </c:dPt>
          <c:xVal>
            <c:numRef>
              <c:f>M3_BEV!$H$31:$L$31</c:f>
              <c:numCache>
                <c:formatCode>_-* #,##0_-;\-* #,##0_-;_-* "-"??_-;_-@_-</c:formatCode>
                <c:ptCount val="4"/>
                <c:pt idx="0">
                  <c:v>120</c:v>
                </c:pt>
                <c:pt idx="1">
                  <c:v>238</c:v>
                </c:pt>
                <c:pt idx="2">
                  <c:v>1212</c:v>
                </c:pt>
                <c:pt idx="3">
                  <c:v>2419</c:v>
                </c:pt>
              </c:numCache>
              <c:extLst xmlns:c15="http://schemas.microsoft.com/office/drawing/2012/chart"/>
            </c:numRef>
          </c:xVal>
          <c:yVal>
            <c:numRef>
              <c:f>M3_BEV!$O$31:$R$31</c:f>
              <c:numCache>
                <c:formatCode>_-* #,##0_-;\-* #,##0_-;_-* "-"??_-;_-@_-</c:formatCode>
                <c:ptCount val="4"/>
                <c:pt idx="0">
                  <c:v>2</c:v>
                </c:pt>
                <c:pt idx="1">
                  <c:v>484</c:v>
                </c:pt>
                <c:pt idx="2">
                  <c:v>1450</c:v>
                </c:pt>
                <c:pt idx="3">
                  <c:v>2906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05D0-4049-99A5-38A85F910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291791"/>
        <c:axId val="19432850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M3_BEV!$B$27</c15:sqref>
                        </c15:formulaRef>
                      </c:ext>
                    </c:extLst>
                    <c:strCache>
                      <c:ptCount val="1"/>
                      <c:pt idx="0">
                        <c:v>รถยนต์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M3_BEV!$H$27:$L$27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2183</c:v>
                      </c:pt>
                      <c:pt idx="1">
                        <c:v>4102</c:v>
                      </c:pt>
                      <c:pt idx="2">
                        <c:v>13732</c:v>
                      </c:pt>
                      <c:pt idx="3">
                        <c:v>89743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M3_BEV!$O$27:$R$27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1899</c:v>
                      </c:pt>
                      <c:pt idx="1">
                        <c:v>29088</c:v>
                      </c:pt>
                      <c:pt idx="2">
                        <c:v>85904</c:v>
                      </c:pt>
                      <c:pt idx="3">
                        <c:v>175403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5D0-4049-99A5-38A85F9109D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M3_BEV!$B$28</c15:sqref>
                        </c15:formulaRef>
                      </c:ext>
                    </c:extLst>
                    <c:strCache>
                      <c:ptCount val="1"/>
                      <c:pt idx="0">
                        <c:v>รถกระบะ (Van &amp; Pick Up)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M3_BEV!$H$28:$L$28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19</c:v>
                      </c:pt>
                      <c:pt idx="1">
                        <c:v>30</c:v>
                      </c:pt>
                      <c:pt idx="2">
                        <c:v>73</c:v>
                      </c:pt>
                      <c:pt idx="3">
                        <c:v>279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M3_BEV!$O$28:$R$28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0</c:v>
                      </c:pt>
                      <c:pt idx="1">
                        <c:v>11058</c:v>
                      </c:pt>
                      <c:pt idx="2">
                        <c:v>33245</c:v>
                      </c:pt>
                      <c:pt idx="3">
                        <c:v>66796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5D0-4049-99A5-38A85F9109D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M3_BEV!$B$29</c15:sqref>
                        </c15:formulaRef>
                      </c:ext>
                    </c:extLst>
                    <c:strCache>
                      <c:ptCount val="1"/>
                      <c:pt idx="0">
                        <c:v>รถ 2 และ 3 ล้อ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M3_BEV!$H$29:$L$29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3363</c:v>
                      </c:pt>
                      <c:pt idx="1">
                        <c:v>7012</c:v>
                      </c:pt>
                      <c:pt idx="2">
                        <c:v>17038</c:v>
                      </c:pt>
                      <c:pt idx="3">
                        <c:v>39112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M3_BEV!$O$29:$R$29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2593</c:v>
                      </c:pt>
                      <c:pt idx="1">
                        <c:v>62111</c:v>
                      </c:pt>
                      <c:pt idx="2">
                        <c:v>185388</c:v>
                      </c:pt>
                      <c:pt idx="3">
                        <c:v>378544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5D0-4049-99A5-38A85F9109D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M3_BEV!$B$30</c15:sqref>
                        </c15:formulaRef>
                      </c:ext>
                    </c:extLst>
                    <c:strCache>
                      <c:ptCount val="1"/>
                      <c:pt idx="0">
                        <c:v>รถบรรทุก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M3_BEV!$H$30:$L$30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26</c:v>
                      </c:pt>
                      <c:pt idx="3">
                        <c:v>303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M3_BEV!$O$30:$R$30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0</c:v>
                      </c:pt>
                      <c:pt idx="1">
                        <c:v>2294</c:v>
                      </c:pt>
                      <c:pt idx="2">
                        <c:v>7250</c:v>
                      </c:pt>
                      <c:pt idx="3">
                        <c:v>15256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5D0-4049-99A5-38A85F9109D0}"/>
                  </c:ext>
                </c:extLst>
              </c15:ser>
            </c15:filteredScatterSeries>
          </c:ext>
        </c:extLst>
      </c:scatterChart>
      <c:valAx>
        <c:axId val="1934291791"/>
        <c:scaling>
          <c:orientation val="minMax"/>
          <c:max val="3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ค่าจริง (คัน)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285007"/>
        <c:crosses val="autoZero"/>
        <c:crossBetween val="midCat"/>
      </c:valAx>
      <c:valAx>
        <c:axId val="19432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ค่าพยากรณ์ (คัน)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29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4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181127</xdr:colOff>
      <xdr:row>5</xdr:row>
      <xdr:rowOff>172278</xdr:rowOff>
    </xdr:from>
    <xdr:to>
      <xdr:col>20</xdr:col>
      <xdr:colOff>448897</xdr:colOff>
      <xdr:row>25</xdr:row>
      <xdr:rowOff>6649</xdr:rowOff>
    </xdr:to>
    <xdr:pic>
      <xdr:nvPicPr>
        <xdr:cNvPr id="14" name="Picture 13" descr="http://www.evat.or.th/attachments/view/?attach_id=265022">
          <a:extLst>
            <a:ext uri="{FF2B5EF4-FFF2-40B4-BE49-F238E27FC236}">
              <a16:creationId xmlns:a16="http://schemas.microsoft.com/office/drawing/2014/main" id="{49E4D0A2-F2D7-469F-A3BD-BAEE416A8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2223" y="1033669"/>
          <a:ext cx="2275474" cy="3279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183908</xdr:colOff>
      <xdr:row>6</xdr:row>
      <xdr:rowOff>33130</xdr:rowOff>
    </xdr:from>
    <xdr:to>
      <xdr:col>24</xdr:col>
      <xdr:colOff>467097</xdr:colOff>
      <xdr:row>39</xdr:row>
      <xdr:rowOff>139319</xdr:rowOff>
    </xdr:to>
    <xdr:pic>
      <xdr:nvPicPr>
        <xdr:cNvPr id="15" name="Picture 14" descr="http://www.evat.or.th/attachments/view/?attach_id=259603">
          <a:extLst>
            <a:ext uri="{FF2B5EF4-FFF2-40B4-BE49-F238E27FC236}">
              <a16:creationId xmlns:a16="http://schemas.microsoft.com/office/drawing/2014/main" id="{92B4C0EF-0F31-4202-83A6-DD5D01C10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5004" y="1066800"/>
          <a:ext cx="4967832" cy="57913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527532</xdr:colOff>
      <xdr:row>0</xdr:row>
      <xdr:rowOff>0</xdr:rowOff>
    </xdr:from>
    <xdr:to>
      <xdr:col>24</xdr:col>
      <xdr:colOff>272377</xdr:colOff>
      <xdr:row>46</xdr:row>
      <xdr:rowOff>60077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73EB3F8-D292-43DD-897B-10F8C19ED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95414" y="0"/>
          <a:ext cx="5796022" cy="8307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224790</xdr:colOff>
      <xdr:row>50</xdr:row>
      <xdr:rowOff>133350</xdr:rowOff>
    </xdr:from>
    <xdr:to>
      <xdr:col>31</xdr:col>
      <xdr:colOff>226634</xdr:colOff>
      <xdr:row>65</xdr:row>
      <xdr:rowOff>4705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AA255B-7FD7-4D97-8915-1EAFDD738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5790" y="13849350"/>
          <a:ext cx="11912910" cy="3993775"/>
        </a:xfrm>
        <a:prstGeom prst="rect">
          <a:avLst/>
        </a:prstGeom>
      </xdr:spPr>
    </xdr:pic>
    <xdr:clientData/>
  </xdr:twoCellAnchor>
  <xdr:twoCellAnchor editAs="absolute">
    <xdr:from>
      <xdr:col>12</xdr:col>
      <xdr:colOff>257734</xdr:colOff>
      <xdr:row>10</xdr:row>
      <xdr:rowOff>121025</xdr:rowOff>
    </xdr:from>
    <xdr:to>
      <xdr:col>18</xdr:col>
      <xdr:colOff>181534</xdr:colOff>
      <xdr:row>22</xdr:row>
      <xdr:rowOff>67236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4572FB-F436-466F-85F7-5CC5C0710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19</xdr:col>
      <xdr:colOff>183774</xdr:colOff>
      <xdr:row>11</xdr:row>
      <xdr:rowOff>134470</xdr:rowOff>
    </xdr:from>
    <xdr:to>
      <xdr:col>24</xdr:col>
      <xdr:colOff>466165</xdr:colOff>
      <xdr:row>23</xdr:row>
      <xdr:rowOff>80682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70DD51-C46B-47E6-A2F7-B54AE6791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24</xdr:col>
      <xdr:colOff>537883</xdr:colOff>
      <xdr:row>11</xdr:row>
      <xdr:rowOff>125505</xdr:rowOff>
    </xdr:from>
    <xdr:to>
      <xdr:col>29</xdr:col>
      <xdr:colOff>475130</xdr:colOff>
      <xdr:row>23</xdr:row>
      <xdr:rowOff>71717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3FECD3-E929-4E16-A541-1FC6CDE3A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29</xdr:col>
      <xdr:colOff>528919</xdr:colOff>
      <xdr:row>11</xdr:row>
      <xdr:rowOff>116541</xdr:rowOff>
    </xdr:from>
    <xdr:to>
      <xdr:col>35</xdr:col>
      <xdr:colOff>376518</xdr:colOff>
      <xdr:row>23</xdr:row>
      <xdr:rowOff>62753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61EEFA-37E5-4FFB-B832-B7322C8A2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0.18341</cdr:x>
      <cdr:y>0.17647</cdr:y>
    </cdr:from>
    <cdr:to>
      <cdr:x>0.92795</cdr:x>
      <cdr:y>0.79085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B3C00F3-2C7E-405F-859E-93021364DE85}"/>
            </a:ext>
          </a:extLst>
        </cdr:cNvPr>
        <cdr:cNvCxnSpPr/>
      </cdr:nvCxnSpPr>
      <cdr:spPr>
        <a:xfrm xmlns:a="http://schemas.openxmlformats.org/drawingml/2006/main" flipV="1">
          <a:off x="753034" y="484094"/>
          <a:ext cx="3056965" cy="168536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56941-6939-4B77-9E7F-53DB5F1C3B61}">
  <dimension ref="B2:B34"/>
  <sheetViews>
    <sheetView showGridLines="0" workbookViewId="0">
      <selection activeCell="E41" sqref="E41"/>
    </sheetView>
  </sheetViews>
  <sheetFormatPr defaultRowHeight="14.4"/>
  <sheetData>
    <row r="2" spans="2:2">
      <c r="B2" s="61" t="s">
        <v>53</v>
      </c>
    </row>
    <row r="3" spans="2:2">
      <c r="B3" s="62" t="s">
        <v>54</v>
      </c>
    </row>
    <row r="4" spans="2:2">
      <c r="B4" s="1" t="s">
        <v>55</v>
      </c>
    </row>
    <row r="5" spans="2:2">
      <c r="B5" s="1" t="s">
        <v>56</v>
      </c>
    </row>
    <row r="6" spans="2:2">
      <c r="B6" s="1" t="s">
        <v>57</v>
      </c>
    </row>
    <row r="7" spans="2:2">
      <c r="B7" s="1" t="s">
        <v>58</v>
      </c>
    </row>
    <row r="8" spans="2:2">
      <c r="B8" s="1" t="s">
        <v>59</v>
      </c>
    </row>
    <row r="9" spans="2:2">
      <c r="B9" s="1" t="s">
        <v>60</v>
      </c>
    </row>
    <row r="10" spans="2:2">
      <c r="B10" s="1" t="s">
        <v>61</v>
      </c>
    </row>
    <row r="11" spans="2:2">
      <c r="B11" s="1" t="s">
        <v>62</v>
      </c>
    </row>
    <row r="12" spans="2:2">
      <c r="B12" s="63" t="s">
        <v>63</v>
      </c>
    </row>
    <row r="14" spans="2:2">
      <c r="B14" s="62" t="s">
        <v>64</v>
      </c>
    </row>
    <row r="15" spans="2:2">
      <c r="B15" t="s">
        <v>65</v>
      </c>
    </row>
    <row r="16" spans="2:2">
      <c r="B16" s="1" t="s">
        <v>66</v>
      </c>
    </row>
    <row r="17" spans="2:2">
      <c r="B17" s="1" t="s">
        <v>67</v>
      </c>
    </row>
    <row r="18" spans="2:2">
      <c r="B18" t="s">
        <v>68</v>
      </c>
    </row>
    <row r="19" spans="2:2">
      <c r="B19" s="1" t="s">
        <v>69</v>
      </c>
    </row>
    <row r="20" spans="2:2">
      <c r="B20" s="1" t="s">
        <v>70</v>
      </c>
    </row>
    <row r="21" spans="2:2">
      <c r="B21" s="63" t="s">
        <v>71</v>
      </c>
    </row>
    <row r="22" spans="2:2">
      <c r="B22" s="63" t="s">
        <v>72</v>
      </c>
    </row>
    <row r="23" spans="2:2">
      <c r="B23" t="s">
        <v>73</v>
      </c>
    </row>
    <row r="24" spans="2:2">
      <c r="B24" t="s">
        <v>74</v>
      </c>
    </row>
    <row r="25" spans="2:2">
      <c r="B25" t="s">
        <v>75</v>
      </c>
    </row>
    <row r="26" spans="2:2">
      <c r="B26" t="s">
        <v>76</v>
      </c>
    </row>
    <row r="27" spans="2:2">
      <c r="B27" s="1" t="s">
        <v>77</v>
      </c>
    </row>
    <row r="28" spans="2:2">
      <c r="B28" s="1" t="s">
        <v>78</v>
      </c>
    </row>
    <row r="29" spans="2:2">
      <c r="B29" s="1" t="s">
        <v>79</v>
      </c>
    </row>
    <row r="30" spans="2:2">
      <c r="B30" s="1" t="s">
        <v>80</v>
      </c>
    </row>
    <row r="31" spans="2:2">
      <c r="B31" s="1" t="s">
        <v>81</v>
      </c>
    </row>
    <row r="32" spans="2:2">
      <c r="B32" s="63" t="s">
        <v>82</v>
      </c>
    </row>
    <row r="33" spans="2:2">
      <c r="B33" s="63" t="s">
        <v>83</v>
      </c>
    </row>
    <row r="34" spans="2:2">
      <c r="B34" s="1" t="s">
        <v>84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BB8EF-339A-4CCB-A24A-5157ADE643D8}">
  <dimension ref="B2:O30"/>
  <sheetViews>
    <sheetView showGridLines="0" zoomScale="85" zoomScaleNormal="85" workbookViewId="0">
      <selection activeCell="K18" sqref="K18"/>
    </sheetView>
  </sheetViews>
  <sheetFormatPr defaultRowHeight="14.4"/>
  <cols>
    <col min="2" max="2" width="27.21875" bestFit="1" customWidth="1"/>
    <col min="3" max="7" width="13.109375" bestFit="1" customWidth="1"/>
    <col min="8" max="8" width="4.21875" bestFit="1" customWidth="1"/>
    <col min="9" max="9" width="4.77734375" bestFit="1" customWidth="1"/>
    <col min="10" max="10" width="3.88671875" bestFit="1" customWidth="1"/>
    <col min="11" max="11" width="9.44140625" bestFit="1" customWidth="1"/>
    <col min="12" max="12" width="12.33203125" bestFit="1" customWidth="1"/>
    <col min="13" max="13" width="7.6640625" bestFit="1" customWidth="1"/>
    <col min="15" max="15" width="27.21875" bestFit="1" customWidth="1"/>
  </cols>
  <sheetData>
    <row r="2" spans="2:15">
      <c r="B2" s="10" t="s">
        <v>16</v>
      </c>
      <c r="C2" s="8" t="s">
        <v>0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10" t="s">
        <v>15</v>
      </c>
    </row>
    <row r="3" spans="2:15">
      <c r="B3" s="19" t="s">
        <v>1</v>
      </c>
      <c r="C3" s="6">
        <v>42</v>
      </c>
      <c r="D3" s="6">
        <v>99</v>
      </c>
      <c r="E3" s="6">
        <v>4</v>
      </c>
      <c r="F3" s="6">
        <v>68</v>
      </c>
      <c r="G3" s="6">
        <v>406</v>
      </c>
      <c r="H3" s="6">
        <v>13</v>
      </c>
      <c r="I3" s="6">
        <v>28</v>
      </c>
      <c r="J3" s="6">
        <v>112</v>
      </c>
      <c r="K3" s="6">
        <v>73</v>
      </c>
      <c r="L3" s="6">
        <v>6</v>
      </c>
      <c r="M3" s="6">
        <v>4</v>
      </c>
      <c r="N3" s="19">
        <f>SUM(C3:M3)</f>
        <v>855</v>
      </c>
    </row>
    <row r="4" spans="2:15">
      <c r="B4" s="11" t="s">
        <v>2</v>
      </c>
      <c r="C4" s="3">
        <v>37</v>
      </c>
      <c r="D4" s="3">
        <v>169</v>
      </c>
      <c r="E4" s="3">
        <v>15</v>
      </c>
      <c r="F4" s="3">
        <v>193</v>
      </c>
      <c r="G4" s="3">
        <v>579</v>
      </c>
      <c r="H4" s="3">
        <v>49</v>
      </c>
      <c r="I4" s="3">
        <v>50</v>
      </c>
      <c r="J4" s="3">
        <v>150</v>
      </c>
      <c r="K4" s="3">
        <v>76</v>
      </c>
      <c r="L4" s="3">
        <v>18</v>
      </c>
      <c r="M4" s="3">
        <v>7</v>
      </c>
      <c r="N4" s="11">
        <f t="shared" ref="N4:N6" si="0">SUM(C4:M4)</f>
        <v>1343</v>
      </c>
      <c r="O4">
        <f>N4</f>
        <v>1343</v>
      </c>
    </row>
    <row r="5" spans="2:15">
      <c r="B5" s="11" t="s">
        <v>3</v>
      </c>
      <c r="C5" s="3">
        <v>49</v>
      </c>
      <c r="D5" s="3">
        <v>16</v>
      </c>
      <c r="E5" s="3">
        <v>2</v>
      </c>
      <c r="F5" s="3">
        <v>8</v>
      </c>
      <c r="G5" s="3">
        <v>576</v>
      </c>
      <c r="H5" s="3">
        <v>0</v>
      </c>
      <c r="I5" s="3">
        <v>0</v>
      </c>
      <c r="J5" s="3">
        <v>90</v>
      </c>
      <c r="K5" s="3">
        <v>138</v>
      </c>
      <c r="L5" s="3">
        <v>0</v>
      </c>
      <c r="M5" s="3">
        <v>0</v>
      </c>
      <c r="N5" s="11">
        <f t="shared" si="0"/>
        <v>879</v>
      </c>
      <c r="O5">
        <f>N5+N6</f>
        <v>1116</v>
      </c>
    </row>
    <row r="6" spans="2:15">
      <c r="B6" s="12" t="s">
        <v>4</v>
      </c>
      <c r="C6" s="4">
        <v>2</v>
      </c>
      <c r="D6" s="4">
        <v>9</v>
      </c>
      <c r="E6" s="4">
        <v>0</v>
      </c>
      <c r="F6" s="4">
        <v>5</v>
      </c>
      <c r="G6" s="4">
        <v>0</v>
      </c>
      <c r="H6" s="4">
        <v>0</v>
      </c>
      <c r="I6" s="4">
        <v>2</v>
      </c>
      <c r="J6" s="4">
        <v>82</v>
      </c>
      <c r="K6" s="4">
        <v>137</v>
      </c>
      <c r="L6" s="4">
        <v>0</v>
      </c>
      <c r="M6" s="4">
        <v>0</v>
      </c>
      <c r="N6" s="12">
        <f t="shared" si="0"/>
        <v>237</v>
      </c>
      <c r="O6" s="29">
        <f>O4/O5-1</f>
        <v>0.20340501792114685</v>
      </c>
    </row>
    <row r="7" spans="2:15">
      <c r="B7" s="1" t="s">
        <v>18</v>
      </c>
      <c r="I7" t="s">
        <v>34</v>
      </c>
    </row>
    <row r="8" spans="2:15">
      <c r="B8" s="1" t="s">
        <v>17</v>
      </c>
      <c r="I8">
        <f>N4/SUM(N5:N6)</f>
        <v>1.2034050179211468</v>
      </c>
    </row>
    <row r="10" spans="2:15">
      <c r="B10" s="15" t="s">
        <v>24</v>
      </c>
      <c r="C10" s="8">
        <v>2018</v>
      </c>
      <c r="D10" s="8">
        <v>2019</v>
      </c>
      <c r="E10" s="8">
        <v>2020</v>
      </c>
      <c r="F10" s="8">
        <v>2021</v>
      </c>
      <c r="G10" s="14">
        <v>44713</v>
      </c>
    </row>
    <row r="11" spans="2:15">
      <c r="B11" s="16" t="s">
        <v>19</v>
      </c>
      <c r="C11" s="20">
        <v>325</v>
      </c>
      <c r="D11" s="20">
        <v>1572</v>
      </c>
      <c r="E11" s="20">
        <v>2999</v>
      </c>
      <c r="F11" s="20">
        <v>5781</v>
      </c>
      <c r="G11" s="21">
        <v>7325</v>
      </c>
    </row>
    <row r="12" spans="2:15">
      <c r="B12" s="17" t="s">
        <v>20</v>
      </c>
      <c r="C12" s="20">
        <v>0</v>
      </c>
      <c r="D12" s="20">
        <v>0</v>
      </c>
      <c r="E12" s="20">
        <v>7807</v>
      </c>
      <c r="F12" s="20">
        <v>7060</v>
      </c>
      <c r="G12" s="21">
        <v>5947</v>
      </c>
    </row>
    <row r="13" spans="2:15">
      <c r="B13" s="11" t="s">
        <v>21</v>
      </c>
      <c r="C13" s="20">
        <v>0</v>
      </c>
      <c r="D13" s="20">
        <v>0</v>
      </c>
      <c r="E13" s="20">
        <v>24464</v>
      </c>
      <c r="F13" s="20">
        <v>35740</v>
      </c>
      <c r="G13" s="21">
        <v>32718</v>
      </c>
    </row>
    <row r="14" spans="2:15">
      <c r="B14" s="11" t="s">
        <v>22</v>
      </c>
      <c r="C14" s="20">
        <v>20344</v>
      </c>
      <c r="D14" s="20">
        <v>30676</v>
      </c>
      <c r="E14" s="20">
        <v>0</v>
      </c>
      <c r="F14" s="20">
        <v>0</v>
      </c>
      <c r="G14" s="21">
        <v>0</v>
      </c>
    </row>
    <row r="15" spans="2:15" s="18" customFormat="1">
      <c r="B15" s="19" t="s">
        <v>23</v>
      </c>
      <c r="C15" s="22">
        <f>SUM(C11:C14)</f>
        <v>20669</v>
      </c>
      <c r="D15" s="22">
        <f t="shared" ref="D15:G15" si="1">SUM(D11:D14)</f>
        <v>32248</v>
      </c>
      <c r="E15" s="22">
        <f t="shared" si="1"/>
        <v>35270</v>
      </c>
      <c r="F15" s="22">
        <f t="shared" si="1"/>
        <v>48581</v>
      </c>
      <c r="G15" s="23">
        <f t="shared" si="1"/>
        <v>45990</v>
      </c>
    </row>
    <row r="17" spans="2:11">
      <c r="B17" s="15" t="s">
        <v>25</v>
      </c>
      <c r="C17" s="8">
        <v>2018</v>
      </c>
      <c r="D17" s="8">
        <v>2019</v>
      </c>
      <c r="E17" s="8">
        <v>2020</v>
      </c>
      <c r="F17" s="8">
        <v>2021</v>
      </c>
      <c r="G17" s="14">
        <v>44713</v>
      </c>
    </row>
    <row r="18" spans="2:11">
      <c r="B18" s="16" t="s">
        <v>19</v>
      </c>
      <c r="C18" s="20">
        <v>1454</v>
      </c>
      <c r="D18" s="20">
        <v>2854</v>
      </c>
      <c r="E18" s="20">
        <v>5685</v>
      </c>
      <c r="F18" s="20">
        <v>11382</v>
      </c>
      <c r="G18" s="21">
        <v>18644</v>
      </c>
      <c r="I18" t="s">
        <v>33</v>
      </c>
      <c r="K18" s="28">
        <f>G18/N3</f>
        <v>21.805847953216375</v>
      </c>
    </row>
    <row r="19" spans="2:11">
      <c r="B19" s="17" t="s">
        <v>20</v>
      </c>
      <c r="C19" s="20"/>
      <c r="D19" s="20"/>
      <c r="E19" s="20">
        <v>24191</v>
      </c>
      <c r="F19" s="20">
        <v>31145</v>
      </c>
      <c r="G19" s="21">
        <v>37075</v>
      </c>
    </row>
    <row r="20" spans="2:11">
      <c r="B20" s="11" t="s">
        <v>21</v>
      </c>
      <c r="C20" s="20"/>
      <c r="D20" s="20"/>
      <c r="E20" s="20">
        <v>162081</v>
      </c>
      <c r="F20" s="20">
        <v>196582</v>
      </c>
      <c r="G20" s="21">
        <v>228894</v>
      </c>
    </row>
    <row r="21" spans="2:11">
      <c r="B21" s="11" t="s">
        <v>22</v>
      </c>
      <c r="C21" s="20">
        <v>122631</v>
      </c>
      <c r="D21" s="20">
        <v>153184</v>
      </c>
      <c r="E21" s="20"/>
      <c r="F21" s="20"/>
      <c r="G21" s="21"/>
    </row>
    <row r="22" spans="2:11">
      <c r="B22" s="19" t="s">
        <v>23</v>
      </c>
      <c r="C22" s="22">
        <f>SUM(C18:C21)</f>
        <v>124085</v>
      </c>
      <c r="D22" s="22">
        <f t="shared" ref="D22:G22" si="2">SUM(D18:D21)</f>
        <v>156038</v>
      </c>
      <c r="E22" s="22">
        <f t="shared" si="2"/>
        <v>191957</v>
      </c>
      <c r="F22" s="22">
        <f t="shared" si="2"/>
        <v>239109</v>
      </c>
      <c r="G22" s="23">
        <f t="shared" si="2"/>
        <v>284613</v>
      </c>
    </row>
    <row r="24" spans="2:11">
      <c r="B24" s="13" t="s">
        <v>31</v>
      </c>
      <c r="C24" s="7" t="s">
        <v>19</v>
      </c>
      <c r="D24" s="8" t="s">
        <v>20</v>
      </c>
      <c r="E24" s="9" t="s">
        <v>21</v>
      </c>
      <c r="F24" s="10" t="s">
        <v>32</v>
      </c>
    </row>
    <row r="25" spans="2:11">
      <c r="B25" s="2" t="s">
        <v>26</v>
      </c>
      <c r="C25" s="25">
        <v>7173</v>
      </c>
      <c r="D25" s="20">
        <v>37075</v>
      </c>
      <c r="E25" s="21">
        <v>220113</v>
      </c>
      <c r="F25" s="24">
        <f>SUM(C25:E25)</f>
        <v>264361</v>
      </c>
    </row>
    <row r="26" spans="2:11">
      <c r="B26" s="2" t="s">
        <v>27</v>
      </c>
      <c r="C26" s="25">
        <v>10791</v>
      </c>
      <c r="D26" s="20">
        <v>0</v>
      </c>
      <c r="E26" s="21">
        <v>8779</v>
      </c>
      <c r="F26" s="24">
        <f t="shared" ref="F26:F30" si="3">SUM(C26:E26)</f>
        <v>19570</v>
      </c>
    </row>
    <row r="27" spans="2:11">
      <c r="B27" s="2" t="s">
        <v>28</v>
      </c>
      <c r="C27" s="25">
        <v>378</v>
      </c>
      <c r="D27" s="20">
        <v>0</v>
      </c>
      <c r="E27" s="21">
        <v>0</v>
      </c>
      <c r="F27" s="24">
        <f t="shared" si="3"/>
        <v>378</v>
      </c>
    </row>
    <row r="28" spans="2:11">
      <c r="B28" s="2" t="s">
        <v>29</v>
      </c>
      <c r="C28" s="25">
        <v>285</v>
      </c>
      <c r="D28" s="20">
        <v>0</v>
      </c>
      <c r="E28" s="21">
        <v>1</v>
      </c>
      <c r="F28" s="24">
        <f t="shared" si="3"/>
        <v>286</v>
      </c>
    </row>
    <row r="29" spans="2:11">
      <c r="B29" s="2" t="s">
        <v>30</v>
      </c>
      <c r="C29" s="25">
        <v>17</v>
      </c>
      <c r="D29" s="20">
        <v>0</v>
      </c>
      <c r="E29" s="21">
        <v>1</v>
      </c>
      <c r="F29" s="24">
        <f t="shared" si="3"/>
        <v>18</v>
      </c>
    </row>
    <row r="30" spans="2:11">
      <c r="B30" s="5" t="s">
        <v>32</v>
      </c>
      <c r="C30" s="26">
        <f>SUM(C25:C29)</f>
        <v>18644</v>
      </c>
      <c r="D30" s="22">
        <f>SUM(D25:D29)</f>
        <v>37075</v>
      </c>
      <c r="E30" s="23">
        <f>SUM(E25:E29)</f>
        <v>228894</v>
      </c>
      <c r="F30" s="27">
        <f t="shared" si="3"/>
        <v>284613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40895-2297-437D-8E5C-3CC87B826C18}">
  <dimension ref="A1:AF101"/>
  <sheetViews>
    <sheetView showGridLines="0" tabSelected="1" topLeftCell="B1" zoomScale="85" zoomScaleNormal="85" workbookViewId="0">
      <pane xSplit="1" ySplit="2" topLeftCell="G3" activePane="bottomRight" state="frozen"/>
      <selection activeCell="B1" sqref="B1"/>
      <selection pane="topRight" activeCell="C1" sqref="C1"/>
      <selection pane="bottomLeft" activeCell="B3" sqref="B3"/>
      <selection pane="bottomRight" activeCell="P32" sqref="P32"/>
    </sheetView>
  </sheetViews>
  <sheetFormatPr defaultColWidth="8.77734375" defaultRowHeight="21"/>
  <cols>
    <col min="1" max="1" width="8.77734375" style="32"/>
    <col min="2" max="2" width="22.88671875" style="30" customWidth="1"/>
    <col min="3" max="3" width="12.77734375" style="31" customWidth="1"/>
    <col min="4" max="10" width="12.6640625" style="31" customWidth="1"/>
    <col min="11" max="11" width="13.44140625" style="31" hidden="1" customWidth="1"/>
    <col min="12" max="12" width="14.21875" style="31" bestFit="1" customWidth="1"/>
    <col min="13" max="13" width="7" style="31" bestFit="1" customWidth="1"/>
    <col min="14" max="15" width="8.77734375" style="32"/>
    <col min="16" max="16" width="9.77734375" style="32" customWidth="1"/>
    <col min="17" max="17" width="7.88671875" style="32" bestFit="1" customWidth="1"/>
    <col min="18" max="18" width="10.33203125" style="32" customWidth="1"/>
    <col min="19" max="19" width="8.88671875" style="32" bestFit="1" customWidth="1"/>
    <col min="20" max="20" width="9" style="32" bestFit="1" customWidth="1"/>
    <col min="21" max="21" width="8.88671875" style="32" bestFit="1" customWidth="1"/>
    <col min="22" max="23" width="8.77734375" style="32" bestFit="1" customWidth="1"/>
    <col min="24" max="25" width="9" style="32" bestFit="1" customWidth="1"/>
    <col min="26" max="26" width="8.88671875" style="32" bestFit="1" customWidth="1"/>
    <col min="27" max="27" width="9.109375" style="32" bestFit="1" customWidth="1"/>
    <col min="28" max="28" width="9.88671875" style="32" bestFit="1" customWidth="1"/>
    <col min="29" max="30" width="9.77734375" style="32" bestFit="1" customWidth="1"/>
    <col min="31" max="31" width="9.88671875" style="32" bestFit="1" customWidth="1"/>
    <col min="32" max="32" width="10.21875" style="32" bestFit="1" customWidth="1"/>
    <col min="33" max="16384" width="8.77734375" style="32"/>
  </cols>
  <sheetData>
    <row r="1" spans="2:32">
      <c r="B1" s="59" t="s">
        <v>49</v>
      </c>
      <c r="K1" s="77" t="s">
        <v>139</v>
      </c>
      <c r="L1" s="77"/>
      <c r="M1" s="77"/>
      <c r="O1" s="32" t="s">
        <v>140</v>
      </c>
    </row>
    <row r="2" spans="2:32" s="48" customFormat="1">
      <c r="B2" s="49" t="s">
        <v>51</v>
      </c>
      <c r="C2" s="50">
        <v>2558</v>
      </c>
      <c r="D2" s="50">
        <f>C2+1</f>
        <v>2559</v>
      </c>
      <c r="E2" s="50">
        <f t="shared" ref="E2:J2" si="0">D2+1</f>
        <v>2560</v>
      </c>
      <c r="F2" s="50">
        <f t="shared" si="0"/>
        <v>2561</v>
      </c>
      <c r="G2" s="50">
        <f t="shared" si="0"/>
        <v>2562</v>
      </c>
      <c r="H2" s="50">
        <f t="shared" si="0"/>
        <v>2563</v>
      </c>
      <c r="I2" s="50">
        <f t="shared" si="0"/>
        <v>2564</v>
      </c>
      <c r="J2" s="50">
        <f t="shared" si="0"/>
        <v>2565</v>
      </c>
      <c r="K2" s="51">
        <v>45016</v>
      </c>
      <c r="L2" s="50">
        <v>2566</v>
      </c>
      <c r="M2" s="86"/>
      <c r="O2" s="50">
        <v>2563</v>
      </c>
      <c r="P2" s="50">
        <v>2564</v>
      </c>
      <c r="Q2" s="50">
        <v>2565</v>
      </c>
      <c r="R2" s="50">
        <v>2566</v>
      </c>
      <c r="S2" s="50">
        <v>2567</v>
      </c>
      <c r="T2" s="50">
        <v>2568</v>
      </c>
      <c r="U2" s="50">
        <v>2569</v>
      </c>
      <c r="V2" s="50">
        <v>2570</v>
      </c>
      <c r="W2" s="50">
        <v>2571</v>
      </c>
      <c r="X2" s="50">
        <v>2572</v>
      </c>
      <c r="Y2" s="50">
        <v>2573</v>
      </c>
      <c r="Z2" s="50">
        <v>2574</v>
      </c>
      <c r="AA2" s="50">
        <v>2575</v>
      </c>
      <c r="AB2" s="50">
        <v>2576</v>
      </c>
      <c r="AC2" s="50">
        <v>2577</v>
      </c>
      <c r="AD2" s="50">
        <v>2578</v>
      </c>
      <c r="AE2" s="50">
        <v>2579</v>
      </c>
      <c r="AF2" s="50">
        <v>2580</v>
      </c>
    </row>
    <row r="3" spans="2:32">
      <c r="B3" s="34" t="s">
        <v>38</v>
      </c>
      <c r="C3" s="35">
        <v>1720</v>
      </c>
      <c r="D3" s="35">
        <v>1356</v>
      </c>
      <c r="E3" s="35">
        <v>1223</v>
      </c>
      <c r="F3" s="35">
        <v>1110</v>
      </c>
      <c r="G3" s="35">
        <v>1716</v>
      </c>
      <c r="H3" s="35">
        <v>3128</v>
      </c>
      <c r="I3" s="35">
        <v>6699</v>
      </c>
      <c r="J3" s="35">
        <v>16468</v>
      </c>
      <c r="K3" s="35">
        <v>22081</v>
      </c>
      <c r="L3" s="35">
        <v>38076</v>
      </c>
      <c r="M3" s="87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</row>
    <row r="4" spans="2:32">
      <c r="B4" s="34" t="s">
        <v>39</v>
      </c>
      <c r="C4" s="35">
        <v>0</v>
      </c>
      <c r="D4" s="35">
        <v>0</v>
      </c>
      <c r="E4" s="35">
        <v>0</v>
      </c>
      <c r="F4" s="35">
        <v>0</v>
      </c>
      <c r="G4" s="35">
        <v>0</v>
      </c>
      <c r="H4" s="35">
        <v>0</v>
      </c>
      <c r="I4" s="35">
        <v>50</v>
      </c>
      <c r="J4" s="35">
        <v>72</v>
      </c>
      <c r="K4" s="35">
        <v>71</v>
      </c>
      <c r="L4" s="35">
        <v>135</v>
      </c>
      <c r="M4" s="87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</row>
    <row r="5" spans="2:32">
      <c r="B5" s="34" t="s">
        <v>36</v>
      </c>
      <c r="C5" s="35">
        <v>1</v>
      </c>
      <c r="D5" s="35">
        <v>1</v>
      </c>
      <c r="E5" s="35">
        <v>4</v>
      </c>
      <c r="F5" s="35">
        <v>10</v>
      </c>
      <c r="G5" s="35">
        <v>19</v>
      </c>
      <c r="H5" s="35">
        <v>24</v>
      </c>
      <c r="I5" s="35">
        <v>33</v>
      </c>
      <c r="J5" s="35">
        <v>61</v>
      </c>
      <c r="K5" s="35">
        <v>67</v>
      </c>
      <c r="L5" s="35">
        <v>80</v>
      </c>
      <c r="M5" s="87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</row>
    <row r="6" spans="2:32">
      <c r="B6" s="34" t="s">
        <v>37</v>
      </c>
      <c r="C6" s="35">
        <v>3</v>
      </c>
      <c r="D6" s="35">
        <v>2</v>
      </c>
      <c r="E6" s="35">
        <v>10</v>
      </c>
      <c r="F6" s="35">
        <v>48</v>
      </c>
      <c r="G6" s="35">
        <v>96</v>
      </c>
      <c r="H6" s="35">
        <v>211</v>
      </c>
      <c r="I6" s="35">
        <v>230</v>
      </c>
      <c r="J6" s="35">
        <v>437</v>
      </c>
      <c r="K6" s="35">
        <v>519</v>
      </c>
      <c r="L6" s="35">
        <v>821</v>
      </c>
      <c r="M6" s="87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</row>
    <row r="7" spans="2:32">
      <c r="B7" s="76" t="s">
        <v>136</v>
      </c>
      <c r="C7" s="35">
        <v>7</v>
      </c>
      <c r="D7" s="35">
        <v>8</v>
      </c>
      <c r="E7" s="35">
        <v>8</v>
      </c>
      <c r="F7" s="35">
        <v>8</v>
      </c>
      <c r="G7" s="35">
        <v>9</v>
      </c>
      <c r="H7" s="35">
        <v>19</v>
      </c>
      <c r="I7" s="35">
        <v>30</v>
      </c>
      <c r="J7" s="35">
        <v>73</v>
      </c>
      <c r="K7" s="35">
        <v>108</v>
      </c>
      <c r="L7" s="35">
        <v>279</v>
      </c>
      <c r="M7" s="87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 spans="2:32">
      <c r="B8" s="76" t="s">
        <v>135</v>
      </c>
      <c r="C8" s="35">
        <v>34</v>
      </c>
      <c r="D8" s="35">
        <v>61</v>
      </c>
      <c r="E8" s="35">
        <v>62</v>
      </c>
      <c r="F8" s="35">
        <v>85</v>
      </c>
      <c r="G8" s="35">
        <v>117</v>
      </c>
      <c r="H8" s="35">
        <v>120</v>
      </c>
      <c r="I8" s="35">
        <v>238</v>
      </c>
      <c r="J8" s="35">
        <v>1212</v>
      </c>
      <c r="K8" s="35">
        <v>1822</v>
      </c>
      <c r="L8" s="35">
        <v>2419</v>
      </c>
      <c r="M8" s="87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</row>
    <row r="9" spans="2:32">
      <c r="B9" s="76" t="s">
        <v>134</v>
      </c>
      <c r="C9" s="35">
        <v>3</v>
      </c>
      <c r="D9" s="35">
        <v>2</v>
      </c>
      <c r="E9" s="35">
        <v>2</v>
      </c>
      <c r="F9" s="35">
        <v>0</v>
      </c>
      <c r="G9" s="35">
        <v>0</v>
      </c>
      <c r="H9" s="35">
        <v>0</v>
      </c>
      <c r="I9" s="35">
        <v>0</v>
      </c>
      <c r="J9" s="35">
        <v>26</v>
      </c>
      <c r="K9" s="35">
        <v>70</v>
      </c>
      <c r="L9" s="35">
        <v>303</v>
      </c>
      <c r="M9" s="87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</row>
    <row r="10" spans="2:32">
      <c r="B10" s="75" t="s">
        <v>42</v>
      </c>
      <c r="C10" s="36">
        <f t="shared" ref="C10" si="1">C11-SUM(C3:C9)</f>
        <v>52</v>
      </c>
      <c r="D10" s="36">
        <f t="shared" ref="D10" si="2">D11-SUM(D3:D9)</f>
        <v>58</v>
      </c>
      <c r="E10" s="36">
        <f t="shared" ref="E10" si="3">E11-SUM(E3:E9)</f>
        <v>85</v>
      </c>
      <c r="F10" s="36">
        <f>F11-SUM(F3:F9)</f>
        <v>193</v>
      </c>
      <c r="G10" s="36">
        <f>G11-SUM(G3:G9)</f>
        <v>897</v>
      </c>
      <c r="H10" s="36">
        <f>H11-SUM(H3:H9)</f>
        <v>2183</v>
      </c>
      <c r="I10" s="36">
        <f t="shared" ref="I10" si="4">I11-SUM(I3:I9)</f>
        <v>4102</v>
      </c>
      <c r="J10" s="36">
        <f>J11-SUM(J3:J9)</f>
        <v>13732</v>
      </c>
      <c r="K10" s="36">
        <f>K11-SUM(K3:K9)</f>
        <v>28353</v>
      </c>
      <c r="L10" s="36">
        <f>L11-SUM(L3:L9)</f>
        <v>89743</v>
      </c>
      <c r="M10" s="88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</row>
    <row r="11" spans="2:32" s="33" customFormat="1">
      <c r="B11" s="37" t="s">
        <v>35</v>
      </c>
      <c r="C11" s="38">
        <v>1820</v>
      </c>
      <c r="D11" s="38">
        <v>1488</v>
      </c>
      <c r="E11" s="38">
        <v>1394</v>
      </c>
      <c r="F11" s="38">
        <v>1454</v>
      </c>
      <c r="G11" s="38">
        <v>2854</v>
      </c>
      <c r="H11" s="38">
        <v>5685</v>
      </c>
      <c r="I11" s="38">
        <v>11382</v>
      </c>
      <c r="J11" s="38">
        <v>32081</v>
      </c>
      <c r="K11" s="38">
        <v>53091</v>
      </c>
      <c r="L11" s="38">
        <v>131856</v>
      </c>
      <c r="M11" s="47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2:32" s="33" customFormat="1">
      <c r="B12" s="46" t="s">
        <v>48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</row>
    <row r="14" spans="2:32" s="52" customFormat="1">
      <c r="B14" s="53" t="s">
        <v>52</v>
      </c>
      <c r="C14" s="54">
        <f t="shared" ref="C14" si="5">C2</f>
        <v>2558</v>
      </c>
      <c r="D14" s="54">
        <f>D2</f>
        <v>2559</v>
      </c>
      <c r="E14" s="54">
        <f>E2</f>
        <v>2560</v>
      </c>
      <c r="F14" s="54">
        <f>F2</f>
        <v>2561</v>
      </c>
      <c r="G14" s="54">
        <f>G2</f>
        <v>2562</v>
      </c>
      <c r="H14" s="54">
        <f>H2</f>
        <v>2563</v>
      </c>
      <c r="I14" s="54">
        <f t="shared" ref="I14" si="6">I2</f>
        <v>2564</v>
      </c>
      <c r="J14" s="54">
        <f>J2</f>
        <v>2565</v>
      </c>
      <c r="K14" s="55">
        <f>K2</f>
        <v>45016</v>
      </c>
      <c r="L14" s="54">
        <f>L2</f>
        <v>2566</v>
      </c>
      <c r="M14" s="89"/>
    </row>
    <row r="15" spans="2:32">
      <c r="B15" s="34" t="s">
        <v>38</v>
      </c>
      <c r="C15" s="35">
        <v>20308201</v>
      </c>
      <c r="D15" s="35">
        <v>20276806</v>
      </c>
      <c r="E15" s="35">
        <v>20501439</v>
      </c>
      <c r="F15" s="35">
        <v>20887785</v>
      </c>
      <c r="G15" s="35">
        <v>21222053</v>
      </c>
      <c r="H15" s="35">
        <v>21396980</v>
      </c>
      <c r="I15" s="35">
        <v>21685858</v>
      </c>
      <c r="J15" s="35">
        <v>22137636</v>
      </c>
      <c r="K15" s="35">
        <v>22282943</v>
      </c>
      <c r="L15" s="35">
        <v>22569593</v>
      </c>
      <c r="M15" s="87"/>
    </row>
    <row r="16" spans="2:32">
      <c r="B16" s="34" t="s">
        <v>39</v>
      </c>
      <c r="C16" s="35">
        <v>189362</v>
      </c>
      <c r="D16" s="35">
        <v>198463</v>
      </c>
      <c r="E16" s="35">
        <v>194393</v>
      </c>
      <c r="F16" s="35">
        <v>190152</v>
      </c>
      <c r="G16" s="35">
        <v>181625</v>
      </c>
      <c r="H16" s="35">
        <v>170506</v>
      </c>
      <c r="I16" s="35">
        <v>157984</v>
      </c>
      <c r="J16" s="35">
        <v>143099</v>
      </c>
      <c r="K16" s="35">
        <v>139682</v>
      </c>
      <c r="L16" s="35">
        <v>130930</v>
      </c>
      <c r="M16" s="87"/>
    </row>
    <row r="17" spans="1:32">
      <c r="B17" s="34" t="s">
        <v>36</v>
      </c>
      <c r="C17" s="35">
        <v>1648</v>
      </c>
      <c r="D17" s="35">
        <v>1638</v>
      </c>
      <c r="E17" s="35">
        <v>1592</v>
      </c>
      <c r="F17" s="35">
        <v>1551</v>
      </c>
      <c r="G17" s="35">
        <v>1543</v>
      </c>
      <c r="H17" s="35">
        <v>1478</v>
      </c>
      <c r="I17" s="35">
        <v>1377</v>
      </c>
      <c r="J17" s="35">
        <v>1362</v>
      </c>
      <c r="K17" s="35">
        <v>1358</v>
      </c>
      <c r="L17" s="35">
        <v>1323</v>
      </c>
      <c r="M17" s="87"/>
    </row>
    <row r="18" spans="1:32">
      <c r="B18" s="34" t="s">
        <v>37</v>
      </c>
      <c r="C18" s="35">
        <v>20287</v>
      </c>
      <c r="D18" s="35">
        <v>20389</v>
      </c>
      <c r="E18" s="35">
        <v>20221</v>
      </c>
      <c r="F18" s="35">
        <v>20038</v>
      </c>
      <c r="G18" s="35">
        <v>19823</v>
      </c>
      <c r="H18" s="35">
        <v>19459</v>
      </c>
      <c r="I18" s="35">
        <v>19107</v>
      </c>
      <c r="J18" s="35">
        <v>18622</v>
      </c>
      <c r="K18" s="35">
        <v>18443</v>
      </c>
      <c r="L18" s="35">
        <v>17847</v>
      </c>
      <c r="M18" s="87"/>
    </row>
    <row r="19" spans="1:32">
      <c r="B19" s="76" t="s">
        <v>136</v>
      </c>
      <c r="C19" s="35">
        <v>6135571</v>
      </c>
      <c r="D19" s="35">
        <v>6277527</v>
      </c>
      <c r="E19" s="35">
        <v>6437291</v>
      </c>
      <c r="F19" s="35">
        <v>6614402</v>
      </c>
      <c r="G19" s="35">
        <v>6775668</v>
      </c>
      <c r="H19" s="35">
        <v>6878050</v>
      </c>
      <c r="I19" s="35">
        <v>6984420</v>
      </c>
      <c r="J19" s="35">
        <v>7085910</v>
      </c>
      <c r="K19" s="35">
        <v>7098382</v>
      </c>
      <c r="L19" s="35">
        <v>7106524</v>
      </c>
      <c r="M19" s="87"/>
    </row>
    <row r="20" spans="1:32">
      <c r="B20" s="34" t="s">
        <v>40</v>
      </c>
      <c r="C20" s="35">
        <v>152857</v>
      </c>
      <c r="D20" s="35">
        <v>157015</v>
      </c>
      <c r="E20" s="35">
        <v>159189</v>
      </c>
      <c r="F20" s="35">
        <v>162975</v>
      </c>
      <c r="G20" s="35">
        <v>164998</v>
      </c>
      <c r="H20" s="35">
        <v>151547</v>
      </c>
      <c r="I20" s="35">
        <v>140268</v>
      </c>
      <c r="J20" s="35">
        <v>132806</v>
      </c>
      <c r="K20" s="35">
        <v>131155</v>
      </c>
      <c r="L20" s="35">
        <v>129235</v>
      </c>
      <c r="M20" s="87"/>
    </row>
    <row r="21" spans="1:32">
      <c r="B21" s="34" t="s">
        <v>41</v>
      </c>
      <c r="C21" s="35">
        <v>1030746</v>
      </c>
      <c r="D21" s="35">
        <v>1055717</v>
      </c>
      <c r="E21" s="35">
        <v>1089621</v>
      </c>
      <c r="F21" s="35">
        <v>1122057</v>
      </c>
      <c r="G21" s="35">
        <v>1149668</v>
      </c>
      <c r="H21" s="35">
        <v>1173801</v>
      </c>
      <c r="I21" s="35">
        <v>1201832</v>
      </c>
      <c r="J21" s="35">
        <v>1225549</v>
      </c>
      <c r="K21" s="35">
        <v>1227322</v>
      </c>
      <c r="L21" s="35">
        <v>1247128</v>
      </c>
      <c r="M21" s="87"/>
    </row>
    <row r="22" spans="1:32">
      <c r="B22" s="75" t="s">
        <v>42</v>
      </c>
      <c r="C22" s="36">
        <f t="shared" ref="C22" si="7">C23-SUM(C15:C21)</f>
        <v>8892345</v>
      </c>
      <c r="D22" s="36">
        <f t="shared" ref="D22" si="8">D23-SUM(D15:D21)</f>
        <v>9350584</v>
      </c>
      <c r="E22" s="36">
        <f t="shared" ref="E22" si="9">E23-SUM(E15:E21)</f>
        <v>9905017</v>
      </c>
      <c r="F22" s="36">
        <f>F23-SUM(F15:F21)</f>
        <v>10552829</v>
      </c>
      <c r="G22" s="36">
        <f>G23-SUM(G15:G21)</f>
        <v>11196670</v>
      </c>
      <c r="H22" s="36">
        <f>H23-SUM(H15:H21)</f>
        <v>11679524</v>
      </c>
      <c r="I22" s="36">
        <f t="shared" ref="I22" si="10">I23-SUM(I15:I21)</f>
        <v>12123122</v>
      </c>
      <c r="J22" s="36">
        <f>J23-SUM(J15:J21)</f>
        <v>12649120</v>
      </c>
      <c r="K22" s="36">
        <f>K23-SUM(K15:K21)</f>
        <v>12808324</v>
      </c>
      <c r="L22" s="36">
        <f>L23-SUM(L15:L21)</f>
        <v>13161395</v>
      </c>
      <c r="M22" s="88"/>
    </row>
    <row r="23" spans="1:32" s="33" customFormat="1">
      <c r="B23" s="37" t="s">
        <v>43</v>
      </c>
      <c r="C23" s="38">
        <v>36731017</v>
      </c>
      <c r="D23" s="38">
        <v>37338139</v>
      </c>
      <c r="E23" s="38">
        <v>38308763</v>
      </c>
      <c r="F23" s="38">
        <v>39551789</v>
      </c>
      <c r="G23" s="38">
        <v>40712048</v>
      </c>
      <c r="H23" s="38">
        <v>41471345</v>
      </c>
      <c r="I23" s="38">
        <v>42313968</v>
      </c>
      <c r="J23" s="38">
        <v>43394104</v>
      </c>
      <c r="K23" s="38">
        <v>43707609</v>
      </c>
      <c r="L23" s="38">
        <v>44363975</v>
      </c>
      <c r="M23" s="47"/>
    </row>
    <row r="24" spans="1:32" s="33" customFormat="1">
      <c r="A24" s="56"/>
      <c r="B24" s="57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6"/>
      <c r="O24" s="56"/>
      <c r="P24" s="56"/>
    </row>
    <row r="25" spans="1:32">
      <c r="B25" s="60" t="s">
        <v>50</v>
      </c>
      <c r="K25" s="77" t="s">
        <v>139</v>
      </c>
      <c r="L25" s="77"/>
      <c r="M25" s="77"/>
      <c r="O25" s="85" t="s">
        <v>146</v>
      </c>
    </row>
    <row r="26" spans="1:32">
      <c r="B26" s="49" t="s">
        <v>51</v>
      </c>
      <c r="C26" s="50">
        <f>C2</f>
        <v>2558</v>
      </c>
      <c r="D26" s="50">
        <f t="shared" ref="D26:K26" si="11">D2</f>
        <v>2559</v>
      </c>
      <c r="E26" s="50">
        <f t="shared" si="11"/>
        <v>2560</v>
      </c>
      <c r="F26" s="50">
        <f t="shared" si="11"/>
        <v>2561</v>
      </c>
      <c r="G26" s="50">
        <f t="shared" si="11"/>
        <v>2562</v>
      </c>
      <c r="H26" s="50">
        <f t="shared" si="11"/>
        <v>2563</v>
      </c>
      <c r="I26" s="50">
        <f t="shared" si="11"/>
        <v>2564</v>
      </c>
      <c r="J26" s="50">
        <f t="shared" si="11"/>
        <v>2565</v>
      </c>
      <c r="K26" s="51">
        <f t="shared" si="11"/>
        <v>45016</v>
      </c>
      <c r="L26" s="50">
        <f>L14</f>
        <v>2566</v>
      </c>
      <c r="M26" s="51" t="s">
        <v>149</v>
      </c>
      <c r="O26" s="50">
        <v>2563</v>
      </c>
      <c r="P26" s="50">
        <v>2564</v>
      </c>
      <c r="Q26" s="50">
        <v>2565</v>
      </c>
      <c r="R26" s="50">
        <v>2566</v>
      </c>
      <c r="S26" s="50">
        <v>2567</v>
      </c>
      <c r="T26" s="50">
        <v>2568</v>
      </c>
      <c r="U26" s="50">
        <v>2569</v>
      </c>
      <c r="V26" s="50">
        <v>2570</v>
      </c>
      <c r="W26" s="50">
        <v>2571</v>
      </c>
      <c r="X26" s="50">
        <v>2572</v>
      </c>
      <c r="Y26" s="50">
        <v>2573</v>
      </c>
      <c r="Z26" s="50">
        <v>2574</v>
      </c>
      <c r="AA26" s="50">
        <v>2575</v>
      </c>
      <c r="AB26" s="50">
        <v>2576</v>
      </c>
      <c r="AC26" s="50">
        <v>2577</v>
      </c>
      <c r="AD26" s="50">
        <v>2578</v>
      </c>
      <c r="AE26" s="50">
        <v>2579</v>
      </c>
      <c r="AF26" s="50">
        <v>2580</v>
      </c>
    </row>
    <row r="27" spans="1:32">
      <c r="B27" s="39" t="s">
        <v>42</v>
      </c>
      <c r="C27" s="40">
        <f t="shared" ref="C27:J27" si="12">C10</f>
        <v>52</v>
      </c>
      <c r="D27" s="40">
        <f t="shared" si="12"/>
        <v>58</v>
      </c>
      <c r="E27" s="40">
        <f t="shared" si="12"/>
        <v>85</v>
      </c>
      <c r="F27" s="40">
        <f t="shared" si="12"/>
        <v>193</v>
      </c>
      <c r="G27" s="40">
        <f t="shared" si="12"/>
        <v>897</v>
      </c>
      <c r="H27" s="40">
        <f t="shared" si="12"/>
        <v>2183</v>
      </c>
      <c r="I27" s="40">
        <f t="shared" si="12"/>
        <v>4102</v>
      </c>
      <c r="J27" s="40">
        <f t="shared" si="12"/>
        <v>13732</v>
      </c>
      <c r="K27" s="40">
        <f>K10</f>
        <v>28353</v>
      </c>
      <c r="L27" s="40">
        <f>L10</f>
        <v>89743</v>
      </c>
      <c r="M27" s="79">
        <f>L27/L$32</f>
        <v>0.68061369979371433</v>
      </c>
      <c r="O27" s="40">
        <v>1899</v>
      </c>
      <c r="P27" s="40">
        <v>29088</v>
      </c>
      <c r="Q27" s="40">
        <v>85904</v>
      </c>
      <c r="R27" s="40">
        <v>175403</v>
      </c>
      <c r="S27" s="40">
        <v>301409</v>
      </c>
      <c r="T27" s="40">
        <v>468555</v>
      </c>
      <c r="U27" s="40">
        <v>666422</v>
      </c>
      <c r="V27" s="40">
        <v>897436</v>
      </c>
      <c r="W27" s="40">
        <v>1161916</v>
      </c>
      <c r="X27" s="40">
        <v>1460699</v>
      </c>
      <c r="Y27" s="40">
        <v>1795715</v>
      </c>
      <c r="Z27" s="40">
        <v>2229218</v>
      </c>
      <c r="AA27" s="40">
        <v>2767153</v>
      </c>
      <c r="AB27" s="40">
        <v>3415721</v>
      </c>
      <c r="AC27" s="40">
        <v>4180700</v>
      </c>
      <c r="AD27" s="40">
        <v>5068382</v>
      </c>
      <c r="AE27" s="40">
        <v>6078541</v>
      </c>
      <c r="AF27" s="40">
        <v>7216379</v>
      </c>
    </row>
    <row r="28" spans="1:32">
      <c r="B28" s="41" t="s">
        <v>137</v>
      </c>
      <c r="C28" s="40">
        <f>C7</f>
        <v>7</v>
      </c>
      <c r="D28" s="40">
        <f t="shared" ref="D28:K28" si="13">D7</f>
        <v>8</v>
      </c>
      <c r="E28" s="40">
        <f t="shared" si="13"/>
        <v>8</v>
      </c>
      <c r="F28" s="40">
        <f t="shared" si="13"/>
        <v>8</v>
      </c>
      <c r="G28" s="40">
        <f t="shared" si="13"/>
        <v>9</v>
      </c>
      <c r="H28" s="40">
        <f t="shared" si="13"/>
        <v>19</v>
      </c>
      <c r="I28" s="40">
        <f t="shared" si="13"/>
        <v>30</v>
      </c>
      <c r="J28" s="40">
        <f t="shared" si="13"/>
        <v>73</v>
      </c>
      <c r="K28" s="40">
        <f t="shared" si="13"/>
        <v>108</v>
      </c>
      <c r="L28" s="40">
        <f t="shared" ref="L28" si="14">L7</f>
        <v>279</v>
      </c>
      <c r="M28" s="79">
        <f t="shared" ref="M28:M31" si="15">L28/L$32</f>
        <v>2.1159446669093557E-3</v>
      </c>
      <c r="O28" s="40">
        <v>0</v>
      </c>
      <c r="P28" s="40">
        <v>11058</v>
      </c>
      <c r="Q28" s="40">
        <v>33245</v>
      </c>
      <c r="R28" s="40">
        <v>66796</v>
      </c>
      <c r="S28" s="40">
        <v>112158</v>
      </c>
      <c r="T28" s="40">
        <v>170012</v>
      </c>
      <c r="U28" s="40">
        <v>236467</v>
      </c>
      <c r="V28" s="40">
        <v>312068</v>
      </c>
      <c r="W28" s="40">
        <v>397103</v>
      </c>
      <c r="X28" s="40">
        <v>491885</v>
      </c>
      <c r="Y28" s="40">
        <v>596870</v>
      </c>
      <c r="Z28" s="40">
        <v>731269</v>
      </c>
      <c r="AA28" s="40">
        <v>896442</v>
      </c>
      <c r="AB28" s="40">
        <v>1093846</v>
      </c>
      <c r="AC28" s="40">
        <v>1324924</v>
      </c>
      <c r="AD28" s="40">
        <v>1591242</v>
      </c>
      <c r="AE28" s="40">
        <v>1893390</v>
      </c>
      <c r="AF28" s="40">
        <v>2232662</v>
      </c>
    </row>
    <row r="29" spans="1:32">
      <c r="B29" s="41" t="s">
        <v>138</v>
      </c>
      <c r="C29" s="40">
        <f>SUM(C3:C6)</f>
        <v>1724</v>
      </c>
      <c r="D29" s="40">
        <f t="shared" ref="D29:K29" si="16">SUM(D3:D6)</f>
        <v>1359</v>
      </c>
      <c r="E29" s="40">
        <f t="shared" si="16"/>
        <v>1237</v>
      </c>
      <c r="F29" s="40">
        <f t="shared" si="16"/>
        <v>1168</v>
      </c>
      <c r="G29" s="40">
        <f t="shared" si="16"/>
        <v>1831</v>
      </c>
      <c r="H29" s="40">
        <f t="shared" si="16"/>
        <v>3363</v>
      </c>
      <c r="I29" s="40">
        <f t="shared" si="16"/>
        <v>7012</v>
      </c>
      <c r="J29" s="40">
        <f t="shared" si="16"/>
        <v>17038</v>
      </c>
      <c r="K29" s="40">
        <f t="shared" si="16"/>
        <v>22738</v>
      </c>
      <c r="L29" s="40">
        <f t="shared" ref="L29" si="17">SUM(L3:L6)</f>
        <v>39112</v>
      </c>
      <c r="M29" s="79">
        <f t="shared" si="15"/>
        <v>0.29662662298264775</v>
      </c>
      <c r="O29" s="40">
        <v>2593</v>
      </c>
      <c r="P29" s="40">
        <v>62111</v>
      </c>
      <c r="Q29" s="40">
        <v>185388</v>
      </c>
      <c r="R29" s="40">
        <v>378544</v>
      </c>
      <c r="S29" s="40">
        <v>649890</v>
      </c>
      <c r="T29" s="40">
        <v>1009890</v>
      </c>
      <c r="U29" s="40">
        <v>1426371</v>
      </c>
      <c r="V29" s="40">
        <v>1903045</v>
      </c>
      <c r="W29" s="40">
        <v>2436905</v>
      </c>
      <c r="X29" s="40">
        <v>3027288</v>
      </c>
      <c r="Y29" s="40">
        <v>3677288</v>
      </c>
      <c r="Z29" s="40">
        <v>4535562</v>
      </c>
      <c r="AA29" s="40">
        <v>5612654</v>
      </c>
      <c r="AB29" s="40">
        <v>6920055</v>
      </c>
      <c r="AC29" s="40">
        <v>8467817</v>
      </c>
      <c r="AD29" s="40">
        <v>10267817</v>
      </c>
      <c r="AE29" s="40">
        <v>12309575</v>
      </c>
      <c r="AF29" s="40">
        <v>14603170</v>
      </c>
    </row>
    <row r="30" spans="1:32">
      <c r="B30" s="39" t="s">
        <v>45</v>
      </c>
      <c r="C30" s="40">
        <f t="shared" ref="C30:K30" si="18">C9</f>
        <v>3</v>
      </c>
      <c r="D30" s="40">
        <f t="shared" si="18"/>
        <v>2</v>
      </c>
      <c r="E30" s="40">
        <f t="shared" si="18"/>
        <v>2</v>
      </c>
      <c r="F30" s="40">
        <f t="shared" si="18"/>
        <v>0</v>
      </c>
      <c r="G30" s="40">
        <f t="shared" si="18"/>
        <v>0</v>
      </c>
      <c r="H30" s="40">
        <f t="shared" si="18"/>
        <v>0</v>
      </c>
      <c r="I30" s="40">
        <f t="shared" si="18"/>
        <v>0</v>
      </c>
      <c r="J30" s="40">
        <f t="shared" si="18"/>
        <v>26</v>
      </c>
      <c r="K30" s="40">
        <f t="shared" si="18"/>
        <v>70</v>
      </c>
      <c r="L30" s="40">
        <f t="shared" ref="L30" si="19">L9</f>
        <v>303</v>
      </c>
      <c r="M30" s="79">
        <f t="shared" si="15"/>
        <v>2.2979614124499456E-3</v>
      </c>
      <c r="O30" s="40">
        <v>0</v>
      </c>
      <c r="P30" s="40">
        <v>2294</v>
      </c>
      <c r="Q30" s="40">
        <v>7250</v>
      </c>
      <c r="R30" s="40">
        <v>15256</v>
      </c>
      <c r="S30" s="40">
        <v>26753</v>
      </c>
      <c r="T30" s="40">
        <v>42250</v>
      </c>
      <c r="U30" s="40">
        <v>60364</v>
      </c>
      <c r="V30" s="40">
        <v>81248</v>
      </c>
      <c r="W30" s="40">
        <v>104753</v>
      </c>
      <c r="X30" s="40">
        <v>130838</v>
      </c>
      <c r="Y30" s="40">
        <v>159630</v>
      </c>
      <c r="Z30" s="40">
        <v>196358</v>
      </c>
      <c r="AA30" s="40">
        <v>241432</v>
      </c>
      <c r="AB30" s="40">
        <v>295290</v>
      </c>
      <c r="AC30" s="40">
        <v>358309</v>
      </c>
      <c r="AD30" s="40">
        <v>430939</v>
      </c>
      <c r="AE30" s="40">
        <v>512736</v>
      </c>
      <c r="AF30" s="40">
        <v>604087</v>
      </c>
    </row>
    <row r="31" spans="1:32">
      <c r="B31" s="39" t="s">
        <v>46</v>
      </c>
      <c r="C31" s="40">
        <f t="shared" ref="C31:J31" si="20">C8</f>
        <v>34</v>
      </c>
      <c r="D31" s="40">
        <f t="shared" si="20"/>
        <v>61</v>
      </c>
      <c r="E31" s="40">
        <f t="shared" si="20"/>
        <v>62</v>
      </c>
      <c r="F31" s="40">
        <f t="shared" si="20"/>
        <v>85</v>
      </c>
      <c r="G31" s="40">
        <f t="shared" si="20"/>
        <v>117</v>
      </c>
      <c r="H31" s="40">
        <f t="shared" si="20"/>
        <v>120</v>
      </c>
      <c r="I31" s="40">
        <f t="shared" si="20"/>
        <v>238</v>
      </c>
      <c r="J31" s="40">
        <f t="shared" si="20"/>
        <v>1212</v>
      </c>
      <c r="K31" s="40">
        <f>K8</f>
        <v>1822</v>
      </c>
      <c r="L31" s="40">
        <f>L8</f>
        <v>2419</v>
      </c>
      <c r="M31" s="79">
        <f t="shared" si="15"/>
        <v>1.8345771144278607E-2</v>
      </c>
      <c r="O31" s="40">
        <v>2</v>
      </c>
      <c r="P31" s="40">
        <v>484</v>
      </c>
      <c r="Q31" s="40">
        <v>1450</v>
      </c>
      <c r="R31" s="40">
        <v>2906</v>
      </c>
      <c r="S31" s="40">
        <v>4872</v>
      </c>
      <c r="T31" s="40">
        <v>7375</v>
      </c>
      <c r="U31" s="40">
        <v>10191</v>
      </c>
      <c r="V31" s="40">
        <v>13342</v>
      </c>
      <c r="W31" s="40">
        <v>16833</v>
      </c>
      <c r="X31" s="40">
        <v>20674</v>
      </c>
      <c r="Y31" s="40">
        <v>24882</v>
      </c>
      <c r="Z31" s="40">
        <v>30218</v>
      </c>
      <c r="AA31" s="40">
        <v>36732</v>
      </c>
      <c r="AB31" s="40">
        <v>44476</v>
      </c>
      <c r="AC31" s="40">
        <v>53504</v>
      </c>
      <c r="AD31" s="40">
        <v>63875</v>
      </c>
      <c r="AE31" s="40">
        <v>75602</v>
      </c>
      <c r="AF31" s="40">
        <v>88736</v>
      </c>
    </row>
    <row r="32" spans="1:32">
      <c r="B32" s="42" t="s">
        <v>47</v>
      </c>
      <c r="C32" s="43">
        <f t="shared" ref="C32:K32" si="21">SUM(C27:C31)</f>
        <v>1820</v>
      </c>
      <c r="D32" s="43">
        <f t="shared" si="21"/>
        <v>1488</v>
      </c>
      <c r="E32" s="43">
        <f t="shared" si="21"/>
        <v>1394</v>
      </c>
      <c r="F32" s="43">
        <f t="shared" si="21"/>
        <v>1454</v>
      </c>
      <c r="G32" s="43">
        <f t="shared" si="21"/>
        <v>2854</v>
      </c>
      <c r="H32" s="43">
        <f t="shared" si="21"/>
        <v>5685</v>
      </c>
      <c r="I32" s="43">
        <f t="shared" si="21"/>
        <v>11382</v>
      </c>
      <c r="J32" s="43">
        <f t="shared" si="21"/>
        <v>32081</v>
      </c>
      <c r="K32" s="43">
        <f t="shared" si="21"/>
        <v>53091</v>
      </c>
      <c r="L32" s="43">
        <f t="shared" ref="L32" si="22">SUM(L27:L31)</f>
        <v>131856</v>
      </c>
      <c r="M32" s="80">
        <f t="shared" ref="M32" si="23">K32/K$32</f>
        <v>1</v>
      </c>
      <c r="O32" s="43">
        <f t="shared" ref="O32:AF32" si="24">SUM(O27:O31)</f>
        <v>4494</v>
      </c>
      <c r="P32" s="43">
        <f t="shared" si="24"/>
        <v>105035</v>
      </c>
      <c r="Q32" s="43">
        <f t="shared" si="24"/>
        <v>313237</v>
      </c>
      <c r="R32" s="43">
        <f t="shared" si="24"/>
        <v>638905</v>
      </c>
      <c r="S32" s="43">
        <f t="shared" si="24"/>
        <v>1095082</v>
      </c>
      <c r="T32" s="43">
        <f t="shared" si="24"/>
        <v>1698082</v>
      </c>
      <c r="U32" s="43">
        <f t="shared" si="24"/>
        <v>2399815</v>
      </c>
      <c r="V32" s="43">
        <f t="shared" si="24"/>
        <v>3207139</v>
      </c>
      <c r="W32" s="43">
        <f t="shared" si="24"/>
        <v>4117510</v>
      </c>
      <c r="X32" s="43">
        <f t="shared" si="24"/>
        <v>5131384</v>
      </c>
      <c r="Y32" s="43">
        <f t="shared" si="24"/>
        <v>6254385</v>
      </c>
      <c r="Z32" s="43">
        <f t="shared" si="24"/>
        <v>7722625</v>
      </c>
      <c r="AA32" s="43">
        <f t="shared" si="24"/>
        <v>9554413</v>
      </c>
      <c r="AB32" s="43">
        <f t="shared" si="24"/>
        <v>11769388</v>
      </c>
      <c r="AC32" s="43">
        <f t="shared" si="24"/>
        <v>14385254</v>
      </c>
      <c r="AD32" s="43">
        <f t="shared" si="24"/>
        <v>17422255</v>
      </c>
      <c r="AE32" s="43">
        <f t="shared" si="24"/>
        <v>20869844</v>
      </c>
      <c r="AF32" s="43">
        <f t="shared" si="24"/>
        <v>24745034</v>
      </c>
    </row>
    <row r="33" spans="2:32">
      <c r="O33" s="78" t="s">
        <v>141</v>
      </c>
    </row>
    <row r="34" spans="2:32">
      <c r="B34" s="59" t="s">
        <v>144</v>
      </c>
      <c r="K34" s="77" t="s">
        <v>139</v>
      </c>
      <c r="L34" s="77"/>
      <c r="M34" s="77"/>
      <c r="O34" s="85" t="s">
        <v>145</v>
      </c>
    </row>
    <row r="35" spans="2:32">
      <c r="B35" s="49" t="s">
        <v>51</v>
      </c>
      <c r="C35" s="50">
        <f>C2</f>
        <v>2558</v>
      </c>
      <c r="D35" s="50">
        <f t="shared" ref="D35:L35" si="25">D2</f>
        <v>2559</v>
      </c>
      <c r="E35" s="50">
        <f t="shared" si="25"/>
        <v>2560</v>
      </c>
      <c r="F35" s="50">
        <f t="shared" si="25"/>
        <v>2561</v>
      </c>
      <c r="G35" s="50">
        <f t="shared" si="25"/>
        <v>2562</v>
      </c>
      <c r="H35" s="50">
        <f t="shared" si="25"/>
        <v>2563</v>
      </c>
      <c r="I35" s="50">
        <f t="shared" si="25"/>
        <v>2564</v>
      </c>
      <c r="J35" s="50">
        <f t="shared" si="25"/>
        <v>2565</v>
      </c>
      <c r="K35" s="51">
        <f t="shared" si="25"/>
        <v>45016</v>
      </c>
      <c r="L35" s="50">
        <f t="shared" si="25"/>
        <v>2566</v>
      </c>
      <c r="M35" s="86"/>
      <c r="O35" s="50">
        <v>2563</v>
      </c>
      <c r="P35" s="50">
        <v>2564</v>
      </c>
      <c r="Q35" s="50">
        <v>2565</v>
      </c>
      <c r="R35" s="50">
        <v>2566</v>
      </c>
      <c r="S35" s="50">
        <v>2567</v>
      </c>
      <c r="T35" s="50">
        <v>2568</v>
      </c>
      <c r="U35" s="50">
        <v>2569</v>
      </c>
      <c r="V35" s="50">
        <v>2570</v>
      </c>
      <c r="W35" s="50">
        <v>2571</v>
      </c>
      <c r="X35" s="50">
        <v>2572</v>
      </c>
      <c r="Y35" s="50">
        <v>2573</v>
      </c>
      <c r="Z35" s="50">
        <v>2574</v>
      </c>
      <c r="AA35" s="50">
        <v>2575</v>
      </c>
      <c r="AB35" s="50">
        <v>2576</v>
      </c>
      <c r="AC35" s="50">
        <v>2577</v>
      </c>
      <c r="AD35" s="50">
        <v>2578</v>
      </c>
      <c r="AE35" s="50">
        <v>2579</v>
      </c>
      <c r="AF35" s="50">
        <v>2580</v>
      </c>
    </row>
    <row r="36" spans="2:32">
      <c r="B36" s="39" t="s">
        <v>42</v>
      </c>
      <c r="C36" s="40"/>
      <c r="D36" s="40">
        <f>D27-C27</f>
        <v>6</v>
      </c>
      <c r="E36" s="40">
        <f t="shared" ref="E36:K36" si="26">E27-D27</f>
        <v>27</v>
      </c>
      <c r="F36" s="40">
        <f t="shared" si="26"/>
        <v>108</v>
      </c>
      <c r="G36" s="40">
        <f t="shared" si="26"/>
        <v>704</v>
      </c>
      <c r="H36" s="40">
        <f t="shared" si="26"/>
        <v>1286</v>
      </c>
      <c r="I36" s="40">
        <f t="shared" si="26"/>
        <v>1919</v>
      </c>
      <c r="J36" s="40">
        <f t="shared" si="26"/>
        <v>9630</v>
      </c>
      <c r="K36" s="40">
        <f t="shared" si="26"/>
        <v>14621</v>
      </c>
      <c r="L36" s="40">
        <f>L27-J27</f>
        <v>76011</v>
      </c>
      <c r="O36" s="79"/>
      <c r="P36" s="40">
        <f t="shared" ref="P36:AF36" si="27">P27-O27</f>
        <v>27189</v>
      </c>
      <c r="Q36" s="40">
        <f t="shared" si="27"/>
        <v>56816</v>
      </c>
      <c r="R36" s="40">
        <f t="shared" si="27"/>
        <v>89499</v>
      </c>
      <c r="S36" s="40">
        <f t="shared" si="27"/>
        <v>126006</v>
      </c>
      <c r="T36" s="83">
        <f t="shared" si="27"/>
        <v>167146</v>
      </c>
      <c r="U36" s="40">
        <f t="shared" si="27"/>
        <v>197867</v>
      </c>
      <c r="V36" s="40">
        <f t="shared" si="27"/>
        <v>231014</v>
      </c>
      <c r="W36" s="40">
        <f t="shared" si="27"/>
        <v>264480</v>
      </c>
      <c r="X36" s="40">
        <f t="shared" si="27"/>
        <v>298783</v>
      </c>
      <c r="Y36" s="83">
        <f t="shared" si="27"/>
        <v>335016</v>
      </c>
      <c r="Z36" s="40">
        <f t="shared" si="27"/>
        <v>433503</v>
      </c>
      <c r="AA36" s="40">
        <f t="shared" si="27"/>
        <v>537935</v>
      </c>
      <c r="AB36" s="40">
        <f t="shared" si="27"/>
        <v>648568</v>
      </c>
      <c r="AC36" s="40">
        <f t="shared" si="27"/>
        <v>764979</v>
      </c>
      <c r="AD36" s="83">
        <f t="shared" si="27"/>
        <v>887682</v>
      </c>
      <c r="AE36" s="40">
        <f t="shared" si="27"/>
        <v>1010159</v>
      </c>
      <c r="AF36" s="40">
        <f t="shared" si="27"/>
        <v>1137838</v>
      </c>
    </row>
    <row r="37" spans="2:32">
      <c r="B37" s="41" t="s">
        <v>137</v>
      </c>
      <c r="C37" s="40"/>
      <c r="D37" s="40">
        <f t="shared" ref="D37:K37" si="28">D28-C28</f>
        <v>1</v>
      </c>
      <c r="E37" s="40">
        <f t="shared" si="28"/>
        <v>0</v>
      </c>
      <c r="F37" s="40">
        <f t="shared" si="28"/>
        <v>0</v>
      </c>
      <c r="G37" s="40">
        <f t="shared" si="28"/>
        <v>1</v>
      </c>
      <c r="H37" s="40">
        <f t="shared" si="28"/>
        <v>10</v>
      </c>
      <c r="I37" s="40">
        <f t="shared" si="28"/>
        <v>11</v>
      </c>
      <c r="J37" s="40">
        <f t="shared" si="28"/>
        <v>43</v>
      </c>
      <c r="K37" s="40">
        <f t="shared" si="28"/>
        <v>35</v>
      </c>
      <c r="L37" s="40">
        <f t="shared" ref="L37:L41" si="29">L28-J28</f>
        <v>206</v>
      </c>
      <c r="O37" s="79"/>
      <c r="P37" s="40">
        <f t="shared" ref="P37:AF37" si="30">P28-O28</f>
        <v>11058</v>
      </c>
      <c r="Q37" s="40">
        <f t="shared" si="30"/>
        <v>22187</v>
      </c>
      <c r="R37" s="40">
        <f t="shared" si="30"/>
        <v>33551</v>
      </c>
      <c r="S37" s="40">
        <f t="shared" si="30"/>
        <v>45362</v>
      </c>
      <c r="T37" s="83">
        <f t="shared" si="30"/>
        <v>57854</v>
      </c>
      <c r="U37" s="40">
        <f t="shared" si="30"/>
        <v>66455</v>
      </c>
      <c r="V37" s="40">
        <f t="shared" si="30"/>
        <v>75601</v>
      </c>
      <c r="W37" s="40">
        <f t="shared" si="30"/>
        <v>85035</v>
      </c>
      <c r="X37" s="40">
        <f t="shared" si="30"/>
        <v>94782</v>
      </c>
      <c r="Y37" s="83">
        <f t="shared" si="30"/>
        <v>104985</v>
      </c>
      <c r="Z37" s="40">
        <f t="shared" si="30"/>
        <v>134399</v>
      </c>
      <c r="AA37" s="40">
        <f t="shared" si="30"/>
        <v>165173</v>
      </c>
      <c r="AB37" s="40">
        <f t="shared" si="30"/>
        <v>197404</v>
      </c>
      <c r="AC37" s="40">
        <f t="shared" si="30"/>
        <v>231078</v>
      </c>
      <c r="AD37" s="83">
        <f t="shared" si="30"/>
        <v>266318</v>
      </c>
      <c r="AE37" s="40">
        <f t="shared" si="30"/>
        <v>302148</v>
      </c>
      <c r="AF37" s="40">
        <f t="shared" si="30"/>
        <v>339272</v>
      </c>
    </row>
    <row r="38" spans="2:32">
      <c r="B38" s="41" t="s">
        <v>138</v>
      </c>
      <c r="C38" s="40"/>
      <c r="D38" s="40">
        <f t="shared" ref="D38:K38" si="31">D29-C29</f>
        <v>-365</v>
      </c>
      <c r="E38" s="40">
        <f t="shared" si="31"/>
        <v>-122</v>
      </c>
      <c r="F38" s="40">
        <f t="shared" si="31"/>
        <v>-69</v>
      </c>
      <c r="G38" s="40">
        <f t="shared" si="31"/>
        <v>663</v>
      </c>
      <c r="H38" s="40">
        <f t="shared" si="31"/>
        <v>1532</v>
      </c>
      <c r="I38" s="40">
        <f t="shared" si="31"/>
        <v>3649</v>
      </c>
      <c r="J38" s="40">
        <f t="shared" si="31"/>
        <v>10026</v>
      </c>
      <c r="K38" s="40">
        <f t="shared" si="31"/>
        <v>5700</v>
      </c>
      <c r="L38" s="40">
        <f t="shared" si="29"/>
        <v>22074</v>
      </c>
      <c r="O38" s="79"/>
      <c r="P38" s="40">
        <f t="shared" ref="P38:AF38" si="32">P29-O29</f>
        <v>59518</v>
      </c>
      <c r="Q38" s="40">
        <f t="shared" si="32"/>
        <v>123277</v>
      </c>
      <c r="R38" s="40">
        <f t="shared" si="32"/>
        <v>193156</v>
      </c>
      <c r="S38" s="40">
        <f t="shared" si="32"/>
        <v>271346</v>
      </c>
      <c r="T38" s="83">
        <f t="shared" si="32"/>
        <v>360000</v>
      </c>
      <c r="U38" s="40">
        <f t="shared" si="32"/>
        <v>416481</v>
      </c>
      <c r="V38" s="40">
        <f t="shared" si="32"/>
        <v>476674</v>
      </c>
      <c r="W38" s="40">
        <f t="shared" si="32"/>
        <v>533860</v>
      </c>
      <c r="X38" s="40">
        <f t="shared" si="32"/>
        <v>590383</v>
      </c>
      <c r="Y38" s="83">
        <f t="shared" si="32"/>
        <v>650000</v>
      </c>
      <c r="Z38" s="40">
        <f t="shared" si="32"/>
        <v>858274</v>
      </c>
      <c r="AA38" s="40">
        <f t="shared" si="32"/>
        <v>1077092</v>
      </c>
      <c r="AB38" s="40">
        <f t="shared" si="32"/>
        <v>1307401</v>
      </c>
      <c r="AC38" s="40">
        <f t="shared" si="32"/>
        <v>1547762</v>
      </c>
      <c r="AD38" s="83">
        <f t="shared" si="32"/>
        <v>1800000</v>
      </c>
      <c r="AE38" s="40">
        <f t="shared" si="32"/>
        <v>2041758</v>
      </c>
      <c r="AF38" s="40">
        <f t="shared" si="32"/>
        <v>2293595</v>
      </c>
    </row>
    <row r="39" spans="2:32">
      <c r="B39" s="39" t="s">
        <v>45</v>
      </c>
      <c r="C39" s="40"/>
      <c r="D39" s="40">
        <f t="shared" ref="D39:K39" si="33">D30-C30</f>
        <v>-1</v>
      </c>
      <c r="E39" s="40">
        <f t="shared" si="33"/>
        <v>0</v>
      </c>
      <c r="F39" s="40">
        <f t="shared" si="33"/>
        <v>-2</v>
      </c>
      <c r="G39" s="40">
        <f t="shared" si="33"/>
        <v>0</v>
      </c>
      <c r="H39" s="40">
        <f t="shared" si="33"/>
        <v>0</v>
      </c>
      <c r="I39" s="40">
        <f t="shared" si="33"/>
        <v>0</v>
      </c>
      <c r="J39" s="40">
        <f t="shared" si="33"/>
        <v>26</v>
      </c>
      <c r="K39" s="40">
        <f t="shared" si="33"/>
        <v>44</v>
      </c>
      <c r="L39" s="40">
        <f t="shared" si="29"/>
        <v>277</v>
      </c>
      <c r="O39" s="79"/>
      <c r="P39" s="40">
        <f t="shared" ref="P39:AF39" si="34">P30-O30</f>
        <v>2294</v>
      </c>
      <c r="Q39" s="40">
        <f t="shared" si="34"/>
        <v>4956</v>
      </c>
      <c r="R39" s="40">
        <f t="shared" si="34"/>
        <v>8006</v>
      </c>
      <c r="S39" s="40">
        <f t="shared" si="34"/>
        <v>11497</v>
      </c>
      <c r="T39" s="83">
        <f t="shared" si="34"/>
        <v>15497</v>
      </c>
      <c r="U39" s="40">
        <f t="shared" si="34"/>
        <v>18114</v>
      </c>
      <c r="V39" s="40">
        <f t="shared" si="34"/>
        <v>20884</v>
      </c>
      <c r="W39" s="40">
        <f t="shared" si="34"/>
        <v>23505</v>
      </c>
      <c r="X39" s="40">
        <f t="shared" si="34"/>
        <v>26085</v>
      </c>
      <c r="Y39" s="83">
        <f t="shared" si="34"/>
        <v>28792</v>
      </c>
      <c r="Z39" s="40">
        <f t="shared" si="34"/>
        <v>36728</v>
      </c>
      <c r="AA39" s="40">
        <f t="shared" si="34"/>
        <v>45074</v>
      </c>
      <c r="AB39" s="40">
        <f t="shared" si="34"/>
        <v>53858</v>
      </c>
      <c r="AC39" s="40">
        <f t="shared" si="34"/>
        <v>63019</v>
      </c>
      <c r="AD39" s="83">
        <f t="shared" si="34"/>
        <v>72630</v>
      </c>
      <c r="AE39" s="40">
        <f t="shared" si="34"/>
        <v>81797</v>
      </c>
      <c r="AF39" s="40">
        <f t="shared" si="34"/>
        <v>91351</v>
      </c>
    </row>
    <row r="40" spans="2:32">
      <c r="B40" s="39" t="s">
        <v>46</v>
      </c>
      <c r="C40" s="40"/>
      <c r="D40" s="40">
        <f t="shared" ref="D40:K40" si="35">D31-C31</f>
        <v>27</v>
      </c>
      <c r="E40" s="40">
        <f t="shared" si="35"/>
        <v>1</v>
      </c>
      <c r="F40" s="40">
        <f t="shared" si="35"/>
        <v>23</v>
      </c>
      <c r="G40" s="40">
        <f t="shared" si="35"/>
        <v>32</v>
      </c>
      <c r="H40" s="40">
        <f t="shared" si="35"/>
        <v>3</v>
      </c>
      <c r="I40" s="40">
        <f t="shared" si="35"/>
        <v>118</v>
      </c>
      <c r="J40" s="40">
        <f t="shared" si="35"/>
        <v>974</v>
      </c>
      <c r="K40" s="40">
        <f t="shared" si="35"/>
        <v>610</v>
      </c>
      <c r="L40" s="40">
        <f t="shared" si="29"/>
        <v>1207</v>
      </c>
      <c r="O40" s="79"/>
      <c r="P40" s="40">
        <f t="shared" ref="P40:AF40" si="36">P31-O31</f>
        <v>482</v>
      </c>
      <c r="Q40" s="40">
        <f t="shared" si="36"/>
        <v>966</v>
      </c>
      <c r="R40" s="40">
        <f t="shared" si="36"/>
        <v>1456</v>
      </c>
      <c r="S40" s="40">
        <f t="shared" si="36"/>
        <v>1966</v>
      </c>
      <c r="T40" s="83">
        <f t="shared" si="36"/>
        <v>2503</v>
      </c>
      <c r="U40" s="40">
        <f t="shared" si="36"/>
        <v>2816</v>
      </c>
      <c r="V40" s="40">
        <f t="shared" si="36"/>
        <v>3151</v>
      </c>
      <c r="W40" s="40">
        <f t="shared" si="36"/>
        <v>3491</v>
      </c>
      <c r="X40" s="40">
        <f t="shared" si="36"/>
        <v>3841</v>
      </c>
      <c r="Y40" s="83">
        <f t="shared" si="36"/>
        <v>4208</v>
      </c>
      <c r="Z40" s="40">
        <f t="shared" si="36"/>
        <v>5336</v>
      </c>
      <c r="AA40" s="40">
        <f t="shared" si="36"/>
        <v>6514</v>
      </c>
      <c r="AB40" s="40">
        <f t="shared" si="36"/>
        <v>7744</v>
      </c>
      <c r="AC40" s="40">
        <f t="shared" si="36"/>
        <v>9028</v>
      </c>
      <c r="AD40" s="83">
        <f t="shared" si="36"/>
        <v>10371</v>
      </c>
      <c r="AE40" s="40">
        <f t="shared" si="36"/>
        <v>11727</v>
      </c>
      <c r="AF40" s="40">
        <f t="shared" si="36"/>
        <v>13134</v>
      </c>
    </row>
    <row r="41" spans="2:32">
      <c r="B41" s="42" t="s">
        <v>47</v>
      </c>
      <c r="C41" s="43"/>
      <c r="D41" s="43">
        <f t="shared" ref="D41:K41" si="37">D32-C32</f>
        <v>-332</v>
      </c>
      <c r="E41" s="43">
        <f t="shared" si="37"/>
        <v>-94</v>
      </c>
      <c r="F41" s="43">
        <f t="shared" si="37"/>
        <v>60</v>
      </c>
      <c r="G41" s="43">
        <f t="shared" si="37"/>
        <v>1400</v>
      </c>
      <c r="H41" s="43">
        <f t="shared" si="37"/>
        <v>2831</v>
      </c>
      <c r="I41" s="43">
        <f t="shared" si="37"/>
        <v>5697</v>
      </c>
      <c r="J41" s="43">
        <f t="shared" si="37"/>
        <v>20699</v>
      </c>
      <c r="K41" s="43">
        <f t="shared" si="37"/>
        <v>21010</v>
      </c>
      <c r="L41" s="43">
        <f t="shared" si="29"/>
        <v>99775</v>
      </c>
      <c r="O41" s="80"/>
      <c r="P41" s="43">
        <f t="shared" ref="P41:AF41" si="38">P32-O32</f>
        <v>100541</v>
      </c>
      <c r="Q41" s="43">
        <f t="shared" si="38"/>
        <v>208202</v>
      </c>
      <c r="R41" s="43">
        <f t="shared" si="38"/>
        <v>325668</v>
      </c>
      <c r="S41" s="43">
        <f t="shared" si="38"/>
        <v>456177</v>
      </c>
      <c r="T41" s="43">
        <f t="shared" si="38"/>
        <v>603000</v>
      </c>
      <c r="U41" s="43">
        <f t="shared" si="38"/>
        <v>701733</v>
      </c>
      <c r="V41" s="43">
        <f t="shared" si="38"/>
        <v>807324</v>
      </c>
      <c r="W41" s="43">
        <f t="shared" si="38"/>
        <v>910371</v>
      </c>
      <c r="X41" s="43">
        <f t="shared" si="38"/>
        <v>1013874</v>
      </c>
      <c r="Y41" s="43">
        <f t="shared" si="38"/>
        <v>1123001</v>
      </c>
      <c r="Z41" s="43">
        <f t="shared" si="38"/>
        <v>1468240</v>
      </c>
      <c r="AA41" s="43">
        <f t="shared" si="38"/>
        <v>1831788</v>
      </c>
      <c r="AB41" s="43">
        <f t="shared" si="38"/>
        <v>2214975</v>
      </c>
      <c r="AC41" s="43">
        <f t="shared" si="38"/>
        <v>2615866</v>
      </c>
      <c r="AD41" s="43">
        <f t="shared" si="38"/>
        <v>3037001</v>
      </c>
      <c r="AE41" s="43">
        <f t="shared" si="38"/>
        <v>3447589</v>
      </c>
      <c r="AF41" s="43">
        <f t="shared" si="38"/>
        <v>3875190</v>
      </c>
    </row>
    <row r="42" spans="2:32">
      <c r="O42" s="78" t="s">
        <v>143</v>
      </c>
      <c r="Y42" s="84"/>
    </row>
    <row r="43" spans="2:32">
      <c r="B43" s="60" t="s">
        <v>142</v>
      </c>
      <c r="K43" s="77" t="s">
        <v>139</v>
      </c>
      <c r="L43" s="77"/>
      <c r="M43" s="77"/>
      <c r="O43" s="77" t="s">
        <v>140</v>
      </c>
    </row>
    <row r="44" spans="2:32">
      <c r="B44" s="49" t="s">
        <v>51</v>
      </c>
      <c r="C44" s="50">
        <f>C2</f>
        <v>2558</v>
      </c>
      <c r="D44" s="50">
        <f t="shared" ref="D44:L44" si="39">D2</f>
        <v>2559</v>
      </c>
      <c r="E44" s="50">
        <f t="shared" si="39"/>
        <v>2560</v>
      </c>
      <c r="F44" s="50">
        <f t="shared" si="39"/>
        <v>2561</v>
      </c>
      <c r="G44" s="50">
        <f t="shared" si="39"/>
        <v>2562</v>
      </c>
      <c r="H44" s="50">
        <f t="shared" si="39"/>
        <v>2563</v>
      </c>
      <c r="I44" s="50">
        <f t="shared" si="39"/>
        <v>2564</v>
      </c>
      <c r="J44" s="50">
        <f t="shared" si="39"/>
        <v>2565</v>
      </c>
      <c r="K44" s="51">
        <f t="shared" si="39"/>
        <v>45016</v>
      </c>
      <c r="L44" s="50">
        <f t="shared" si="39"/>
        <v>2566</v>
      </c>
      <c r="M44" s="86"/>
      <c r="O44" s="50">
        <v>2563</v>
      </c>
      <c r="P44" s="50">
        <v>2564</v>
      </c>
      <c r="Q44" s="50">
        <v>2565</v>
      </c>
      <c r="R44" s="50">
        <v>2566</v>
      </c>
      <c r="S44" s="50">
        <v>2567</v>
      </c>
      <c r="T44" s="50">
        <v>2568</v>
      </c>
      <c r="U44" s="50">
        <v>2569</v>
      </c>
      <c r="V44" s="50">
        <v>2570</v>
      </c>
      <c r="W44" s="50">
        <v>2571</v>
      </c>
      <c r="X44" s="50">
        <v>2572</v>
      </c>
      <c r="Y44" s="50">
        <v>2573</v>
      </c>
      <c r="Z44" s="50">
        <v>2574</v>
      </c>
      <c r="AA44" s="50">
        <v>2575</v>
      </c>
      <c r="AB44" s="50">
        <v>2576</v>
      </c>
      <c r="AC44" s="50">
        <v>2577</v>
      </c>
      <c r="AD44" s="50">
        <v>2578</v>
      </c>
      <c r="AE44" s="50">
        <v>2579</v>
      </c>
      <c r="AF44" s="50">
        <v>2580</v>
      </c>
    </row>
    <row r="45" spans="2:32">
      <c r="B45" s="39" t="s">
        <v>42</v>
      </c>
      <c r="C45" s="40"/>
      <c r="D45" s="79">
        <f>IF(D27*C27=0,"",D27/C27-1)</f>
        <v>0.11538461538461542</v>
      </c>
      <c r="E45" s="79">
        <f t="shared" ref="E45:K45" si="40">IF(E27*D27=0,"",E27/D27-1)</f>
        <v>0.46551724137931028</v>
      </c>
      <c r="F45" s="79">
        <f t="shared" si="40"/>
        <v>1.2705882352941176</v>
      </c>
      <c r="G45" s="79">
        <f t="shared" si="40"/>
        <v>3.6476683937823831</v>
      </c>
      <c r="H45" s="79">
        <f t="shared" si="40"/>
        <v>1.4336677814938685</v>
      </c>
      <c r="I45" s="79">
        <f t="shared" si="40"/>
        <v>0.87906550618415036</v>
      </c>
      <c r="J45" s="79">
        <f t="shared" si="40"/>
        <v>2.3476352998537298</v>
      </c>
      <c r="K45" s="79">
        <f t="shared" si="40"/>
        <v>1.0647392950771919</v>
      </c>
      <c r="L45" s="79">
        <f>IF(L27*J27=0,"",L27/J27-1)</f>
        <v>5.5353189630061168</v>
      </c>
      <c r="M45" s="90"/>
      <c r="O45" s="79"/>
      <c r="P45" s="79">
        <f t="shared" ref="P45:AF45" si="41">IF(P27*O27=0,"",P27/O27-1)</f>
        <v>14.317535545023697</v>
      </c>
      <c r="Q45" s="79">
        <f t="shared" si="41"/>
        <v>1.9532453245324533</v>
      </c>
      <c r="R45" s="79">
        <f t="shared" si="41"/>
        <v>1.0418490407897187</v>
      </c>
      <c r="S45" s="79">
        <f t="shared" si="41"/>
        <v>0.71837995929374077</v>
      </c>
      <c r="T45" s="79">
        <f t="shared" si="41"/>
        <v>0.55454880245778981</v>
      </c>
      <c r="U45" s="79">
        <f t="shared" si="41"/>
        <v>0.42229194011375393</v>
      </c>
      <c r="V45" s="79">
        <f t="shared" si="41"/>
        <v>0.34664821989670203</v>
      </c>
      <c r="W45" s="79">
        <f t="shared" si="41"/>
        <v>0.29470625203357126</v>
      </c>
      <c r="X45" s="79">
        <f t="shared" si="41"/>
        <v>0.25714681612095891</v>
      </c>
      <c r="Y45" s="79">
        <f t="shared" si="41"/>
        <v>0.22935320692353445</v>
      </c>
      <c r="Z45" s="79">
        <f t="shared" si="41"/>
        <v>0.24140968917673455</v>
      </c>
      <c r="AA45" s="79">
        <f t="shared" si="41"/>
        <v>0.24131107859347978</v>
      </c>
      <c r="AB45" s="79">
        <f t="shared" si="41"/>
        <v>0.23438096845385847</v>
      </c>
      <c r="AC45" s="79">
        <f t="shared" si="41"/>
        <v>0.22395827996490336</v>
      </c>
      <c r="AD45" s="79">
        <f t="shared" si="41"/>
        <v>0.21232855741861401</v>
      </c>
      <c r="AE45" s="79">
        <f t="shared" si="41"/>
        <v>0.19930601126750114</v>
      </c>
      <c r="AF45" s="79">
        <f t="shared" si="41"/>
        <v>0.18718932717571546</v>
      </c>
    </row>
    <row r="46" spans="2:32">
      <c r="B46" s="41" t="s">
        <v>137</v>
      </c>
      <c r="C46" s="40"/>
      <c r="D46" s="79">
        <f t="shared" ref="D46:K46" si="42">IF(D28*C28=0,"",D28/C28-1)</f>
        <v>0.14285714285714279</v>
      </c>
      <c r="E46" s="79">
        <f t="shared" si="42"/>
        <v>0</v>
      </c>
      <c r="F46" s="79">
        <f t="shared" si="42"/>
        <v>0</v>
      </c>
      <c r="G46" s="79">
        <f t="shared" si="42"/>
        <v>0.125</v>
      </c>
      <c r="H46" s="79">
        <f t="shared" si="42"/>
        <v>1.1111111111111112</v>
      </c>
      <c r="I46" s="79">
        <f t="shared" si="42"/>
        <v>0.57894736842105265</v>
      </c>
      <c r="J46" s="79">
        <f t="shared" si="42"/>
        <v>1.4333333333333331</v>
      </c>
      <c r="K46" s="79">
        <f t="shared" si="42"/>
        <v>0.47945205479452047</v>
      </c>
      <c r="L46" s="79">
        <f t="shared" ref="L46:L50" si="43">IF(L28*J28=0,"",L28/J28-1)</f>
        <v>2.8219178082191783</v>
      </c>
      <c r="M46" s="90"/>
      <c r="O46" s="79"/>
      <c r="P46" s="79" t="str">
        <f t="shared" ref="P46:AF46" si="44">IF(P28*O28=0,"",P28/O28-1)</f>
        <v/>
      </c>
      <c r="Q46" s="79">
        <f t="shared" si="44"/>
        <v>2.0064206909025142</v>
      </c>
      <c r="R46" s="79">
        <f t="shared" si="44"/>
        <v>1.0092043916378404</v>
      </c>
      <c r="S46" s="79">
        <f t="shared" si="44"/>
        <v>0.67911252170788661</v>
      </c>
      <c r="T46" s="79">
        <f t="shared" si="44"/>
        <v>0.51582588847875321</v>
      </c>
      <c r="U46" s="79">
        <f t="shared" si="44"/>
        <v>0.39088417288191413</v>
      </c>
      <c r="V46" s="79">
        <f t="shared" si="44"/>
        <v>0.31971057272262082</v>
      </c>
      <c r="W46" s="79">
        <f t="shared" si="44"/>
        <v>0.27248868836279283</v>
      </c>
      <c r="X46" s="79">
        <f t="shared" si="44"/>
        <v>0.23868366645429528</v>
      </c>
      <c r="Y46" s="79">
        <f t="shared" si="44"/>
        <v>0.21343403437795416</v>
      </c>
      <c r="Z46" s="79">
        <f t="shared" si="44"/>
        <v>0.22517298574228883</v>
      </c>
      <c r="AA46" s="79">
        <f t="shared" si="44"/>
        <v>0.22587173803347338</v>
      </c>
      <c r="AB46" s="79">
        <f t="shared" si="44"/>
        <v>0.22020833472773482</v>
      </c>
      <c r="AC46" s="79">
        <f t="shared" si="44"/>
        <v>0.21125277232809747</v>
      </c>
      <c r="AD46" s="79">
        <f t="shared" si="44"/>
        <v>0.20100624639601961</v>
      </c>
      <c r="AE46" s="79">
        <f t="shared" si="44"/>
        <v>0.18988186586326905</v>
      </c>
      <c r="AF46" s="79">
        <f t="shared" si="44"/>
        <v>0.17918759473748147</v>
      </c>
    </row>
    <row r="47" spans="2:32">
      <c r="B47" s="41" t="s">
        <v>138</v>
      </c>
      <c r="C47" s="40"/>
      <c r="D47" s="79">
        <f t="shared" ref="D47:K47" si="45">IF(D29*C29=0,"",D29/C29-1)</f>
        <v>-0.21171693735498842</v>
      </c>
      <c r="E47" s="79">
        <f t="shared" si="45"/>
        <v>-8.9771891096394385E-2</v>
      </c>
      <c r="F47" s="79">
        <f t="shared" si="45"/>
        <v>-5.5780113177041235E-2</v>
      </c>
      <c r="G47" s="79">
        <f t="shared" si="45"/>
        <v>0.56763698630136994</v>
      </c>
      <c r="H47" s="79">
        <f t="shared" si="45"/>
        <v>0.83670125614418356</v>
      </c>
      <c r="I47" s="79">
        <f t="shared" si="45"/>
        <v>1.0850431162652394</v>
      </c>
      <c r="J47" s="79">
        <f t="shared" si="45"/>
        <v>1.4298345693097545</v>
      </c>
      <c r="K47" s="79">
        <f t="shared" si="45"/>
        <v>0.33454630825214227</v>
      </c>
      <c r="L47" s="79">
        <f t="shared" si="43"/>
        <v>1.2955745979575068</v>
      </c>
      <c r="M47" s="90"/>
      <c r="O47" s="79"/>
      <c r="P47" s="79">
        <f t="shared" ref="P47:AF47" si="46">IF(P29*O29=0,"",P29/O29-1)</f>
        <v>22.953335904357886</v>
      </c>
      <c r="Q47" s="79">
        <f t="shared" si="46"/>
        <v>1.9847853037304182</v>
      </c>
      <c r="R47" s="79">
        <f t="shared" si="46"/>
        <v>1.0419013096856324</v>
      </c>
      <c r="S47" s="79">
        <f t="shared" si="46"/>
        <v>0.71681495414007346</v>
      </c>
      <c r="T47" s="79">
        <f t="shared" si="46"/>
        <v>0.55393989752111894</v>
      </c>
      <c r="U47" s="79">
        <f t="shared" si="46"/>
        <v>0.4124023408490034</v>
      </c>
      <c r="V47" s="79">
        <f t="shared" si="46"/>
        <v>0.33418654753917454</v>
      </c>
      <c r="W47" s="79">
        <f t="shared" si="46"/>
        <v>0.28052936215381141</v>
      </c>
      <c r="X47" s="79">
        <f t="shared" si="46"/>
        <v>0.24226754838617026</v>
      </c>
      <c r="Y47" s="79">
        <f t="shared" si="46"/>
        <v>0.21471363147477218</v>
      </c>
      <c r="Z47" s="79">
        <f t="shared" si="46"/>
        <v>0.23339863508107062</v>
      </c>
      <c r="AA47" s="79">
        <f t="shared" si="46"/>
        <v>0.23747707560827092</v>
      </c>
      <c r="AB47" s="79">
        <f t="shared" si="46"/>
        <v>0.23293810735527254</v>
      </c>
      <c r="AC47" s="79">
        <f t="shared" si="46"/>
        <v>0.22366325123138475</v>
      </c>
      <c r="AD47" s="79">
        <f t="shared" si="46"/>
        <v>0.21256954419303109</v>
      </c>
      <c r="AE47" s="79">
        <f t="shared" si="46"/>
        <v>0.19885025220063812</v>
      </c>
      <c r="AF47" s="79">
        <f t="shared" si="46"/>
        <v>0.18632609168066327</v>
      </c>
    </row>
    <row r="48" spans="2:32">
      <c r="B48" s="39" t="s">
        <v>45</v>
      </c>
      <c r="C48" s="40"/>
      <c r="D48" s="79">
        <f t="shared" ref="D48:K48" si="47">IF(D30*C30=0,"",D30/C30-1)</f>
        <v>-0.33333333333333337</v>
      </c>
      <c r="E48" s="79">
        <f t="shared" si="47"/>
        <v>0</v>
      </c>
      <c r="F48" s="79" t="str">
        <f t="shared" si="47"/>
        <v/>
      </c>
      <c r="G48" s="79" t="str">
        <f t="shared" si="47"/>
        <v/>
      </c>
      <c r="H48" s="79" t="str">
        <f t="shared" si="47"/>
        <v/>
      </c>
      <c r="I48" s="79" t="str">
        <f t="shared" si="47"/>
        <v/>
      </c>
      <c r="J48" s="79" t="str">
        <f t="shared" si="47"/>
        <v/>
      </c>
      <c r="K48" s="79">
        <f t="shared" si="47"/>
        <v>1.6923076923076925</v>
      </c>
      <c r="L48" s="79">
        <f t="shared" si="43"/>
        <v>10.653846153846153</v>
      </c>
      <c r="M48" s="90"/>
      <c r="O48" s="79"/>
      <c r="P48" s="79" t="str">
        <f t="shared" ref="P48:AF48" si="48">IF(P30*O30=0,"",P30/O30-1)</f>
        <v/>
      </c>
      <c r="Q48" s="79">
        <f t="shared" si="48"/>
        <v>2.1604184829991282</v>
      </c>
      <c r="R48" s="79">
        <f t="shared" si="48"/>
        <v>1.1042758620689654</v>
      </c>
      <c r="S48" s="79">
        <f t="shared" si="48"/>
        <v>0.75360513896171999</v>
      </c>
      <c r="T48" s="79">
        <f t="shared" si="48"/>
        <v>0.57926213882555233</v>
      </c>
      <c r="U48" s="79">
        <f t="shared" si="48"/>
        <v>0.42873372781065089</v>
      </c>
      <c r="V48" s="79">
        <f t="shared" si="48"/>
        <v>0.34596779537472666</v>
      </c>
      <c r="W48" s="79">
        <f t="shared" si="48"/>
        <v>0.28929942890901938</v>
      </c>
      <c r="X48" s="79">
        <f t="shared" si="48"/>
        <v>0.24901434803776512</v>
      </c>
      <c r="Y48" s="79">
        <f t="shared" si="48"/>
        <v>0.22005839282165729</v>
      </c>
      <c r="Z48" s="79">
        <f t="shared" si="48"/>
        <v>0.23008206477479165</v>
      </c>
      <c r="AA48" s="79">
        <f t="shared" si="48"/>
        <v>0.22955010745678806</v>
      </c>
      <c r="AB48" s="79">
        <f t="shared" si="48"/>
        <v>0.22307730541104731</v>
      </c>
      <c r="AC48" s="79">
        <f t="shared" si="48"/>
        <v>0.21341393206678183</v>
      </c>
      <c r="AD48" s="79">
        <f t="shared" si="48"/>
        <v>0.20270213698232542</v>
      </c>
      <c r="AE48" s="79">
        <f t="shared" si="48"/>
        <v>0.18981108695198157</v>
      </c>
      <c r="AF48" s="79">
        <f t="shared" si="48"/>
        <v>0.17816381139611814</v>
      </c>
    </row>
    <row r="49" spans="2:32">
      <c r="B49" s="39" t="s">
        <v>46</v>
      </c>
      <c r="C49" s="40"/>
      <c r="D49" s="79">
        <f t="shared" ref="D49:K49" si="49">IF(D31*C31=0,"",D31/C31-1)</f>
        <v>0.79411764705882359</v>
      </c>
      <c r="E49" s="79">
        <f t="shared" si="49"/>
        <v>1.6393442622950838E-2</v>
      </c>
      <c r="F49" s="79">
        <f t="shared" si="49"/>
        <v>0.37096774193548376</v>
      </c>
      <c r="G49" s="79">
        <f t="shared" si="49"/>
        <v>0.37647058823529411</v>
      </c>
      <c r="H49" s="79">
        <f t="shared" si="49"/>
        <v>2.564102564102555E-2</v>
      </c>
      <c r="I49" s="79">
        <f t="shared" si="49"/>
        <v>0.98333333333333339</v>
      </c>
      <c r="J49" s="79">
        <f t="shared" si="49"/>
        <v>4.0924369747899156</v>
      </c>
      <c r="K49" s="79">
        <f t="shared" si="49"/>
        <v>0.50330033003300323</v>
      </c>
      <c r="L49" s="79">
        <f t="shared" si="43"/>
        <v>0.9958745874587458</v>
      </c>
      <c r="M49" s="90"/>
      <c r="O49" s="79"/>
      <c r="P49" s="79">
        <f t="shared" ref="P49:AF49" si="50">IF(P31*O31=0,"",P31/O31-1)</f>
        <v>241</v>
      </c>
      <c r="Q49" s="79">
        <f t="shared" si="50"/>
        <v>1.9958677685950414</v>
      </c>
      <c r="R49" s="79">
        <f t="shared" si="50"/>
        <v>1.0041379310344829</v>
      </c>
      <c r="S49" s="79">
        <f t="shared" si="50"/>
        <v>0.67653131452167936</v>
      </c>
      <c r="T49" s="79">
        <f t="shared" si="50"/>
        <v>0.51375205254515599</v>
      </c>
      <c r="U49" s="79">
        <f t="shared" si="50"/>
        <v>0.38183050847457634</v>
      </c>
      <c r="V49" s="79">
        <f t="shared" si="50"/>
        <v>0.30919438720439607</v>
      </c>
      <c r="W49" s="79">
        <f t="shared" si="50"/>
        <v>0.26165492429920545</v>
      </c>
      <c r="X49" s="79">
        <f t="shared" si="50"/>
        <v>0.22818273629180785</v>
      </c>
      <c r="Y49" s="79">
        <f t="shared" si="50"/>
        <v>0.20354067911386275</v>
      </c>
      <c r="Z49" s="79">
        <f t="shared" si="50"/>
        <v>0.21445221445221452</v>
      </c>
      <c r="AA49" s="79">
        <f t="shared" si="50"/>
        <v>0.21556688066715202</v>
      </c>
      <c r="AB49" s="79">
        <f t="shared" si="50"/>
        <v>0.21082434934117389</v>
      </c>
      <c r="AC49" s="79">
        <f t="shared" si="50"/>
        <v>0.20298588002518203</v>
      </c>
      <c r="AD49" s="79">
        <f t="shared" si="50"/>
        <v>0.19383597488038284</v>
      </c>
      <c r="AE49" s="79">
        <f t="shared" si="50"/>
        <v>0.18359295499021533</v>
      </c>
      <c r="AF49" s="79">
        <f t="shared" si="50"/>
        <v>0.17372556281579854</v>
      </c>
    </row>
    <row r="50" spans="2:32">
      <c r="B50" s="42" t="s">
        <v>47</v>
      </c>
      <c r="C50" s="43"/>
      <c r="D50" s="80">
        <f t="shared" ref="D50:K50" si="51">IF(D32*C32=0,"",D32/C32-1)</f>
        <v>-0.18241758241758244</v>
      </c>
      <c r="E50" s="80">
        <f t="shared" si="51"/>
        <v>-6.3172043010752743E-2</v>
      </c>
      <c r="F50" s="80">
        <f t="shared" si="51"/>
        <v>4.3041606886657036E-2</v>
      </c>
      <c r="G50" s="80">
        <f t="shared" si="51"/>
        <v>0.96286107290233836</v>
      </c>
      <c r="H50" s="80">
        <f t="shared" si="51"/>
        <v>0.9919411352487737</v>
      </c>
      <c r="I50" s="80">
        <f t="shared" si="51"/>
        <v>1.0021108179419524</v>
      </c>
      <c r="J50" s="80">
        <f t="shared" si="51"/>
        <v>1.8185731857318572</v>
      </c>
      <c r="K50" s="80">
        <f t="shared" si="51"/>
        <v>0.654904772295128</v>
      </c>
      <c r="L50" s="80">
        <f t="shared" si="43"/>
        <v>3.1100963186933077</v>
      </c>
      <c r="M50" s="90"/>
      <c r="O50" s="80"/>
      <c r="P50" s="80">
        <f t="shared" ref="P50:AF50" si="52">IF(P32*O32=0,"",P32/O32-1)</f>
        <v>22.372274143302182</v>
      </c>
      <c r="Q50" s="80">
        <f t="shared" si="52"/>
        <v>1.9822154519921931</v>
      </c>
      <c r="R50" s="80">
        <f t="shared" si="52"/>
        <v>1.0396856054680641</v>
      </c>
      <c r="S50" s="80">
        <f t="shared" si="52"/>
        <v>0.71399816874183175</v>
      </c>
      <c r="T50" s="80">
        <f t="shared" si="52"/>
        <v>0.55064369608851216</v>
      </c>
      <c r="U50" s="80">
        <f t="shared" si="52"/>
        <v>0.41325036128997295</v>
      </c>
      <c r="V50" s="80">
        <f t="shared" si="52"/>
        <v>0.33641093167598335</v>
      </c>
      <c r="W50" s="80">
        <f t="shared" si="52"/>
        <v>0.28385766878205154</v>
      </c>
      <c r="X50" s="80">
        <f t="shared" si="52"/>
        <v>0.24623473895631087</v>
      </c>
      <c r="Y50" s="80">
        <f t="shared" si="52"/>
        <v>0.21884953455052281</v>
      </c>
      <c r="Z50" s="80">
        <f t="shared" si="52"/>
        <v>0.23475369680632063</v>
      </c>
      <c r="AA50" s="80">
        <f t="shared" si="52"/>
        <v>0.23719758501804766</v>
      </c>
      <c r="AB50" s="80">
        <f t="shared" si="52"/>
        <v>0.23182742885408025</v>
      </c>
      <c r="AC50" s="80">
        <f t="shared" si="52"/>
        <v>0.22226015490355144</v>
      </c>
      <c r="AD50" s="80">
        <f t="shared" si="52"/>
        <v>0.21111903898255813</v>
      </c>
      <c r="AE50" s="80">
        <f t="shared" si="52"/>
        <v>0.19788420040918919</v>
      </c>
      <c r="AF50" s="80">
        <f t="shared" si="52"/>
        <v>0.18568370707514625</v>
      </c>
    </row>
    <row r="51" spans="2:32">
      <c r="O51" s="81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</row>
    <row r="52" spans="2:32">
      <c r="B52" s="53" t="s">
        <v>52</v>
      </c>
      <c r="C52" s="54">
        <f t="shared" ref="C52:L52" si="53">C2</f>
        <v>2558</v>
      </c>
      <c r="D52" s="54">
        <f t="shared" si="53"/>
        <v>2559</v>
      </c>
      <c r="E52" s="54">
        <f t="shared" si="53"/>
        <v>2560</v>
      </c>
      <c r="F52" s="54">
        <f t="shared" si="53"/>
        <v>2561</v>
      </c>
      <c r="G52" s="54">
        <f t="shared" si="53"/>
        <v>2562</v>
      </c>
      <c r="H52" s="54">
        <f t="shared" si="53"/>
        <v>2563</v>
      </c>
      <c r="I52" s="54">
        <f t="shared" si="53"/>
        <v>2564</v>
      </c>
      <c r="J52" s="54">
        <f t="shared" si="53"/>
        <v>2565</v>
      </c>
      <c r="K52" s="55">
        <f t="shared" si="53"/>
        <v>45016</v>
      </c>
      <c r="L52" s="54">
        <f t="shared" si="53"/>
        <v>2566</v>
      </c>
      <c r="M52" s="55" t="s">
        <v>149</v>
      </c>
      <c r="O52" s="1"/>
    </row>
    <row r="53" spans="2:32">
      <c r="B53" s="39" t="s">
        <v>42</v>
      </c>
      <c r="C53" s="40">
        <f t="shared" ref="C53:K53" si="54">C22</f>
        <v>8892345</v>
      </c>
      <c r="D53" s="40">
        <f t="shared" si="54"/>
        <v>9350584</v>
      </c>
      <c r="E53" s="40">
        <f t="shared" si="54"/>
        <v>9905017</v>
      </c>
      <c r="F53" s="40">
        <f t="shared" si="54"/>
        <v>10552829</v>
      </c>
      <c r="G53" s="40">
        <f t="shared" si="54"/>
        <v>11196670</v>
      </c>
      <c r="H53" s="40">
        <f t="shared" si="54"/>
        <v>11679524</v>
      </c>
      <c r="I53" s="40">
        <f t="shared" si="54"/>
        <v>12123122</v>
      </c>
      <c r="J53" s="40">
        <f t="shared" si="54"/>
        <v>12649120</v>
      </c>
      <c r="K53" s="40">
        <f t="shared" si="54"/>
        <v>12808324</v>
      </c>
      <c r="L53" s="40">
        <f t="shared" ref="L53" si="55">L22</f>
        <v>13161395</v>
      </c>
      <c r="M53" s="79">
        <f>L53/L$58</f>
        <v>0.2966685244052184</v>
      </c>
    </row>
    <row r="54" spans="2:32">
      <c r="B54" s="41" t="s">
        <v>137</v>
      </c>
      <c r="C54" s="40">
        <f>C19</f>
        <v>6135571</v>
      </c>
      <c r="D54" s="40">
        <f t="shared" ref="D54:K54" si="56">D19</f>
        <v>6277527</v>
      </c>
      <c r="E54" s="40">
        <f t="shared" si="56"/>
        <v>6437291</v>
      </c>
      <c r="F54" s="40">
        <f t="shared" si="56"/>
        <v>6614402</v>
      </c>
      <c r="G54" s="40">
        <f t="shared" si="56"/>
        <v>6775668</v>
      </c>
      <c r="H54" s="40">
        <f t="shared" si="56"/>
        <v>6878050</v>
      </c>
      <c r="I54" s="40">
        <f t="shared" si="56"/>
        <v>6984420</v>
      </c>
      <c r="J54" s="40">
        <f t="shared" si="56"/>
        <v>7085910</v>
      </c>
      <c r="K54" s="40">
        <f t="shared" si="56"/>
        <v>7098382</v>
      </c>
      <c r="L54" s="40">
        <f t="shared" ref="L54" si="57">L19</f>
        <v>7106524</v>
      </c>
      <c r="M54" s="79">
        <f t="shared" ref="M54:M57" si="58">L54/L$58</f>
        <v>0.16018681824611072</v>
      </c>
    </row>
    <row r="55" spans="2:32">
      <c r="B55" s="41" t="s">
        <v>138</v>
      </c>
      <c r="C55" s="40">
        <f t="shared" ref="C55:K55" si="59">SUM(C15:C18)</f>
        <v>20519498</v>
      </c>
      <c r="D55" s="40">
        <f t="shared" si="59"/>
        <v>20497296</v>
      </c>
      <c r="E55" s="40">
        <f t="shared" si="59"/>
        <v>20717645</v>
      </c>
      <c r="F55" s="40">
        <f t="shared" si="59"/>
        <v>21099526</v>
      </c>
      <c r="G55" s="40">
        <f t="shared" si="59"/>
        <v>21425044</v>
      </c>
      <c r="H55" s="40">
        <f t="shared" si="59"/>
        <v>21588423</v>
      </c>
      <c r="I55" s="40">
        <f t="shared" si="59"/>
        <v>21864326</v>
      </c>
      <c r="J55" s="40">
        <f t="shared" si="59"/>
        <v>22300719</v>
      </c>
      <c r="K55" s="40">
        <f t="shared" si="59"/>
        <v>22442426</v>
      </c>
      <c r="L55" s="40">
        <f t="shared" ref="L55" si="60">SUM(L15:L18)</f>
        <v>22719693</v>
      </c>
      <c r="M55" s="79">
        <f t="shared" si="58"/>
        <v>0.5121203183438815</v>
      </c>
    </row>
    <row r="56" spans="2:32">
      <c r="B56" s="39" t="s">
        <v>45</v>
      </c>
      <c r="C56" s="40">
        <f t="shared" ref="C56:K56" si="61">C21</f>
        <v>1030746</v>
      </c>
      <c r="D56" s="40">
        <f t="shared" si="61"/>
        <v>1055717</v>
      </c>
      <c r="E56" s="40">
        <f t="shared" si="61"/>
        <v>1089621</v>
      </c>
      <c r="F56" s="40">
        <f t="shared" si="61"/>
        <v>1122057</v>
      </c>
      <c r="G56" s="40">
        <f t="shared" si="61"/>
        <v>1149668</v>
      </c>
      <c r="H56" s="40">
        <f t="shared" si="61"/>
        <v>1173801</v>
      </c>
      <c r="I56" s="40">
        <f t="shared" si="61"/>
        <v>1201832</v>
      </c>
      <c r="J56" s="40">
        <f t="shared" si="61"/>
        <v>1225549</v>
      </c>
      <c r="K56" s="40">
        <f t="shared" si="61"/>
        <v>1227322</v>
      </c>
      <c r="L56" s="40">
        <f t="shared" ref="L56" si="62">L21</f>
        <v>1247128</v>
      </c>
      <c r="M56" s="79">
        <f t="shared" si="58"/>
        <v>2.8111277224369548E-2</v>
      </c>
    </row>
    <row r="57" spans="2:32">
      <c r="B57" s="39" t="s">
        <v>46</v>
      </c>
      <c r="C57" s="40">
        <f t="shared" ref="C57:K57" si="63">C20</f>
        <v>152857</v>
      </c>
      <c r="D57" s="40">
        <f t="shared" si="63"/>
        <v>157015</v>
      </c>
      <c r="E57" s="40">
        <f t="shared" si="63"/>
        <v>159189</v>
      </c>
      <c r="F57" s="40">
        <f t="shared" si="63"/>
        <v>162975</v>
      </c>
      <c r="G57" s="40">
        <f t="shared" si="63"/>
        <v>164998</v>
      </c>
      <c r="H57" s="40">
        <f t="shared" si="63"/>
        <v>151547</v>
      </c>
      <c r="I57" s="40">
        <f t="shared" si="63"/>
        <v>140268</v>
      </c>
      <c r="J57" s="40">
        <f t="shared" si="63"/>
        <v>132806</v>
      </c>
      <c r="K57" s="40">
        <f t="shared" si="63"/>
        <v>131155</v>
      </c>
      <c r="L57" s="40">
        <f t="shared" ref="L57" si="64">L20</f>
        <v>129235</v>
      </c>
      <c r="M57" s="79">
        <f t="shared" si="58"/>
        <v>2.9130617804198114E-3</v>
      </c>
    </row>
    <row r="58" spans="2:32">
      <c r="B58" s="42" t="s">
        <v>47</v>
      </c>
      <c r="C58" s="43">
        <f t="shared" ref="C58:K58" si="65">SUM(C53:C57)</f>
        <v>36731017</v>
      </c>
      <c r="D58" s="43">
        <f t="shared" si="65"/>
        <v>37338139</v>
      </c>
      <c r="E58" s="43">
        <f t="shared" si="65"/>
        <v>38308763</v>
      </c>
      <c r="F58" s="43">
        <f t="shared" si="65"/>
        <v>39551789</v>
      </c>
      <c r="G58" s="43">
        <f t="shared" si="65"/>
        <v>40712048</v>
      </c>
      <c r="H58" s="43">
        <f t="shared" si="65"/>
        <v>41471345</v>
      </c>
      <c r="I58" s="43">
        <f t="shared" si="65"/>
        <v>42313968</v>
      </c>
      <c r="J58" s="43">
        <f t="shared" si="65"/>
        <v>43394104</v>
      </c>
      <c r="K58" s="43">
        <f t="shared" si="65"/>
        <v>43707609</v>
      </c>
      <c r="L58" s="43">
        <f t="shared" ref="L58" si="66">SUM(L53:L57)</f>
        <v>44363975</v>
      </c>
      <c r="M58" s="80">
        <f t="shared" ref="M58" si="67">K58/K$58</f>
        <v>1</v>
      </c>
    </row>
    <row r="60" spans="2:32">
      <c r="B60" s="64" t="s">
        <v>44</v>
      </c>
      <c r="C60" s="65">
        <f t="shared" ref="C60:L60" si="68">C14</f>
        <v>2558</v>
      </c>
      <c r="D60" s="65">
        <f t="shared" si="68"/>
        <v>2559</v>
      </c>
      <c r="E60" s="65">
        <f t="shared" si="68"/>
        <v>2560</v>
      </c>
      <c r="F60" s="65">
        <f t="shared" si="68"/>
        <v>2561</v>
      </c>
      <c r="G60" s="65">
        <f t="shared" si="68"/>
        <v>2562</v>
      </c>
      <c r="H60" s="65">
        <f t="shared" si="68"/>
        <v>2563</v>
      </c>
      <c r="I60" s="65">
        <f t="shared" si="68"/>
        <v>2564</v>
      </c>
      <c r="J60" s="65">
        <f t="shared" si="68"/>
        <v>2565</v>
      </c>
      <c r="K60" s="66">
        <f t="shared" si="68"/>
        <v>45016</v>
      </c>
      <c r="L60" s="65">
        <f t="shared" si="68"/>
        <v>2566</v>
      </c>
      <c r="M60" s="91"/>
    </row>
    <row r="61" spans="2:32">
      <c r="B61" s="39" t="s">
        <v>42</v>
      </c>
      <c r="C61" s="44">
        <f t="shared" ref="C61:K61" si="69">C27/C53</f>
        <v>5.8477263309059648E-6</v>
      </c>
      <c r="D61" s="44">
        <f t="shared" si="69"/>
        <v>6.2028211286054436E-6</v>
      </c>
      <c r="E61" s="44">
        <f t="shared" si="69"/>
        <v>8.5815097540973431E-6</v>
      </c>
      <c r="F61" s="44">
        <f t="shared" si="69"/>
        <v>1.8288934654394572E-5</v>
      </c>
      <c r="G61" s="44">
        <f t="shared" si="69"/>
        <v>8.0113105057128589E-5</v>
      </c>
      <c r="H61" s="44">
        <f t="shared" si="69"/>
        <v>1.8690830208491373E-4</v>
      </c>
      <c r="I61" s="44">
        <f t="shared" si="69"/>
        <v>3.3836168604093898E-4</v>
      </c>
      <c r="J61" s="44">
        <f t="shared" si="69"/>
        <v>1.0856091174722036E-3</v>
      </c>
      <c r="K61" s="44">
        <f t="shared" si="69"/>
        <v>2.213638568168638E-3</v>
      </c>
      <c r="L61" s="44">
        <f t="shared" ref="L61" si="70">L27/L53</f>
        <v>6.8186541016358833E-3</v>
      </c>
      <c r="M61" s="92"/>
    </row>
    <row r="62" spans="2:32">
      <c r="B62" s="41" t="s">
        <v>137</v>
      </c>
      <c r="C62" s="44">
        <f t="shared" ref="C62:K62" si="71">C28/C54</f>
        <v>1.1408881096804194E-6</v>
      </c>
      <c r="D62" s="44">
        <f t="shared" si="71"/>
        <v>1.2743871910069044E-6</v>
      </c>
      <c r="E62" s="44">
        <f t="shared" si="71"/>
        <v>1.24275879403308E-6</v>
      </c>
      <c r="F62" s="44">
        <f t="shared" si="71"/>
        <v>1.2094819758460402E-6</v>
      </c>
      <c r="G62" s="44">
        <f t="shared" si="71"/>
        <v>1.3282823184370898E-6</v>
      </c>
      <c r="H62" s="44">
        <f t="shared" si="71"/>
        <v>2.7624108577285715E-6</v>
      </c>
      <c r="I62" s="44">
        <f t="shared" si="71"/>
        <v>4.2952743391720429E-6</v>
      </c>
      <c r="J62" s="44">
        <f t="shared" si="71"/>
        <v>1.0302134799905729E-5</v>
      </c>
      <c r="K62" s="44">
        <f t="shared" si="71"/>
        <v>1.5214734850843474E-5</v>
      </c>
      <c r="L62" s="44">
        <f t="shared" ref="L62" si="72">L28/L54</f>
        <v>3.9259699960205579E-5</v>
      </c>
      <c r="M62" s="92"/>
    </row>
    <row r="63" spans="2:32">
      <c r="B63" s="41" t="s">
        <v>138</v>
      </c>
      <c r="C63" s="44">
        <f t="shared" ref="C63:K63" si="73">C29/C55</f>
        <v>8.4017649944457702E-5</v>
      </c>
      <c r="D63" s="44">
        <f t="shared" si="73"/>
        <v>6.6301428246925837E-5</v>
      </c>
      <c r="E63" s="44">
        <f t="shared" si="73"/>
        <v>5.9707558460433126E-5</v>
      </c>
      <c r="F63" s="44">
        <f t="shared" si="73"/>
        <v>5.5356693794922219E-5</v>
      </c>
      <c r="G63" s="44">
        <f t="shared" si="73"/>
        <v>8.5460734643065373E-5</v>
      </c>
      <c r="H63" s="44">
        <f t="shared" si="73"/>
        <v>1.5577793709156061E-4</v>
      </c>
      <c r="I63" s="44">
        <f t="shared" si="73"/>
        <v>3.2070506083745732E-4</v>
      </c>
      <c r="J63" s="44">
        <f t="shared" si="73"/>
        <v>7.6401124107254126E-4</v>
      </c>
      <c r="K63" s="44">
        <f t="shared" si="73"/>
        <v>1.0131703230301394E-3</v>
      </c>
      <c r="L63" s="44">
        <f t="shared" ref="L63" si="74">L29/L55</f>
        <v>1.7215021347339507E-3</v>
      </c>
      <c r="M63" s="92"/>
    </row>
    <row r="64" spans="2:32">
      <c r="B64" s="39" t="s">
        <v>45</v>
      </c>
      <c r="C64" s="44">
        <f t="shared" ref="C64:K64" si="75">C30/C56</f>
        <v>2.9105133563457924E-6</v>
      </c>
      <c r="D64" s="44">
        <f t="shared" si="75"/>
        <v>1.8944470914080194E-6</v>
      </c>
      <c r="E64" s="44">
        <f t="shared" si="75"/>
        <v>1.8355006006675715E-6</v>
      </c>
      <c r="F64" s="44">
        <f t="shared" si="75"/>
        <v>0</v>
      </c>
      <c r="G64" s="44">
        <f t="shared" si="75"/>
        <v>0</v>
      </c>
      <c r="H64" s="44">
        <f t="shared" si="75"/>
        <v>0</v>
      </c>
      <c r="I64" s="44">
        <f t="shared" si="75"/>
        <v>0</v>
      </c>
      <c r="J64" s="44">
        <f t="shared" si="75"/>
        <v>2.1214982020302739E-5</v>
      </c>
      <c r="K64" s="44">
        <f t="shared" si="75"/>
        <v>5.7034747197556957E-5</v>
      </c>
      <c r="L64" s="44">
        <f t="shared" ref="L64" si="76">L30/L56</f>
        <v>2.4295822080812877E-4</v>
      </c>
      <c r="M64" s="92"/>
    </row>
    <row r="65" spans="2:13">
      <c r="B65" s="39" t="s">
        <v>46</v>
      </c>
      <c r="C65" s="44">
        <f t="shared" ref="C65:K65" si="77">C31/C57</f>
        <v>2.2243011442066768E-4</v>
      </c>
      <c r="D65" s="44">
        <f t="shared" si="77"/>
        <v>3.8849791421201796E-4</v>
      </c>
      <c r="E65" s="44">
        <f t="shared" si="77"/>
        <v>3.8947414708302708E-4</v>
      </c>
      <c r="F65" s="44">
        <f t="shared" si="77"/>
        <v>5.2155238533517414E-4</v>
      </c>
      <c r="G65" s="44">
        <f t="shared" si="77"/>
        <v>7.0909950423641503E-4</v>
      </c>
      <c r="H65" s="44">
        <f t="shared" si="77"/>
        <v>7.9183355658640558E-4</v>
      </c>
      <c r="I65" s="44">
        <f t="shared" si="77"/>
        <v>1.6967519320158554E-3</v>
      </c>
      <c r="J65" s="44">
        <f t="shared" si="77"/>
        <v>9.1260937005858168E-3</v>
      </c>
      <c r="K65" s="44">
        <f t="shared" si="77"/>
        <v>1.3891959894780984E-2</v>
      </c>
      <c r="L65" s="44">
        <f t="shared" ref="L65" si="78">L31/L57</f>
        <v>1.8717839594537083E-2</v>
      </c>
      <c r="M65" s="92"/>
    </row>
    <row r="66" spans="2:13">
      <c r="B66" s="42" t="s">
        <v>47</v>
      </c>
      <c r="C66" s="45">
        <f t="shared" ref="C66:K66" si="79">C32/C58</f>
        <v>4.9549403981926229E-5</v>
      </c>
      <c r="D66" s="45">
        <f t="shared" si="79"/>
        <v>3.985201297793658E-5</v>
      </c>
      <c r="E66" s="45">
        <f t="shared" si="79"/>
        <v>3.6388541180512666E-5</v>
      </c>
      <c r="F66" s="45">
        <f t="shared" si="79"/>
        <v>3.6761927507248789E-5</v>
      </c>
      <c r="G66" s="45">
        <f t="shared" si="79"/>
        <v>7.0102098523758868E-5</v>
      </c>
      <c r="H66" s="45">
        <f t="shared" si="79"/>
        <v>1.3708260486849415E-4</v>
      </c>
      <c r="I66" s="45">
        <f t="shared" si="79"/>
        <v>2.6898919051978297E-4</v>
      </c>
      <c r="J66" s="45">
        <f t="shared" si="79"/>
        <v>7.3929398334852123E-4</v>
      </c>
      <c r="K66" s="45">
        <f t="shared" si="79"/>
        <v>1.214685525350975E-3</v>
      </c>
      <c r="L66" s="45">
        <f t="shared" ref="L66" si="80">L32/L58</f>
        <v>2.972141247487404E-3</v>
      </c>
      <c r="M66" s="92"/>
    </row>
    <row r="68" spans="2:13">
      <c r="B68" s="60" t="s">
        <v>50</v>
      </c>
    </row>
    <row r="69" spans="2:13">
      <c r="B69" s="53" t="s">
        <v>52</v>
      </c>
      <c r="C69" s="54">
        <f>C44</f>
        <v>2558</v>
      </c>
      <c r="D69" s="54">
        <f t="shared" ref="D69:L69" si="81">D44</f>
        <v>2559</v>
      </c>
      <c r="E69" s="54">
        <f t="shared" si="81"/>
        <v>2560</v>
      </c>
      <c r="F69" s="54">
        <f t="shared" si="81"/>
        <v>2561</v>
      </c>
      <c r="G69" s="54">
        <f t="shared" si="81"/>
        <v>2562</v>
      </c>
      <c r="H69" s="54">
        <f t="shared" si="81"/>
        <v>2563</v>
      </c>
      <c r="I69" s="54">
        <f t="shared" si="81"/>
        <v>2564</v>
      </c>
      <c r="J69" s="54">
        <f t="shared" si="81"/>
        <v>2565</v>
      </c>
      <c r="K69" s="55">
        <f t="shared" si="81"/>
        <v>45016</v>
      </c>
      <c r="L69" s="54">
        <f t="shared" si="81"/>
        <v>2566</v>
      </c>
      <c r="M69" s="55" t="s">
        <v>149</v>
      </c>
    </row>
    <row r="70" spans="2:13">
      <c r="B70" s="39" t="s">
        <v>42</v>
      </c>
      <c r="C70" s="40">
        <f t="shared" ref="C70:E70" si="82">C22</f>
        <v>8892345</v>
      </c>
      <c r="D70" s="40">
        <f t="shared" si="82"/>
        <v>9350584</v>
      </c>
      <c r="E70" s="40">
        <f t="shared" si="82"/>
        <v>9905017</v>
      </c>
      <c r="F70" s="40">
        <f>F22</f>
        <v>10552829</v>
      </c>
      <c r="G70" s="40">
        <f t="shared" ref="G70:L70" si="83">G22</f>
        <v>11196670</v>
      </c>
      <c r="H70" s="40">
        <f t="shared" si="83"/>
        <v>11679524</v>
      </c>
      <c r="I70" s="40">
        <f t="shared" si="83"/>
        <v>12123122</v>
      </c>
      <c r="J70" s="40">
        <f t="shared" si="83"/>
        <v>12649120</v>
      </c>
      <c r="K70" s="40">
        <f t="shared" si="83"/>
        <v>12808324</v>
      </c>
      <c r="L70" s="40">
        <f t="shared" si="83"/>
        <v>13161395</v>
      </c>
      <c r="M70" s="79"/>
    </row>
    <row r="71" spans="2:13">
      <c r="B71" s="41" t="s">
        <v>137</v>
      </c>
      <c r="C71" s="40">
        <f t="shared" ref="C71:E71" si="84">C19</f>
        <v>6135571</v>
      </c>
      <c r="D71" s="40">
        <f t="shared" si="84"/>
        <v>6277527</v>
      </c>
      <c r="E71" s="40">
        <f t="shared" si="84"/>
        <v>6437291</v>
      </c>
      <c r="F71" s="40">
        <f>F19</f>
        <v>6614402</v>
      </c>
      <c r="G71" s="40">
        <f t="shared" ref="G71:L71" si="85">G19</f>
        <v>6775668</v>
      </c>
      <c r="H71" s="40">
        <f t="shared" si="85"/>
        <v>6878050</v>
      </c>
      <c r="I71" s="40">
        <f t="shared" si="85"/>
        <v>6984420</v>
      </c>
      <c r="J71" s="40">
        <f t="shared" si="85"/>
        <v>7085910</v>
      </c>
      <c r="K71" s="40">
        <f t="shared" si="85"/>
        <v>7098382</v>
      </c>
      <c r="L71" s="40">
        <f t="shared" si="85"/>
        <v>7106524</v>
      </c>
      <c r="M71" s="79"/>
    </row>
    <row r="72" spans="2:13">
      <c r="B72" s="41" t="s">
        <v>138</v>
      </c>
      <c r="C72" s="40">
        <f t="shared" ref="C72:E72" si="86">SUM(C15:C18)</f>
        <v>20519498</v>
      </c>
      <c r="D72" s="40">
        <f t="shared" si="86"/>
        <v>20497296</v>
      </c>
      <c r="E72" s="40">
        <f t="shared" si="86"/>
        <v>20717645</v>
      </c>
      <c r="F72" s="40">
        <f>SUM(F15:F18)</f>
        <v>21099526</v>
      </c>
      <c r="G72" s="40">
        <f t="shared" ref="G72:L72" si="87">SUM(G15:G18)</f>
        <v>21425044</v>
      </c>
      <c r="H72" s="40">
        <f t="shared" si="87"/>
        <v>21588423</v>
      </c>
      <c r="I72" s="40">
        <f t="shared" si="87"/>
        <v>21864326</v>
      </c>
      <c r="J72" s="40">
        <f t="shared" si="87"/>
        <v>22300719</v>
      </c>
      <c r="K72" s="40">
        <f t="shared" si="87"/>
        <v>22442426</v>
      </c>
      <c r="L72" s="40">
        <f t="shared" si="87"/>
        <v>22719693</v>
      </c>
      <c r="M72" s="79"/>
    </row>
    <row r="73" spans="2:13">
      <c r="B73" s="39" t="s">
        <v>45</v>
      </c>
      <c r="C73" s="40">
        <f t="shared" ref="C73:E73" si="88">C21</f>
        <v>1030746</v>
      </c>
      <c r="D73" s="40">
        <f t="shared" si="88"/>
        <v>1055717</v>
      </c>
      <c r="E73" s="40">
        <f t="shared" si="88"/>
        <v>1089621</v>
      </c>
      <c r="F73" s="40">
        <f>F21</f>
        <v>1122057</v>
      </c>
      <c r="G73" s="40">
        <f t="shared" ref="G73:L73" si="89">G21</f>
        <v>1149668</v>
      </c>
      <c r="H73" s="40">
        <f t="shared" si="89"/>
        <v>1173801</v>
      </c>
      <c r="I73" s="40">
        <f t="shared" si="89"/>
        <v>1201832</v>
      </c>
      <c r="J73" s="40">
        <f t="shared" si="89"/>
        <v>1225549</v>
      </c>
      <c r="K73" s="40">
        <f t="shared" si="89"/>
        <v>1227322</v>
      </c>
      <c r="L73" s="40">
        <f t="shared" si="89"/>
        <v>1247128</v>
      </c>
      <c r="M73" s="79"/>
    </row>
    <row r="74" spans="2:13">
      <c r="B74" s="39" t="s">
        <v>46</v>
      </c>
      <c r="C74" s="40">
        <f t="shared" ref="C74:E74" si="90">C20</f>
        <v>152857</v>
      </c>
      <c r="D74" s="40">
        <f t="shared" si="90"/>
        <v>157015</v>
      </c>
      <c r="E74" s="40">
        <f t="shared" si="90"/>
        <v>159189</v>
      </c>
      <c r="F74" s="40">
        <f>F20</f>
        <v>162975</v>
      </c>
      <c r="G74" s="40">
        <f t="shared" ref="G74:L74" si="91">G20</f>
        <v>164998</v>
      </c>
      <c r="H74" s="40">
        <f t="shared" si="91"/>
        <v>151547</v>
      </c>
      <c r="I74" s="40">
        <f t="shared" si="91"/>
        <v>140268</v>
      </c>
      <c r="J74" s="40">
        <f t="shared" si="91"/>
        <v>132806</v>
      </c>
      <c r="K74" s="40">
        <f t="shared" si="91"/>
        <v>131155</v>
      </c>
      <c r="L74" s="40">
        <f t="shared" si="91"/>
        <v>129235</v>
      </c>
      <c r="M74" s="79"/>
    </row>
    <row r="75" spans="2:13">
      <c r="B75" s="42" t="s">
        <v>47</v>
      </c>
      <c r="C75" s="43">
        <f t="shared" ref="C75:E75" si="92">SUM(C70:C74)</f>
        <v>36731017</v>
      </c>
      <c r="D75" s="43">
        <f t="shared" si="92"/>
        <v>37338139</v>
      </c>
      <c r="E75" s="43">
        <f t="shared" si="92"/>
        <v>38308763</v>
      </c>
      <c r="F75" s="43">
        <f>SUM(F70:F74)</f>
        <v>39551789</v>
      </c>
      <c r="G75" s="43">
        <f t="shared" ref="G75:L75" si="93">SUM(G70:G74)</f>
        <v>40712048</v>
      </c>
      <c r="H75" s="43">
        <f t="shared" si="93"/>
        <v>41471345</v>
      </c>
      <c r="I75" s="43">
        <f t="shared" si="93"/>
        <v>42313968</v>
      </c>
      <c r="J75" s="43">
        <f t="shared" si="93"/>
        <v>43394104</v>
      </c>
      <c r="K75" s="43">
        <f t="shared" si="93"/>
        <v>43707609</v>
      </c>
      <c r="L75" s="43">
        <f t="shared" si="93"/>
        <v>44363975</v>
      </c>
      <c r="M75" s="80"/>
    </row>
    <row r="77" spans="2:13">
      <c r="B77" s="59" t="s">
        <v>144</v>
      </c>
      <c r="K77" s="77" t="s">
        <v>139</v>
      </c>
      <c r="L77" s="77"/>
    </row>
    <row r="78" spans="2:13">
      <c r="B78" s="53" t="s">
        <v>52</v>
      </c>
      <c r="C78" s="54">
        <f>C44</f>
        <v>2558</v>
      </c>
      <c r="D78" s="54">
        <f t="shared" ref="D78:L78" si="94">D44</f>
        <v>2559</v>
      </c>
      <c r="E78" s="54">
        <f t="shared" si="94"/>
        <v>2560</v>
      </c>
      <c r="F78" s="54">
        <f t="shared" si="94"/>
        <v>2561</v>
      </c>
      <c r="G78" s="54">
        <f t="shared" si="94"/>
        <v>2562</v>
      </c>
      <c r="H78" s="54">
        <f t="shared" si="94"/>
        <v>2563</v>
      </c>
      <c r="I78" s="54">
        <f t="shared" si="94"/>
        <v>2564</v>
      </c>
      <c r="J78" s="54">
        <f t="shared" si="94"/>
        <v>2565</v>
      </c>
      <c r="K78" s="55">
        <f>K44</f>
        <v>45016</v>
      </c>
      <c r="L78" s="54">
        <f t="shared" si="94"/>
        <v>2566</v>
      </c>
    </row>
    <row r="79" spans="2:13">
      <c r="B79" s="39" t="s">
        <v>42</v>
      </c>
      <c r="C79" s="40"/>
      <c r="D79" s="40">
        <f>D70-C70</f>
        <v>458239</v>
      </c>
      <c r="E79" s="40">
        <f t="shared" ref="E79:E84" si="95">E70-D70</f>
        <v>554433</v>
      </c>
      <c r="F79" s="40">
        <f t="shared" ref="F79:F84" si="96">F70-E70</f>
        <v>647812</v>
      </c>
      <c r="G79" s="40">
        <f t="shared" ref="G79:G84" si="97">G70-F70</f>
        <v>643841</v>
      </c>
      <c r="H79" s="40">
        <f t="shared" ref="H79:H84" si="98">H70-G70</f>
        <v>482854</v>
      </c>
      <c r="I79" s="40">
        <f t="shared" ref="I79:I84" si="99">I70-H70</f>
        <v>443598</v>
      </c>
      <c r="J79" s="40">
        <f t="shared" ref="J79:J84" si="100">J70-I70</f>
        <v>525998</v>
      </c>
      <c r="K79" s="40">
        <f t="shared" ref="K79:K84" si="101">K70-J70</f>
        <v>159204</v>
      </c>
      <c r="L79" s="40">
        <f>L70-J70</f>
        <v>512275</v>
      </c>
    </row>
    <row r="80" spans="2:13">
      <c r="B80" s="41" t="s">
        <v>137</v>
      </c>
      <c r="C80" s="40"/>
      <c r="D80" s="40">
        <f t="shared" ref="D80:D84" si="102">D71-C71</f>
        <v>141956</v>
      </c>
      <c r="E80" s="40">
        <f t="shared" si="95"/>
        <v>159764</v>
      </c>
      <c r="F80" s="40">
        <f t="shared" si="96"/>
        <v>177111</v>
      </c>
      <c r="G80" s="40">
        <f t="shared" si="97"/>
        <v>161266</v>
      </c>
      <c r="H80" s="40">
        <f t="shared" si="98"/>
        <v>102382</v>
      </c>
      <c r="I80" s="40">
        <f t="shared" si="99"/>
        <v>106370</v>
      </c>
      <c r="J80" s="40">
        <f t="shared" si="100"/>
        <v>101490</v>
      </c>
      <c r="K80" s="40">
        <f t="shared" si="101"/>
        <v>12472</v>
      </c>
      <c r="L80" s="40">
        <f t="shared" ref="L80:L84" si="103">L71-J71</f>
        <v>20614</v>
      </c>
    </row>
    <row r="81" spans="2:12">
      <c r="B81" s="41" t="s">
        <v>138</v>
      </c>
      <c r="C81" s="40"/>
      <c r="D81" s="40">
        <f t="shared" si="102"/>
        <v>-22202</v>
      </c>
      <c r="E81" s="40">
        <f t="shared" si="95"/>
        <v>220349</v>
      </c>
      <c r="F81" s="40">
        <f t="shared" si="96"/>
        <v>381881</v>
      </c>
      <c r="G81" s="40">
        <f t="shared" si="97"/>
        <v>325518</v>
      </c>
      <c r="H81" s="40">
        <f t="shared" si="98"/>
        <v>163379</v>
      </c>
      <c r="I81" s="40">
        <f t="shared" si="99"/>
        <v>275903</v>
      </c>
      <c r="J81" s="40">
        <f t="shared" si="100"/>
        <v>436393</v>
      </c>
      <c r="K81" s="40">
        <f t="shared" si="101"/>
        <v>141707</v>
      </c>
      <c r="L81" s="40">
        <f t="shared" si="103"/>
        <v>418974</v>
      </c>
    </row>
    <row r="82" spans="2:12">
      <c r="B82" s="39" t="s">
        <v>45</v>
      </c>
      <c r="C82" s="40"/>
      <c r="D82" s="40">
        <f t="shared" si="102"/>
        <v>24971</v>
      </c>
      <c r="E82" s="40">
        <f t="shared" si="95"/>
        <v>33904</v>
      </c>
      <c r="F82" s="40">
        <f t="shared" si="96"/>
        <v>32436</v>
      </c>
      <c r="G82" s="40">
        <f t="shared" si="97"/>
        <v>27611</v>
      </c>
      <c r="H82" s="40">
        <f t="shared" si="98"/>
        <v>24133</v>
      </c>
      <c r="I82" s="40">
        <f t="shared" si="99"/>
        <v>28031</v>
      </c>
      <c r="J82" s="40">
        <f t="shared" si="100"/>
        <v>23717</v>
      </c>
      <c r="K82" s="40">
        <f t="shared" si="101"/>
        <v>1773</v>
      </c>
      <c r="L82" s="40">
        <f t="shared" si="103"/>
        <v>21579</v>
      </c>
    </row>
    <row r="83" spans="2:12">
      <c r="B83" s="39" t="s">
        <v>46</v>
      </c>
      <c r="C83" s="40"/>
      <c r="D83" s="40">
        <f t="shared" si="102"/>
        <v>4158</v>
      </c>
      <c r="E83" s="40">
        <f t="shared" si="95"/>
        <v>2174</v>
      </c>
      <c r="F83" s="40">
        <f t="shared" si="96"/>
        <v>3786</v>
      </c>
      <c r="G83" s="40">
        <f t="shared" si="97"/>
        <v>2023</v>
      </c>
      <c r="H83" s="40">
        <f t="shared" si="98"/>
        <v>-13451</v>
      </c>
      <c r="I83" s="40">
        <f t="shared" si="99"/>
        <v>-11279</v>
      </c>
      <c r="J83" s="40">
        <f t="shared" si="100"/>
        <v>-7462</v>
      </c>
      <c r="K83" s="40">
        <f t="shared" si="101"/>
        <v>-1651</v>
      </c>
      <c r="L83" s="40">
        <f t="shared" si="103"/>
        <v>-3571</v>
      </c>
    </row>
    <row r="84" spans="2:12">
      <c r="B84" s="42" t="s">
        <v>47</v>
      </c>
      <c r="C84" s="43"/>
      <c r="D84" s="43">
        <f t="shared" si="102"/>
        <v>607122</v>
      </c>
      <c r="E84" s="43">
        <f t="shared" si="95"/>
        <v>970624</v>
      </c>
      <c r="F84" s="43">
        <f t="shared" si="96"/>
        <v>1243026</v>
      </c>
      <c r="G84" s="43">
        <f t="shared" si="97"/>
        <v>1160259</v>
      </c>
      <c r="H84" s="43">
        <f t="shared" si="98"/>
        <v>759297</v>
      </c>
      <c r="I84" s="43">
        <f t="shared" si="99"/>
        <v>842623</v>
      </c>
      <c r="J84" s="43">
        <f t="shared" si="100"/>
        <v>1080136</v>
      </c>
      <c r="K84" s="43">
        <f t="shared" si="101"/>
        <v>313505</v>
      </c>
      <c r="L84" s="43">
        <f t="shared" si="103"/>
        <v>969871</v>
      </c>
    </row>
    <row r="86" spans="2:12">
      <c r="B86" s="60" t="s">
        <v>142</v>
      </c>
      <c r="K86" s="77" t="s">
        <v>139</v>
      </c>
      <c r="L86" s="77"/>
    </row>
    <row r="87" spans="2:12">
      <c r="B87" s="53" t="s">
        <v>52</v>
      </c>
      <c r="C87" s="54">
        <f>C44</f>
        <v>2558</v>
      </c>
      <c r="D87" s="54">
        <f t="shared" ref="D87:L87" si="104">D44</f>
        <v>2559</v>
      </c>
      <c r="E87" s="54">
        <f t="shared" si="104"/>
        <v>2560</v>
      </c>
      <c r="F87" s="54">
        <f t="shared" si="104"/>
        <v>2561</v>
      </c>
      <c r="G87" s="54">
        <f t="shared" si="104"/>
        <v>2562</v>
      </c>
      <c r="H87" s="54">
        <f t="shared" si="104"/>
        <v>2563</v>
      </c>
      <c r="I87" s="54">
        <f t="shared" si="104"/>
        <v>2564</v>
      </c>
      <c r="J87" s="54">
        <f t="shared" si="104"/>
        <v>2565</v>
      </c>
      <c r="K87" s="55">
        <f t="shared" si="104"/>
        <v>45016</v>
      </c>
      <c r="L87" s="54">
        <f t="shared" si="104"/>
        <v>2566</v>
      </c>
    </row>
    <row r="88" spans="2:12">
      <c r="B88" s="39" t="s">
        <v>42</v>
      </c>
      <c r="C88" s="40"/>
      <c r="D88" s="79">
        <f>IF(D70*C70=0,"",D70/C70-1)</f>
        <v>5.1531851272077267E-2</v>
      </c>
      <c r="E88" s="79">
        <f t="shared" ref="E88:E93" si="105">IF(E70*D70=0,"",E70/D70-1)</f>
        <v>5.9293943565450036E-2</v>
      </c>
      <c r="F88" s="79">
        <f t="shared" ref="F88:F93" si="106">IF(F70*E70=0,"",F70/E70-1)</f>
        <v>6.540241172730954E-2</v>
      </c>
      <c r="G88" s="79">
        <f t="shared" ref="G88:G93" si="107">IF(G70*F70=0,"",G70/F70-1)</f>
        <v>6.1011222677824106E-2</v>
      </c>
      <c r="H88" s="79">
        <f t="shared" ref="H88:H93" si="108">IF(H70*G70=0,"",H70/G70-1)</f>
        <v>4.3124786208756705E-2</v>
      </c>
      <c r="I88" s="79">
        <f t="shared" ref="I88:I93" si="109">IF(I70*H70=0,"",I70/H70-1)</f>
        <v>3.7980828670757472E-2</v>
      </c>
      <c r="J88" s="79">
        <f t="shared" ref="J88:J93" si="110">IF(J70*I70=0,"",J70/I70-1)</f>
        <v>4.3387998570005415E-2</v>
      </c>
      <c r="K88" s="79">
        <f t="shared" ref="K88:K93" si="111">IF(K70*J70=0,"",K70/J70-1)</f>
        <v>1.2586172002479135E-2</v>
      </c>
      <c r="L88" s="79">
        <f>IF(L70*J70=0,"",L70/J70-1)</f>
        <v>4.049886474315989E-2</v>
      </c>
    </row>
    <row r="89" spans="2:12">
      <c r="B89" s="41" t="s">
        <v>137</v>
      </c>
      <c r="C89" s="40"/>
      <c r="D89" s="79">
        <f t="shared" ref="D89:D93" si="112">IF(D71*C71=0,"",D71/C71-1)</f>
        <v>2.3136558928256168E-2</v>
      </c>
      <c r="E89" s="79">
        <f t="shared" si="105"/>
        <v>2.5450149398003497E-2</v>
      </c>
      <c r="F89" s="79">
        <f t="shared" si="106"/>
        <v>2.7513281596249106E-2</v>
      </c>
      <c r="G89" s="79">
        <f t="shared" si="107"/>
        <v>2.4381040039598512E-2</v>
      </c>
      <c r="H89" s="79">
        <f t="shared" si="108"/>
        <v>1.511024448069187E-2</v>
      </c>
      <c r="I89" s="79">
        <f t="shared" si="109"/>
        <v>1.5465139101925596E-2</v>
      </c>
      <c r="J89" s="79">
        <f t="shared" si="110"/>
        <v>1.4530913089419117E-2</v>
      </c>
      <c r="K89" s="79">
        <f t="shared" si="111"/>
        <v>1.7601126743072015E-3</v>
      </c>
      <c r="L89" s="79">
        <f t="shared" ref="L89:L93" si="113">IF(L71*J71=0,"",L71/J71-1)</f>
        <v>2.9091535173322303E-3</v>
      </c>
    </row>
    <row r="90" spans="2:12">
      <c r="B90" s="41" t="s">
        <v>138</v>
      </c>
      <c r="C90" s="40"/>
      <c r="D90" s="79">
        <f t="shared" si="112"/>
        <v>-1.0819952807812339E-3</v>
      </c>
      <c r="E90" s="79">
        <f t="shared" si="105"/>
        <v>1.0750149678279586E-2</v>
      </c>
      <c r="F90" s="79">
        <f t="shared" si="106"/>
        <v>1.8432645216191368E-2</v>
      </c>
      <c r="G90" s="79">
        <f t="shared" si="107"/>
        <v>1.5427739940698126E-2</v>
      </c>
      <c r="H90" s="79">
        <f t="shared" si="108"/>
        <v>7.6256086101853526E-3</v>
      </c>
      <c r="I90" s="79">
        <f t="shared" si="109"/>
        <v>1.2780136835377043E-2</v>
      </c>
      <c r="J90" s="79">
        <f t="shared" si="110"/>
        <v>1.995913343041078E-2</v>
      </c>
      <c r="K90" s="79">
        <f t="shared" si="111"/>
        <v>6.3543691124936519E-3</v>
      </c>
      <c r="L90" s="79">
        <f t="shared" si="113"/>
        <v>1.8787466000535602E-2</v>
      </c>
    </row>
    <row r="91" spans="2:12">
      <c r="B91" s="39" t="s">
        <v>45</v>
      </c>
      <c r="C91" s="40"/>
      <c r="D91" s="79">
        <f t="shared" si="112"/>
        <v>2.4226143007103573E-2</v>
      </c>
      <c r="E91" s="79">
        <f t="shared" si="105"/>
        <v>3.2114667093548821E-2</v>
      </c>
      <c r="F91" s="79">
        <f t="shared" si="106"/>
        <v>2.9768148741626588E-2</v>
      </c>
      <c r="G91" s="79">
        <f t="shared" si="107"/>
        <v>2.4607484290013693E-2</v>
      </c>
      <c r="H91" s="79">
        <f t="shared" si="108"/>
        <v>2.0991277481847037E-2</v>
      </c>
      <c r="I91" s="79">
        <f t="shared" si="109"/>
        <v>2.3880538523991746E-2</v>
      </c>
      <c r="J91" s="79">
        <f t="shared" si="110"/>
        <v>1.9734039366567036E-2</v>
      </c>
      <c r="K91" s="79">
        <f t="shared" si="111"/>
        <v>1.44669858161528E-3</v>
      </c>
      <c r="L91" s="79">
        <f t="shared" si="113"/>
        <v>1.7607619116004392E-2</v>
      </c>
    </row>
    <row r="92" spans="2:12">
      <c r="B92" s="39" t="s">
        <v>46</v>
      </c>
      <c r="C92" s="40"/>
      <c r="D92" s="79">
        <f t="shared" si="112"/>
        <v>2.7201894581209807E-2</v>
      </c>
      <c r="E92" s="79">
        <f t="shared" si="105"/>
        <v>1.384581090978565E-2</v>
      </c>
      <c r="F92" s="79">
        <f t="shared" si="106"/>
        <v>2.3783050336392497E-2</v>
      </c>
      <c r="G92" s="79">
        <f t="shared" si="107"/>
        <v>1.241294677097704E-2</v>
      </c>
      <c r="H92" s="79">
        <f t="shared" si="108"/>
        <v>-8.152220026909418E-2</v>
      </c>
      <c r="I92" s="79">
        <f t="shared" si="109"/>
        <v>-7.442575570615062E-2</v>
      </c>
      <c r="J92" s="79">
        <f t="shared" si="110"/>
        <v>-5.3198163515555952E-2</v>
      </c>
      <c r="K92" s="79">
        <f t="shared" si="111"/>
        <v>-1.243166724394984E-2</v>
      </c>
      <c r="L92" s="79">
        <f t="shared" si="113"/>
        <v>-2.6888845383491677E-2</v>
      </c>
    </row>
    <row r="93" spans="2:12">
      <c r="B93" s="42" t="s">
        <v>47</v>
      </c>
      <c r="C93" s="43"/>
      <c r="D93" s="80">
        <f t="shared" si="112"/>
        <v>1.6528864419953271E-2</v>
      </c>
      <c r="E93" s="80">
        <f t="shared" si="105"/>
        <v>2.5995510917134812E-2</v>
      </c>
      <c r="F93" s="80">
        <f t="shared" si="106"/>
        <v>3.2447562976648525E-2</v>
      </c>
      <c r="G93" s="80">
        <f t="shared" si="107"/>
        <v>2.9335183801673326E-2</v>
      </c>
      <c r="H93" s="80">
        <f t="shared" si="108"/>
        <v>1.8650425053536868E-2</v>
      </c>
      <c r="I93" s="80">
        <f t="shared" si="109"/>
        <v>2.0318198023237422E-2</v>
      </c>
      <c r="J93" s="80">
        <f t="shared" si="110"/>
        <v>2.552670078116992E-2</v>
      </c>
      <c r="K93" s="80">
        <f t="shared" si="111"/>
        <v>7.2245989916048803E-3</v>
      </c>
      <c r="L93" s="80">
        <f t="shared" si="113"/>
        <v>2.2350294408659765E-2</v>
      </c>
    </row>
    <row r="95" spans="2:12">
      <c r="B95" s="64" t="s">
        <v>150</v>
      </c>
      <c r="C95" s="65">
        <f t="shared" ref="C95:J95" si="114">C44</f>
        <v>2558</v>
      </c>
      <c r="D95" s="65">
        <f t="shared" si="114"/>
        <v>2559</v>
      </c>
      <c r="E95" s="65">
        <f t="shared" si="114"/>
        <v>2560</v>
      </c>
      <c r="F95" s="65">
        <f t="shared" si="114"/>
        <v>2561</v>
      </c>
      <c r="G95" s="65">
        <f t="shared" si="114"/>
        <v>2562</v>
      </c>
      <c r="H95" s="65">
        <f t="shared" si="114"/>
        <v>2563</v>
      </c>
      <c r="I95" s="65">
        <f t="shared" si="114"/>
        <v>2564</v>
      </c>
      <c r="J95" s="65">
        <f t="shared" si="114"/>
        <v>2565</v>
      </c>
      <c r="K95" s="66">
        <f>K44</f>
        <v>45016</v>
      </c>
      <c r="L95" s="65">
        <f t="shared" ref="L95" si="115">L44</f>
        <v>2566</v>
      </c>
    </row>
    <row r="96" spans="2:12">
      <c r="B96" s="39" t="s">
        <v>42</v>
      </c>
      <c r="C96" s="44"/>
      <c r="D96" s="44">
        <f t="shared" ref="D96:K101" si="116">D36/D79</f>
        <v>1.3093603992676311E-5</v>
      </c>
      <c r="E96" s="44">
        <f t="shared" si="116"/>
        <v>4.869839998701376E-5</v>
      </c>
      <c r="F96" s="44">
        <f t="shared" si="116"/>
        <v>1.6671503460880625E-4</v>
      </c>
      <c r="G96" s="44">
        <f t="shared" si="116"/>
        <v>1.0934376655105842E-3</v>
      </c>
      <c r="H96" s="44">
        <f t="shared" si="116"/>
        <v>2.6633309447576287E-3</v>
      </c>
      <c r="I96" s="44">
        <f t="shared" si="116"/>
        <v>4.3259888457567435E-3</v>
      </c>
      <c r="J96" s="44">
        <f t="shared" si="116"/>
        <v>1.8308054403248682E-2</v>
      </c>
      <c r="K96" s="44">
        <f t="shared" si="116"/>
        <v>9.1838144770231903E-2</v>
      </c>
      <c r="L96" s="44">
        <f>L36/L79</f>
        <v>0.14837928846810794</v>
      </c>
    </row>
    <row r="97" spans="2:12">
      <c r="B97" s="41" t="s">
        <v>137</v>
      </c>
      <c r="C97" s="44"/>
      <c r="D97" s="44">
        <f t="shared" si="116"/>
        <v>7.0444363042069372E-6</v>
      </c>
      <c r="E97" s="44">
        <f t="shared" si="116"/>
        <v>0</v>
      </c>
      <c r="F97" s="44">
        <f t="shared" si="116"/>
        <v>0</v>
      </c>
      <c r="G97" s="44">
        <f t="shared" si="116"/>
        <v>6.2009351010132327E-6</v>
      </c>
      <c r="H97" s="44">
        <f t="shared" si="116"/>
        <v>9.7673419155710966E-5</v>
      </c>
      <c r="I97" s="44">
        <f t="shared" si="116"/>
        <v>1.0341261633919338E-4</v>
      </c>
      <c r="J97" s="44">
        <f t="shared" si="116"/>
        <v>4.2368706276480443E-4</v>
      </c>
      <c r="K97" s="44">
        <f t="shared" si="116"/>
        <v>2.8062860808210389E-3</v>
      </c>
      <c r="L97" s="44">
        <f t="shared" ref="L97:L101" si="117">L37/L80</f>
        <v>9.993208499078296E-3</v>
      </c>
    </row>
    <row r="98" spans="2:12">
      <c r="B98" s="41" t="s">
        <v>138</v>
      </c>
      <c r="C98" s="44"/>
      <c r="D98" s="44">
        <f t="shared" si="116"/>
        <v>1.6439960363931177E-2</v>
      </c>
      <c r="E98" s="44">
        <f t="shared" si="116"/>
        <v>-5.5366713713245804E-4</v>
      </c>
      <c r="F98" s="44">
        <f t="shared" si="116"/>
        <v>-1.8068455880234941E-4</v>
      </c>
      <c r="G98" s="44">
        <f t="shared" si="116"/>
        <v>2.0367537279044477E-3</v>
      </c>
      <c r="H98" s="44">
        <f t="shared" si="116"/>
        <v>9.3769701124379514E-3</v>
      </c>
      <c r="I98" s="44">
        <f t="shared" si="116"/>
        <v>1.3225662642305448E-2</v>
      </c>
      <c r="J98" s="44">
        <f t="shared" si="116"/>
        <v>2.2974703993877077E-2</v>
      </c>
      <c r="K98" s="44">
        <f t="shared" si="116"/>
        <v>4.0223842153175211E-2</v>
      </c>
      <c r="L98" s="44">
        <f t="shared" si="117"/>
        <v>5.2685846854458748E-2</v>
      </c>
    </row>
    <row r="99" spans="2:12">
      <c r="B99" s="39" t="s">
        <v>45</v>
      </c>
      <c r="C99" s="44"/>
      <c r="D99" s="44">
        <f t="shared" si="116"/>
        <v>-4.004645388650835E-5</v>
      </c>
      <c r="E99" s="44">
        <f t="shared" si="116"/>
        <v>0</v>
      </c>
      <c r="F99" s="44">
        <f t="shared" si="116"/>
        <v>-6.1659884079417936E-5</v>
      </c>
      <c r="G99" s="44">
        <f t="shared" si="116"/>
        <v>0</v>
      </c>
      <c r="H99" s="44">
        <f t="shared" si="116"/>
        <v>0</v>
      </c>
      <c r="I99" s="44">
        <f t="shared" si="116"/>
        <v>0</v>
      </c>
      <c r="J99" s="44">
        <f t="shared" si="116"/>
        <v>1.0962600666188809E-3</v>
      </c>
      <c r="K99" s="44">
        <f t="shared" si="116"/>
        <v>2.4816694867456288E-2</v>
      </c>
      <c r="L99" s="44">
        <f t="shared" si="117"/>
        <v>1.2836554057185227E-2</v>
      </c>
    </row>
    <row r="100" spans="2:12">
      <c r="B100" s="39" t="s">
        <v>46</v>
      </c>
      <c r="C100" s="44"/>
      <c r="D100" s="44">
        <f t="shared" si="116"/>
        <v>6.4935064935064939E-3</v>
      </c>
      <c r="E100" s="44">
        <f t="shared" si="116"/>
        <v>4.5998160073597056E-4</v>
      </c>
      <c r="F100" s="44">
        <f t="shared" si="116"/>
        <v>6.0750132065504493E-3</v>
      </c>
      <c r="G100" s="44">
        <f t="shared" si="116"/>
        <v>1.5818091942659415E-2</v>
      </c>
      <c r="H100" s="44">
        <f t="shared" si="116"/>
        <v>-2.2303174485168388E-4</v>
      </c>
      <c r="I100" s="44">
        <f t="shared" si="116"/>
        <v>-1.0461920383012678E-2</v>
      </c>
      <c r="J100" s="44">
        <f t="shared" si="116"/>
        <v>-0.13052800857678906</v>
      </c>
      <c r="K100" s="44">
        <f t="shared" si="116"/>
        <v>-0.36947304663840097</v>
      </c>
      <c r="L100" s="44">
        <f t="shared" si="117"/>
        <v>-0.33800056006720808</v>
      </c>
    </row>
    <row r="101" spans="2:12">
      <c r="B101" s="42" t="s">
        <v>47</v>
      </c>
      <c r="C101" s="45"/>
      <c r="D101" s="45">
        <f t="shared" si="116"/>
        <v>-5.4684231505364655E-4</v>
      </c>
      <c r="E101" s="45">
        <f t="shared" si="116"/>
        <v>-9.6844916260055387E-5</v>
      </c>
      <c r="F101" s="45">
        <f t="shared" si="116"/>
        <v>4.8269304101442766E-5</v>
      </c>
      <c r="G101" s="45">
        <f t="shared" si="116"/>
        <v>1.2066271410090333E-3</v>
      </c>
      <c r="H101" s="45">
        <f t="shared" si="116"/>
        <v>3.7284488151540173E-3</v>
      </c>
      <c r="I101" s="45">
        <f t="shared" si="116"/>
        <v>6.7610307337919806E-3</v>
      </c>
      <c r="J101" s="45">
        <f t="shared" si="116"/>
        <v>1.9163327580971286E-2</v>
      </c>
      <c r="K101" s="45">
        <f t="shared" si="116"/>
        <v>6.7016475016347429E-2</v>
      </c>
      <c r="L101" s="45">
        <f t="shared" si="117"/>
        <v>0.10287450599100292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84544-E3DB-409C-8714-DE89D85736A6}">
  <dimension ref="B2:F12"/>
  <sheetViews>
    <sheetView topLeftCell="A7" zoomScale="55" zoomScaleNormal="55" workbookViewId="0">
      <selection activeCell="E8" sqref="E8"/>
    </sheetView>
  </sheetViews>
  <sheetFormatPr defaultColWidth="9" defaultRowHeight="14.4"/>
  <cols>
    <col min="1" max="1" width="9" style="67"/>
    <col min="2" max="2" width="4.88671875" style="67" bestFit="1" customWidth="1"/>
    <col min="3" max="3" width="7.44140625" style="67" bestFit="1" customWidth="1"/>
    <col min="4" max="4" width="73.88671875" style="67" bestFit="1" customWidth="1"/>
    <col min="5" max="5" width="47.109375" style="67" customWidth="1"/>
    <col min="6" max="6" width="48.109375" style="67" customWidth="1"/>
    <col min="7" max="16384" width="9" style="67"/>
  </cols>
  <sheetData>
    <row r="2" spans="2:6" s="70" customFormat="1">
      <c r="C2" s="70" t="s">
        <v>85</v>
      </c>
      <c r="D2" s="71" t="s">
        <v>87</v>
      </c>
      <c r="E2" s="70" t="s">
        <v>86</v>
      </c>
      <c r="F2" s="70" t="s">
        <v>90</v>
      </c>
    </row>
    <row r="3" spans="2:6" ht="100.8">
      <c r="B3" s="67">
        <v>2553</v>
      </c>
      <c r="C3" s="67">
        <v>2010</v>
      </c>
      <c r="D3" s="68"/>
      <c r="E3" s="69" t="s">
        <v>97</v>
      </c>
    </row>
    <row r="4" spans="2:6" ht="100.8">
      <c r="B4" s="67">
        <f>C4+543</f>
        <v>2558</v>
      </c>
      <c r="C4" s="67">
        <v>2015</v>
      </c>
      <c r="D4" s="69" t="s">
        <v>94</v>
      </c>
    </row>
    <row r="5" spans="2:6" ht="115.2">
      <c r="B5" s="67">
        <f t="shared" ref="B5:B12" si="0">C5+543</f>
        <v>2559</v>
      </c>
      <c r="C5" s="67">
        <v>2016</v>
      </c>
      <c r="D5" s="69" t="s">
        <v>96</v>
      </c>
      <c r="E5" s="69" t="s">
        <v>95</v>
      </c>
    </row>
    <row r="6" spans="2:6" ht="57.6">
      <c r="B6" s="67">
        <f t="shared" si="0"/>
        <v>2560</v>
      </c>
      <c r="C6" s="67">
        <v>2017</v>
      </c>
      <c r="D6" s="69"/>
      <c r="F6" s="69" t="s">
        <v>106</v>
      </c>
    </row>
    <row r="7" spans="2:6" ht="43.2">
      <c r="B7" s="67">
        <f t="shared" si="0"/>
        <v>2561</v>
      </c>
      <c r="C7" s="67">
        <v>2018</v>
      </c>
      <c r="E7" s="69" t="s">
        <v>98</v>
      </c>
      <c r="F7" s="68" t="s">
        <v>92</v>
      </c>
    </row>
    <row r="8" spans="2:6" ht="215.4" customHeight="1">
      <c r="B8" s="67">
        <f t="shared" si="0"/>
        <v>2562</v>
      </c>
      <c r="C8" s="67">
        <v>2019</v>
      </c>
      <c r="E8" s="73" t="s">
        <v>110</v>
      </c>
      <c r="F8" s="68" t="s">
        <v>88</v>
      </c>
    </row>
    <row r="9" spans="2:6" ht="345.6">
      <c r="B9" s="67">
        <f t="shared" si="0"/>
        <v>2563</v>
      </c>
      <c r="C9" s="67">
        <v>2020</v>
      </c>
      <c r="E9" s="69" t="s">
        <v>102</v>
      </c>
      <c r="F9" s="68" t="s">
        <v>89</v>
      </c>
    </row>
    <row r="10" spans="2:6" ht="409.6">
      <c r="B10" s="67">
        <f t="shared" si="0"/>
        <v>2564</v>
      </c>
      <c r="C10" s="67">
        <v>2021</v>
      </c>
      <c r="D10" s="72" t="s">
        <v>103</v>
      </c>
      <c r="E10" s="69" t="s">
        <v>101</v>
      </c>
      <c r="F10" s="68" t="s">
        <v>91</v>
      </c>
    </row>
    <row r="11" spans="2:6" ht="409.6">
      <c r="B11" s="67">
        <f t="shared" si="0"/>
        <v>2565</v>
      </c>
      <c r="C11" s="67">
        <v>2022</v>
      </c>
      <c r="D11" s="69" t="s">
        <v>104</v>
      </c>
      <c r="E11" s="69" t="s">
        <v>100</v>
      </c>
      <c r="F11" s="68" t="s">
        <v>93</v>
      </c>
    </row>
    <row r="12" spans="2:6" ht="158.4">
      <c r="B12" s="67">
        <f t="shared" si="0"/>
        <v>2566</v>
      </c>
      <c r="C12" s="67">
        <v>2023</v>
      </c>
      <c r="D12" s="69" t="s">
        <v>105</v>
      </c>
      <c r="E12" s="69" t="s">
        <v>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88768-D510-4B4D-8CA3-5AAB76642D6D}">
  <dimension ref="B1:C38"/>
  <sheetViews>
    <sheetView workbookViewId="0">
      <selection activeCell="B22" sqref="B22"/>
    </sheetView>
  </sheetViews>
  <sheetFormatPr defaultRowHeight="14.4"/>
  <cols>
    <col min="2" max="2" width="7.44140625" style="74" customWidth="1"/>
    <col min="3" max="3" width="94" bestFit="1" customWidth="1"/>
  </cols>
  <sheetData>
    <row r="1" spans="2:3">
      <c r="B1" s="74" t="s">
        <v>108</v>
      </c>
    </row>
    <row r="2" spans="2:3">
      <c r="B2" s="74" t="s">
        <v>107</v>
      </c>
    </row>
    <row r="3" spans="2:3">
      <c r="B3" s="74" t="s">
        <v>109</v>
      </c>
    </row>
    <row r="4" spans="2:3">
      <c r="B4" s="74">
        <v>2018</v>
      </c>
      <c r="C4" s="1" t="s">
        <v>113</v>
      </c>
    </row>
    <row r="5" spans="2:3">
      <c r="B5" s="74">
        <v>2019</v>
      </c>
      <c r="C5" s="1" t="s">
        <v>111</v>
      </c>
    </row>
    <row r="6" spans="2:3">
      <c r="C6" t="s">
        <v>112</v>
      </c>
    </row>
    <row r="7" spans="2:3">
      <c r="C7" t="s">
        <v>116</v>
      </c>
    </row>
    <row r="10" spans="2:3">
      <c r="B10" s="74" t="s">
        <v>117</v>
      </c>
    </row>
    <row r="18" spans="2:3">
      <c r="B18" s="74" t="s">
        <v>114</v>
      </c>
      <c r="C18" t="s">
        <v>115</v>
      </c>
    </row>
    <row r="22" spans="2:3">
      <c r="B22" s="1" t="s">
        <v>148</v>
      </c>
    </row>
    <row r="23" spans="2:3">
      <c r="B23" s="1" t="s">
        <v>129</v>
      </c>
    </row>
    <row r="24" spans="2:3">
      <c r="B24" s="1" t="s">
        <v>123</v>
      </c>
      <c r="C24" t="s">
        <v>147</v>
      </c>
    </row>
    <row r="25" spans="2:3">
      <c r="B25" s="74" t="s">
        <v>124</v>
      </c>
      <c r="C25" s="1"/>
    </row>
    <row r="26" spans="2:3">
      <c r="C26" s="1" t="s">
        <v>119</v>
      </c>
    </row>
    <row r="27" spans="2:3">
      <c r="C27" t="s">
        <v>118</v>
      </c>
    </row>
    <row r="28" spans="2:3">
      <c r="B28" s="74" t="s">
        <v>125</v>
      </c>
      <c r="C28" s="1"/>
    </row>
    <row r="29" spans="2:3">
      <c r="C29" t="s">
        <v>120</v>
      </c>
    </row>
    <row r="30" spans="2:3">
      <c r="C30" t="s">
        <v>121</v>
      </c>
    </row>
    <row r="31" spans="2:3">
      <c r="C31" t="s">
        <v>122</v>
      </c>
    </row>
    <row r="32" spans="2:3">
      <c r="B32" s="74" t="s">
        <v>126</v>
      </c>
    </row>
    <row r="33" spans="2:3">
      <c r="C33" t="s">
        <v>127</v>
      </c>
    </row>
    <row r="34" spans="2:3">
      <c r="B34" s="1" t="s">
        <v>128</v>
      </c>
    </row>
    <row r="35" spans="2:3">
      <c r="C35" s="1" t="s">
        <v>131</v>
      </c>
    </row>
    <row r="36" spans="2:3">
      <c r="B36" s="74" t="s">
        <v>130</v>
      </c>
    </row>
    <row r="37" spans="2:3">
      <c r="C37" t="s">
        <v>132</v>
      </c>
    </row>
    <row r="38" spans="2:3">
      <c r="C38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M2_Ques_Sep22</vt:lpstr>
      <vt:lpstr>M2_Ans_Sep2022</vt:lpstr>
      <vt:lpstr>M3_BEV</vt:lpstr>
      <vt:lpstr>M3_Timeline</vt:lpstr>
      <vt:lpstr>M3_สรุปโครงการ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Egat</dc:creator>
  <cp:lastModifiedBy>Puttipong Chunark</cp:lastModifiedBy>
  <dcterms:created xsi:type="dcterms:W3CDTF">2022-09-09T07:23:22Z</dcterms:created>
  <dcterms:modified xsi:type="dcterms:W3CDTF">2024-01-30T09:02:26Z</dcterms:modified>
</cp:coreProperties>
</file>