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priya\OneDrive\Desktop\Studies\BAN630 Optimization\week4\"/>
    </mc:Choice>
  </mc:AlternateContent>
  <xr:revisionPtr revIDLastSave="0" documentId="13_ncr:1_{99AEA364-E310-4486-A676-102B3EF2F179}" xr6:coauthVersionLast="46" xr6:coauthVersionMax="46" xr10:uidLastSave="{00000000-0000-0000-0000-000000000000}"/>
  <bookViews>
    <workbookView xWindow="-120" yWindow="-120" windowWidth="20730" windowHeight="11160" activeTab="5" xr2:uid="{2F59797E-A2DD-450D-B759-3B4AC02D3D9B}"/>
  </bookViews>
  <sheets>
    <sheet name="Question 1" sheetId="1" r:id="rId1"/>
    <sheet name="Question 2" sheetId="3" r:id="rId2"/>
    <sheet name="Question 3" sheetId="5" r:id="rId3"/>
    <sheet name="Question 4" sheetId="6" r:id="rId4"/>
    <sheet name="Question 4_STS" sheetId="7" state="veryHidden" r:id="rId5"/>
    <sheet name="Question 5" sheetId="9" r:id="rId6"/>
  </sheets>
  <definedNames>
    <definedName name="ChartData" localSheetId="5">'Question 5'!$I$5:$I$55</definedName>
    <definedName name="InputValues" localSheetId="5">'Question 5'!$A$5:$A$55</definedName>
    <definedName name="OutputAddresses" localSheetId="5">'Question 5'!$B$4:$F$4</definedName>
    <definedName name="OutputValues" localSheetId="5">'Question 5'!$B$5:$F$55</definedName>
    <definedName name="solver_adj" localSheetId="1" hidden="1">'Question 2'!$B$14,'Question 2'!$G$14</definedName>
    <definedName name="solver_adj" localSheetId="2" hidden="1">'Question 3'!$B$14,'Question 3'!$G$14</definedName>
    <definedName name="solver_adj" localSheetId="3" hidden="1">'Question 4'!$B$14,'Question 4'!$G$14</definedName>
    <definedName name="solver_cvg" localSheetId="1" hidden="1">0.0001</definedName>
    <definedName name="solver_cvg" localSheetId="2" hidden="1">0.0001</definedName>
    <definedName name="solver_cvg" localSheetId="3" hidden="1">0.0001</definedName>
    <definedName name="solver_drv" localSheetId="1" hidden="1">1</definedName>
    <definedName name="solver_drv" localSheetId="2" hidden="1">1</definedName>
    <definedName name="solver_drv" localSheetId="3" hidden="1">1</definedName>
    <definedName name="solver_eng" localSheetId="1" hidden="1">1</definedName>
    <definedName name="solver_eng" localSheetId="2" hidden="1">1</definedName>
    <definedName name="solver_eng" localSheetId="3" hidden="1">1</definedName>
    <definedName name="solver_est" localSheetId="1" hidden="1">1</definedName>
    <definedName name="solver_est" localSheetId="2" hidden="1">1</definedName>
    <definedName name="solver_est" localSheetId="3" hidden="1">1</definedName>
    <definedName name="solver_itr" localSheetId="1" hidden="1">2147483647</definedName>
    <definedName name="solver_itr" localSheetId="2" hidden="1">2147483647</definedName>
    <definedName name="solver_itr" localSheetId="3" hidden="1">2147483647</definedName>
    <definedName name="solver_lhs1" localSheetId="1" hidden="1">'Question 2'!$B$20:$B$22</definedName>
    <definedName name="solver_lhs1" localSheetId="2" hidden="1">'Question 3'!$B$20:$B$22</definedName>
    <definedName name="solver_lhs1" localSheetId="3" hidden="1">'Question 4'!$B$20:$B$24</definedName>
    <definedName name="solver_mip" localSheetId="1" hidden="1">2147483647</definedName>
    <definedName name="solver_mip" localSheetId="2" hidden="1">2147483647</definedName>
    <definedName name="solver_mip" localSheetId="3" hidden="1">2147483647</definedName>
    <definedName name="solver_mni" localSheetId="1" hidden="1">30</definedName>
    <definedName name="solver_mni" localSheetId="2" hidden="1">30</definedName>
    <definedName name="solver_mni" localSheetId="3" hidden="1">30</definedName>
    <definedName name="solver_mrt" localSheetId="1" hidden="1">0.075</definedName>
    <definedName name="solver_mrt" localSheetId="2" hidden="1">0.075</definedName>
    <definedName name="solver_mrt" localSheetId="3" hidden="1">0.075</definedName>
    <definedName name="solver_msl" localSheetId="1" hidden="1">1</definedName>
    <definedName name="solver_msl" localSheetId="2" hidden="1">1</definedName>
    <definedName name="solver_msl" localSheetId="3" hidden="1">1</definedName>
    <definedName name="solver_neg" localSheetId="1" hidden="1">1</definedName>
    <definedName name="solver_neg" localSheetId="2" hidden="1">1</definedName>
    <definedName name="solver_neg" localSheetId="3" hidden="1">1</definedName>
    <definedName name="solver_nod" localSheetId="1" hidden="1">2147483647</definedName>
    <definedName name="solver_nod" localSheetId="2" hidden="1">2147483647</definedName>
    <definedName name="solver_nod" localSheetId="3" hidden="1">2147483647</definedName>
    <definedName name="solver_num" localSheetId="1" hidden="1">1</definedName>
    <definedName name="solver_num" localSheetId="2" hidden="1">1</definedName>
    <definedName name="solver_num" localSheetId="3" hidden="1">1</definedName>
    <definedName name="solver_nwt" localSheetId="1" hidden="1">1</definedName>
    <definedName name="solver_nwt" localSheetId="2" hidden="1">1</definedName>
    <definedName name="solver_nwt" localSheetId="3" hidden="1">1</definedName>
    <definedName name="solver_opt" localSheetId="1" hidden="1">'Question 2'!$B$17</definedName>
    <definedName name="solver_opt" localSheetId="2" hidden="1">'Question 3'!$B$17</definedName>
    <definedName name="solver_opt" localSheetId="3" hidden="1">'Question 4'!$B$17</definedName>
    <definedName name="solver_pre" localSheetId="1" hidden="1">0.000001</definedName>
    <definedName name="solver_pre" localSheetId="2" hidden="1">0.000001</definedName>
    <definedName name="solver_pre" localSheetId="3" hidden="1">0.000001</definedName>
    <definedName name="solver_rbv" localSheetId="1" hidden="1">2</definedName>
    <definedName name="solver_rbv" localSheetId="2" hidden="1">2</definedName>
    <definedName name="solver_rbv" localSheetId="3" hidden="1">2</definedName>
    <definedName name="solver_rel1" localSheetId="1" hidden="1">1</definedName>
    <definedName name="solver_rel1" localSheetId="2" hidden="1">1</definedName>
    <definedName name="solver_rel1" localSheetId="3" hidden="1">1</definedName>
    <definedName name="solver_rhs1" localSheetId="1" hidden="1">'Question 2'!$D$20:$D$22</definedName>
    <definedName name="solver_rhs1" localSheetId="2" hidden="1">'Question 3'!$D$20:$D$22</definedName>
    <definedName name="solver_rhs1" localSheetId="3" hidden="1">'Question 4'!$D$20:$D$24</definedName>
    <definedName name="solver_rlx" localSheetId="1" hidden="1">2</definedName>
    <definedName name="solver_rlx" localSheetId="2" hidden="1">2</definedName>
    <definedName name="solver_rlx" localSheetId="3" hidden="1">2</definedName>
    <definedName name="solver_rsd" localSheetId="1" hidden="1">0</definedName>
    <definedName name="solver_rsd" localSheetId="2" hidden="1">0</definedName>
    <definedName name="solver_rsd" localSheetId="3" hidden="1">0</definedName>
    <definedName name="solver_scl" localSheetId="1" hidden="1">1</definedName>
    <definedName name="solver_scl" localSheetId="2" hidden="1">1</definedName>
    <definedName name="solver_scl" localSheetId="3" hidden="1">1</definedName>
    <definedName name="solver_sho" localSheetId="1" hidden="1">2</definedName>
    <definedName name="solver_sho" localSheetId="2" hidden="1">2</definedName>
    <definedName name="solver_sho" localSheetId="3" hidden="1">2</definedName>
    <definedName name="solver_ssz" localSheetId="1" hidden="1">100</definedName>
    <definedName name="solver_ssz" localSheetId="2" hidden="1">100</definedName>
    <definedName name="solver_ssz" localSheetId="3" hidden="1">100</definedName>
    <definedName name="solver_tim" localSheetId="1" hidden="1">2147483647</definedName>
    <definedName name="solver_tim" localSheetId="2" hidden="1">2147483647</definedName>
    <definedName name="solver_tim" localSheetId="3" hidden="1">2147483647</definedName>
    <definedName name="solver_tol" localSheetId="1" hidden="1">0.01</definedName>
    <definedName name="solver_tol" localSheetId="2" hidden="1">0.01</definedName>
    <definedName name="solver_tol" localSheetId="3" hidden="1">0.01</definedName>
    <definedName name="solver_typ" localSheetId="1" hidden="1">1</definedName>
    <definedName name="solver_typ" localSheetId="2" hidden="1">1</definedName>
    <definedName name="solver_typ" localSheetId="3" hidden="1">1</definedName>
    <definedName name="solver_val" localSheetId="1" hidden="1">0</definedName>
    <definedName name="solver_val" localSheetId="2" hidden="1">0</definedName>
    <definedName name="solver_val" localSheetId="3" hidden="1">0</definedName>
    <definedName name="solver_ver" localSheetId="1" hidden="1">3</definedName>
    <definedName name="solver_ver" localSheetId="2" hidden="1">3</definedName>
    <definedName name="solver_ver" localSheetId="3"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 i="9" l="1"/>
  <c r="H4" i="9"/>
  <c r="I55" i="9" s="1"/>
  <c r="I6" i="9" l="1"/>
  <c r="I24" i="9"/>
  <c r="I32" i="9"/>
  <c r="I9" i="9"/>
  <c r="I33" i="9"/>
  <c r="I49" i="9"/>
  <c r="I10" i="9"/>
  <c r="I18" i="9"/>
  <c r="I26" i="9"/>
  <c r="I34" i="9"/>
  <c r="I42" i="9"/>
  <c r="I50" i="9"/>
  <c r="I8" i="9"/>
  <c r="I40" i="9"/>
  <c r="I25" i="9"/>
  <c r="I19" i="9"/>
  <c r="I27" i="9"/>
  <c r="I35" i="9"/>
  <c r="I43" i="9"/>
  <c r="I51" i="9"/>
  <c r="I12" i="9"/>
  <c r="I20" i="9"/>
  <c r="I28" i="9"/>
  <c r="I36" i="9"/>
  <c r="I44" i="9"/>
  <c r="I52" i="9"/>
  <c r="I16" i="9"/>
  <c r="I48" i="9"/>
  <c r="I17" i="9"/>
  <c r="I41" i="9"/>
  <c r="I11" i="9"/>
  <c r="I5" i="9"/>
  <c r="I13" i="9"/>
  <c r="I21" i="9"/>
  <c r="I29" i="9"/>
  <c r="I37" i="9"/>
  <c r="I45" i="9"/>
  <c r="I53" i="9"/>
  <c r="I54" i="9"/>
  <c r="I14" i="9"/>
  <c r="I22" i="9"/>
  <c r="I30" i="9"/>
  <c r="I38" i="9"/>
  <c r="I46" i="9"/>
  <c r="I7" i="9"/>
  <c r="I15" i="9"/>
  <c r="I23" i="9"/>
  <c r="I31" i="9"/>
  <c r="I39" i="9"/>
  <c r="I47" i="9"/>
  <c r="G15" i="5" l="1"/>
  <c r="G16" i="5" s="1"/>
  <c r="B15" i="5"/>
  <c r="B16" i="5" s="1"/>
  <c r="B24" i="6"/>
  <c r="B23" i="6"/>
  <c r="G15" i="6"/>
  <c r="G16" i="6" s="1"/>
  <c r="B15" i="6"/>
  <c r="C46" i="5"/>
  <c r="C45" i="5"/>
  <c r="C44" i="5"/>
  <c r="C43" i="5"/>
  <c r="C42" i="5"/>
  <c r="C41" i="5"/>
  <c r="C40" i="5"/>
  <c r="C39" i="5"/>
  <c r="C38" i="5"/>
  <c r="C37" i="5"/>
  <c r="C36" i="5"/>
  <c r="C35" i="5"/>
  <c r="C34" i="5"/>
  <c r="C33" i="5"/>
  <c r="C32" i="5"/>
  <c r="C31" i="5"/>
  <c r="C30" i="5"/>
  <c r="C29" i="5"/>
  <c r="C28" i="5"/>
  <c r="C27" i="5"/>
  <c r="C26" i="5"/>
  <c r="G15" i="3"/>
  <c r="B15" i="3"/>
  <c r="B21" i="6" l="1"/>
  <c r="B16" i="6"/>
  <c r="B17" i="6" s="1"/>
  <c r="B22" i="6"/>
  <c r="B20" i="6"/>
  <c r="B17" i="5"/>
  <c r="B20" i="5"/>
  <c r="B22" i="5"/>
  <c r="B21" i="5"/>
  <c r="B16" i="3"/>
  <c r="G16" i="3"/>
  <c r="B17"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priya</author>
  </authors>
  <commentList>
    <comment ref="B5" authorId="0" shapeId="0" xr:uid="{F168D124-444E-46CC-868C-C2DCC353EB24}">
      <text>
        <r>
          <rPr>
            <sz val="9"/>
            <color indexed="81"/>
            <rFont val="Tahoma"/>
            <family val="2"/>
          </rPr>
          <t>Solver could not find a feasible solution.</t>
        </r>
      </text>
    </comment>
    <comment ref="B6" authorId="0" shapeId="0" xr:uid="{0D891F68-7795-443E-AE21-1F516A4F04B3}">
      <text>
        <r>
          <rPr>
            <sz val="9"/>
            <color indexed="81"/>
            <rFont val="Tahoma"/>
            <family val="2"/>
          </rPr>
          <t>Solver could not find a feasible solution.</t>
        </r>
      </text>
    </comment>
    <comment ref="B7" authorId="0" shapeId="0" xr:uid="{DE52878D-C024-473A-A5F3-A0F127122FC4}">
      <text>
        <r>
          <rPr>
            <sz val="9"/>
            <color indexed="81"/>
            <rFont val="Tahoma"/>
            <family val="2"/>
          </rPr>
          <t>Solver could not find a feasible solution.</t>
        </r>
      </text>
    </comment>
    <comment ref="B8" authorId="0" shapeId="0" xr:uid="{CA1C2822-3EA8-44DF-9CD1-17D99947E816}">
      <text>
        <r>
          <rPr>
            <sz val="9"/>
            <color indexed="81"/>
            <rFont val="Tahoma"/>
            <family val="2"/>
          </rPr>
          <t>Solver could not find a feasible solution.</t>
        </r>
      </text>
    </comment>
    <comment ref="B9" authorId="0" shapeId="0" xr:uid="{72D106F7-4252-44C1-B1B6-9405FDAEF18D}">
      <text>
        <r>
          <rPr>
            <sz val="9"/>
            <color indexed="81"/>
            <rFont val="Tahoma"/>
            <family val="2"/>
          </rPr>
          <t>Solver could not find a feasible solution.</t>
        </r>
      </text>
    </comment>
    <comment ref="B10" authorId="0" shapeId="0" xr:uid="{E39E70E8-3CA6-41A5-85D0-7DA06BC91B98}">
      <text>
        <r>
          <rPr>
            <sz val="9"/>
            <color indexed="81"/>
            <rFont val="Tahoma"/>
            <family val="2"/>
          </rPr>
          <t>Solver could not find a feasible solution.</t>
        </r>
      </text>
    </comment>
    <comment ref="B11" authorId="0" shapeId="0" xr:uid="{FAC6760E-852B-41F4-9D45-16CA98D292E9}">
      <text>
        <r>
          <rPr>
            <sz val="9"/>
            <color indexed="81"/>
            <rFont val="Tahoma"/>
            <family val="2"/>
          </rPr>
          <t>Solver could not find a feasible solution.</t>
        </r>
      </text>
    </comment>
    <comment ref="B12" authorId="0" shapeId="0" xr:uid="{26612159-CBE5-4979-A25E-2F5C607EDB1F}">
      <text>
        <r>
          <rPr>
            <sz val="9"/>
            <color indexed="81"/>
            <rFont val="Tahoma"/>
            <family val="2"/>
          </rPr>
          <t>Solver could not find a feasible solution.</t>
        </r>
      </text>
    </comment>
    <comment ref="B13" authorId="0" shapeId="0" xr:uid="{275BB0AA-7C75-4A90-9CD8-0A60B4B262B4}">
      <text>
        <r>
          <rPr>
            <sz val="9"/>
            <color indexed="81"/>
            <rFont val="Tahoma"/>
            <family val="2"/>
          </rPr>
          <t>Solver could not find a feasible solution.</t>
        </r>
      </text>
    </comment>
    <comment ref="B14" authorId="0" shapeId="0" xr:uid="{0A7897B1-C31B-49EE-AC99-305A239D9819}">
      <text>
        <r>
          <rPr>
            <sz val="9"/>
            <color indexed="81"/>
            <rFont val="Tahoma"/>
            <family val="2"/>
          </rPr>
          <t>Solver could not find a feasible solution.</t>
        </r>
      </text>
    </comment>
    <comment ref="B15" authorId="0" shapeId="0" xr:uid="{4AD35CDD-011D-43C0-B9BE-0849C85B2272}">
      <text>
        <r>
          <rPr>
            <sz val="9"/>
            <color indexed="81"/>
            <rFont val="Tahoma"/>
            <family val="2"/>
          </rPr>
          <t>Solver could not find a feasible solution.</t>
        </r>
      </text>
    </comment>
    <comment ref="B16" authorId="0" shapeId="0" xr:uid="{EFF48167-F765-4E4D-AFAC-D78FD1B8560F}">
      <text>
        <r>
          <rPr>
            <sz val="9"/>
            <color indexed="81"/>
            <rFont val="Tahoma"/>
            <family val="2"/>
          </rPr>
          <t>Solver could not find a feasible solution.</t>
        </r>
      </text>
    </comment>
    <comment ref="B17" authorId="0" shapeId="0" xr:uid="{2B738CEF-A85F-4F61-BF39-F8438E61BF57}">
      <text>
        <r>
          <rPr>
            <sz val="9"/>
            <color indexed="81"/>
            <rFont val="Tahoma"/>
            <family val="2"/>
          </rPr>
          <t>Solver could not find a feasible solution.</t>
        </r>
      </text>
    </comment>
    <comment ref="B18" authorId="0" shapeId="0" xr:uid="{DB8AEBDB-CEA9-45D5-B284-8F7D2A1EC1D5}">
      <text>
        <r>
          <rPr>
            <sz val="9"/>
            <color indexed="81"/>
            <rFont val="Tahoma"/>
            <family val="2"/>
          </rPr>
          <t>Solver could not find a feasible solution.</t>
        </r>
      </text>
    </comment>
    <comment ref="B19" authorId="0" shapeId="0" xr:uid="{C7C3C391-7307-4296-BED8-415F34F0E35C}">
      <text>
        <r>
          <rPr>
            <sz val="9"/>
            <color indexed="81"/>
            <rFont val="Tahoma"/>
            <family val="2"/>
          </rPr>
          <t>Solver could not find a feasible solution.</t>
        </r>
      </text>
    </comment>
    <comment ref="B20" authorId="0" shapeId="0" xr:uid="{F41D169B-4502-4C82-8F35-CAAF1003F406}">
      <text>
        <r>
          <rPr>
            <sz val="9"/>
            <color indexed="81"/>
            <rFont val="Tahoma"/>
            <family val="2"/>
          </rPr>
          <t>Solver could not find a feasible solution.</t>
        </r>
      </text>
    </comment>
    <comment ref="B21" authorId="0" shapeId="0" xr:uid="{7303D00F-6CE3-4893-89F5-0A810C6D39DD}">
      <text>
        <r>
          <rPr>
            <sz val="9"/>
            <color indexed="81"/>
            <rFont val="Tahoma"/>
            <family val="2"/>
          </rPr>
          <t>Solver could not find a feasible solution.</t>
        </r>
      </text>
    </comment>
    <comment ref="B22" authorId="0" shapeId="0" xr:uid="{F67BCC27-7531-4878-B376-DB238637EF1A}">
      <text>
        <r>
          <rPr>
            <sz val="9"/>
            <color indexed="81"/>
            <rFont val="Tahoma"/>
            <family val="2"/>
          </rPr>
          <t>Solver could not find a feasible solution.</t>
        </r>
      </text>
    </comment>
    <comment ref="B23" authorId="0" shapeId="0" xr:uid="{AFB43A5D-66DB-455A-AB3F-DC4469D27BC6}">
      <text>
        <r>
          <rPr>
            <sz val="9"/>
            <color indexed="81"/>
            <rFont val="Tahoma"/>
            <family val="2"/>
          </rPr>
          <t>Solver could not find a feasible solution.</t>
        </r>
      </text>
    </comment>
    <comment ref="B24" authorId="0" shapeId="0" xr:uid="{43733CC6-0E5F-400F-992D-65D2606DFCAA}">
      <text>
        <r>
          <rPr>
            <sz val="9"/>
            <color indexed="81"/>
            <rFont val="Tahoma"/>
            <family val="2"/>
          </rPr>
          <t>Solver could not find a feasible solution.</t>
        </r>
      </text>
    </comment>
    <comment ref="B25" authorId="0" shapeId="0" xr:uid="{2A815BDF-8183-4073-8DEC-E90C11B14769}">
      <text>
        <r>
          <rPr>
            <sz val="9"/>
            <color indexed="81"/>
            <rFont val="Tahoma"/>
            <family val="2"/>
          </rPr>
          <t>Solver could not find a feasible solution.</t>
        </r>
      </text>
    </comment>
    <comment ref="B26" authorId="0" shapeId="0" xr:uid="{21049F75-C90E-4A87-B858-AD473E2C7DEA}">
      <text>
        <r>
          <rPr>
            <sz val="9"/>
            <color indexed="81"/>
            <rFont val="Tahoma"/>
            <family val="2"/>
          </rPr>
          <t>Solver could not find a feasible solution.</t>
        </r>
      </text>
    </comment>
    <comment ref="B27" authorId="0" shapeId="0" xr:uid="{E987054C-6268-492A-98B6-88CC9E8587BC}">
      <text>
        <r>
          <rPr>
            <sz val="9"/>
            <color indexed="81"/>
            <rFont val="Tahoma"/>
            <family val="2"/>
          </rPr>
          <t>Solver converged in probability to a global solution.</t>
        </r>
      </text>
    </comment>
    <comment ref="B28" authorId="0" shapeId="0" xr:uid="{FBEB285A-19EA-4B3F-BF62-9F246B777348}">
      <text>
        <r>
          <rPr>
            <sz val="9"/>
            <color indexed="81"/>
            <rFont val="Tahoma"/>
            <family val="2"/>
          </rPr>
          <t>Solver converged in probability to a global solution.</t>
        </r>
      </text>
    </comment>
    <comment ref="B29" authorId="0" shapeId="0" xr:uid="{D0BEC846-D32E-4E33-BB61-49FC5E0FD83A}">
      <text>
        <r>
          <rPr>
            <sz val="9"/>
            <color indexed="81"/>
            <rFont val="Tahoma"/>
            <family val="2"/>
          </rPr>
          <t>Solver converged in probability to a global solution.</t>
        </r>
      </text>
    </comment>
    <comment ref="B30" authorId="0" shapeId="0" xr:uid="{93109344-A59C-4E9D-855C-1E22F6893E01}">
      <text>
        <r>
          <rPr>
            <sz val="9"/>
            <color indexed="81"/>
            <rFont val="Tahoma"/>
            <family val="2"/>
          </rPr>
          <t>Solver converged in probability to a global solution.</t>
        </r>
      </text>
    </comment>
    <comment ref="B31" authorId="0" shapeId="0" xr:uid="{02F7C9EE-C1D2-4F27-971C-F703490E9750}">
      <text>
        <r>
          <rPr>
            <sz val="9"/>
            <color indexed="81"/>
            <rFont val="Tahoma"/>
            <family val="2"/>
          </rPr>
          <t>Solver converged in probability to a global solution.</t>
        </r>
      </text>
    </comment>
    <comment ref="B32" authorId="0" shapeId="0" xr:uid="{AA5A484B-5B60-4A4B-AD6D-51C01855C4B8}">
      <text>
        <r>
          <rPr>
            <sz val="9"/>
            <color indexed="81"/>
            <rFont val="Tahoma"/>
            <family val="2"/>
          </rPr>
          <t>Solver converged in probability to a global solution.</t>
        </r>
      </text>
    </comment>
    <comment ref="B33" authorId="0" shapeId="0" xr:uid="{F42E7DC1-B806-41CC-A3A5-5C50EC6C3435}">
      <text>
        <r>
          <rPr>
            <sz val="9"/>
            <color indexed="81"/>
            <rFont val="Tahoma"/>
            <family val="2"/>
          </rPr>
          <t>Solver converged in probability to a global solution.</t>
        </r>
      </text>
    </comment>
    <comment ref="B34" authorId="0" shapeId="0" xr:uid="{B78554B5-5EBF-4018-AE7A-80631B3B742D}">
      <text>
        <r>
          <rPr>
            <sz val="9"/>
            <color indexed="81"/>
            <rFont val="Tahoma"/>
            <family val="2"/>
          </rPr>
          <t>Solver converged in probability to a global solution.</t>
        </r>
      </text>
    </comment>
    <comment ref="B35" authorId="0" shapeId="0" xr:uid="{6B9A9FB2-FB33-4B59-80FE-313654892DEB}">
      <text>
        <r>
          <rPr>
            <sz val="9"/>
            <color indexed="81"/>
            <rFont val="Tahoma"/>
            <family val="2"/>
          </rPr>
          <t>Solver converged in probability to a global solution.</t>
        </r>
      </text>
    </comment>
    <comment ref="B36" authorId="0" shapeId="0" xr:uid="{922DC57C-AFB0-404F-8CAC-B33084D492DF}">
      <text>
        <r>
          <rPr>
            <sz val="9"/>
            <color indexed="81"/>
            <rFont val="Tahoma"/>
            <family val="2"/>
          </rPr>
          <t>Solver converged in probability to a global solution.</t>
        </r>
      </text>
    </comment>
    <comment ref="B37" authorId="0" shapeId="0" xr:uid="{20EC89F3-6A89-4554-910E-02C0B27259BE}">
      <text>
        <r>
          <rPr>
            <sz val="9"/>
            <color indexed="81"/>
            <rFont val="Tahoma"/>
            <family val="2"/>
          </rPr>
          <t>Solver converged in probability to a global solution.</t>
        </r>
      </text>
    </comment>
    <comment ref="B38" authorId="0" shapeId="0" xr:uid="{F9E513D6-D785-4412-80AA-10E295C08F5C}">
      <text>
        <r>
          <rPr>
            <sz val="9"/>
            <color indexed="81"/>
            <rFont val="Tahoma"/>
            <family val="2"/>
          </rPr>
          <t>Solver converged in probability to a global solution.</t>
        </r>
      </text>
    </comment>
    <comment ref="B39" authorId="0" shapeId="0" xr:uid="{25CD7C5C-6052-40E8-AF2C-DD2D9CE8D03A}">
      <text>
        <r>
          <rPr>
            <sz val="9"/>
            <color indexed="81"/>
            <rFont val="Tahoma"/>
            <family val="2"/>
          </rPr>
          <t>Solver converged in probability to a global solution.</t>
        </r>
      </text>
    </comment>
    <comment ref="B40" authorId="0" shapeId="0" xr:uid="{BFC06F9F-CE74-465E-85A0-340253FE8420}">
      <text>
        <r>
          <rPr>
            <sz val="9"/>
            <color indexed="81"/>
            <rFont val="Tahoma"/>
            <family val="2"/>
          </rPr>
          <t>Solver converged in probability to a global solution.</t>
        </r>
      </text>
    </comment>
    <comment ref="B41" authorId="0" shapeId="0" xr:uid="{D9657B95-D930-4635-9B26-0EB0B46CD9DE}">
      <text>
        <r>
          <rPr>
            <sz val="9"/>
            <color indexed="81"/>
            <rFont val="Tahoma"/>
            <family val="2"/>
          </rPr>
          <t>Solver converged in probability to a global solution.</t>
        </r>
      </text>
    </comment>
    <comment ref="B42" authorId="0" shapeId="0" xr:uid="{9E693806-E2DB-45CA-9C6B-B18865283699}">
      <text>
        <r>
          <rPr>
            <sz val="9"/>
            <color indexed="81"/>
            <rFont val="Tahoma"/>
            <family val="2"/>
          </rPr>
          <t>Solver converged in probability to a global solution.</t>
        </r>
      </text>
    </comment>
    <comment ref="B43" authorId="0" shapeId="0" xr:uid="{542405E5-869F-45D7-AEF3-69185A6E6382}">
      <text>
        <r>
          <rPr>
            <sz val="9"/>
            <color indexed="81"/>
            <rFont val="Tahoma"/>
            <family val="2"/>
          </rPr>
          <t>Solver converged in probability to a global solution.</t>
        </r>
      </text>
    </comment>
    <comment ref="B44" authorId="0" shapeId="0" xr:uid="{99D4E6CE-1AE2-4063-813E-338746EAEF56}">
      <text>
        <r>
          <rPr>
            <sz val="9"/>
            <color indexed="81"/>
            <rFont val="Tahoma"/>
            <family val="2"/>
          </rPr>
          <t>Solver converged in probability to a global solution.</t>
        </r>
      </text>
    </comment>
    <comment ref="B45" authorId="0" shapeId="0" xr:uid="{630B3EF0-E826-4A08-9B8B-33124E17017C}">
      <text>
        <r>
          <rPr>
            <sz val="9"/>
            <color indexed="81"/>
            <rFont val="Tahoma"/>
            <family val="2"/>
          </rPr>
          <t>Solver converged in probability to a global solution.</t>
        </r>
      </text>
    </comment>
    <comment ref="B46" authorId="0" shapeId="0" xr:uid="{1E03BC97-4ECB-4015-B4B2-CE4197E04839}">
      <text>
        <r>
          <rPr>
            <sz val="9"/>
            <color indexed="81"/>
            <rFont val="Tahoma"/>
            <family val="2"/>
          </rPr>
          <t>Solver converged in probability to a global solution.</t>
        </r>
      </text>
    </comment>
    <comment ref="B47" authorId="0" shapeId="0" xr:uid="{F587E551-8A84-4D46-9870-CB92D068BEE6}">
      <text>
        <r>
          <rPr>
            <sz val="9"/>
            <color indexed="81"/>
            <rFont val="Tahoma"/>
            <family val="2"/>
          </rPr>
          <t>Solver converged in probability to a global solution.</t>
        </r>
      </text>
    </comment>
    <comment ref="B48" authorId="0" shapeId="0" xr:uid="{2D459CB9-7A58-45CE-9849-9C17180E350E}">
      <text>
        <r>
          <rPr>
            <sz val="9"/>
            <color indexed="81"/>
            <rFont val="Tahoma"/>
            <family val="2"/>
          </rPr>
          <t>Solver converged in probability to a global solution.</t>
        </r>
      </text>
    </comment>
    <comment ref="B49" authorId="0" shapeId="0" xr:uid="{A34551A3-746A-4845-B9CD-9A3FB836DAA8}">
      <text>
        <r>
          <rPr>
            <sz val="9"/>
            <color indexed="81"/>
            <rFont val="Tahoma"/>
            <family val="2"/>
          </rPr>
          <t>Solver converged in probability to a global solution.</t>
        </r>
      </text>
    </comment>
    <comment ref="B50" authorId="0" shapeId="0" xr:uid="{56F4E724-A6DC-4396-866B-7089BC368DB2}">
      <text>
        <r>
          <rPr>
            <sz val="9"/>
            <color indexed="81"/>
            <rFont val="Tahoma"/>
            <family val="2"/>
          </rPr>
          <t>Solver converged in probability to a global solution.</t>
        </r>
      </text>
    </comment>
    <comment ref="B51" authorId="0" shapeId="0" xr:uid="{0F3CDB3C-E2FA-4F22-828C-FFB41A1D8C9F}">
      <text>
        <r>
          <rPr>
            <sz val="9"/>
            <color indexed="81"/>
            <rFont val="Tahoma"/>
            <family val="2"/>
          </rPr>
          <t>Solver converged in probability to a global solution.</t>
        </r>
      </text>
    </comment>
    <comment ref="B52" authorId="0" shapeId="0" xr:uid="{5768412E-5D81-4312-AC61-B2D7FE4023D0}">
      <text>
        <r>
          <rPr>
            <sz val="9"/>
            <color indexed="81"/>
            <rFont val="Tahoma"/>
            <family val="2"/>
          </rPr>
          <t>Solver converged in probability to a global solution.</t>
        </r>
      </text>
    </comment>
    <comment ref="B53" authorId="0" shapeId="0" xr:uid="{E5DD0FBE-963C-47DD-B469-6CE5FEB1A6B7}">
      <text>
        <r>
          <rPr>
            <sz val="9"/>
            <color indexed="81"/>
            <rFont val="Tahoma"/>
            <family val="2"/>
          </rPr>
          <t>Solver converged in probability to a global solution.</t>
        </r>
      </text>
    </comment>
    <comment ref="B54" authorId="0" shapeId="0" xr:uid="{F35043CF-2D39-4A5B-BBA3-A8E934973D08}">
      <text>
        <r>
          <rPr>
            <sz val="9"/>
            <color indexed="81"/>
            <rFont val="Tahoma"/>
            <family val="2"/>
          </rPr>
          <t>Solver converged in probability to a global solution.</t>
        </r>
      </text>
    </comment>
    <comment ref="B55" authorId="0" shapeId="0" xr:uid="{5F881539-2704-4399-BD93-53A80758B020}">
      <text>
        <r>
          <rPr>
            <sz val="9"/>
            <color indexed="81"/>
            <rFont val="Tahoma"/>
            <family val="2"/>
          </rPr>
          <t>Solver converged in probability to a global solution.</t>
        </r>
      </text>
    </comment>
  </commentList>
</comments>
</file>

<file path=xl/sharedStrings.xml><?xml version="1.0" encoding="utf-8"?>
<sst xmlns="http://schemas.openxmlformats.org/spreadsheetml/2006/main" count="171" uniqueCount="48">
  <si>
    <t>Period</t>
  </si>
  <si>
    <t>Price</t>
  </si>
  <si>
    <t>Demand</t>
  </si>
  <si>
    <t>Historical Data for Prices and Demand for Hot Tubs</t>
  </si>
  <si>
    <t>Aqua Spa</t>
  </si>
  <si>
    <t>Hydro-Luxe</t>
  </si>
  <si>
    <t>Unit cost</t>
  </si>
  <si>
    <t>Demand function</t>
  </si>
  <si>
    <t>Constant</t>
  </si>
  <si>
    <t>Elasticity</t>
  </si>
  <si>
    <t>Decision taking complementary products into account</t>
  </si>
  <si>
    <t>Constraints</t>
  </si>
  <si>
    <t>Verification with a data table and corresponding chart</t>
  </si>
  <si>
    <t>Profit</t>
  </si>
  <si>
    <t xml:space="preserve">Aqua Spa Pricing </t>
  </si>
  <si>
    <t>Required:</t>
  </si>
  <si>
    <t>Pump</t>
  </si>
  <si>
    <t>Hydro Luxe</t>
  </si>
  <si>
    <t>Tubing Materials (ft)</t>
  </si>
  <si>
    <t>Labor (hr)</t>
  </si>
  <si>
    <t>Maximum pumps available</t>
  </si>
  <si>
    <t>&lt;=</t>
  </si>
  <si>
    <t>Profit from Aqua spa</t>
  </si>
  <si>
    <t xml:space="preserve">Hydro Luxe Pricing </t>
  </si>
  <si>
    <t>Howie</t>
  </si>
  <si>
    <t>Price for Aqua spa</t>
  </si>
  <si>
    <t>Price for Hydro Luxe</t>
  </si>
  <si>
    <t>Constants</t>
  </si>
  <si>
    <t>$D$22</t>
  </si>
  <si>
    <t>Maximum Labor</t>
  </si>
  <si>
    <t>Oneway analysis for Solver model in Question 4 worksheet</t>
  </si>
  <si>
    <t>Maximum Labor (cell $D$22) values along side, output cell(s) along top</t>
  </si>
  <si>
    <t>$B$17</t>
  </si>
  <si>
    <t>$B$14</t>
  </si>
  <si>
    <t>$G$14</t>
  </si>
  <si>
    <t>Data for chart</t>
  </si>
  <si>
    <t>Not feasible</t>
  </si>
  <si>
    <t>D1</t>
  </si>
  <si>
    <t>D2</t>
  </si>
  <si>
    <t>Maximum tubing materials available(ft)</t>
  </si>
  <si>
    <t>Maximum labor available (hr)</t>
  </si>
  <si>
    <t>Total Profit</t>
  </si>
  <si>
    <t>Price for Aqua Spa</t>
  </si>
  <si>
    <t>$B$17,$B$14,$G$14,$B$15,$G$15</t>
  </si>
  <si>
    <t>$B$15</t>
  </si>
  <si>
    <t>$G$15</t>
  </si>
  <si>
    <t>Number of units for Aqua Spa</t>
  </si>
  <si>
    <t>Number of units for Hydro Luxe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</si>
</sst>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7" formatCode="&quot;$&quot;#,##0.00_);\(&quot;$&quot;#,##0.00\)"/>
    <numFmt numFmtId="164" formatCode="&quot;$&quot;#,##0.00"/>
    <numFmt numFmtId="165" formatCode="&quot;$&quot;#,##0;\-&quot;$&quot;#,##0"/>
    <numFmt numFmtId="166" formatCode="0.0"/>
    <numFmt numFmtId="167" formatCode="&quot;$&quot;#,##0.0;\-&quot;$&quot;#,##0.0"/>
    <numFmt numFmtId="168" formatCode="&quot;$&quot;#,##0"/>
  </numFmts>
  <fonts count="12" x14ac:knownFonts="1">
    <font>
      <sz val="11"/>
      <color theme="1"/>
      <name val="Calibri"/>
      <family val="2"/>
      <scheme val="minor"/>
    </font>
    <font>
      <b/>
      <sz val="11"/>
      <color theme="1"/>
      <name val="Calibri"/>
      <family val="2"/>
      <scheme val="minor"/>
    </font>
    <font>
      <sz val="10"/>
      <name val="Arial"/>
      <family val="2"/>
    </font>
    <font>
      <b/>
      <i/>
      <sz val="11"/>
      <color rgb="FF0000FF"/>
      <name val="Calibri"/>
      <family val="2"/>
      <scheme val="minor"/>
    </font>
    <font>
      <sz val="11"/>
      <name val="Calibri"/>
      <family val="2"/>
      <scheme val="minor"/>
    </font>
    <font>
      <b/>
      <i/>
      <sz val="11"/>
      <name val="Calibri"/>
      <family val="2"/>
      <scheme val="minor"/>
    </font>
    <font>
      <b/>
      <sz val="11"/>
      <name val="Calibri"/>
      <family val="2"/>
      <scheme val="minor"/>
    </font>
    <font>
      <b/>
      <i/>
      <sz val="10"/>
      <color rgb="FF0000FF"/>
      <name val="Arial"/>
      <family val="2"/>
    </font>
    <font>
      <b/>
      <sz val="11"/>
      <color rgb="FF000000"/>
      <name val="Calibri"/>
      <family val="2"/>
    </font>
    <font>
      <b/>
      <sz val="11"/>
      <color rgb="FFFF0000"/>
      <name val="Calibri"/>
      <family val="2"/>
      <scheme val="minor"/>
    </font>
    <font>
      <sz val="11"/>
      <color rgb="FFFFFFFF"/>
      <name val="Calibri"/>
      <family val="2"/>
      <scheme val="minor"/>
    </font>
    <font>
      <sz val="9"/>
      <color indexed="81"/>
      <name val="Tahoma"/>
      <family val="2"/>
    </font>
  </fonts>
  <fills count="8">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9" tint="0.59999389629810485"/>
        <bgColor indexed="64"/>
      </patternFill>
    </fill>
    <fill>
      <patternFill patternType="solid">
        <fgColor indexed="47"/>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0" fontId="2" fillId="0" borderId="0"/>
  </cellStyleXfs>
  <cellXfs count="74">
    <xf numFmtId="0" fontId="0" fillId="0" borderId="0" xfId="0"/>
    <xf numFmtId="0" fontId="3" fillId="0" borderId="0" xfId="1" applyFont="1"/>
    <xf numFmtId="0" fontId="4" fillId="0" borderId="0" xfId="1" applyFont="1"/>
    <xf numFmtId="0" fontId="5" fillId="0" borderId="1" xfId="1" applyFont="1" applyBorder="1" applyAlignment="1">
      <alignment horizontal="center"/>
    </xf>
    <xf numFmtId="0" fontId="6" fillId="0" borderId="1" xfId="1" applyFont="1" applyBorder="1" applyAlignment="1">
      <alignment horizontal="center"/>
    </xf>
    <xf numFmtId="164" fontId="6" fillId="0" borderId="1" xfId="1" applyNumberFormat="1" applyFont="1" applyBorder="1" applyAlignment="1">
      <alignment horizontal="center"/>
    </xf>
    <xf numFmtId="164" fontId="6" fillId="0" borderId="3" xfId="1" applyNumberFormat="1" applyFont="1" applyFill="1" applyBorder="1" applyAlignment="1">
      <alignment horizontal="center"/>
    </xf>
    <xf numFmtId="164" fontId="6" fillId="0" borderId="1" xfId="1" applyNumberFormat="1" applyFont="1" applyFill="1" applyBorder="1" applyAlignment="1">
      <alignment horizontal="center"/>
    </xf>
    <xf numFmtId="0" fontId="6" fillId="0" borderId="1" xfId="1" applyFont="1" applyFill="1" applyBorder="1" applyAlignment="1">
      <alignment horizontal="center"/>
    </xf>
    <xf numFmtId="0" fontId="7" fillId="0" borderId="0" xfId="1" applyFont="1"/>
    <xf numFmtId="0" fontId="5" fillId="0" borderId="0" xfId="1" applyFont="1"/>
    <xf numFmtId="0" fontId="6" fillId="0" borderId="0" xfId="1" applyFont="1"/>
    <xf numFmtId="0" fontId="6" fillId="0" borderId="1" xfId="1" applyFont="1" applyBorder="1"/>
    <xf numFmtId="166" fontId="6" fillId="2" borderId="1" xfId="1" applyNumberFormat="1" applyFont="1" applyFill="1" applyBorder="1" applyAlignment="1">
      <alignment horizontal="center"/>
    </xf>
    <xf numFmtId="4" fontId="8" fillId="0" borderId="1" xfId="0" applyNumberFormat="1" applyFont="1" applyBorder="1"/>
    <xf numFmtId="7" fontId="6" fillId="0" borderId="0" xfId="1" applyNumberFormat="1" applyFont="1"/>
    <xf numFmtId="165" fontId="6" fillId="0" borderId="0" xfId="1" applyNumberFormat="1" applyFont="1"/>
    <xf numFmtId="168" fontId="6" fillId="0" borderId="1" xfId="1" applyNumberFormat="1" applyFont="1" applyBorder="1" applyAlignment="1">
      <alignment horizontal="center"/>
    </xf>
    <xf numFmtId="165" fontId="6" fillId="0" borderId="1" xfId="1" applyNumberFormat="1" applyFont="1" applyBorder="1" applyAlignment="1">
      <alignment horizontal="center"/>
    </xf>
    <xf numFmtId="0" fontId="6" fillId="0" borderId="0" xfId="1" applyFont="1" applyBorder="1"/>
    <xf numFmtId="0" fontId="6" fillId="0" borderId="0" xfId="1" applyFont="1" applyFill="1" applyBorder="1"/>
    <xf numFmtId="166" fontId="6" fillId="0" borderId="0" xfId="1" applyNumberFormat="1" applyFont="1" applyFill="1" applyBorder="1" applyAlignment="1">
      <alignment horizontal="center"/>
    </xf>
    <xf numFmtId="2" fontId="6" fillId="0" borderId="0" xfId="1" applyNumberFormat="1" applyFont="1" applyFill="1" applyBorder="1"/>
    <xf numFmtId="2" fontId="6" fillId="0" borderId="0" xfId="1" applyNumberFormat="1" applyFont="1" applyFill="1" applyBorder="1" applyAlignment="1">
      <alignment horizontal="center"/>
    </xf>
    <xf numFmtId="2" fontId="6" fillId="0" borderId="0" xfId="1" applyNumberFormat="1" applyFont="1" applyFill="1" applyBorder="1" applyAlignment="1">
      <alignment horizontal="left"/>
    </xf>
    <xf numFmtId="168" fontId="6" fillId="5" borderId="1" xfId="1" applyNumberFormat="1" applyFont="1" applyFill="1" applyBorder="1" applyAlignment="1">
      <alignment horizontal="center"/>
    </xf>
    <xf numFmtId="165" fontId="6" fillId="5" borderId="1" xfId="1" applyNumberFormat="1" applyFont="1" applyFill="1" applyBorder="1" applyAlignment="1">
      <alignment horizontal="center"/>
    </xf>
    <xf numFmtId="165" fontId="0" fillId="0" borderId="0" xfId="0" applyNumberFormat="1"/>
    <xf numFmtId="0" fontId="1" fillId="0" borderId="2" xfId="0" applyFont="1" applyBorder="1" applyAlignment="1">
      <alignment horizontal="center"/>
    </xf>
    <xf numFmtId="7" fontId="6" fillId="0" borderId="0" xfId="1" applyNumberFormat="1" applyFont="1" applyBorder="1"/>
    <xf numFmtId="0" fontId="1" fillId="0" borderId="1" xfId="0" applyFont="1" applyBorder="1" applyAlignment="1">
      <alignment horizontal="center" vertical="center"/>
    </xf>
    <xf numFmtId="4" fontId="1" fillId="0" borderId="1" xfId="0" applyNumberFormat="1" applyFont="1" applyBorder="1" applyAlignment="1">
      <alignment horizontal="center" vertical="center"/>
    </xf>
    <xf numFmtId="0" fontId="0" fillId="0" borderId="0" xfId="0" applyBorder="1"/>
    <xf numFmtId="0" fontId="5" fillId="0" borderId="1" xfId="1" applyFont="1" applyBorder="1" applyAlignment="1">
      <alignment horizontal="center" wrapText="1"/>
    </xf>
    <xf numFmtId="165" fontId="6" fillId="2" borderId="1" xfId="1" applyNumberFormat="1" applyFont="1" applyFill="1" applyBorder="1" applyAlignment="1">
      <alignment horizontal="center" vertical="center"/>
    </xf>
    <xf numFmtId="2" fontId="6" fillId="0" borderId="1" xfId="1" applyNumberFormat="1" applyFont="1" applyBorder="1" applyAlignment="1">
      <alignment horizontal="center" vertical="center"/>
    </xf>
    <xf numFmtId="167" fontId="9" fillId="3" borderId="1" xfId="1" applyNumberFormat="1" applyFont="1" applyFill="1" applyBorder="1" applyAlignment="1">
      <alignment horizontal="center" vertical="center"/>
    </xf>
    <xf numFmtId="0" fontId="6" fillId="0" borderId="0" xfId="1" applyFont="1" applyAlignment="1">
      <alignment horizontal="center" vertical="center"/>
    </xf>
    <xf numFmtId="2" fontId="6" fillId="2" borderId="1" xfId="1" applyNumberFormat="1" applyFont="1" applyFill="1" applyBorder="1" applyAlignment="1">
      <alignment horizontal="center" vertical="center"/>
    </xf>
    <xf numFmtId="4" fontId="6" fillId="0" borderId="4" xfId="1" applyNumberFormat="1" applyFont="1" applyBorder="1" applyAlignment="1">
      <alignment horizontal="center" vertical="center"/>
    </xf>
    <xf numFmtId="4" fontId="6" fillId="0" borderId="0" xfId="1" applyNumberFormat="1" applyFont="1" applyBorder="1" applyAlignment="1">
      <alignment horizontal="center" vertical="center"/>
    </xf>
    <xf numFmtId="165" fontId="6" fillId="0" borderId="1" xfId="1" applyNumberFormat="1" applyFont="1" applyBorder="1" applyAlignment="1">
      <alignment horizontal="center" vertical="center"/>
    </xf>
    <xf numFmtId="165" fontId="6" fillId="0" borderId="0" xfId="1" applyNumberFormat="1" applyFont="1" applyAlignment="1">
      <alignment horizontal="center" vertical="center"/>
    </xf>
    <xf numFmtId="165" fontId="9" fillId="0" borderId="1" xfId="1" applyNumberFormat="1" applyFont="1" applyBorder="1" applyAlignment="1">
      <alignment horizontal="center" vertical="center"/>
    </xf>
    <xf numFmtId="7" fontId="6" fillId="0" borderId="0" xfId="1" applyNumberFormat="1" applyFont="1" applyAlignment="1">
      <alignment horizontal="center" vertical="center"/>
    </xf>
    <xf numFmtId="0" fontId="0" fillId="0" borderId="0" xfId="0" applyAlignment="1">
      <alignment horizontal="center" vertical="center"/>
    </xf>
    <xf numFmtId="165" fontId="9" fillId="0" borderId="0" xfId="1" applyNumberFormat="1" applyFont="1" applyAlignment="1">
      <alignment horizontal="center" vertical="center"/>
    </xf>
    <xf numFmtId="2" fontId="6" fillId="4" borderId="1" xfId="1" applyNumberFormat="1" applyFont="1" applyFill="1" applyBorder="1" applyAlignment="1">
      <alignment horizontal="center" vertical="center"/>
    </xf>
    <xf numFmtId="166" fontId="6" fillId="0" borderId="0" xfId="1" applyNumberFormat="1" applyFont="1" applyFill="1" applyBorder="1" applyAlignment="1">
      <alignment horizontal="center" vertical="center"/>
    </xf>
    <xf numFmtId="0" fontId="5" fillId="0" borderId="1" xfId="1" applyFont="1" applyBorder="1" applyAlignment="1">
      <alignment horizontal="center" vertical="center"/>
    </xf>
    <xf numFmtId="166" fontId="6" fillId="2" borderId="1" xfId="1" applyNumberFormat="1" applyFont="1" applyFill="1" applyBorder="1" applyAlignment="1">
      <alignment horizontal="center" vertical="center"/>
    </xf>
    <xf numFmtId="4" fontId="8" fillId="0" borderId="1" xfId="0" applyNumberFormat="1" applyFont="1" applyBorder="1" applyAlignment="1">
      <alignment horizontal="center" vertical="center"/>
    </xf>
    <xf numFmtId="0" fontId="6" fillId="2" borderId="1" xfId="1" applyFont="1" applyFill="1" applyBorder="1" applyAlignment="1">
      <alignment horizontal="center" vertical="center"/>
    </xf>
    <xf numFmtId="0" fontId="5" fillId="0" borderId="0" xfId="1" applyFont="1" applyAlignment="1">
      <alignment horizontal="center" vertical="center"/>
    </xf>
    <xf numFmtId="0" fontId="6" fillId="0" borderId="0" xfId="1" applyFont="1" applyFill="1" applyBorder="1" applyAlignment="1">
      <alignment horizontal="center" vertical="center"/>
    </xf>
    <xf numFmtId="0" fontId="5" fillId="0" borderId="1" xfId="1" applyFont="1" applyBorder="1" applyAlignment="1">
      <alignment horizontal="center" vertical="center" wrapText="1"/>
    </xf>
    <xf numFmtId="167" fontId="9" fillId="0" borderId="1" xfId="1" applyNumberFormat="1" applyFont="1" applyFill="1" applyBorder="1" applyAlignment="1">
      <alignment horizontal="center" vertical="center"/>
    </xf>
    <xf numFmtId="167" fontId="1" fillId="0" borderId="1" xfId="1" applyNumberFormat="1" applyFont="1" applyFill="1" applyBorder="1" applyAlignment="1">
      <alignment horizontal="center" vertical="center"/>
    </xf>
    <xf numFmtId="49" fontId="0" fillId="0" borderId="0" xfId="0" applyNumberFormat="1"/>
    <xf numFmtId="0" fontId="1" fillId="0" borderId="0" xfId="0" applyFont="1"/>
    <xf numFmtId="2" fontId="0" fillId="0" borderId="0" xfId="0" applyNumberFormat="1"/>
    <xf numFmtId="0" fontId="0" fillId="0" borderId="0" xfId="0" applyAlignment="1">
      <alignment horizontal="right" textRotation="90"/>
    </xf>
    <xf numFmtId="0" fontId="0" fillId="6" borderId="0" xfId="0" applyFill="1" applyAlignment="1">
      <alignment horizontal="right" textRotation="90"/>
    </xf>
    <xf numFmtId="0" fontId="10" fillId="0" borderId="0" xfId="0" applyFont="1"/>
    <xf numFmtId="167" fontId="1" fillId="5" borderId="1" xfId="1" applyNumberFormat="1" applyFont="1" applyFill="1" applyBorder="1" applyAlignment="1">
      <alignment horizontal="center" vertical="center"/>
    </xf>
    <xf numFmtId="164" fontId="1" fillId="0" borderId="1" xfId="0" applyNumberFormat="1" applyFont="1" applyBorder="1" applyAlignment="1">
      <alignment horizontal="center" vertical="center"/>
    </xf>
    <xf numFmtId="2" fontId="6" fillId="0" borderId="1" xfId="1" applyNumberFormat="1" applyFont="1" applyFill="1" applyBorder="1" applyAlignment="1">
      <alignment horizontal="center" vertical="center"/>
    </xf>
    <xf numFmtId="167" fontId="6" fillId="0" borderId="1" xfId="1" applyNumberFormat="1" applyFont="1" applyBorder="1" applyAlignment="1">
      <alignment horizontal="center" vertical="center"/>
    </xf>
    <xf numFmtId="164" fontId="6" fillId="0" borderId="1" xfId="1" applyNumberFormat="1" applyFont="1" applyFill="1" applyBorder="1" applyAlignment="1">
      <alignment horizontal="center" vertical="center"/>
    </xf>
    <xf numFmtId="0" fontId="0" fillId="0" borderId="1" xfId="0" applyBorder="1" applyAlignment="1">
      <alignment horizontal="center" vertical="center"/>
    </xf>
    <xf numFmtId="2" fontId="0" fillId="0" borderId="1" xfId="0" applyNumberFormat="1" applyBorder="1" applyAlignment="1">
      <alignment horizontal="center" vertical="center"/>
    </xf>
    <xf numFmtId="0" fontId="0" fillId="7" borderId="1" xfId="0" applyFill="1" applyBorder="1" applyAlignment="1">
      <alignment horizontal="center" vertical="center"/>
    </xf>
    <xf numFmtId="167" fontId="0" fillId="0" borderId="1" xfId="0" applyNumberFormat="1" applyBorder="1" applyAlignment="1">
      <alignment horizontal="center" vertical="center"/>
    </xf>
    <xf numFmtId="0" fontId="0" fillId="0" borderId="1" xfId="0" applyBorder="1" applyAlignment="1">
      <alignment horizontal="center" vertical="center" wrapText="1"/>
    </xf>
  </cellXfs>
  <cellStyles count="2">
    <cellStyle name="Normal" xfId="0" builtinId="0"/>
    <cellStyle name="Normal 2" xfId="1" xr:uid="{DD90BB24-DCE6-4581-B58F-37921C01B43B}"/>
  </cellStyles>
  <dxfs count="2">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Demand Vs Price of Aqua-Spa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6469816272965882E-2"/>
          <c:y val="0.18097222222222226"/>
          <c:w val="0.83959273840769899"/>
          <c:h val="0.72088764946048411"/>
        </c:manualLayout>
      </c:layout>
      <c:scatterChart>
        <c:scatterStyle val="lineMarker"/>
        <c:varyColors val="0"/>
        <c:ser>
          <c:idx val="0"/>
          <c:order val="0"/>
          <c:tx>
            <c:strRef>
              <c:f>'Question 1'!$C$4</c:f>
              <c:strCache>
                <c:ptCount val="1"/>
                <c:pt idx="0">
                  <c:v>Demand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25400" cap="rnd">
                <a:solidFill>
                  <a:srgbClr val="FF0000"/>
                </a:solidFill>
                <a:prstDash val="solid"/>
              </a:ln>
              <a:effectLst/>
            </c:spPr>
            <c:trendlineType val="power"/>
            <c:dispRSqr val="1"/>
            <c:dispEq val="1"/>
            <c:trendlineLbl>
              <c:layout>
                <c:manualLayout>
                  <c:x val="-0.36631889763779529"/>
                  <c:y val="-8.5402814231554394E-2"/>
                </c:manualLayout>
              </c:layout>
              <c:numFmt formatCode="#,##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'Question 1'!$B$5:$B$28</c:f>
              <c:numCache>
                <c:formatCode>"$"#,##0.00</c:formatCode>
                <c:ptCount val="24"/>
                <c:pt idx="0">
                  <c:v>1090</c:v>
                </c:pt>
                <c:pt idx="1">
                  <c:v>1225</c:v>
                </c:pt>
                <c:pt idx="2">
                  <c:v>1170</c:v>
                </c:pt>
                <c:pt idx="3">
                  <c:v>1270</c:v>
                </c:pt>
                <c:pt idx="4">
                  <c:v>1275</c:v>
                </c:pt>
                <c:pt idx="5">
                  <c:v>1190</c:v>
                </c:pt>
                <c:pt idx="6">
                  <c:v>1000</c:v>
                </c:pt>
                <c:pt idx="7">
                  <c:v>899</c:v>
                </c:pt>
                <c:pt idx="8">
                  <c:v>1075</c:v>
                </c:pt>
                <c:pt idx="9">
                  <c:v>1075</c:v>
                </c:pt>
                <c:pt idx="10">
                  <c:v>989</c:v>
                </c:pt>
                <c:pt idx="11">
                  <c:v>979</c:v>
                </c:pt>
                <c:pt idx="12">
                  <c:v>1105</c:v>
                </c:pt>
                <c:pt idx="13">
                  <c:v>980</c:v>
                </c:pt>
                <c:pt idx="14">
                  <c:v>879</c:v>
                </c:pt>
                <c:pt idx="15">
                  <c:v>1080</c:v>
                </c:pt>
                <c:pt idx="16">
                  <c:v>1179</c:v>
                </c:pt>
                <c:pt idx="17">
                  <c:v>1239</c:v>
                </c:pt>
                <c:pt idx="18">
                  <c:v>1120</c:v>
                </c:pt>
                <c:pt idx="19">
                  <c:v>1009</c:v>
                </c:pt>
                <c:pt idx="20">
                  <c:v>989</c:v>
                </c:pt>
                <c:pt idx="21">
                  <c:v>909</c:v>
                </c:pt>
                <c:pt idx="22">
                  <c:v>1000</c:v>
                </c:pt>
                <c:pt idx="23">
                  <c:v>1109</c:v>
                </c:pt>
              </c:numCache>
            </c:numRef>
          </c:xVal>
          <c:yVal>
            <c:numRef>
              <c:f>'Question 1'!$C$5:$C$28</c:f>
              <c:numCache>
                <c:formatCode>General</c:formatCode>
                <c:ptCount val="24"/>
                <c:pt idx="0">
                  <c:v>140</c:v>
                </c:pt>
                <c:pt idx="1">
                  <c:v>95</c:v>
                </c:pt>
                <c:pt idx="2">
                  <c:v>113</c:v>
                </c:pt>
                <c:pt idx="3">
                  <c:v>99</c:v>
                </c:pt>
                <c:pt idx="4">
                  <c:v>100</c:v>
                </c:pt>
                <c:pt idx="5">
                  <c:v>107</c:v>
                </c:pt>
                <c:pt idx="6">
                  <c:v>149</c:v>
                </c:pt>
                <c:pt idx="7">
                  <c:v>154</c:v>
                </c:pt>
                <c:pt idx="8">
                  <c:v>120</c:v>
                </c:pt>
                <c:pt idx="9">
                  <c:v>124</c:v>
                </c:pt>
                <c:pt idx="10">
                  <c:v>148</c:v>
                </c:pt>
                <c:pt idx="11">
                  <c:v>138</c:v>
                </c:pt>
                <c:pt idx="12">
                  <c:v>130</c:v>
                </c:pt>
                <c:pt idx="13">
                  <c:v>149</c:v>
                </c:pt>
                <c:pt idx="14">
                  <c:v>158</c:v>
                </c:pt>
                <c:pt idx="15">
                  <c:v>123</c:v>
                </c:pt>
                <c:pt idx="16">
                  <c:v>116</c:v>
                </c:pt>
                <c:pt idx="17">
                  <c:v>110</c:v>
                </c:pt>
                <c:pt idx="18">
                  <c:v>126</c:v>
                </c:pt>
                <c:pt idx="19">
                  <c:v>142</c:v>
                </c:pt>
                <c:pt idx="20">
                  <c:v>156</c:v>
                </c:pt>
                <c:pt idx="21">
                  <c:v>161</c:v>
                </c:pt>
                <c:pt idx="22">
                  <c:v>134</c:v>
                </c:pt>
                <c:pt idx="23">
                  <c:v>124</c:v>
                </c:pt>
              </c:numCache>
            </c:numRef>
          </c:yVal>
          <c:smooth val="0"/>
          <c:extLst>
            <c:ext xmlns:c16="http://schemas.microsoft.com/office/drawing/2014/chart" uri="{C3380CC4-5D6E-409C-BE32-E72D297353CC}">
              <c16:uniqueId val="{00000000-C909-43CC-B778-6E88B69877B4}"/>
            </c:ext>
          </c:extLst>
        </c:ser>
        <c:dLbls>
          <c:showLegendKey val="0"/>
          <c:showVal val="0"/>
          <c:showCatName val="0"/>
          <c:showSerName val="0"/>
          <c:showPercent val="0"/>
          <c:showBubbleSize val="0"/>
        </c:dLbls>
        <c:axId val="1232872447"/>
        <c:axId val="1232884095"/>
      </c:scatterChart>
      <c:valAx>
        <c:axId val="1232872447"/>
        <c:scaling>
          <c:orientation val="minMax"/>
          <c:min val="800"/>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884095"/>
        <c:crosses val="autoZero"/>
        <c:crossBetween val="midCat"/>
      </c:valAx>
      <c:valAx>
        <c:axId val="1232884095"/>
        <c:scaling>
          <c:orientation val="minMax"/>
          <c:min val="8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8724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Demand Vs Price of Hydro-Luxe</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'Question 1'!$G$4</c:f>
              <c:strCache>
                <c:ptCount val="1"/>
                <c:pt idx="0">
                  <c:v>Demand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25400" cap="rnd">
                <a:solidFill>
                  <a:srgbClr val="FF0000"/>
                </a:solidFill>
                <a:prstDash val="solid"/>
              </a:ln>
              <a:effectLst/>
            </c:spPr>
            <c:trendlineType val="power"/>
            <c:dispRSqr val="1"/>
            <c:dispEq val="1"/>
            <c:trendlineLbl>
              <c:layout>
                <c:manualLayout>
                  <c:x val="-0.35788451443569552"/>
                  <c:y val="-7.5064158646835813E-2"/>
                </c:manualLayout>
              </c:layout>
              <c:numFmt formatCode="#,##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'Question 1'!$F$5:$F$28</c:f>
              <c:numCache>
                <c:formatCode>"$"#,##0.00</c:formatCode>
                <c:ptCount val="24"/>
                <c:pt idx="0">
                  <c:v>1300</c:v>
                </c:pt>
                <c:pt idx="1">
                  <c:v>1310</c:v>
                </c:pt>
                <c:pt idx="2">
                  <c:v>1230</c:v>
                </c:pt>
                <c:pt idx="3">
                  <c:v>1210</c:v>
                </c:pt>
                <c:pt idx="4">
                  <c:v>1270</c:v>
                </c:pt>
                <c:pt idx="5">
                  <c:v>1319</c:v>
                </c:pt>
                <c:pt idx="6">
                  <c:v>1179</c:v>
                </c:pt>
                <c:pt idx="7">
                  <c:v>1169</c:v>
                </c:pt>
                <c:pt idx="8">
                  <c:v>1175</c:v>
                </c:pt>
                <c:pt idx="9">
                  <c:v>1215</c:v>
                </c:pt>
                <c:pt idx="10">
                  <c:v>1195</c:v>
                </c:pt>
                <c:pt idx="11">
                  <c:v>1230</c:v>
                </c:pt>
                <c:pt idx="12">
                  <c:v>1245</c:v>
                </c:pt>
                <c:pt idx="13">
                  <c:v>1210</c:v>
                </c:pt>
                <c:pt idx="14">
                  <c:v>1219</c:v>
                </c:pt>
                <c:pt idx="15">
                  <c:v>1230</c:v>
                </c:pt>
                <c:pt idx="16">
                  <c:v>1230</c:v>
                </c:pt>
                <c:pt idx="17">
                  <c:v>1270</c:v>
                </c:pt>
                <c:pt idx="18">
                  <c:v>1219</c:v>
                </c:pt>
                <c:pt idx="19">
                  <c:v>1169</c:v>
                </c:pt>
                <c:pt idx="20">
                  <c:v>1219</c:v>
                </c:pt>
                <c:pt idx="21">
                  <c:v>1132</c:v>
                </c:pt>
                <c:pt idx="22">
                  <c:v>1129</c:v>
                </c:pt>
                <c:pt idx="23">
                  <c:v>1135</c:v>
                </c:pt>
              </c:numCache>
            </c:numRef>
          </c:xVal>
          <c:yVal>
            <c:numRef>
              <c:f>'Question 1'!$G$5:$G$28</c:f>
              <c:numCache>
                <c:formatCode>General</c:formatCode>
                <c:ptCount val="24"/>
                <c:pt idx="0">
                  <c:v>144</c:v>
                </c:pt>
                <c:pt idx="1">
                  <c:v>139</c:v>
                </c:pt>
                <c:pt idx="2">
                  <c:v>152</c:v>
                </c:pt>
                <c:pt idx="3">
                  <c:v>157</c:v>
                </c:pt>
                <c:pt idx="4">
                  <c:v>148</c:v>
                </c:pt>
                <c:pt idx="5">
                  <c:v>139</c:v>
                </c:pt>
                <c:pt idx="6">
                  <c:v>154</c:v>
                </c:pt>
                <c:pt idx="7">
                  <c:v>168</c:v>
                </c:pt>
                <c:pt idx="8">
                  <c:v>162</c:v>
                </c:pt>
                <c:pt idx="9">
                  <c:v>154</c:v>
                </c:pt>
                <c:pt idx="10">
                  <c:v>158</c:v>
                </c:pt>
                <c:pt idx="11">
                  <c:v>155</c:v>
                </c:pt>
                <c:pt idx="12">
                  <c:v>147</c:v>
                </c:pt>
                <c:pt idx="13">
                  <c:v>149</c:v>
                </c:pt>
                <c:pt idx="14">
                  <c:v>149</c:v>
                </c:pt>
                <c:pt idx="15">
                  <c:v>148</c:v>
                </c:pt>
                <c:pt idx="16">
                  <c:v>146</c:v>
                </c:pt>
                <c:pt idx="17">
                  <c:v>144</c:v>
                </c:pt>
                <c:pt idx="18">
                  <c:v>158</c:v>
                </c:pt>
                <c:pt idx="19">
                  <c:v>155</c:v>
                </c:pt>
                <c:pt idx="20">
                  <c:v>158</c:v>
                </c:pt>
                <c:pt idx="21">
                  <c:v>167</c:v>
                </c:pt>
                <c:pt idx="22">
                  <c:v>171</c:v>
                </c:pt>
                <c:pt idx="23">
                  <c:v>169</c:v>
                </c:pt>
              </c:numCache>
            </c:numRef>
          </c:yVal>
          <c:smooth val="0"/>
          <c:extLst>
            <c:ext xmlns:c16="http://schemas.microsoft.com/office/drawing/2014/chart" uri="{C3380CC4-5D6E-409C-BE32-E72D297353CC}">
              <c16:uniqueId val="{00000000-09D5-4849-BF37-29BDBBC90FD4}"/>
            </c:ext>
          </c:extLst>
        </c:ser>
        <c:dLbls>
          <c:showLegendKey val="0"/>
          <c:showVal val="0"/>
          <c:showCatName val="0"/>
          <c:showSerName val="0"/>
          <c:showPercent val="0"/>
          <c:showBubbleSize val="0"/>
        </c:dLbls>
        <c:axId val="1232847071"/>
        <c:axId val="1232840415"/>
      </c:scatterChart>
      <c:valAx>
        <c:axId val="123284707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840415"/>
        <c:crosses val="autoZero"/>
        <c:crossBetween val="midCat"/>
      </c:valAx>
      <c:valAx>
        <c:axId val="1232840415"/>
        <c:scaling>
          <c:orientation val="minMax"/>
          <c:min val="1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8470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'Question 5'!$I$1</c:f>
          <c:strCache>
            <c:ptCount val="1"/>
            <c:pt idx="0">
              <c:v>Sensitivity of $B$17 to Maximum Labor</c:v>
            </c:pt>
          </c:strCache>
        </c:strRef>
      </c:tx>
      <c:overlay val="0"/>
      <c:txPr>
        <a:bodyPr/>
        <a:lstStyle/>
        <a:p>
          <a:pPr>
            <a:defRPr sz="1200"/>
          </a:pPr>
          <a:endParaRPr lang="en-US"/>
        </a:p>
      </c:txPr>
    </c:title>
    <c:autoTitleDeleted val="0"/>
    <c:plotArea>
      <c:layout/>
      <c:lineChart>
        <c:grouping val="standard"/>
        <c:varyColors val="0"/>
        <c:ser>
          <c:idx val="0"/>
          <c:order val="0"/>
          <c:cat>
            <c:numRef>
              <c:f>'Question 5'!$A$5:$A$55</c:f>
              <c:numCache>
                <c:formatCode>0.00</c:formatCode>
                <c:ptCount val="51"/>
                <c:pt idx="0">
                  <c:v>500</c:v>
                </c:pt>
                <c:pt idx="1">
                  <c:v>520</c:v>
                </c:pt>
                <c:pt idx="2">
                  <c:v>540</c:v>
                </c:pt>
                <c:pt idx="3">
                  <c:v>560</c:v>
                </c:pt>
                <c:pt idx="4">
                  <c:v>580</c:v>
                </c:pt>
                <c:pt idx="5">
                  <c:v>600</c:v>
                </c:pt>
                <c:pt idx="6">
                  <c:v>620</c:v>
                </c:pt>
                <c:pt idx="7">
                  <c:v>640</c:v>
                </c:pt>
                <c:pt idx="8">
                  <c:v>660</c:v>
                </c:pt>
                <c:pt idx="9">
                  <c:v>680</c:v>
                </c:pt>
                <c:pt idx="10">
                  <c:v>700</c:v>
                </c:pt>
                <c:pt idx="11">
                  <c:v>720</c:v>
                </c:pt>
                <c:pt idx="12">
                  <c:v>740</c:v>
                </c:pt>
                <c:pt idx="13">
                  <c:v>760</c:v>
                </c:pt>
                <c:pt idx="14">
                  <c:v>780</c:v>
                </c:pt>
                <c:pt idx="15">
                  <c:v>800</c:v>
                </c:pt>
                <c:pt idx="16">
                  <c:v>820</c:v>
                </c:pt>
                <c:pt idx="17">
                  <c:v>840</c:v>
                </c:pt>
                <c:pt idx="18">
                  <c:v>860</c:v>
                </c:pt>
                <c:pt idx="19">
                  <c:v>880</c:v>
                </c:pt>
                <c:pt idx="20">
                  <c:v>900</c:v>
                </c:pt>
                <c:pt idx="21">
                  <c:v>920</c:v>
                </c:pt>
                <c:pt idx="22">
                  <c:v>940</c:v>
                </c:pt>
                <c:pt idx="23">
                  <c:v>960</c:v>
                </c:pt>
                <c:pt idx="24">
                  <c:v>980</c:v>
                </c:pt>
                <c:pt idx="25">
                  <c:v>1000</c:v>
                </c:pt>
                <c:pt idx="26">
                  <c:v>1020</c:v>
                </c:pt>
                <c:pt idx="27">
                  <c:v>1040</c:v>
                </c:pt>
                <c:pt idx="28">
                  <c:v>1060</c:v>
                </c:pt>
                <c:pt idx="29">
                  <c:v>1080</c:v>
                </c:pt>
                <c:pt idx="30">
                  <c:v>1100</c:v>
                </c:pt>
                <c:pt idx="31">
                  <c:v>1120</c:v>
                </c:pt>
                <c:pt idx="32">
                  <c:v>1140</c:v>
                </c:pt>
                <c:pt idx="33">
                  <c:v>1160</c:v>
                </c:pt>
                <c:pt idx="34">
                  <c:v>1180</c:v>
                </c:pt>
                <c:pt idx="35">
                  <c:v>1200</c:v>
                </c:pt>
                <c:pt idx="36">
                  <c:v>1220</c:v>
                </c:pt>
                <c:pt idx="37">
                  <c:v>1240</c:v>
                </c:pt>
                <c:pt idx="38">
                  <c:v>1260</c:v>
                </c:pt>
                <c:pt idx="39">
                  <c:v>1280</c:v>
                </c:pt>
                <c:pt idx="40">
                  <c:v>1300</c:v>
                </c:pt>
                <c:pt idx="41">
                  <c:v>1320</c:v>
                </c:pt>
                <c:pt idx="42">
                  <c:v>1340</c:v>
                </c:pt>
                <c:pt idx="43">
                  <c:v>1360</c:v>
                </c:pt>
                <c:pt idx="44">
                  <c:v>1380</c:v>
                </c:pt>
                <c:pt idx="45">
                  <c:v>1400</c:v>
                </c:pt>
                <c:pt idx="46">
                  <c:v>1420</c:v>
                </c:pt>
                <c:pt idx="47">
                  <c:v>1440</c:v>
                </c:pt>
                <c:pt idx="48">
                  <c:v>1460</c:v>
                </c:pt>
                <c:pt idx="49">
                  <c:v>1480</c:v>
                </c:pt>
                <c:pt idx="50">
                  <c:v>1500</c:v>
                </c:pt>
              </c:numCache>
            </c:numRef>
          </c:cat>
          <c:val>
            <c:numRef>
              <c:f>'Question 5'!$I$5:$I$55</c:f>
              <c:numCache>
                <c:formatCode>General</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249945.73</c:v>
                </c:pt>
                <c:pt idx="23">
                  <c:v>250224.01</c:v>
                </c:pt>
                <c:pt idx="24">
                  <c:v>250418.67</c:v>
                </c:pt>
                <c:pt idx="25">
                  <c:v>250418.67</c:v>
                </c:pt>
                <c:pt idx="26">
                  <c:v>250418.67</c:v>
                </c:pt>
                <c:pt idx="27">
                  <c:v>250418.67</c:v>
                </c:pt>
                <c:pt idx="28">
                  <c:v>250418.67</c:v>
                </c:pt>
                <c:pt idx="29">
                  <c:v>250418.67</c:v>
                </c:pt>
                <c:pt idx="30">
                  <c:v>250418.67</c:v>
                </c:pt>
                <c:pt idx="31">
                  <c:v>250418.67</c:v>
                </c:pt>
                <c:pt idx="32">
                  <c:v>250418.67</c:v>
                </c:pt>
                <c:pt idx="33">
                  <c:v>250418.67</c:v>
                </c:pt>
                <c:pt idx="34">
                  <c:v>250418.67</c:v>
                </c:pt>
                <c:pt idx="35">
                  <c:v>250418.67</c:v>
                </c:pt>
                <c:pt idx="36">
                  <c:v>250418.67</c:v>
                </c:pt>
                <c:pt idx="37">
                  <c:v>250418.67</c:v>
                </c:pt>
                <c:pt idx="38">
                  <c:v>250418.67</c:v>
                </c:pt>
                <c:pt idx="39">
                  <c:v>250418.67</c:v>
                </c:pt>
                <c:pt idx="40">
                  <c:v>250418.67</c:v>
                </c:pt>
                <c:pt idx="41">
                  <c:v>250418.67</c:v>
                </c:pt>
                <c:pt idx="42">
                  <c:v>250418.67</c:v>
                </c:pt>
                <c:pt idx="43">
                  <c:v>250418.67</c:v>
                </c:pt>
                <c:pt idx="44">
                  <c:v>250418.67</c:v>
                </c:pt>
                <c:pt idx="45">
                  <c:v>250418.67</c:v>
                </c:pt>
                <c:pt idx="46">
                  <c:v>250418.67</c:v>
                </c:pt>
                <c:pt idx="47">
                  <c:v>250418.67</c:v>
                </c:pt>
                <c:pt idx="48">
                  <c:v>250418.67</c:v>
                </c:pt>
                <c:pt idx="49">
                  <c:v>250418.67</c:v>
                </c:pt>
                <c:pt idx="50">
                  <c:v>250418.67</c:v>
                </c:pt>
              </c:numCache>
            </c:numRef>
          </c:val>
          <c:smooth val="0"/>
          <c:extLst>
            <c:ext xmlns:c16="http://schemas.microsoft.com/office/drawing/2014/chart" uri="{C3380CC4-5D6E-409C-BE32-E72D297353CC}">
              <c16:uniqueId val="{00000001-0B2A-4624-90FD-491276D09593}"/>
            </c:ext>
          </c:extLst>
        </c:ser>
        <c:dLbls>
          <c:showLegendKey val="0"/>
          <c:showVal val="0"/>
          <c:showCatName val="0"/>
          <c:showSerName val="0"/>
          <c:showPercent val="0"/>
          <c:showBubbleSize val="0"/>
        </c:dLbls>
        <c:marker val="1"/>
        <c:smooth val="0"/>
        <c:axId val="2119273343"/>
        <c:axId val="2119256703"/>
      </c:lineChart>
      <c:catAx>
        <c:axId val="2119273343"/>
        <c:scaling>
          <c:orientation val="minMax"/>
        </c:scaling>
        <c:delete val="0"/>
        <c:axPos val="b"/>
        <c:title>
          <c:tx>
            <c:rich>
              <a:bodyPr/>
              <a:lstStyle/>
              <a:p>
                <a:pPr>
                  <a:defRPr/>
                </a:pPr>
                <a:r>
                  <a:rPr lang="en-US"/>
                  <a:t>Maximum Labor ($D$22)</a:t>
                </a:r>
              </a:p>
            </c:rich>
          </c:tx>
          <c:overlay val="0"/>
        </c:title>
        <c:numFmt formatCode="0.00" sourceLinked="1"/>
        <c:majorTickMark val="out"/>
        <c:minorTickMark val="none"/>
        <c:tickLblPos val="nextTo"/>
        <c:crossAx val="2119256703"/>
        <c:crosses val="autoZero"/>
        <c:auto val="1"/>
        <c:lblAlgn val="ctr"/>
        <c:lblOffset val="100"/>
        <c:noMultiLvlLbl val="0"/>
      </c:catAx>
      <c:valAx>
        <c:axId val="2119256703"/>
        <c:scaling>
          <c:orientation val="minMax"/>
        </c:scaling>
        <c:delete val="0"/>
        <c:axPos val="l"/>
        <c:majorGridlines/>
        <c:numFmt formatCode="General" sourceLinked="1"/>
        <c:majorTickMark val="out"/>
        <c:minorTickMark val="none"/>
        <c:tickLblPos val="nextTo"/>
        <c:crossAx val="2119273343"/>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571500</xdr:colOff>
      <xdr:row>9</xdr:row>
      <xdr:rowOff>71437</xdr:rowOff>
    </xdr:from>
    <xdr:to>
      <xdr:col>15</xdr:col>
      <xdr:colOff>266700</xdr:colOff>
      <xdr:row>23</xdr:row>
      <xdr:rowOff>147637</xdr:rowOff>
    </xdr:to>
    <xdr:graphicFrame macro="">
      <xdr:nvGraphicFramePr>
        <xdr:cNvPr id="2" name="Chart 1">
          <a:extLst>
            <a:ext uri="{FF2B5EF4-FFF2-40B4-BE49-F238E27FC236}">
              <a16:creationId xmlns:a16="http://schemas.microsoft.com/office/drawing/2014/main" id="{A23EFF1B-44BD-4B8A-B06F-1552123258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504825</xdr:colOff>
      <xdr:row>9</xdr:row>
      <xdr:rowOff>71437</xdr:rowOff>
    </xdr:from>
    <xdr:to>
      <xdr:col>23</xdr:col>
      <xdr:colOff>200025</xdr:colOff>
      <xdr:row>23</xdr:row>
      <xdr:rowOff>147637</xdr:rowOff>
    </xdr:to>
    <xdr:graphicFrame macro="">
      <xdr:nvGraphicFramePr>
        <xdr:cNvPr id="3" name="Chart 2">
          <a:extLst>
            <a:ext uri="{FF2B5EF4-FFF2-40B4-BE49-F238E27FC236}">
              <a16:creationId xmlns:a16="http://schemas.microsoft.com/office/drawing/2014/main" id="{A82320F6-45F0-44C1-AE98-B57EC78C28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285750</xdr:colOff>
      <xdr:row>24</xdr:row>
      <xdr:rowOff>95250</xdr:rowOff>
    </xdr:from>
    <xdr:to>
      <xdr:col>18</xdr:col>
      <xdr:colOff>114300</xdr:colOff>
      <xdr:row>49</xdr:row>
      <xdr:rowOff>133350</xdr:rowOff>
    </xdr:to>
    <xdr:sp macro="" textlink="">
      <xdr:nvSpPr>
        <xdr:cNvPr id="4" name="Content Placeholder 1">
          <a:extLst>
            <a:ext uri="{FF2B5EF4-FFF2-40B4-BE49-F238E27FC236}">
              <a16:creationId xmlns:a16="http://schemas.microsoft.com/office/drawing/2014/main" id="{3F9A7223-5177-48A3-85FA-90F8EB2478FC}"/>
            </a:ext>
          </a:extLst>
        </xdr:cNvPr>
        <xdr:cNvSpPr txBox="1">
          <a:spLocks/>
        </xdr:cNvSpPr>
      </xdr:nvSpPr>
      <xdr:spPr>
        <a:xfrm>
          <a:off x="7334250" y="4667250"/>
          <a:ext cx="4095750" cy="4800600"/>
        </a:xfrm>
        <a:prstGeom prst="rect">
          <a:avLst/>
        </a:prstGeom>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buFont typeface="Arial" panose="020B0604020202020204" pitchFamily="34" charset="0"/>
            <a:buNone/>
          </a:pPr>
          <a:r>
            <a:rPr lang="en-US" sz="1200" b="1" i="1">
              <a:solidFill>
                <a:srgbClr val="0070C0"/>
              </a:solidFill>
              <a:cs typeface="Courier New" pitchFamily="49" charset="0"/>
            </a:rPr>
            <a:t>Explaination:</a:t>
          </a:r>
          <a:endParaRPr lang="en-US" sz="1200" b="1">
            <a:solidFill>
              <a:srgbClr val="0070C0"/>
            </a:solidFill>
          </a:endParaRPr>
        </a:p>
        <a:p>
          <a:pPr marL="171450" indent="-171450">
            <a:buFont typeface="Arial" panose="020B0604020202020204" pitchFamily="34" charset="0"/>
            <a:buChar char="•"/>
          </a:pPr>
          <a:r>
            <a:rPr lang="en-US" sz="1200" b="1"/>
            <a:t>In</a:t>
          </a:r>
          <a:r>
            <a:rPr lang="en-US" sz="1200" b="1" baseline="0"/>
            <a:t> this model, we are using non-linear model becasue we have multiply demand by price.</a:t>
          </a:r>
        </a:p>
        <a:p>
          <a:pPr marL="171450" indent="-171450">
            <a:buFont typeface="Arial" panose="020B0604020202020204" pitchFamily="34" charset="0"/>
            <a:buChar char="•"/>
          </a:pPr>
          <a:r>
            <a:rPr lang="en-US" sz="1200" b="1" baseline="0"/>
            <a:t>Here we are using regression to find the relationship between price and demand.</a:t>
          </a:r>
        </a:p>
        <a:p>
          <a:pPr marL="171450" indent="-171450">
            <a:buFont typeface="Arial" panose="020B0604020202020204" pitchFamily="34" charset="0"/>
            <a:buChar char="•"/>
          </a:pPr>
          <a:r>
            <a:rPr lang="en-US" sz="1200" b="1" baseline="0"/>
            <a:t>Based on historical data, we are establishing mathematical formula for demand.</a:t>
          </a:r>
        </a:p>
        <a:p>
          <a:pPr marL="171450" indent="-171450">
            <a:buFont typeface="Arial" panose="020B0604020202020204" pitchFamily="34" charset="0"/>
            <a:buChar char="•"/>
          </a:pPr>
          <a:r>
            <a:rPr lang="en-US" sz="1200" b="1" baseline="0"/>
            <a:t>Demand is function of price (f(p)).</a:t>
          </a:r>
        </a:p>
        <a:p>
          <a:pPr marL="171450" indent="-171450">
            <a:buFont typeface="Arial" panose="020B0604020202020204" pitchFamily="34" charset="0"/>
            <a:buChar char="•"/>
          </a:pPr>
          <a:r>
            <a:rPr lang="en-US" sz="1200" b="1" baseline="0"/>
            <a:t>I have used different functions to make simple nonlinear regression line (trendline). </a:t>
          </a:r>
        </a:p>
        <a:p>
          <a:pPr marL="171450" indent="-171450">
            <a:buFont typeface="Arial" panose="020B0604020202020204" pitchFamily="34" charset="0"/>
            <a:buChar char="•"/>
          </a:pPr>
          <a:r>
            <a:rPr lang="en-US" sz="1200" b="1" baseline="0"/>
            <a:t>Polynomial function give higher coefficient of determination (R2) and Power function gives lower R2. </a:t>
          </a:r>
        </a:p>
        <a:p>
          <a:pPr marL="171450" indent="-171450">
            <a:buFont typeface="Arial" panose="020B0604020202020204" pitchFamily="34" charset="0"/>
            <a:buChar char="•"/>
          </a:pPr>
          <a:r>
            <a:rPr lang="en-US" sz="1200" b="1" baseline="0"/>
            <a:t>I am using power function here because power function is special function to find relationship between demand and price.</a:t>
          </a:r>
        </a:p>
        <a:p>
          <a:pPr marL="171450" indent="-171450">
            <a:buFont typeface="Arial" panose="020B0604020202020204" pitchFamily="34" charset="0"/>
            <a:buChar char="•"/>
          </a:pPr>
          <a:r>
            <a:rPr lang="en-US" sz="1200" b="1" baseline="0"/>
            <a:t>Aqua Spa equation: 1,733,350.64p^-1.36</a:t>
          </a:r>
        </a:p>
        <a:p>
          <a:pPr marL="171450" indent="-171450">
            <a:buFont typeface="Arial" panose="020B0604020202020204" pitchFamily="34" charset="0"/>
            <a:buChar char="•"/>
          </a:pPr>
          <a:r>
            <a:rPr lang="en-US" sz="1200" b="1" baseline="0"/>
            <a:t>Hydro Luxe equation: 1,099,135.82p^-1.25</a:t>
          </a:r>
        </a:p>
        <a:p>
          <a:pPr marL="171450" indent="-171450">
            <a:buFont typeface="Arial" panose="020B0604020202020204" pitchFamily="34" charset="0"/>
            <a:buChar char="•"/>
          </a:pPr>
          <a:r>
            <a:rPr lang="en-US" sz="1200" b="1" baseline="0"/>
            <a:t>power is negative because bigger the price lower the y.</a:t>
          </a:r>
        </a:p>
        <a:p>
          <a:pPr marL="171450" indent="-171450">
            <a:buFont typeface="Arial" panose="020B0604020202020204" pitchFamily="34" charset="0"/>
            <a:buChar char="•"/>
          </a:pPr>
          <a:r>
            <a:rPr lang="en-US" sz="1200" b="1" baseline="0"/>
            <a:t>If demand decreases by 1.36% , price will increase by 1% for Aqua spa and vice versa.</a:t>
          </a:r>
        </a:p>
        <a:p>
          <a:pPr marL="171450" indent="-171450">
            <a:buFont typeface="Arial" panose="020B0604020202020204" pitchFamily="34" charset="0"/>
            <a:buChar char="•"/>
          </a:pPr>
          <a:r>
            <a:rPr lang="en-US" sz="1200" b="1" baseline="0"/>
            <a:t>If price is equal to 1 then demand will be 1,733,350.64 for Aqua Spa.</a:t>
          </a:r>
        </a:p>
        <a:p>
          <a:pPr marL="171450" indent="-171450">
            <a:buFont typeface="Arial" panose="020B0604020202020204" pitchFamily="34" charset="0"/>
            <a:buChar char="•"/>
          </a:pPr>
          <a:r>
            <a:rPr lang="en-US" sz="1200" b="1" baseline="0"/>
            <a:t>Price cannot be zero but can be greater than 0.</a:t>
          </a:r>
        </a:p>
        <a:p>
          <a:pPr marL="171450" indent="-171450">
            <a:buFont typeface="Arial" panose="020B0604020202020204" pitchFamily="34" charset="0"/>
            <a:buChar char="•"/>
          </a:pPr>
          <a:endParaRPr lang="en-US" sz="1200" b="1" baseline="0"/>
        </a:p>
        <a:p>
          <a:pPr marL="171450" indent="-171450">
            <a:buFont typeface="Arial" panose="020B0604020202020204" pitchFamily="34" charset="0"/>
            <a:buChar char="•"/>
          </a:pPr>
          <a:endParaRPr lang="en-US" sz="1200" b="1" baseline="0"/>
        </a:p>
        <a:p>
          <a:pPr marL="0" indent="0">
            <a:buNone/>
          </a:pPr>
          <a:endParaRPr lang="en-US" sz="12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247649</xdr:colOff>
      <xdr:row>0</xdr:row>
      <xdr:rowOff>76199</xdr:rowOff>
    </xdr:from>
    <xdr:to>
      <xdr:col>15</xdr:col>
      <xdr:colOff>228600</xdr:colOff>
      <xdr:row>28</xdr:row>
      <xdr:rowOff>180974</xdr:rowOff>
    </xdr:to>
    <xdr:sp macro="" textlink="">
      <xdr:nvSpPr>
        <xdr:cNvPr id="2" name="Rectangle 1">
          <a:extLst>
            <a:ext uri="{FF2B5EF4-FFF2-40B4-BE49-F238E27FC236}">
              <a16:creationId xmlns:a16="http://schemas.microsoft.com/office/drawing/2014/main" id="{FBC1DC9E-A57F-4A1D-BD95-CB2C8985F02A}"/>
            </a:ext>
          </a:extLst>
        </xdr:cNvPr>
        <xdr:cNvSpPr>
          <a:spLocks noGrp="1" noChangeArrowheads="1"/>
        </xdr:cNvSpPr>
      </xdr:nvSpPr>
      <xdr:spPr bwMode="auto">
        <a:xfrm>
          <a:off x="9363074" y="76199"/>
          <a:ext cx="3638551" cy="5629275"/>
        </a:xfrm>
        <a:prstGeom prst="rect">
          <a:avLst/>
        </a:prstGeom>
        <a:noFill/>
        <a:ln w="9525">
          <a:noFill/>
          <a:miter lim="800000"/>
          <a:headEnd/>
          <a:tailEnd/>
        </a:ln>
      </xdr:spPr>
      <xdr:txBody>
        <a:bodyPr vert="horz" wrap="square" lIns="90488" tIns="44450" rIns="90488" bIns="44450" numCol="1" anchor="t" anchorCtr="0" compatLnSpc="1">
          <a:prstTxWarp prst="textNoShape">
            <a:avLst/>
          </a:prstTxWarp>
        </a:bodyPr>
        <a:lstStyle>
          <a:lvl1pPr marL="342900" indent="-342900" algn="l" rtl="0" eaLnBrk="0" fontAlgn="base" hangingPunct="0">
            <a:spcBef>
              <a:spcPct val="20000"/>
            </a:spcBef>
            <a:spcAft>
              <a:spcPct val="0"/>
            </a:spcAft>
            <a:buClr>
              <a:schemeClr val="accent2"/>
            </a:buClr>
            <a:buSzPct val="75000"/>
            <a:buFont typeface="Wingdings" pitchFamily="2" charset="2"/>
            <a:buChar char="n"/>
            <a:defRPr sz="2400" b="1">
              <a:solidFill>
                <a:schemeClr val="tx1"/>
              </a:solidFill>
              <a:latin typeface="+mn-lt"/>
              <a:ea typeface="+mn-ea"/>
              <a:cs typeface="+mn-cs"/>
            </a:defRPr>
          </a:lvl1pPr>
          <a:lvl2pPr marL="742950" indent="-285750" algn="l" rtl="0" eaLnBrk="0" fontAlgn="base" hangingPunct="0">
            <a:spcBef>
              <a:spcPct val="20000"/>
            </a:spcBef>
            <a:spcAft>
              <a:spcPct val="0"/>
            </a:spcAft>
            <a:buClr>
              <a:schemeClr val="bg2"/>
            </a:buClr>
            <a:buFont typeface="Symbol" pitchFamily="18" charset="2"/>
            <a:buChar char="·"/>
            <a:defRPr sz="2000" b="1">
              <a:solidFill>
                <a:schemeClr val="tx1"/>
              </a:solidFill>
              <a:latin typeface="+mn-lt"/>
            </a:defRPr>
          </a:lvl2pPr>
          <a:lvl3pPr marL="1085850" indent="-228600" algn="l" rtl="0" eaLnBrk="0" fontAlgn="base" hangingPunct="0">
            <a:spcBef>
              <a:spcPct val="20000"/>
            </a:spcBef>
            <a:spcAft>
              <a:spcPct val="0"/>
            </a:spcAft>
            <a:buClr>
              <a:schemeClr val="tx1"/>
            </a:buClr>
            <a:buChar char="»"/>
            <a:defRPr b="1">
              <a:solidFill>
                <a:schemeClr val="tx1"/>
              </a:solidFill>
              <a:latin typeface="+mn-lt"/>
            </a:defRPr>
          </a:lvl3pPr>
          <a:lvl4pPr marL="1428750" indent="-228600" algn="l" rtl="0" eaLnBrk="0" fontAlgn="base" hangingPunct="0">
            <a:spcBef>
              <a:spcPct val="20000"/>
            </a:spcBef>
            <a:spcAft>
              <a:spcPct val="0"/>
            </a:spcAft>
            <a:buClr>
              <a:schemeClr val="accent2"/>
            </a:buClr>
            <a:buSzPct val="62000"/>
            <a:buFont typeface="Monotype Sorts" pitchFamily="2" charset="2"/>
            <a:buChar char="u"/>
            <a:defRPr sz="1600" b="1">
              <a:solidFill>
                <a:schemeClr val="tx1"/>
              </a:solidFill>
              <a:latin typeface="+mn-lt"/>
            </a:defRPr>
          </a:lvl4pPr>
          <a:lvl5pPr marL="1771650" indent="-228600" algn="l" rtl="0" eaLnBrk="0" fontAlgn="base" hangingPunct="0">
            <a:spcBef>
              <a:spcPct val="20000"/>
            </a:spcBef>
            <a:spcAft>
              <a:spcPct val="0"/>
            </a:spcAft>
            <a:buClr>
              <a:schemeClr val="tx1"/>
            </a:buClr>
            <a:buChar char="–"/>
            <a:defRPr sz="1400" b="1">
              <a:solidFill>
                <a:schemeClr val="tx1"/>
              </a:solidFill>
              <a:latin typeface="+mn-lt"/>
            </a:defRPr>
          </a:lvl5pPr>
          <a:lvl6pPr marL="2228850" indent="-228600" algn="l" rtl="0" fontAlgn="base">
            <a:spcBef>
              <a:spcPct val="20000"/>
            </a:spcBef>
            <a:spcAft>
              <a:spcPct val="0"/>
            </a:spcAft>
            <a:buClr>
              <a:schemeClr val="tx1"/>
            </a:buClr>
            <a:buChar char="–"/>
            <a:defRPr sz="1400" b="1">
              <a:solidFill>
                <a:schemeClr val="tx1"/>
              </a:solidFill>
              <a:latin typeface="+mn-lt"/>
            </a:defRPr>
          </a:lvl6pPr>
          <a:lvl7pPr marL="2686050" indent="-228600" algn="l" rtl="0" fontAlgn="base">
            <a:spcBef>
              <a:spcPct val="20000"/>
            </a:spcBef>
            <a:spcAft>
              <a:spcPct val="0"/>
            </a:spcAft>
            <a:buClr>
              <a:schemeClr val="tx1"/>
            </a:buClr>
            <a:buChar char="–"/>
            <a:defRPr sz="1400" b="1">
              <a:solidFill>
                <a:schemeClr val="tx1"/>
              </a:solidFill>
              <a:latin typeface="+mn-lt"/>
            </a:defRPr>
          </a:lvl7pPr>
          <a:lvl8pPr marL="3143250" indent="-228600" algn="l" rtl="0" fontAlgn="base">
            <a:spcBef>
              <a:spcPct val="20000"/>
            </a:spcBef>
            <a:spcAft>
              <a:spcPct val="0"/>
            </a:spcAft>
            <a:buClr>
              <a:schemeClr val="tx1"/>
            </a:buClr>
            <a:buChar char="–"/>
            <a:defRPr sz="1400" b="1">
              <a:solidFill>
                <a:schemeClr val="tx1"/>
              </a:solidFill>
              <a:latin typeface="+mn-lt"/>
            </a:defRPr>
          </a:lvl8pPr>
          <a:lvl9pPr marL="3600450" indent="-228600" algn="l" rtl="0" fontAlgn="base">
            <a:spcBef>
              <a:spcPct val="20000"/>
            </a:spcBef>
            <a:spcAft>
              <a:spcPct val="0"/>
            </a:spcAft>
            <a:buClr>
              <a:schemeClr val="tx1"/>
            </a:buClr>
            <a:buChar char="–"/>
            <a:defRPr sz="1400" b="1">
              <a:solidFill>
                <a:schemeClr val="tx1"/>
              </a:solidFill>
              <a:latin typeface="+mn-lt"/>
            </a:defRPr>
          </a:lvl9pPr>
        </a:lstStyle>
        <a:p>
          <a:pPr>
            <a:buFont typeface="Wingdings" pitchFamily="2" charset="2"/>
            <a:buNone/>
          </a:pPr>
          <a:r>
            <a:rPr lang="en-US" sz="1200" i="1">
              <a:solidFill>
                <a:schemeClr val="accent2"/>
              </a:solidFill>
              <a:ea typeface="MS Mincho" pitchFamily="49" charset="-128"/>
            </a:rPr>
            <a:t>Decision variable:</a:t>
          </a:r>
        </a:p>
        <a:p>
          <a:pPr>
            <a:buFont typeface="Wingdings" pitchFamily="2" charset="2"/>
            <a:buNone/>
          </a:pPr>
          <a:r>
            <a:rPr lang="en-US" sz="1200" i="1">
              <a:ea typeface="MS Mincho" pitchFamily="49" charset="-128"/>
              <a:cs typeface="Courier New" pitchFamily="49" charset="0"/>
            </a:rPr>
            <a:t>p1</a:t>
          </a:r>
          <a:r>
            <a:rPr lang="en-US" sz="1200">
              <a:ea typeface="MS Mincho" pitchFamily="49" charset="-128"/>
              <a:cs typeface="Courier New" pitchFamily="49" charset="0"/>
            </a:rPr>
            <a:t> = price per Aqua spa, $</a:t>
          </a:r>
        </a:p>
        <a:p>
          <a:pPr>
            <a:buFont typeface="Wingdings" pitchFamily="2" charset="2"/>
            <a:buNone/>
          </a:pPr>
          <a:r>
            <a:rPr lang="en-US" sz="1200">
              <a:ea typeface="MS Mincho" pitchFamily="49" charset="-128"/>
              <a:cs typeface="Courier New" pitchFamily="49" charset="0"/>
            </a:rPr>
            <a:t>p2 =</a:t>
          </a:r>
          <a:r>
            <a:rPr lang="en-US" sz="1200" baseline="0">
              <a:ea typeface="MS Mincho" pitchFamily="49" charset="-128"/>
              <a:cs typeface="Courier New" pitchFamily="49" charset="0"/>
            </a:rPr>
            <a:t> price per  Hydro Luxe, $</a:t>
          </a:r>
          <a:endParaRPr lang="en-US" sz="1200">
            <a:ea typeface="MS Mincho" pitchFamily="49" charset="-128"/>
            <a:cs typeface="Courier New" pitchFamily="49" charset="0"/>
          </a:endParaRPr>
        </a:p>
        <a:p>
          <a:pPr>
            <a:buNone/>
          </a:pPr>
          <a:endParaRPr lang="en-US" sz="1200" i="1">
            <a:solidFill>
              <a:schemeClr val="accent2"/>
            </a:solidFill>
            <a:ea typeface="MS Mincho" pitchFamily="49" charset="-128"/>
          </a:endParaRPr>
        </a:p>
        <a:p>
          <a:pPr>
            <a:buNone/>
          </a:pPr>
          <a:r>
            <a:rPr lang="en-US" sz="1200" i="1">
              <a:solidFill>
                <a:schemeClr val="accent2"/>
              </a:solidFill>
              <a:ea typeface="MS Mincho" pitchFamily="49" charset="-128"/>
            </a:rPr>
            <a:t>Inputs:</a:t>
          </a:r>
        </a:p>
        <a:p>
          <a:pPr>
            <a:buNone/>
          </a:pPr>
          <a:r>
            <a:rPr lang="en-US" sz="1200" i="1">
              <a:ea typeface="MS Mincho" pitchFamily="49" charset="-128"/>
              <a:cs typeface="Courier New" pitchFamily="49" charset="0"/>
            </a:rPr>
            <a:t>D1</a:t>
          </a:r>
          <a:r>
            <a:rPr lang="en-US" sz="1200">
              <a:ea typeface="MS Mincho" pitchFamily="49" charset="-128"/>
              <a:cs typeface="Courier New" pitchFamily="49" charset="0"/>
            </a:rPr>
            <a:t> = demand based on price, units</a:t>
          </a:r>
          <a:endParaRPr lang="en-US" sz="1200" i="1">
            <a:ea typeface="MS Mincho" pitchFamily="49" charset="-128"/>
          </a:endParaRPr>
        </a:p>
        <a:p>
          <a:pPr>
            <a:buNone/>
          </a:pPr>
          <a:r>
            <a:rPr lang="en-US" sz="1200" i="1">
              <a:ea typeface="MS Mincho" pitchFamily="49" charset="-128"/>
            </a:rPr>
            <a:t>	 D = 1,733,350.64 p1</a:t>
          </a:r>
          <a:r>
            <a:rPr lang="en-US" sz="1200" i="1" baseline="30000">
              <a:ea typeface="MS Mincho" pitchFamily="49" charset="-128"/>
            </a:rPr>
            <a:t>-1.36</a:t>
          </a:r>
        </a:p>
        <a:p>
          <a:pPr marL="342900" indent="-342900" algn="l" rtl="0" eaLnBrk="0" fontAlgn="base" hangingPunct="0">
            <a:spcBef>
              <a:spcPct val="20000"/>
            </a:spcBef>
            <a:spcAft>
              <a:spcPct val="0"/>
            </a:spcAft>
            <a:buClr>
              <a:schemeClr val="accent2"/>
            </a:buClr>
            <a:buSzPct val="75000"/>
            <a:buFont typeface="Wingdings" pitchFamily="2" charset="2"/>
            <a:buNone/>
          </a:pPr>
          <a:r>
            <a:rPr lang="en-US" sz="1200" b="1" i="1">
              <a:solidFill>
                <a:schemeClr val="tx1"/>
              </a:solidFill>
              <a:latin typeface="+mn-lt"/>
              <a:ea typeface="MS Mincho" pitchFamily="49" charset="-128"/>
              <a:cs typeface="Courier New" pitchFamily="49" charset="0"/>
            </a:rPr>
            <a:t>D2 = demand based on price, units</a:t>
          </a:r>
        </a:p>
        <a:p>
          <a:pPr marL="342900" indent="-342900" algn="l" rtl="0" eaLnBrk="0" fontAlgn="base" hangingPunct="0">
            <a:spcBef>
              <a:spcPct val="20000"/>
            </a:spcBef>
            <a:spcAft>
              <a:spcPct val="0"/>
            </a:spcAft>
            <a:buClr>
              <a:schemeClr val="accent2"/>
            </a:buClr>
            <a:buSzPct val="75000"/>
            <a:buFont typeface="Wingdings" pitchFamily="2" charset="2"/>
            <a:buNone/>
          </a:pPr>
          <a:r>
            <a:rPr lang="en-US" sz="1200" b="1" i="1">
              <a:solidFill>
                <a:schemeClr val="tx1"/>
              </a:solidFill>
              <a:latin typeface="+mn-lt"/>
              <a:ea typeface="MS Mincho" pitchFamily="49" charset="-128"/>
              <a:cs typeface="Courier New" pitchFamily="49" charset="0"/>
            </a:rPr>
            <a:t>	 D = 1,099,135.82 p</a:t>
          </a:r>
          <a:r>
            <a:rPr lang="en-US" sz="1200" b="1" i="1" baseline="30000">
              <a:solidFill>
                <a:schemeClr val="tx1"/>
              </a:solidFill>
              <a:latin typeface="+mn-lt"/>
              <a:ea typeface="MS Mincho" pitchFamily="49" charset="-128"/>
              <a:cs typeface="+mn-cs"/>
            </a:rPr>
            <a:t>-1.25</a:t>
          </a:r>
        </a:p>
        <a:p>
          <a:pPr marL="342900" indent="-342900" algn="l" rtl="0" eaLnBrk="0" fontAlgn="base" hangingPunct="0">
            <a:spcBef>
              <a:spcPct val="20000"/>
            </a:spcBef>
            <a:spcAft>
              <a:spcPct val="0"/>
            </a:spcAft>
            <a:buClr>
              <a:schemeClr val="accent2"/>
            </a:buClr>
            <a:buSzPct val="75000"/>
            <a:buFont typeface="Wingdings" pitchFamily="2" charset="2"/>
            <a:buNone/>
          </a:pPr>
          <a:r>
            <a:rPr lang="en-US" sz="1200" b="1" i="1">
              <a:solidFill>
                <a:schemeClr val="tx1"/>
              </a:solidFill>
              <a:latin typeface="+mn-lt"/>
              <a:ea typeface="MS Mincho" pitchFamily="49" charset="-128"/>
              <a:cs typeface="Courier New" pitchFamily="49" charset="0"/>
            </a:rPr>
            <a:t>c1 = cost per Aqua spa, $240</a:t>
          </a:r>
        </a:p>
        <a:p>
          <a:pPr marL="342900" indent="-342900" algn="l" rtl="0" eaLnBrk="0" fontAlgn="base" hangingPunct="0">
            <a:spcBef>
              <a:spcPct val="20000"/>
            </a:spcBef>
            <a:spcAft>
              <a:spcPct val="0"/>
            </a:spcAft>
            <a:buClr>
              <a:schemeClr val="accent2"/>
            </a:buClr>
            <a:buSzPct val="75000"/>
            <a:buFont typeface="Wingdings" pitchFamily="2" charset="2"/>
            <a:buNone/>
          </a:pPr>
          <a:r>
            <a:rPr lang="en-US" sz="1200" b="1" i="1">
              <a:solidFill>
                <a:schemeClr val="tx1"/>
              </a:solidFill>
              <a:latin typeface="+mn-lt"/>
              <a:ea typeface="MS Mincho" pitchFamily="49" charset="-128"/>
              <a:cs typeface="Courier New" pitchFamily="49" charset="0"/>
            </a:rPr>
            <a:t>c2 = cost per Hydro luxe, $300</a:t>
          </a:r>
        </a:p>
        <a:p>
          <a:pPr>
            <a:buNone/>
          </a:pPr>
          <a:endParaRPr lang="en-US" sz="1200" i="1">
            <a:solidFill>
              <a:schemeClr val="accent2"/>
            </a:solidFill>
            <a:ea typeface="MS Mincho" pitchFamily="49" charset="-128"/>
          </a:endParaRPr>
        </a:p>
        <a:p>
          <a:pPr>
            <a:buNone/>
          </a:pPr>
          <a:r>
            <a:rPr lang="en-US" sz="1200" i="1">
              <a:solidFill>
                <a:schemeClr val="accent2"/>
              </a:solidFill>
              <a:ea typeface="MS Mincho" pitchFamily="49" charset="-128"/>
            </a:rPr>
            <a:t>Objective:</a:t>
          </a:r>
          <a:endParaRPr lang="en-US" sz="1200" i="1">
            <a:solidFill>
              <a:schemeClr val="accent2"/>
            </a:solidFill>
            <a:cs typeface="Courier New" pitchFamily="49" charset="0"/>
          </a:endParaRPr>
        </a:p>
        <a:p>
          <a:pPr>
            <a:buNone/>
          </a:pPr>
          <a:r>
            <a:rPr lang="en-US" sz="1200">
              <a:ea typeface="MS Mincho" pitchFamily="49" charset="-128"/>
            </a:rPr>
            <a:t>Maximize profit:  </a:t>
          </a:r>
          <a:r>
            <a:rPr lang="en-US" sz="1200" i="1">
              <a:ea typeface="MS Mincho" pitchFamily="49" charset="-128"/>
            </a:rPr>
            <a:t>max [(p1 - c1)D1]</a:t>
          </a:r>
        </a:p>
        <a:p>
          <a:pPr marL="342900" marR="0" lvl="0" indent="-342900" algn="l" defTabSz="914400" rtl="0" eaLnBrk="0" fontAlgn="base" latinLnBrk="0" hangingPunct="0">
            <a:lnSpc>
              <a:spcPct val="100000"/>
            </a:lnSpc>
            <a:spcBef>
              <a:spcPct val="20000"/>
            </a:spcBef>
            <a:spcAft>
              <a:spcPct val="0"/>
            </a:spcAft>
            <a:buClr>
              <a:schemeClr val="accent2"/>
            </a:buClr>
            <a:buSzPct val="75000"/>
            <a:buFont typeface="Wingdings" pitchFamily="2" charset="2"/>
            <a:buNone/>
            <a:tabLst/>
            <a:defRPr/>
          </a:pPr>
          <a:r>
            <a:rPr lang="en-US" sz="1200" b="1">
              <a:solidFill>
                <a:schemeClr val="tx1"/>
              </a:solidFill>
              <a:latin typeface="+mn-lt"/>
              <a:ea typeface="MS Mincho" pitchFamily="49" charset="-128"/>
              <a:cs typeface="+mn-cs"/>
            </a:rPr>
            <a:t>Maximize profit:  </a:t>
          </a:r>
          <a:r>
            <a:rPr lang="en-US" sz="1200" b="1" i="1">
              <a:solidFill>
                <a:schemeClr val="tx1"/>
              </a:solidFill>
              <a:latin typeface="+mn-lt"/>
              <a:ea typeface="MS Mincho" pitchFamily="49" charset="-128"/>
              <a:cs typeface="+mn-cs"/>
            </a:rPr>
            <a:t>max [(p2 - c2)D2]</a:t>
          </a:r>
        </a:p>
        <a:p>
          <a:pPr marL="342900" marR="0" lvl="0" indent="-342900" algn="l" defTabSz="914400" rtl="0" eaLnBrk="0" fontAlgn="base" latinLnBrk="0" hangingPunct="0">
            <a:lnSpc>
              <a:spcPct val="100000"/>
            </a:lnSpc>
            <a:spcBef>
              <a:spcPct val="20000"/>
            </a:spcBef>
            <a:spcAft>
              <a:spcPct val="0"/>
            </a:spcAft>
            <a:buClr>
              <a:schemeClr val="accent2"/>
            </a:buClr>
            <a:buSzPct val="75000"/>
            <a:buFont typeface="Wingdings" pitchFamily="2" charset="2"/>
            <a:buNone/>
            <a:tabLst/>
            <a:defRPr/>
          </a:pPr>
          <a:r>
            <a:rPr lang="en-US" sz="1200" b="1">
              <a:solidFill>
                <a:schemeClr val="tx1"/>
              </a:solidFill>
              <a:latin typeface="+mn-lt"/>
              <a:ea typeface="MS Mincho" pitchFamily="49" charset="-128"/>
              <a:cs typeface="+mn-cs"/>
            </a:rPr>
            <a:t>Total profit: </a:t>
          </a:r>
          <a:r>
            <a:rPr lang="en-US" sz="1200" b="1" i="1">
              <a:solidFill>
                <a:schemeClr val="tx1"/>
              </a:solidFill>
              <a:latin typeface="+mn-lt"/>
              <a:ea typeface="MS Mincho" pitchFamily="49" charset="-128"/>
              <a:cs typeface="+mn-cs"/>
            </a:rPr>
            <a:t>max[(p1-c1)D1 + (p2-c2)D2]</a:t>
          </a:r>
        </a:p>
        <a:p>
          <a:pPr>
            <a:buNone/>
          </a:pPr>
          <a:endParaRPr lang="en-US" sz="1200" i="1">
            <a:solidFill>
              <a:schemeClr val="accent2"/>
            </a:solidFill>
            <a:ea typeface="MS Mincho" pitchFamily="49" charset="-128"/>
            <a:cs typeface="Courier New" pitchFamily="49" charset="0"/>
          </a:endParaRPr>
        </a:p>
        <a:p>
          <a:pPr>
            <a:buNone/>
          </a:pPr>
          <a:r>
            <a:rPr lang="en-US" sz="1200" i="1">
              <a:solidFill>
                <a:schemeClr val="accent2"/>
              </a:solidFill>
              <a:cs typeface="Courier New" pitchFamily="49" charset="0"/>
            </a:rPr>
            <a:t>Constraints:</a:t>
          </a:r>
        </a:p>
        <a:p>
          <a:pPr>
            <a:buNone/>
          </a:pPr>
          <a:r>
            <a:rPr lang="en-US" sz="1200">
              <a:ea typeface="MS Mincho" pitchFamily="49" charset="-128"/>
            </a:rPr>
            <a:t>Max pumps:		</a:t>
          </a:r>
          <a:r>
            <a:rPr lang="en-US" sz="1200" i="1">
              <a:ea typeface="MS Mincho" pitchFamily="49" charset="-128"/>
            </a:rPr>
            <a:t>1D1+1D2 &lt;= 280</a:t>
          </a:r>
        </a:p>
        <a:p>
          <a:pPr marL="342900" marR="0" lvl="0" indent="-342900" algn="l" defTabSz="914400" rtl="0" eaLnBrk="0" fontAlgn="base" latinLnBrk="0" hangingPunct="0">
            <a:lnSpc>
              <a:spcPct val="100000"/>
            </a:lnSpc>
            <a:spcBef>
              <a:spcPct val="20000"/>
            </a:spcBef>
            <a:spcAft>
              <a:spcPct val="0"/>
            </a:spcAft>
            <a:buClr>
              <a:schemeClr val="accent2"/>
            </a:buClr>
            <a:buSzPct val="75000"/>
            <a:buFont typeface="Wingdings" pitchFamily="2" charset="2"/>
            <a:buNone/>
            <a:tabLst/>
            <a:defRPr/>
          </a:pPr>
          <a:r>
            <a:rPr lang="en-US" sz="1200" b="1">
              <a:solidFill>
                <a:schemeClr val="tx1"/>
              </a:solidFill>
              <a:latin typeface="+mn-lt"/>
              <a:ea typeface="MS Mincho" pitchFamily="49" charset="-128"/>
              <a:cs typeface="+mn-cs"/>
            </a:rPr>
            <a:t>Max tubing materials:	8D1+10D2 &lt;= 2600</a:t>
          </a:r>
        </a:p>
        <a:p>
          <a:pPr marL="342900" marR="0" lvl="0" indent="-342900" algn="l" defTabSz="914400" rtl="0" eaLnBrk="0" fontAlgn="base" latinLnBrk="0" hangingPunct="0">
            <a:lnSpc>
              <a:spcPct val="100000"/>
            </a:lnSpc>
            <a:spcBef>
              <a:spcPct val="20000"/>
            </a:spcBef>
            <a:spcAft>
              <a:spcPct val="0"/>
            </a:spcAft>
            <a:buClr>
              <a:schemeClr val="accent2"/>
            </a:buClr>
            <a:buSzPct val="75000"/>
            <a:buFont typeface="Wingdings" pitchFamily="2" charset="2"/>
            <a:buNone/>
            <a:tabLst/>
            <a:defRPr/>
          </a:pPr>
          <a:r>
            <a:rPr lang="en-US" sz="1200" b="1">
              <a:solidFill>
                <a:schemeClr val="tx1"/>
              </a:solidFill>
              <a:latin typeface="+mn-lt"/>
              <a:ea typeface="MS Mincho" pitchFamily="49" charset="-128"/>
              <a:cs typeface="+mn-cs"/>
            </a:rPr>
            <a:t>Max labor:		3D1+4D2 &lt;= 1100</a:t>
          </a:r>
        </a:p>
        <a:p>
          <a:pPr>
            <a:buFont typeface="Wingdings" pitchFamily="2" charset="2"/>
            <a:buNone/>
          </a:pPr>
          <a:r>
            <a:rPr lang="en-US" sz="1200"/>
            <a:t>Non-negativity:	</a:t>
          </a:r>
          <a:r>
            <a:rPr lang="en-US" sz="1200" i="1"/>
            <a:t>p1, p2 &gt;= 0</a:t>
          </a:r>
        </a:p>
        <a:p>
          <a:pPr>
            <a:buFont typeface="Wingdings" pitchFamily="2" charset="2"/>
            <a:buNone/>
          </a:pPr>
          <a:endParaRPr lang="en-US" sz="12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95250</xdr:colOff>
      <xdr:row>0</xdr:row>
      <xdr:rowOff>161925</xdr:rowOff>
    </xdr:from>
    <xdr:to>
      <xdr:col>15</xdr:col>
      <xdr:colOff>76201</xdr:colOff>
      <xdr:row>29</xdr:row>
      <xdr:rowOff>66675</xdr:rowOff>
    </xdr:to>
    <xdr:sp macro="" textlink="">
      <xdr:nvSpPr>
        <xdr:cNvPr id="3" name="Rectangle 2">
          <a:extLst>
            <a:ext uri="{FF2B5EF4-FFF2-40B4-BE49-F238E27FC236}">
              <a16:creationId xmlns:a16="http://schemas.microsoft.com/office/drawing/2014/main" id="{FE546E82-66C1-42C0-A4CA-3679F74FAEE8}"/>
            </a:ext>
          </a:extLst>
        </xdr:cNvPr>
        <xdr:cNvSpPr>
          <a:spLocks noGrp="1" noChangeArrowheads="1"/>
        </xdr:cNvSpPr>
      </xdr:nvSpPr>
      <xdr:spPr bwMode="auto">
        <a:xfrm>
          <a:off x="9934575" y="161925"/>
          <a:ext cx="3771901" cy="5629275"/>
        </a:xfrm>
        <a:prstGeom prst="rect">
          <a:avLst/>
        </a:prstGeom>
        <a:noFill/>
        <a:ln w="9525">
          <a:noFill/>
          <a:miter lim="800000"/>
          <a:headEnd/>
          <a:tailEnd/>
        </a:ln>
      </xdr:spPr>
      <xdr:txBody>
        <a:bodyPr vert="horz" wrap="square" lIns="90488" tIns="44450" rIns="90488" bIns="44450" numCol="1" anchor="t" anchorCtr="0" compatLnSpc="1">
          <a:prstTxWarp prst="textNoShape">
            <a:avLst/>
          </a:prstTxWarp>
        </a:bodyPr>
        <a:lstStyle>
          <a:lvl1pPr marL="342900" indent="-342900" algn="l" rtl="0" eaLnBrk="0" fontAlgn="base" hangingPunct="0">
            <a:spcBef>
              <a:spcPct val="20000"/>
            </a:spcBef>
            <a:spcAft>
              <a:spcPct val="0"/>
            </a:spcAft>
            <a:buClr>
              <a:schemeClr val="accent2"/>
            </a:buClr>
            <a:buSzPct val="75000"/>
            <a:buFont typeface="Wingdings" pitchFamily="2" charset="2"/>
            <a:buChar char="n"/>
            <a:defRPr sz="2400" b="1">
              <a:solidFill>
                <a:schemeClr val="tx1"/>
              </a:solidFill>
              <a:latin typeface="+mn-lt"/>
              <a:ea typeface="+mn-ea"/>
              <a:cs typeface="+mn-cs"/>
            </a:defRPr>
          </a:lvl1pPr>
          <a:lvl2pPr marL="742950" indent="-285750" algn="l" rtl="0" eaLnBrk="0" fontAlgn="base" hangingPunct="0">
            <a:spcBef>
              <a:spcPct val="20000"/>
            </a:spcBef>
            <a:spcAft>
              <a:spcPct val="0"/>
            </a:spcAft>
            <a:buClr>
              <a:schemeClr val="bg2"/>
            </a:buClr>
            <a:buFont typeface="Symbol" pitchFamily="18" charset="2"/>
            <a:buChar char="·"/>
            <a:defRPr sz="2000" b="1">
              <a:solidFill>
                <a:schemeClr val="tx1"/>
              </a:solidFill>
              <a:latin typeface="+mn-lt"/>
            </a:defRPr>
          </a:lvl2pPr>
          <a:lvl3pPr marL="1085850" indent="-228600" algn="l" rtl="0" eaLnBrk="0" fontAlgn="base" hangingPunct="0">
            <a:spcBef>
              <a:spcPct val="20000"/>
            </a:spcBef>
            <a:spcAft>
              <a:spcPct val="0"/>
            </a:spcAft>
            <a:buClr>
              <a:schemeClr val="tx1"/>
            </a:buClr>
            <a:buChar char="»"/>
            <a:defRPr b="1">
              <a:solidFill>
                <a:schemeClr val="tx1"/>
              </a:solidFill>
              <a:latin typeface="+mn-lt"/>
            </a:defRPr>
          </a:lvl3pPr>
          <a:lvl4pPr marL="1428750" indent="-228600" algn="l" rtl="0" eaLnBrk="0" fontAlgn="base" hangingPunct="0">
            <a:spcBef>
              <a:spcPct val="20000"/>
            </a:spcBef>
            <a:spcAft>
              <a:spcPct val="0"/>
            </a:spcAft>
            <a:buClr>
              <a:schemeClr val="accent2"/>
            </a:buClr>
            <a:buSzPct val="62000"/>
            <a:buFont typeface="Monotype Sorts" pitchFamily="2" charset="2"/>
            <a:buChar char="u"/>
            <a:defRPr sz="1600" b="1">
              <a:solidFill>
                <a:schemeClr val="tx1"/>
              </a:solidFill>
              <a:latin typeface="+mn-lt"/>
            </a:defRPr>
          </a:lvl4pPr>
          <a:lvl5pPr marL="1771650" indent="-228600" algn="l" rtl="0" eaLnBrk="0" fontAlgn="base" hangingPunct="0">
            <a:spcBef>
              <a:spcPct val="20000"/>
            </a:spcBef>
            <a:spcAft>
              <a:spcPct val="0"/>
            </a:spcAft>
            <a:buClr>
              <a:schemeClr val="tx1"/>
            </a:buClr>
            <a:buChar char="–"/>
            <a:defRPr sz="1400" b="1">
              <a:solidFill>
                <a:schemeClr val="tx1"/>
              </a:solidFill>
              <a:latin typeface="+mn-lt"/>
            </a:defRPr>
          </a:lvl5pPr>
          <a:lvl6pPr marL="2228850" indent="-228600" algn="l" rtl="0" fontAlgn="base">
            <a:spcBef>
              <a:spcPct val="20000"/>
            </a:spcBef>
            <a:spcAft>
              <a:spcPct val="0"/>
            </a:spcAft>
            <a:buClr>
              <a:schemeClr val="tx1"/>
            </a:buClr>
            <a:buChar char="–"/>
            <a:defRPr sz="1400" b="1">
              <a:solidFill>
                <a:schemeClr val="tx1"/>
              </a:solidFill>
              <a:latin typeface="+mn-lt"/>
            </a:defRPr>
          </a:lvl6pPr>
          <a:lvl7pPr marL="2686050" indent="-228600" algn="l" rtl="0" fontAlgn="base">
            <a:spcBef>
              <a:spcPct val="20000"/>
            </a:spcBef>
            <a:spcAft>
              <a:spcPct val="0"/>
            </a:spcAft>
            <a:buClr>
              <a:schemeClr val="tx1"/>
            </a:buClr>
            <a:buChar char="–"/>
            <a:defRPr sz="1400" b="1">
              <a:solidFill>
                <a:schemeClr val="tx1"/>
              </a:solidFill>
              <a:latin typeface="+mn-lt"/>
            </a:defRPr>
          </a:lvl7pPr>
          <a:lvl8pPr marL="3143250" indent="-228600" algn="l" rtl="0" fontAlgn="base">
            <a:spcBef>
              <a:spcPct val="20000"/>
            </a:spcBef>
            <a:spcAft>
              <a:spcPct val="0"/>
            </a:spcAft>
            <a:buClr>
              <a:schemeClr val="tx1"/>
            </a:buClr>
            <a:buChar char="–"/>
            <a:defRPr sz="1400" b="1">
              <a:solidFill>
                <a:schemeClr val="tx1"/>
              </a:solidFill>
              <a:latin typeface="+mn-lt"/>
            </a:defRPr>
          </a:lvl8pPr>
          <a:lvl9pPr marL="3600450" indent="-228600" algn="l" rtl="0" fontAlgn="base">
            <a:spcBef>
              <a:spcPct val="20000"/>
            </a:spcBef>
            <a:spcAft>
              <a:spcPct val="0"/>
            </a:spcAft>
            <a:buClr>
              <a:schemeClr val="tx1"/>
            </a:buClr>
            <a:buChar char="–"/>
            <a:defRPr sz="1400" b="1">
              <a:solidFill>
                <a:schemeClr val="tx1"/>
              </a:solidFill>
              <a:latin typeface="+mn-lt"/>
            </a:defRPr>
          </a:lvl9pPr>
        </a:lstStyle>
        <a:p>
          <a:pPr>
            <a:buFont typeface="Wingdings" pitchFamily="2" charset="2"/>
            <a:buNone/>
          </a:pPr>
          <a:r>
            <a:rPr lang="en-US" sz="1200" i="1">
              <a:solidFill>
                <a:schemeClr val="accent2"/>
              </a:solidFill>
              <a:ea typeface="MS Mincho" pitchFamily="49" charset="-128"/>
            </a:rPr>
            <a:t>Decision variable:</a:t>
          </a:r>
        </a:p>
        <a:p>
          <a:pPr>
            <a:buFont typeface="Wingdings" pitchFamily="2" charset="2"/>
            <a:buNone/>
          </a:pPr>
          <a:r>
            <a:rPr lang="en-US" sz="1200" i="1">
              <a:ea typeface="MS Mincho" pitchFamily="49" charset="-128"/>
              <a:cs typeface="Courier New" pitchFamily="49" charset="0"/>
            </a:rPr>
            <a:t>p1</a:t>
          </a:r>
          <a:r>
            <a:rPr lang="en-US" sz="1200">
              <a:ea typeface="MS Mincho" pitchFamily="49" charset="-128"/>
              <a:cs typeface="Courier New" pitchFamily="49" charset="0"/>
            </a:rPr>
            <a:t> = price per Aqua spa, $</a:t>
          </a:r>
        </a:p>
        <a:p>
          <a:pPr>
            <a:buFont typeface="Wingdings" pitchFamily="2" charset="2"/>
            <a:buNone/>
          </a:pPr>
          <a:r>
            <a:rPr lang="en-US" sz="1200">
              <a:ea typeface="MS Mincho" pitchFamily="49" charset="-128"/>
              <a:cs typeface="Courier New" pitchFamily="49" charset="0"/>
            </a:rPr>
            <a:t>p2 =</a:t>
          </a:r>
          <a:r>
            <a:rPr lang="en-US" sz="1200" baseline="0">
              <a:ea typeface="MS Mincho" pitchFamily="49" charset="-128"/>
              <a:cs typeface="Courier New" pitchFamily="49" charset="0"/>
            </a:rPr>
            <a:t> price per  Hydro Luxe, $</a:t>
          </a:r>
          <a:endParaRPr lang="en-US" sz="1200">
            <a:ea typeface="MS Mincho" pitchFamily="49" charset="-128"/>
            <a:cs typeface="Courier New" pitchFamily="49" charset="0"/>
          </a:endParaRPr>
        </a:p>
        <a:p>
          <a:pPr>
            <a:buNone/>
          </a:pPr>
          <a:endParaRPr lang="en-US" sz="1200" i="1">
            <a:solidFill>
              <a:schemeClr val="accent2"/>
            </a:solidFill>
            <a:ea typeface="MS Mincho" pitchFamily="49" charset="-128"/>
          </a:endParaRPr>
        </a:p>
        <a:p>
          <a:pPr>
            <a:buNone/>
          </a:pPr>
          <a:r>
            <a:rPr lang="en-US" sz="1200" i="1">
              <a:solidFill>
                <a:schemeClr val="accent2"/>
              </a:solidFill>
              <a:ea typeface="MS Mincho" pitchFamily="49" charset="-128"/>
            </a:rPr>
            <a:t>Inputs:</a:t>
          </a:r>
        </a:p>
        <a:p>
          <a:pPr>
            <a:buNone/>
          </a:pPr>
          <a:r>
            <a:rPr lang="en-US" sz="1200" i="1">
              <a:ea typeface="MS Mincho" pitchFamily="49" charset="-128"/>
              <a:cs typeface="Courier New" pitchFamily="49" charset="0"/>
            </a:rPr>
            <a:t>D1</a:t>
          </a:r>
          <a:r>
            <a:rPr lang="en-US" sz="1200">
              <a:ea typeface="MS Mincho" pitchFamily="49" charset="-128"/>
              <a:cs typeface="Courier New" pitchFamily="49" charset="0"/>
            </a:rPr>
            <a:t> = demand based on price, units</a:t>
          </a:r>
          <a:endParaRPr lang="en-US" sz="1200" i="1">
            <a:ea typeface="MS Mincho" pitchFamily="49" charset="-128"/>
          </a:endParaRPr>
        </a:p>
        <a:p>
          <a:pPr>
            <a:buNone/>
          </a:pPr>
          <a:r>
            <a:rPr lang="en-US" sz="1200" i="1">
              <a:ea typeface="MS Mincho" pitchFamily="49" charset="-128"/>
            </a:rPr>
            <a:t>	 D = 1,733,350.64 p1</a:t>
          </a:r>
          <a:r>
            <a:rPr lang="en-US" sz="1200" i="1" baseline="30000">
              <a:ea typeface="MS Mincho" pitchFamily="49" charset="-128"/>
            </a:rPr>
            <a:t>-1.36</a:t>
          </a:r>
        </a:p>
        <a:p>
          <a:pPr marL="342900" indent="-342900" algn="l" rtl="0" eaLnBrk="0" fontAlgn="base" hangingPunct="0">
            <a:spcBef>
              <a:spcPct val="20000"/>
            </a:spcBef>
            <a:spcAft>
              <a:spcPct val="0"/>
            </a:spcAft>
            <a:buClr>
              <a:schemeClr val="accent2"/>
            </a:buClr>
            <a:buSzPct val="75000"/>
            <a:buFont typeface="Wingdings" pitchFamily="2" charset="2"/>
            <a:buNone/>
          </a:pPr>
          <a:r>
            <a:rPr lang="en-US" sz="1200" b="1" i="1">
              <a:solidFill>
                <a:schemeClr val="tx1"/>
              </a:solidFill>
              <a:latin typeface="+mn-lt"/>
              <a:ea typeface="MS Mincho" pitchFamily="49" charset="-128"/>
              <a:cs typeface="Courier New" pitchFamily="49" charset="0"/>
            </a:rPr>
            <a:t>D2 = demand based on price, units</a:t>
          </a:r>
        </a:p>
        <a:p>
          <a:pPr marL="342900" indent="-342900" algn="l" rtl="0" eaLnBrk="0" fontAlgn="base" hangingPunct="0">
            <a:spcBef>
              <a:spcPct val="20000"/>
            </a:spcBef>
            <a:spcAft>
              <a:spcPct val="0"/>
            </a:spcAft>
            <a:buClr>
              <a:schemeClr val="accent2"/>
            </a:buClr>
            <a:buSzPct val="75000"/>
            <a:buFont typeface="Wingdings" pitchFamily="2" charset="2"/>
            <a:buNone/>
          </a:pPr>
          <a:r>
            <a:rPr lang="en-US" sz="1200" b="1" i="1">
              <a:solidFill>
                <a:schemeClr val="tx1"/>
              </a:solidFill>
              <a:latin typeface="+mn-lt"/>
              <a:ea typeface="MS Mincho" pitchFamily="49" charset="-128"/>
              <a:cs typeface="Courier New" pitchFamily="49" charset="0"/>
            </a:rPr>
            <a:t>	 D = 1,099,135.82 p</a:t>
          </a:r>
          <a:r>
            <a:rPr lang="en-US" sz="1200" b="1" i="1" baseline="30000">
              <a:solidFill>
                <a:schemeClr val="tx1"/>
              </a:solidFill>
              <a:latin typeface="+mn-lt"/>
              <a:ea typeface="MS Mincho" pitchFamily="49" charset="-128"/>
              <a:cs typeface="+mn-cs"/>
            </a:rPr>
            <a:t>-1.25</a:t>
          </a:r>
        </a:p>
        <a:p>
          <a:pPr marL="342900" indent="-342900" algn="l" rtl="0" eaLnBrk="0" fontAlgn="base" hangingPunct="0">
            <a:spcBef>
              <a:spcPct val="20000"/>
            </a:spcBef>
            <a:spcAft>
              <a:spcPct val="0"/>
            </a:spcAft>
            <a:buClr>
              <a:schemeClr val="accent2"/>
            </a:buClr>
            <a:buSzPct val="75000"/>
            <a:buFont typeface="Wingdings" pitchFamily="2" charset="2"/>
            <a:buNone/>
          </a:pPr>
          <a:r>
            <a:rPr lang="en-US" sz="1200" b="1" i="1">
              <a:solidFill>
                <a:schemeClr val="tx1"/>
              </a:solidFill>
              <a:latin typeface="+mn-lt"/>
              <a:ea typeface="MS Mincho" pitchFamily="49" charset="-128"/>
              <a:cs typeface="Courier New" pitchFamily="49" charset="0"/>
            </a:rPr>
            <a:t>c1 = cost per Aqua spa, $240</a:t>
          </a:r>
        </a:p>
        <a:p>
          <a:pPr marL="342900" indent="-342900" algn="l" rtl="0" eaLnBrk="0" fontAlgn="base" hangingPunct="0">
            <a:spcBef>
              <a:spcPct val="20000"/>
            </a:spcBef>
            <a:spcAft>
              <a:spcPct val="0"/>
            </a:spcAft>
            <a:buClr>
              <a:schemeClr val="accent2"/>
            </a:buClr>
            <a:buSzPct val="75000"/>
            <a:buFont typeface="Wingdings" pitchFamily="2" charset="2"/>
            <a:buNone/>
          </a:pPr>
          <a:r>
            <a:rPr lang="en-US" sz="1200" b="1" i="1">
              <a:solidFill>
                <a:schemeClr val="tx1"/>
              </a:solidFill>
              <a:latin typeface="+mn-lt"/>
              <a:ea typeface="MS Mincho" pitchFamily="49" charset="-128"/>
              <a:cs typeface="Courier New" pitchFamily="49" charset="0"/>
            </a:rPr>
            <a:t>c2 = cost per Hydro luxe, $300</a:t>
          </a:r>
        </a:p>
        <a:p>
          <a:pPr>
            <a:buNone/>
          </a:pPr>
          <a:endParaRPr lang="en-US" sz="1200" i="1">
            <a:solidFill>
              <a:schemeClr val="accent2"/>
            </a:solidFill>
            <a:ea typeface="MS Mincho" pitchFamily="49" charset="-128"/>
          </a:endParaRPr>
        </a:p>
        <a:p>
          <a:pPr>
            <a:buNone/>
          </a:pPr>
          <a:r>
            <a:rPr lang="en-US" sz="1200" i="1">
              <a:solidFill>
                <a:schemeClr val="accent2"/>
              </a:solidFill>
              <a:ea typeface="MS Mincho" pitchFamily="49" charset="-128"/>
            </a:rPr>
            <a:t>Objective:</a:t>
          </a:r>
          <a:endParaRPr lang="en-US" sz="1200" i="1">
            <a:solidFill>
              <a:schemeClr val="accent2"/>
            </a:solidFill>
            <a:cs typeface="Courier New" pitchFamily="49" charset="0"/>
          </a:endParaRPr>
        </a:p>
        <a:p>
          <a:pPr>
            <a:buNone/>
          </a:pPr>
          <a:r>
            <a:rPr lang="en-US" sz="1200">
              <a:ea typeface="MS Mincho" pitchFamily="49" charset="-128"/>
            </a:rPr>
            <a:t>Maximize profit:  </a:t>
          </a:r>
          <a:r>
            <a:rPr lang="en-US" sz="1200" i="1">
              <a:ea typeface="MS Mincho" pitchFamily="49" charset="-128"/>
            </a:rPr>
            <a:t>max [(p1 - c1)D1]</a:t>
          </a:r>
        </a:p>
        <a:p>
          <a:pPr marL="342900" marR="0" lvl="0" indent="-342900" algn="l" defTabSz="914400" rtl="0" eaLnBrk="0" fontAlgn="base" latinLnBrk="0" hangingPunct="0">
            <a:lnSpc>
              <a:spcPct val="100000"/>
            </a:lnSpc>
            <a:spcBef>
              <a:spcPct val="20000"/>
            </a:spcBef>
            <a:spcAft>
              <a:spcPct val="0"/>
            </a:spcAft>
            <a:buClr>
              <a:schemeClr val="accent2"/>
            </a:buClr>
            <a:buSzPct val="75000"/>
            <a:buFont typeface="Wingdings" pitchFamily="2" charset="2"/>
            <a:buNone/>
            <a:tabLst/>
            <a:defRPr/>
          </a:pPr>
          <a:r>
            <a:rPr lang="en-US" sz="1200" b="1">
              <a:solidFill>
                <a:schemeClr val="tx1"/>
              </a:solidFill>
              <a:latin typeface="+mn-lt"/>
              <a:ea typeface="MS Mincho" pitchFamily="49" charset="-128"/>
              <a:cs typeface="+mn-cs"/>
            </a:rPr>
            <a:t>Maximize profit:  </a:t>
          </a:r>
          <a:r>
            <a:rPr lang="en-US" sz="1200" b="1" i="1">
              <a:solidFill>
                <a:schemeClr val="tx1"/>
              </a:solidFill>
              <a:latin typeface="+mn-lt"/>
              <a:ea typeface="MS Mincho" pitchFamily="49" charset="-128"/>
              <a:cs typeface="+mn-cs"/>
            </a:rPr>
            <a:t>max [(p2 - c2)D2]</a:t>
          </a:r>
        </a:p>
        <a:p>
          <a:pPr marL="342900" marR="0" lvl="0" indent="-342900" algn="l" defTabSz="914400" rtl="0" eaLnBrk="0" fontAlgn="base" latinLnBrk="0" hangingPunct="0">
            <a:lnSpc>
              <a:spcPct val="100000"/>
            </a:lnSpc>
            <a:spcBef>
              <a:spcPct val="20000"/>
            </a:spcBef>
            <a:spcAft>
              <a:spcPct val="0"/>
            </a:spcAft>
            <a:buClr>
              <a:schemeClr val="accent2"/>
            </a:buClr>
            <a:buSzPct val="75000"/>
            <a:buFont typeface="Wingdings" pitchFamily="2" charset="2"/>
            <a:buNone/>
            <a:tabLst/>
            <a:defRPr/>
          </a:pPr>
          <a:r>
            <a:rPr lang="en-US" sz="1200" b="1">
              <a:solidFill>
                <a:schemeClr val="tx1"/>
              </a:solidFill>
              <a:latin typeface="+mn-lt"/>
              <a:ea typeface="MS Mincho" pitchFamily="49" charset="-128"/>
              <a:cs typeface="+mn-cs"/>
            </a:rPr>
            <a:t>Total profit: </a:t>
          </a:r>
          <a:r>
            <a:rPr lang="en-US" sz="1200" b="1" i="1">
              <a:solidFill>
                <a:schemeClr val="tx1"/>
              </a:solidFill>
              <a:latin typeface="+mn-lt"/>
              <a:ea typeface="MS Mincho" pitchFamily="49" charset="-128"/>
              <a:cs typeface="+mn-cs"/>
            </a:rPr>
            <a:t>max[(p1-c1)D1 + (p2-c2)D2]</a:t>
          </a:r>
        </a:p>
        <a:p>
          <a:pPr>
            <a:buNone/>
          </a:pPr>
          <a:endParaRPr lang="en-US" sz="1200" i="1">
            <a:solidFill>
              <a:schemeClr val="accent2"/>
            </a:solidFill>
            <a:ea typeface="MS Mincho" pitchFamily="49" charset="-128"/>
            <a:cs typeface="Courier New" pitchFamily="49" charset="0"/>
          </a:endParaRPr>
        </a:p>
        <a:p>
          <a:pPr>
            <a:buNone/>
          </a:pPr>
          <a:r>
            <a:rPr lang="en-US" sz="1200" i="1">
              <a:solidFill>
                <a:schemeClr val="accent2"/>
              </a:solidFill>
              <a:cs typeface="Courier New" pitchFamily="49" charset="0"/>
            </a:rPr>
            <a:t>Constraints:</a:t>
          </a:r>
        </a:p>
        <a:p>
          <a:pPr>
            <a:buNone/>
          </a:pPr>
          <a:r>
            <a:rPr lang="en-US" sz="1200">
              <a:ea typeface="MS Mincho" pitchFamily="49" charset="-128"/>
            </a:rPr>
            <a:t>Max pumps:		</a:t>
          </a:r>
          <a:r>
            <a:rPr lang="en-US" sz="1200" i="1">
              <a:ea typeface="MS Mincho" pitchFamily="49" charset="-128"/>
            </a:rPr>
            <a:t>1D1+1D2 &lt;= 280</a:t>
          </a:r>
        </a:p>
        <a:p>
          <a:pPr marL="342900" marR="0" lvl="0" indent="-342900" algn="l" defTabSz="914400" rtl="0" eaLnBrk="0" fontAlgn="base" latinLnBrk="0" hangingPunct="0">
            <a:lnSpc>
              <a:spcPct val="100000"/>
            </a:lnSpc>
            <a:spcBef>
              <a:spcPct val="20000"/>
            </a:spcBef>
            <a:spcAft>
              <a:spcPct val="0"/>
            </a:spcAft>
            <a:buClr>
              <a:schemeClr val="accent2"/>
            </a:buClr>
            <a:buSzPct val="75000"/>
            <a:buFont typeface="Wingdings" pitchFamily="2" charset="2"/>
            <a:buNone/>
            <a:tabLst/>
            <a:defRPr/>
          </a:pPr>
          <a:r>
            <a:rPr lang="en-US" sz="1200" b="1">
              <a:solidFill>
                <a:schemeClr val="tx1"/>
              </a:solidFill>
              <a:latin typeface="+mn-lt"/>
              <a:ea typeface="MS Mincho" pitchFamily="49" charset="-128"/>
              <a:cs typeface="+mn-cs"/>
            </a:rPr>
            <a:t>Max tubing materials:	8D1+10D2 &lt;= 2600</a:t>
          </a:r>
        </a:p>
        <a:p>
          <a:pPr marL="342900" marR="0" lvl="0" indent="-342900" algn="l" defTabSz="914400" rtl="0" eaLnBrk="0" fontAlgn="base" latinLnBrk="0" hangingPunct="0">
            <a:lnSpc>
              <a:spcPct val="100000"/>
            </a:lnSpc>
            <a:spcBef>
              <a:spcPct val="20000"/>
            </a:spcBef>
            <a:spcAft>
              <a:spcPct val="0"/>
            </a:spcAft>
            <a:buClr>
              <a:schemeClr val="accent2"/>
            </a:buClr>
            <a:buSzPct val="75000"/>
            <a:buFont typeface="Wingdings" pitchFamily="2" charset="2"/>
            <a:buNone/>
            <a:tabLst/>
            <a:defRPr/>
          </a:pPr>
          <a:r>
            <a:rPr lang="en-US" sz="1200" b="1">
              <a:solidFill>
                <a:schemeClr val="tx1"/>
              </a:solidFill>
              <a:latin typeface="+mn-lt"/>
              <a:ea typeface="MS Mincho" pitchFamily="49" charset="-128"/>
              <a:cs typeface="+mn-cs"/>
            </a:rPr>
            <a:t>Max labor:		3D1+4D2 &lt;= 1100</a:t>
          </a:r>
        </a:p>
        <a:p>
          <a:pPr>
            <a:buFont typeface="Wingdings" pitchFamily="2" charset="2"/>
            <a:buNone/>
          </a:pPr>
          <a:r>
            <a:rPr lang="en-US" sz="1200"/>
            <a:t>Non-negativity:	</a:t>
          </a:r>
          <a:r>
            <a:rPr lang="en-US" sz="1200" i="1"/>
            <a:t>p1, p2 &gt;= 0</a:t>
          </a:r>
        </a:p>
        <a:p>
          <a:pPr>
            <a:buFont typeface="Wingdings" pitchFamily="2" charset="2"/>
            <a:buNone/>
          </a:pPr>
          <a:endParaRPr lang="en-US" sz="1200"/>
        </a:p>
      </xdr:txBody>
    </xdr:sp>
    <xdr:clientData/>
  </xdr:twoCellAnchor>
  <xdr:twoCellAnchor>
    <xdr:from>
      <xdr:col>5</xdr:col>
      <xdr:colOff>28575</xdr:colOff>
      <xdr:row>16</xdr:row>
      <xdr:rowOff>142875</xdr:rowOff>
    </xdr:from>
    <xdr:to>
      <xdr:col>8</xdr:col>
      <xdr:colOff>238125</xdr:colOff>
      <xdr:row>32</xdr:row>
      <xdr:rowOff>95250</xdr:rowOff>
    </xdr:to>
    <xdr:sp macro="" textlink="">
      <xdr:nvSpPr>
        <xdr:cNvPr id="4" name="Content Placeholder 1">
          <a:extLst>
            <a:ext uri="{FF2B5EF4-FFF2-40B4-BE49-F238E27FC236}">
              <a16:creationId xmlns:a16="http://schemas.microsoft.com/office/drawing/2014/main" id="{6170A149-5FA7-43A3-8879-8B67FC7AD092}"/>
            </a:ext>
          </a:extLst>
        </xdr:cNvPr>
        <xdr:cNvSpPr txBox="1">
          <a:spLocks/>
        </xdr:cNvSpPr>
      </xdr:nvSpPr>
      <xdr:spPr>
        <a:xfrm>
          <a:off x="5372100" y="3390900"/>
          <a:ext cx="4095750" cy="3000375"/>
        </a:xfrm>
        <a:prstGeom prst="rect">
          <a:avLst/>
        </a:prstGeom>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buFont typeface="Arial" panose="020B0604020202020204" pitchFamily="34" charset="0"/>
            <a:buNone/>
          </a:pPr>
          <a:r>
            <a:rPr lang="en-US" sz="1200" b="1" i="1">
              <a:solidFill>
                <a:srgbClr val="0070C0"/>
              </a:solidFill>
              <a:cs typeface="Courier New" pitchFamily="49" charset="0"/>
            </a:rPr>
            <a:t>Explaination:</a:t>
          </a:r>
        </a:p>
        <a:p>
          <a:pPr marL="171450" indent="-171450">
            <a:buFont typeface="Arial" panose="020B0604020202020204" pitchFamily="34" charset="0"/>
            <a:buChar char="•"/>
          </a:pPr>
          <a:r>
            <a:rPr lang="en-US" sz="1200" b="1" i="0">
              <a:solidFill>
                <a:sysClr val="windowText" lastClr="000000"/>
              </a:solidFill>
              <a:cs typeface="Courier New" pitchFamily="49" charset="0"/>
            </a:rPr>
            <a:t>Here we have two decision variables such as price for both hot tubs.</a:t>
          </a:r>
        </a:p>
        <a:p>
          <a:pPr marL="171450" indent="-171450">
            <a:buFont typeface="Arial" panose="020B0604020202020204" pitchFamily="34" charset="0"/>
            <a:buChar char="•"/>
          </a:pPr>
          <a:r>
            <a:rPr lang="en-US" sz="1200" b="1" i="0">
              <a:solidFill>
                <a:sysClr val="windowText" lastClr="000000"/>
              </a:solidFill>
              <a:cs typeface="Courier New" pitchFamily="49" charset="0"/>
            </a:rPr>
            <a:t>In this model, $913.3 price, 163.11 demand and $109,814.8 profit from Aqua</a:t>
          </a:r>
          <a:r>
            <a:rPr lang="en-US" sz="1200" b="1" i="0" baseline="0">
              <a:solidFill>
                <a:sysClr val="windowText" lastClr="000000"/>
              </a:solidFill>
              <a:cs typeface="Courier New" pitchFamily="49" charset="0"/>
            </a:rPr>
            <a:t> spa.</a:t>
          </a:r>
        </a:p>
        <a:p>
          <a:pPr marL="171450" marR="0" lvl="0" indent="-171450"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200" b="1" i="0">
              <a:solidFill>
                <a:sysClr val="windowText" lastClr="000000"/>
              </a:solidFill>
              <a:cs typeface="Courier New" pitchFamily="49" charset="0"/>
            </a:rPr>
            <a:t> </a:t>
          </a:r>
          <a:r>
            <a:rPr lang="en-US" sz="1200" b="1" i="0" kern="1200">
              <a:solidFill>
                <a:sysClr val="windowText" lastClr="000000"/>
              </a:solidFill>
              <a:latin typeface="+mn-lt"/>
              <a:ea typeface="+mn-ea"/>
              <a:cs typeface="Courier New" pitchFamily="49" charset="0"/>
            </a:rPr>
            <a:t>In this model, $1,508.7 price, 116.89 demand and $141,291.6 profit from Hydro Luxe.</a:t>
          </a:r>
        </a:p>
        <a:p>
          <a:pPr marL="171450" marR="0" lvl="0" indent="-171450"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200" b="1" i="0" kern="1200">
              <a:solidFill>
                <a:sysClr val="windowText" lastClr="000000"/>
              </a:solidFill>
              <a:latin typeface="+mn-lt"/>
              <a:ea typeface="+mn-ea"/>
              <a:cs typeface="Courier New" pitchFamily="49" charset="0"/>
            </a:rPr>
            <a:t>Total profit is $251,106.4. This is</a:t>
          </a:r>
          <a:r>
            <a:rPr lang="en-US" sz="1200" b="1" i="0" kern="1200" baseline="0">
              <a:solidFill>
                <a:sysClr val="windowText" lastClr="000000"/>
              </a:solidFill>
              <a:latin typeface="+mn-lt"/>
              <a:ea typeface="+mn-ea"/>
              <a:cs typeface="Courier New" pitchFamily="49" charset="0"/>
            </a:rPr>
            <a:t> a global solution.</a:t>
          </a:r>
          <a:endParaRPr lang="en-US" sz="1200" b="1" i="0" kern="1200">
            <a:solidFill>
              <a:sysClr val="windowText" lastClr="000000"/>
            </a:solidFill>
            <a:latin typeface="+mn-lt"/>
            <a:ea typeface="+mn-ea"/>
            <a:cs typeface="Courier New" pitchFamily="49" charset="0"/>
          </a:endParaRPr>
        </a:p>
        <a:p>
          <a:pPr marL="171450" marR="0" lvl="0" indent="-171450"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200" b="1" i="0" kern="1200">
              <a:solidFill>
                <a:sysClr val="windowText" lastClr="000000"/>
              </a:solidFill>
              <a:latin typeface="+mn-lt"/>
              <a:ea typeface="+mn-ea"/>
              <a:cs typeface="Courier New" pitchFamily="49" charset="0"/>
            </a:rPr>
            <a:t>Demand is equal</a:t>
          </a:r>
          <a:r>
            <a:rPr lang="en-US" sz="1200" b="1" i="0" kern="1200" baseline="0">
              <a:solidFill>
                <a:sysClr val="windowText" lastClr="000000"/>
              </a:solidFill>
              <a:latin typeface="+mn-lt"/>
              <a:ea typeface="+mn-ea"/>
              <a:cs typeface="Courier New" pitchFamily="49" charset="0"/>
            </a:rPr>
            <a:t> to number of units produced from each spa.</a:t>
          </a:r>
        </a:p>
        <a:p>
          <a:pPr marL="171450" marR="0" lvl="0" indent="-171450"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200" b="1" i="0" kern="1200" baseline="0">
              <a:solidFill>
                <a:sysClr val="windowText" lastClr="000000"/>
              </a:solidFill>
              <a:latin typeface="+mn-lt"/>
              <a:ea typeface="+mn-ea"/>
              <a:cs typeface="Courier New" pitchFamily="49" charset="0"/>
            </a:rPr>
            <a:t>I cannot add integer constraint for demand because demand is not a decision variable.</a:t>
          </a:r>
        </a:p>
        <a:p>
          <a:pPr marL="171450" marR="0" lvl="0" indent="-171450"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200" b="1" i="0" kern="1200" baseline="0">
              <a:solidFill>
                <a:sysClr val="windowText" lastClr="000000"/>
              </a:solidFill>
              <a:latin typeface="+mn-lt"/>
              <a:ea typeface="+mn-ea"/>
              <a:cs typeface="Courier New" pitchFamily="49" charset="0"/>
            </a:rPr>
            <a:t>If we take upper bound of demand of each hot tubs then increases the profit.</a:t>
          </a:r>
        </a:p>
        <a:p>
          <a:pPr marL="171450" marR="0" lvl="0" indent="-171450"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200" b="1" i="0" kern="1200">
            <a:solidFill>
              <a:sysClr val="windowText" lastClr="000000"/>
            </a:solidFill>
            <a:latin typeface="+mn-lt"/>
            <a:ea typeface="+mn-ea"/>
            <a:cs typeface="Courier New" pitchFamily="49" charset="0"/>
          </a:endParaRPr>
        </a:p>
        <a:p>
          <a:pPr marL="171450" indent="-171450">
            <a:buFont typeface="Arial" panose="020B0604020202020204" pitchFamily="34" charset="0"/>
            <a:buChar char="•"/>
          </a:pPr>
          <a:endParaRPr lang="en-US" sz="1200" b="1" i="0">
            <a:solidFill>
              <a:sysClr val="windowText" lastClr="000000"/>
            </a:solidFill>
            <a:cs typeface="Courier New" pitchFamily="49" charset="0"/>
          </a:endParaRPr>
        </a:p>
        <a:p>
          <a:pPr>
            <a:buFont typeface="Arial" panose="020B0604020202020204" pitchFamily="34" charset="0"/>
            <a:buNone/>
          </a:pPr>
          <a:endParaRPr lang="en-US" sz="1200" b="1">
            <a:solidFill>
              <a:srgbClr val="0070C0"/>
            </a:solidFill>
          </a:endParaRPr>
        </a:p>
        <a:p>
          <a:pPr marL="171450" indent="-171450">
            <a:buFont typeface="Arial" panose="020B0604020202020204" pitchFamily="34" charset="0"/>
            <a:buChar char="•"/>
          </a:pPr>
          <a:endParaRPr lang="en-US" sz="1200" b="1" baseline="0"/>
        </a:p>
        <a:p>
          <a:pPr marL="171450" indent="-171450">
            <a:buFont typeface="Arial" panose="020B0604020202020204" pitchFamily="34" charset="0"/>
            <a:buChar char="•"/>
          </a:pPr>
          <a:endParaRPr lang="en-US" sz="1200" b="1" baseline="0"/>
        </a:p>
        <a:p>
          <a:pPr marL="0" indent="0">
            <a:buNone/>
          </a:pPr>
          <a:endParaRPr lang="en-US" sz="12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247649</xdr:colOff>
      <xdr:row>0</xdr:row>
      <xdr:rowOff>76199</xdr:rowOff>
    </xdr:from>
    <xdr:to>
      <xdr:col>15</xdr:col>
      <xdr:colOff>228600</xdr:colOff>
      <xdr:row>28</xdr:row>
      <xdr:rowOff>180974</xdr:rowOff>
    </xdr:to>
    <xdr:sp macro="" textlink="">
      <xdr:nvSpPr>
        <xdr:cNvPr id="2" name="Rectangle 1">
          <a:extLst>
            <a:ext uri="{FF2B5EF4-FFF2-40B4-BE49-F238E27FC236}">
              <a16:creationId xmlns:a16="http://schemas.microsoft.com/office/drawing/2014/main" id="{74201E99-91D7-41A5-B2CC-B66C1CC5B352}"/>
            </a:ext>
          </a:extLst>
        </xdr:cNvPr>
        <xdr:cNvSpPr>
          <a:spLocks noGrp="1" noChangeArrowheads="1"/>
        </xdr:cNvSpPr>
      </xdr:nvSpPr>
      <xdr:spPr bwMode="auto">
        <a:xfrm>
          <a:off x="10239374" y="76199"/>
          <a:ext cx="3638551" cy="5438775"/>
        </a:xfrm>
        <a:prstGeom prst="rect">
          <a:avLst/>
        </a:prstGeom>
        <a:noFill/>
        <a:ln w="9525">
          <a:noFill/>
          <a:miter lim="800000"/>
          <a:headEnd/>
          <a:tailEnd/>
        </a:ln>
      </xdr:spPr>
      <xdr:txBody>
        <a:bodyPr vert="horz" wrap="square" lIns="90488" tIns="44450" rIns="90488" bIns="44450" numCol="1" anchor="t" anchorCtr="0" compatLnSpc="1">
          <a:prstTxWarp prst="textNoShape">
            <a:avLst/>
          </a:prstTxWarp>
        </a:bodyPr>
        <a:lstStyle>
          <a:lvl1pPr marL="342900" indent="-342900" algn="l" rtl="0" eaLnBrk="0" fontAlgn="base" hangingPunct="0">
            <a:spcBef>
              <a:spcPct val="20000"/>
            </a:spcBef>
            <a:spcAft>
              <a:spcPct val="0"/>
            </a:spcAft>
            <a:buClr>
              <a:schemeClr val="accent2"/>
            </a:buClr>
            <a:buSzPct val="75000"/>
            <a:buFont typeface="Wingdings" pitchFamily="2" charset="2"/>
            <a:buChar char="n"/>
            <a:defRPr sz="2400" b="1">
              <a:solidFill>
                <a:schemeClr val="tx1"/>
              </a:solidFill>
              <a:latin typeface="+mn-lt"/>
              <a:ea typeface="+mn-ea"/>
              <a:cs typeface="+mn-cs"/>
            </a:defRPr>
          </a:lvl1pPr>
          <a:lvl2pPr marL="742950" indent="-285750" algn="l" rtl="0" eaLnBrk="0" fontAlgn="base" hangingPunct="0">
            <a:spcBef>
              <a:spcPct val="20000"/>
            </a:spcBef>
            <a:spcAft>
              <a:spcPct val="0"/>
            </a:spcAft>
            <a:buClr>
              <a:schemeClr val="bg2"/>
            </a:buClr>
            <a:buFont typeface="Symbol" pitchFamily="18" charset="2"/>
            <a:buChar char="·"/>
            <a:defRPr sz="2000" b="1">
              <a:solidFill>
                <a:schemeClr val="tx1"/>
              </a:solidFill>
              <a:latin typeface="+mn-lt"/>
            </a:defRPr>
          </a:lvl2pPr>
          <a:lvl3pPr marL="1085850" indent="-228600" algn="l" rtl="0" eaLnBrk="0" fontAlgn="base" hangingPunct="0">
            <a:spcBef>
              <a:spcPct val="20000"/>
            </a:spcBef>
            <a:spcAft>
              <a:spcPct val="0"/>
            </a:spcAft>
            <a:buClr>
              <a:schemeClr val="tx1"/>
            </a:buClr>
            <a:buChar char="»"/>
            <a:defRPr b="1">
              <a:solidFill>
                <a:schemeClr val="tx1"/>
              </a:solidFill>
              <a:latin typeface="+mn-lt"/>
            </a:defRPr>
          </a:lvl3pPr>
          <a:lvl4pPr marL="1428750" indent="-228600" algn="l" rtl="0" eaLnBrk="0" fontAlgn="base" hangingPunct="0">
            <a:spcBef>
              <a:spcPct val="20000"/>
            </a:spcBef>
            <a:spcAft>
              <a:spcPct val="0"/>
            </a:spcAft>
            <a:buClr>
              <a:schemeClr val="accent2"/>
            </a:buClr>
            <a:buSzPct val="62000"/>
            <a:buFont typeface="Monotype Sorts" pitchFamily="2" charset="2"/>
            <a:buChar char="u"/>
            <a:defRPr sz="1600" b="1">
              <a:solidFill>
                <a:schemeClr val="tx1"/>
              </a:solidFill>
              <a:latin typeface="+mn-lt"/>
            </a:defRPr>
          </a:lvl4pPr>
          <a:lvl5pPr marL="1771650" indent="-228600" algn="l" rtl="0" eaLnBrk="0" fontAlgn="base" hangingPunct="0">
            <a:spcBef>
              <a:spcPct val="20000"/>
            </a:spcBef>
            <a:spcAft>
              <a:spcPct val="0"/>
            </a:spcAft>
            <a:buClr>
              <a:schemeClr val="tx1"/>
            </a:buClr>
            <a:buChar char="–"/>
            <a:defRPr sz="1400" b="1">
              <a:solidFill>
                <a:schemeClr val="tx1"/>
              </a:solidFill>
              <a:latin typeface="+mn-lt"/>
            </a:defRPr>
          </a:lvl5pPr>
          <a:lvl6pPr marL="2228850" indent="-228600" algn="l" rtl="0" fontAlgn="base">
            <a:spcBef>
              <a:spcPct val="20000"/>
            </a:spcBef>
            <a:spcAft>
              <a:spcPct val="0"/>
            </a:spcAft>
            <a:buClr>
              <a:schemeClr val="tx1"/>
            </a:buClr>
            <a:buChar char="–"/>
            <a:defRPr sz="1400" b="1">
              <a:solidFill>
                <a:schemeClr val="tx1"/>
              </a:solidFill>
              <a:latin typeface="+mn-lt"/>
            </a:defRPr>
          </a:lvl6pPr>
          <a:lvl7pPr marL="2686050" indent="-228600" algn="l" rtl="0" fontAlgn="base">
            <a:spcBef>
              <a:spcPct val="20000"/>
            </a:spcBef>
            <a:spcAft>
              <a:spcPct val="0"/>
            </a:spcAft>
            <a:buClr>
              <a:schemeClr val="tx1"/>
            </a:buClr>
            <a:buChar char="–"/>
            <a:defRPr sz="1400" b="1">
              <a:solidFill>
                <a:schemeClr val="tx1"/>
              </a:solidFill>
              <a:latin typeface="+mn-lt"/>
            </a:defRPr>
          </a:lvl7pPr>
          <a:lvl8pPr marL="3143250" indent="-228600" algn="l" rtl="0" fontAlgn="base">
            <a:spcBef>
              <a:spcPct val="20000"/>
            </a:spcBef>
            <a:spcAft>
              <a:spcPct val="0"/>
            </a:spcAft>
            <a:buClr>
              <a:schemeClr val="tx1"/>
            </a:buClr>
            <a:buChar char="–"/>
            <a:defRPr sz="1400" b="1">
              <a:solidFill>
                <a:schemeClr val="tx1"/>
              </a:solidFill>
              <a:latin typeface="+mn-lt"/>
            </a:defRPr>
          </a:lvl8pPr>
          <a:lvl9pPr marL="3600450" indent="-228600" algn="l" rtl="0" fontAlgn="base">
            <a:spcBef>
              <a:spcPct val="20000"/>
            </a:spcBef>
            <a:spcAft>
              <a:spcPct val="0"/>
            </a:spcAft>
            <a:buClr>
              <a:schemeClr val="tx1"/>
            </a:buClr>
            <a:buChar char="–"/>
            <a:defRPr sz="1400" b="1">
              <a:solidFill>
                <a:schemeClr val="tx1"/>
              </a:solidFill>
              <a:latin typeface="+mn-lt"/>
            </a:defRPr>
          </a:lvl9pPr>
        </a:lstStyle>
        <a:p>
          <a:pPr>
            <a:buFont typeface="Wingdings" pitchFamily="2" charset="2"/>
            <a:buNone/>
          </a:pPr>
          <a:r>
            <a:rPr lang="en-US" sz="1200" i="1">
              <a:solidFill>
                <a:schemeClr val="accent2"/>
              </a:solidFill>
              <a:ea typeface="MS Mincho" pitchFamily="49" charset="-128"/>
            </a:rPr>
            <a:t>Decision variable:</a:t>
          </a:r>
        </a:p>
        <a:p>
          <a:pPr>
            <a:buFont typeface="Wingdings" pitchFamily="2" charset="2"/>
            <a:buNone/>
          </a:pPr>
          <a:r>
            <a:rPr lang="en-US" sz="1200" i="1">
              <a:ea typeface="MS Mincho" pitchFamily="49" charset="-128"/>
              <a:cs typeface="Courier New" pitchFamily="49" charset="0"/>
            </a:rPr>
            <a:t>p1</a:t>
          </a:r>
          <a:r>
            <a:rPr lang="en-US" sz="1200">
              <a:ea typeface="MS Mincho" pitchFamily="49" charset="-128"/>
              <a:cs typeface="Courier New" pitchFamily="49" charset="0"/>
            </a:rPr>
            <a:t> = price per Aqua spa, $</a:t>
          </a:r>
        </a:p>
        <a:p>
          <a:pPr>
            <a:buFont typeface="Wingdings" pitchFamily="2" charset="2"/>
            <a:buNone/>
          </a:pPr>
          <a:r>
            <a:rPr lang="en-US" sz="1200">
              <a:ea typeface="MS Mincho" pitchFamily="49" charset="-128"/>
              <a:cs typeface="Courier New" pitchFamily="49" charset="0"/>
            </a:rPr>
            <a:t>p2 =</a:t>
          </a:r>
          <a:r>
            <a:rPr lang="en-US" sz="1200" baseline="0">
              <a:ea typeface="MS Mincho" pitchFamily="49" charset="-128"/>
              <a:cs typeface="Courier New" pitchFamily="49" charset="0"/>
            </a:rPr>
            <a:t> price per  Hydro Luxe, $</a:t>
          </a:r>
          <a:endParaRPr lang="en-US" sz="1200">
            <a:ea typeface="MS Mincho" pitchFamily="49" charset="-128"/>
            <a:cs typeface="Courier New" pitchFamily="49" charset="0"/>
          </a:endParaRPr>
        </a:p>
        <a:p>
          <a:pPr>
            <a:buNone/>
          </a:pPr>
          <a:endParaRPr lang="en-US" sz="1200" i="1">
            <a:solidFill>
              <a:schemeClr val="accent2"/>
            </a:solidFill>
            <a:ea typeface="MS Mincho" pitchFamily="49" charset="-128"/>
          </a:endParaRPr>
        </a:p>
        <a:p>
          <a:pPr>
            <a:buNone/>
          </a:pPr>
          <a:r>
            <a:rPr lang="en-US" sz="1200" i="1">
              <a:solidFill>
                <a:schemeClr val="accent2"/>
              </a:solidFill>
              <a:ea typeface="MS Mincho" pitchFamily="49" charset="-128"/>
            </a:rPr>
            <a:t>Inputs:</a:t>
          </a:r>
        </a:p>
        <a:p>
          <a:pPr>
            <a:buNone/>
          </a:pPr>
          <a:r>
            <a:rPr lang="en-US" sz="1200" i="1">
              <a:ea typeface="MS Mincho" pitchFamily="49" charset="-128"/>
              <a:cs typeface="Courier New" pitchFamily="49" charset="0"/>
            </a:rPr>
            <a:t>D1</a:t>
          </a:r>
          <a:r>
            <a:rPr lang="en-US" sz="1200">
              <a:ea typeface="MS Mincho" pitchFamily="49" charset="-128"/>
              <a:cs typeface="Courier New" pitchFamily="49" charset="0"/>
            </a:rPr>
            <a:t> = demand based on price, units</a:t>
          </a:r>
          <a:endParaRPr lang="en-US" sz="1200" i="1">
            <a:ea typeface="MS Mincho" pitchFamily="49" charset="-128"/>
          </a:endParaRPr>
        </a:p>
        <a:p>
          <a:pPr>
            <a:buNone/>
          </a:pPr>
          <a:r>
            <a:rPr lang="en-US" sz="1200" i="1">
              <a:ea typeface="MS Mincho" pitchFamily="49" charset="-128"/>
            </a:rPr>
            <a:t>	 D = 1,733,350.64 p1</a:t>
          </a:r>
          <a:r>
            <a:rPr lang="en-US" sz="1200" i="1" baseline="30000">
              <a:ea typeface="MS Mincho" pitchFamily="49" charset="-128"/>
            </a:rPr>
            <a:t>-1.36</a:t>
          </a:r>
        </a:p>
        <a:p>
          <a:pPr marL="342900" indent="-342900" algn="l" rtl="0" eaLnBrk="0" fontAlgn="base" hangingPunct="0">
            <a:spcBef>
              <a:spcPct val="20000"/>
            </a:spcBef>
            <a:spcAft>
              <a:spcPct val="0"/>
            </a:spcAft>
            <a:buClr>
              <a:schemeClr val="accent2"/>
            </a:buClr>
            <a:buSzPct val="75000"/>
            <a:buFont typeface="Wingdings" pitchFamily="2" charset="2"/>
            <a:buNone/>
          </a:pPr>
          <a:r>
            <a:rPr lang="en-US" sz="1200" b="1" i="1">
              <a:solidFill>
                <a:schemeClr val="tx1"/>
              </a:solidFill>
              <a:latin typeface="+mn-lt"/>
              <a:ea typeface="MS Mincho" pitchFamily="49" charset="-128"/>
              <a:cs typeface="Courier New" pitchFamily="49" charset="0"/>
            </a:rPr>
            <a:t>D2 = demand based on price, units</a:t>
          </a:r>
        </a:p>
        <a:p>
          <a:pPr marL="342900" indent="-342900" algn="l" rtl="0" eaLnBrk="0" fontAlgn="base" hangingPunct="0">
            <a:spcBef>
              <a:spcPct val="20000"/>
            </a:spcBef>
            <a:spcAft>
              <a:spcPct val="0"/>
            </a:spcAft>
            <a:buClr>
              <a:schemeClr val="accent2"/>
            </a:buClr>
            <a:buSzPct val="75000"/>
            <a:buFont typeface="Wingdings" pitchFamily="2" charset="2"/>
            <a:buNone/>
          </a:pPr>
          <a:r>
            <a:rPr lang="en-US" sz="1200" b="1" i="1">
              <a:solidFill>
                <a:schemeClr val="tx1"/>
              </a:solidFill>
              <a:latin typeface="+mn-lt"/>
              <a:ea typeface="MS Mincho" pitchFamily="49" charset="-128"/>
              <a:cs typeface="Courier New" pitchFamily="49" charset="0"/>
            </a:rPr>
            <a:t>	 D = 1,099,135.82 p</a:t>
          </a:r>
          <a:r>
            <a:rPr lang="en-US" sz="1200" b="1" i="1" baseline="30000">
              <a:solidFill>
                <a:schemeClr val="tx1"/>
              </a:solidFill>
              <a:latin typeface="+mn-lt"/>
              <a:ea typeface="MS Mincho" pitchFamily="49" charset="-128"/>
              <a:cs typeface="+mn-cs"/>
            </a:rPr>
            <a:t>-1.25</a:t>
          </a:r>
        </a:p>
        <a:p>
          <a:pPr marL="342900" indent="-342900" algn="l" rtl="0" eaLnBrk="0" fontAlgn="base" hangingPunct="0">
            <a:spcBef>
              <a:spcPct val="20000"/>
            </a:spcBef>
            <a:spcAft>
              <a:spcPct val="0"/>
            </a:spcAft>
            <a:buClr>
              <a:schemeClr val="accent2"/>
            </a:buClr>
            <a:buSzPct val="75000"/>
            <a:buFont typeface="Wingdings" pitchFamily="2" charset="2"/>
            <a:buNone/>
          </a:pPr>
          <a:r>
            <a:rPr lang="en-US" sz="1200" b="1" i="1">
              <a:solidFill>
                <a:schemeClr val="tx1"/>
              </a:solidFill>
              <a:latin typeface="+mn-lt"/>
              <a:ea typeface="MS Mincho" pitchFamily="49" charset="-128"/>
              <a:cs typeface="Courier New" pitchFamily="49" charset="0"/>
            </a:rPr>
            <a:t>c1 = cost per Aqua spa, $240</a:t>
          </a:r>
        </a:p>
        <a:p>
          <a:pPr marL="342900" indent="-342900" algn="l" rtl="0" eaLnBrk="0" fontAlgn="base" hangingPunct="0">
            <a:spcBef>
              <a:spcPct val="20000"/>
            </a:spcBef>
            <a:spcAft>
              <a:spcPct val="0"/>
            </a:spcAft>
            <a:buClr>
              <a:schemeClr val="accent2"/>
            </a:buClr>
            <a:buSzPct val="75000"/>
            <a:buFont typeface="Wingdings" pitchFamily="2" charset="2"/>
            <a:buNone/>
          </a:pPr>
          <a:r>
            <a:rPr lang="en-US" sz="1200" b="1" i="1">
              <a:solidFill>
                <a:schemeClr val="tx1"/>
              </a:solidFill>
              <a:latin typeface="+mn-lt"/>
              <a:ea typeface="MS Mincho" pitchFamily="49" charset="-128"/>
              <a:cs typeface="Courier New" pitchFamily="49" charset="0"/>
            </a:rPr>
            <a:t>c2 = cost per Hydro luxe, $300</a:t>
          </a:r>
        </a:p>
        <a:p>
          <a:pPr>
            <a:buNone/>
          </a:pPr>
          <a:endParaRPr lang="en-US" sz="1200" i="1">
            <a:solidFill>
              <a:schemeClr val="accent2"/>
            </a:solidFill>
            <a:ea typeface="MS Mincho" pitchFamily="49" charset="-128"/>
          </a:endParaRPr>
        </a:p>
        <a:p>
          <a:pPr>
            <a:buNone/>
          </a:pPr>
          <a:r>
            <a:rPr lang="en-US" sz="1200" i="1">
              <a:solidFill>
                <a:schemeClr val="accent2"/>
              </a:solidFill>
              <a:ea typeface="MS Mincho" pitchFamily="49" charset="-128"/>
            </a:rPr>
            <a:t>Objective:</a:t>
          </a:r>
          <a:endParaRPr lang="en-US" sz="1200" i="1">
            <a:solidFill>
              <a:schemeClr val="accent2"/>
            </a:solidFill>
            <a:cs typeface="Courier New" pitchFamily="49" charset="0"/>
          </a:endParaRPr>
        </a:p>
        <a:p>
          <a:r>
            <a:rPr lang="en-US" sz="1200" b="1" i="1">
              <a:solidFill>
                <a:schemeClr val="tx1"/>
              </a:solidFill>
              <a:latin typeface="+mn-lt"/>
              <a:ea typeface="MS Mincho" pitchFamily="49" charset="-128"/>
              <a:cs typeface="Courier New" pitchFamily="49" charset="0"/>
            </a:rPr>
            <a:t>Maximize profit:  max [(p1 - c1)D1]</a:t>
          </a:r>
        </a:p>
        <a:p>
          <a:pPr rtl="0" eaLnBrk="0" fontAlgn="base" latinLnBrk="0" hangingPunct="0"/>
          <a:r>
            <a:rPr lang="en-US" sz="1200" b="1" i="1">
              <a:solidFill>
                <a:schemeClr val="tx1"/>
              </a:solidFill>
              <a:latin typeface="+mn-lt"/>
              <a:ea typeface="MS Mincho" pitchFamily="49" charset="-128"/>
              <a:cs typeface="Courier New" pitchFamily="49" charset="0"/>
            </a:rPr>
            <a:t>Maximize profit:  max [(p2 - c2)D2]</a:t>
          </a:r>
        </a:p>
        <a:p>
          <a:pPr marL="342900" indent="-342900" algn="l" rtl="0" eaLnBrk="0" fontAlgn="base" latinLnBrk="0" hangingPunct="0">
            <a:spcBef>
              <a:spcPct val="20000"/>
            </a:spcBef>
            <a:spcAft>
              <a:spcPct val="0"/>
            </a:spcAft>
            <a:buClr>
              <a:schemeClr val="accent2"/>
            </a:buClr>
            <a:buSzPct val="75000"/>
            <a:buFont typeface="Wingdings" pitchFamily="2" charset="2"/>
            <a:buChar char="n"/>
          </a:pPr>
          <a:r>
            <a:rPr lang="en-US" sz="1200" b="1" i="1">
              <a:solidFill>
                <a:schemeClr val="tx1"/>
              </a:solidFill>
              <a:latin typeface="+mn-lt"/>
              <a:ea typeface="MS Mincho" pitchFamily="49" charset="-128"/>
              <a:cs typeface="Courier New" pitchFamily="49" charset="0"/>
            </a:rPr>
            <a:t>Total profit: max[(p1-c1)D1 + (p2-c2)D2]</a:t>
          </a:r>
        </a:p>
        <a:p>
          <a:pPr>
            <a:buNone/>
          </a:pPr>
          <a:endParaRPr lang="en-US" sz="1200" i="1">
            <a:solidFill>
              <a:schemeClr val="accent2"/>
            </a:solidFill>
            <a:ea typeface="MS Mincho" pitchFamily="49" charset="-128"/>
            <a:cs typeface="Courier New" pitchFamily="49" charset="0"/>
          </a:endParaRPr>
        </a:p>
        <a:p>
          <a:pPr>
            <a:buNone/>
          </a:pPr>
          <a:r>
            <a:rPr lang="en-US" sz="1200" i="1">
              <a:solidFill>
                <a:schemeClr val="accent2"/>
              </a:solidFill>
              <a:cs typeface="Courier New" pitchFamily="49" charset="0"/>
            </a:rPr>
            <a:t>Constraints:</a:t>
          </a:r>
        </a:p>
        <a:p>
          <a:pPr>
            <a:buNone/>
          </a:pPr>
          <a:r>
            <a:rPr lang="en-US" sz="1200">
              <a:ea typeface="MS Mincho" pitchFamily="49" charset="-128"/>
            </a:rPr>
            <a:t>Max pumps:		</a:t>
          </a:r>
          <a:r>
            <a:rPr lang="en-US" sz="1200" i="1">
              <a:ea typeface="MS Mincho" pitchFamily="49" charset="-128"/>
            </a:rPr>
            <a:t>1D1+1D2 &lt;= 280</a:t>
          </a:r>
        </a:p>
        <a:p>
          <a:pPr marL="342900" marR="0" lvl="0" indent="-342900" algn="l" defTabSz="914400" rtl="0" eaLnBrk="0" fontAlgn="base" latinLnBrk="0" hangingPunct="0">
            <a:lnSpc>
              <a:spcPct val="100000"/>
            </a:lnSpc>
            <a:spcBef>
              <a:spcPct val="20000"/>
            </a:spcBef>
            <a:spcAft>
              <a:spcPct val="0"/>
            </a:spcAft>
            <a:buClr>
              <a:schemeClr val="accent2"/>
            </a:buClr>
            <a:buSzPct val="75000"/>
            <a:buFont typeface="Wingdings" pitchFamily="2" charset="2"/>
            <a:buNone/>
            <a:tabLst/>
            <a:defRPr/>
          </a:pPr>
          <a:r>
            <a:rPr lang="en-US" sz="1200" b="1">
              <a:solidFill>
                <a:schemeClr val="tx1"/>
              </a:solidFill>
              <a:latin typeface="+mn-lt"/>
              <a:ea typeface="MS Mincho" pitchFamily="49" charset="-128"/>
              <a:cs typeface="+mn-cs"/>
            </a:rPr>
            <a:t>Max tubing materials:	8D1+10D2 &lt;= 2600</a:t>
          </a:r>
        </a:p>
        <a:p>
          <a:pPr marL="342900" marR="0" lvl="0" indent="-342900" algn="l" defTabSz="914400" rtl="0" eaLnBrk="0" fontAlgn="base" latinLnBrk="0" hangingPunct="0">
            <a:lnSpc>
              <a:spcPct val="100000"/>
            </a:lnSpc>
            <a:spcBef>
              <a:spcPct val="20000"/>
            </a:spcBef>
            <a:spcAft>
              <a:spcPct val="0"/>
            </a:spcAft>
            <a:buClr>
              <a:schemeClr val="accent2"/>
            </a:buClr>
            <a:buSzPct val="75000"/>
            <a:buFont typeface="Wingdings" pitchFamily="2" charset="2"/>
            <a:buNone/>
            <a:tabLst/>
            <a:defRPr/>
          </a:pPr>
          <a:r>
            <a:rPr lang="en-US" sz="1200" b="1">
              <a:solidFill>
                <a:schemeClr val="tx1"/>
              </a:solidFill>
              <a:latin typeface="+mn-lt"/>
              <a:ea typeface="MS Mincho" pitchFamily="49" charset="-128"/>
              <a:cs typeface="+mn-cs"/>
            </a:rPr>
            <a:t>Max labor:		3D1+4D2 &lt;= 1100</a:t>
          </a:r>
        </a:p>
        <a:p>
          <a:pPr>
            <a:buFont typeface="Wingdings" pitchFamily="2" charset="2"/>
            <a:buNone/>
          </a:pPr>
          <a:r>
            <a:rPr lang="en-US" sz="1200"/>
            <a:t>Non-negativity:	</a:t>
          </a:r>
          <a:r>
            <a:rPr lang="en-US" sz="1200" i="1"/>
            <a:t>p1, p2 &gt;= 0</a:t>
          </a:r>
        </a:p>
        <a:p>
          <a:pPr>
            <a:buFont typeface="Wingdings" pitchFamily="2" charset="2"/>
            <a:buNone/>
          </a:pPr>
          <a:r>
            <a:rPr lang="en-US" sz="1200" i="1"/>
            <a:t>Price fo rAqua Spa:	p1</a:t>
          </a:r>
          <a:r>
            <a:rPr lang="en-US" sz="1200" i="1" baseline="0"/>
            <a:t> &lt; = 1100</a:t>
          </a:r>
        </a:p>
        <a:p>
          <a:pPr>
            <a:buFont typeface="Wingdings" pitchFamily="2" charset="2"/>
            <a:buNone/>
          </a:pPr>
          <a:r>
            <a:rPr lang="en-US" sz="1200" i="1" baseline="0"/>
            <a:t>Price for Hydro Luxe:	p2 &lt;= 1320</a:t>
          </a:r>
          <a:endParaRPr lang="en-US" sz="1200" i="1"/>
        </a:p>
        <a:p>
          <a:pPr>
            <a:buFont typeface="Wingdings" pitchFamily="2" charset="2"/>
            <a:buNone/>
          </a:pPr>
          <a:endParaRPr lang="en-US" sz="1200"/>
        </a:p>
      </xdr:txBody>
    </xdr:sp>
    <xdr:clientData/>
  </xdr:twoCellAnchor>
  <xdr:twoCellAnchor>
    <xdr:from>
      <xdr:col>5</xdr:col>
      <xdr:colOff>38099</xdr:colOff>
      <xdr:row>16</xdr:row>
      <xdr:rowOff>161925</xdr:rowOff>
    </xdr:from>
    <xdr:to>
      <xdr:col>8</xdr:col>
      <xdr:colOff>171449</xdr:colOff>
      <xdr:row>28</xdr:row>
      <xdr:rowOff>95251</xdr:rowOff>
    </xdr:to>
    <xdr:sp macro="" textlink="">
      <xdr:nvSpPr>
        <xdr:cNvPr id="3" name="Content Placeholder 1">
          <a:extLst>
            <a:ext uri="{FF2B5EF4-FFF2-40B4-BE49-F238E27FC236}">
              <a16:creationId xmlns:a16="http://schemas.microsoft.com/office/drawing/2014/main" id="{C12E1631-C4DF-4F9E-B44D-36F25807A4EB}"/>
            </a:ext>
          </a:extLst>
        </xdr:cNvPr>
        <xdr:cNvSpPr txBox="1">
          <a:spLocks/>
        </xdr:cNvSpPr>
      </xdr:nvSpPr>
      <xdr:spPr>
        <a:xfrm>
          <a:off x="5457824" y="3400425"/>
          <a:ext cx="4095750" cy="2219326"/>
        </a:xfrm>
        <a:prstGeom prst="rect">
          <a:avLst/>
        </a:prstGeom>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buFont typeface="Arial" panose="020B0604020202020204" pitchFamily="34" charset="0"/>
            <a:buNone/>
          </a:pPr>
          <a:r>
            <a:rPr lang="en-US" sz="1200" b="1" i="1">
              <a:solidFill>
                <a:srgbClr val="0070C0"/>
              </a:solidFill>
              <a:cs typeface="Courier New" pitchFamily="49" charset="0"/>
            </a:rPr>
            <a:t>Explaination:</a:t>
          </a:r>
        </a:p>
        <a:p>
          <a:pPr marL="171450" indent="-171450">
            <a:buFont typeface="Arial" panose="020B0604020202020204" pitchFamily="34" charset="0"/>
            <a:buChar char="•"/>
          </a:pPr>
          <a:r>
            <a:rPr lang="en-US" sz="1200" b="1" i="0">
              <a:solidFill>
                <a:sysClr val="windowText" lastClr="000000"/>
              </a:solidFill>
              <a:cs typeface="Courier New" pitchFamily="49" charset="0"/>
            </a:rPr>
            <a:t>In this model, I have added two more constraints.</a:t>
          </a:r>
        </a:p>
        <a:p>
          <a:pPr marL="171450" indent="-171450">
            <a:buFont typeface="Arial" panose="020B0604020202020204" pitchFamily="34" charset="0"/>
            <a:buChar char="•"/>
          </a:pPr>
          <a:r>
            <a:rPr lang="en-US" sz="1200" b="1" i="0" baseline="0">
              <a:solidFill>
                <a:sysClr val="windowText" lastClr="000000"/>
              </a:solidFill>
              <a:cs typeface="Courier New" pitchFamily="49" charset="0"/>
            </a:rPr>
            <a:t>In revised model of Aqua spa, price is increases and demand as well as profit is decreases.</a:t>
          </a:r>
        </a:p>
        <a:p>
          <a:pPr marL="171450" indent="-171450">
            <a:buFont typeface="Arial" panose="020B0604020202020204" pitchFamily="34" charset="0"/>
            <a:buChar char="•"/>
          </a:pPr>
          <a:r>
            <a:rPr lang="en-US" sz="1200" b="1" i="0" baseline="0">
              <a:solidFill>
                <a:sysClr val="windowText" lastClr="000000"/>
              </a:solidFill>
              <a:cs typeface="Courier New" pitchFamily="49" charset="0"/>
            </a:rPr>
            <a:t>On the other hand, price is decreases and demand as well as profit increases in Hydro Luxe revised model.</a:t>
          </a:r>
        </a:p>
        <a:p>
          <a:pPr marL="171450" marR="0" lvl="0" indent="-171450"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200" b="1" i="0" kern="1200">
              <a:solidFill>
                <a:sysClr val="windowText" lastClr="000000"/>
              </a:solidFill>
              <a:latin typeface="+mn-lt"/>
              <a:ea typeface="+mn-ea"/>
              <a:cs typeface="Courier New" pitchFamily="49" charset="0"/>
            </a:rPr>
            <a:t>Total profit is $250,418.7. This is</a:t>
          </a:r>
          <a:r>
            <a:rPr lang="en-US" sz="1200" b="1" i="0" kern="1200" baseline="0">
              <a:solidFill>
                <a:sysClr val="windowText" lastClr="000000"/>
              </a:solidFill>
              <a:latin typeface="+mn-lt"/>
              <a:ea typeface="+mn-ea"/>
              <a:cs typeface="Courier New" pitchFamily="49" charset="0"/>
            </a:rPr>
            <a:t> a global solution.</a:t>
          </a:r>
        </a:p>
        <a:p>
          <a:pPr marL="171450" marR="0" lvl="0" indent="-171450"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200" b="1" i="0" kern="1200" baseline="0">
              <a:solidFill>
                <a:sysClr val="windowText" lastClr="000000"/>
              </a:solidFill>
              <a:latin typeface="+mn-lt"/>
              <a:ea typeface="+mn-ea"/>
              <a:cs typeface="Courier New" pitchFamily="49" charset="0"/>
            </a:rPr>
            <a:t>Total profit is is reduced as compared to previous model.</a:t>
          </a:r>
          <a:endParaRPr lang="en-US" sz="1200" b="1" i="0" kern="1200">
            <a:solidFill>
              <a:sysClr val="windowText" lastClr="000000"/>
            </a:solidFill>
            <a:latin typeface="+mn-lt"/>
            <a:ea typeface="+mn-ea"/>
            <a:cs typeface="Courier New" pitchFamily="49" charset="0"/>
          </a:endParaRPr>
        </a:p>
        <a:p>
          <a:pPr marL="171450" marR="0" lvl="0" indent="-171450"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200" b="1" i="0" kern="1200">
            <a:solidFill>
              <a:sysClr val="windowText" lastClr="000000"/>
            </a:solidFill>
            <a:latin typeface="+mn-lt"/>
            <a:ea typeface="+mn-ea"/>
            <a:cs typeface="Courier New" pitchFamily="49" charset="0"/>
          </a:endParaRPr>
        </a:p>
        <a:p>
          <a:pPr marL="171450" indent="-171450">
            <a:buFont typeface="Arial" panose="020B0604020202020204" pitchFamily="34" charset="0"/>
            <a:buChar char="•"/>
          </a:pPr>
          <a:endParaRPr lang="en-US" sz="1200" b="1" i="0">
            <a:solidFill>
              <a:sysClr val="windowText" lastClr="000000"/>
            </a:solidFill>
            <a:cs typeface="Courier New" pitchFamily="49" charset="0"/>
          </a:endParaRPr>
        </a:p>
        <a:p>
          <a:pPr>
            <a:buFont typeface="Arial" panose="020B0604020202020204" pitchFamily="34" charset="0"/>
            <a:buNone/>
          </a:pPr>
          <a:endParaRPr lang="en-US" sz="1200" b="1">
            <a:solidFill>
              <a:srgbClr val="0070C0"/>
            </a:solidFill>
          </a:endParaRPr>
        </a:p>
        <a:p>
          <a:pPr marL="171450" indent="-171450">
            <a:buFont typeface="Arial" panose="020B0604020202020204" pitchFamily="34" charset="0"/>
            <a:buChar char="•"/>
          </a:pPr>
          <a:endParaRPr lang="en-US" sz="1200" b="1" baseline="0"/>
        </a:p>
        <a:p>
          <a:pPr marL="171450" indent="-171450">
            <a:buFont typeface="Arial" panose="020B0604020202020204" pitchFamily="34" charset="0"/>
            <a:buChar char="•"/>
          </a:pPr>
          <a:endParaRPr lang="en-US" sz="1200" b="1" baseline="0"/>
        </a:p>
        <a:p>
          <a:pPr marL="0" indent="0">
            <a:buNone/>
          </a:pPr>
          <a:endParaRPr lang="en-US" sz="1200" b="1"/>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9</xdr:col>
      <xdr:colOff>114300</xdr:colOff>
      <xdr:row>6</xdr:row>
      <xdr:rowOff>114300</xdr:rowOff>
    </xdr:from>
    <xdr:to>
      <xdr:col>17</xdr:col>
      <xdr:colOff>114300</xdr:colOff>
      <xdr:row>21</xdr:row>
      <xdr:rowOff>114300</xdr:rowOff>
    </xdr:to>
    <xdr:graphicFrame macro="">
      <xdr:nvGraphicFramePr>
        <xdr:cNvPr id="2" name="STS_1_Chart">
          <a:extLst>
            <a:ext uri="{FF2B5EF4-FFF2-40B4-BE49-F238E27FC236}">
              <a16:creationId xmlns:a16="http://schemas.microsoft.com/office/drawing/2014/main" id="{2C33DD4D-397C-45E3-8198-C29CA87048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238125</xdr:colOff>
      <xdr:row>3</xdr:row>
      <xdr:rowOff>0</xdr:rowOff>
    </xdr:from>
    <xdr:to>
      <xdr:col>15</xdr:col>
      <xdr:colOff>238125</xdr:colOff>
      <xdr:row>5</xdr:row>
      <xdr:rowOff>152400</xdr:rowOff>
    </xdr:to>
    <xdr:sp macro="" textlink="">
      <xdr:nvSpPr>
        <xdr:cNvPr id="3" name="TextBox 2">
          <a:extLst>
            <a:ext uri="{FF2B5EF4-FFF2-40B4-BE49-F238E27FC236}">
              <a16:creationId xmlns:a16="http://schemas.microsoft.com/office/drawing/2014/main" id="{49BB87B0-A996-4EC5-B834-DE48F0C246AA}"/>
            </a:ext>
          </a:extLst>
        </xdr:cNvPr>
        <xdr:cNvSpPr txBox="1"/>
      </xdr:nvSpPr>
      <xdr:spPr>
        <a:xfrm>
          <a:off x="7315200" y="571500"/>
          <a:ext cx="2438400" cy="7620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When you select an output from the dropdown list in cell $K$4, the chart will adapt to that output.</a:t>
          </a:r>
        </a:p>
      </xdr:txBody>
    </xdr:sp>
    <xdr:clientData/>
  </xdr:twoCellAnchor>
  <xdr:twoCellAnchor>
    <xdr:from>
      <xdr:col>9</xdr:col>
      <xdr:colOff>114300</xdr:colOff>
      <xdr:row>22</xdr:row>
      <xdr:rowOff>152400</xdr:rowOff>
    </xdr:from>
    <xdr:to>
      <xdr:col>15</xdr:col>
      <xdr:colOff>552450</xdr:colOff>
      <xdr:row>34</xdr:row>
      <xdr:rowOff>85726</xdr:rowOff>
    </xdr:to>
    <xdr:sp macro="" textlink="">
      <xdr:nvSpPr>
        <xdr:cNvPr id="4" name="Content Placeholder 1">
          <a:extLst>
            <a:ext uri="{FF2B5EF4-FFF2-40B4-BE49-F238E27FC236}">
              <a16:creationId xmlns:a16="http://schemas.microsoft.com/office/drawing/2014/main" id="{847C83B2-A041-4C2B-81FE-8169C471814C}"/>
            </a:ext>
          </a:extLst>
        </xdr:cNvPr>
        <xdr:cNvSpPr txBox="1">
          <a:spLocks/>
        </xdr:cNvSpPr>
      </xdr:nvSpPr>
      <xdr:spPr>
        <a:xfrm>
          <a:off x="5972175" y="4572000"/>
          <a:ext cx="4095750" cy="2219326"/>
        </a:xfrm>
        <a:prstGeom prst="rect">
          <a:avLst/>
        </a:prstGeom>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buFont typeface="Arial" panose="020B0604020202020204" pitchFamily="34" charset="0"/>
            <a:buNone/>
          </a:pPr>
          <a:r>
            <a:rPr lang="en-US" sz="1200" b="1" i="1">
              <a:solidFill>
                <a:srgbClr val="0070C0"/>
              </a:solidFill>
              <a:cs typeface="Courier New" pitchFamily="49" charset="0"/>
            </a:rPr>
            <a:t>Explaination:</a:t>
          </a:r>
        </a:p>
        <a:p>
          <a:pPr marL="171450" indent="-171450">
            <a:buFont typeface="Arial" panose="020B0604020202020204" pitchFamily="34" charset="0"/>
            <a:buChar char="•"/>
          </a:pPr>
          <a:r>
            <a:rPr lang="en-US" sz="1200" b="1" i="0">
              <a:solidFill>
                <a:sysClr val="windowText" lastClr="000000"/>
              </a:solidFill>
              <a:cs typeface="Courier New" pitchFamily="49" charset="0"/>
            </a:rPr>
            <a:t>Solver table couldn't</a:t>
          </a:r>
          <a:r>
            <a:rPr lang="en-US" sz="1200" b="1" i="0" baseline="0">
              <a:solidFill>
                <a:sysClr val="windowText" lastClr="000000"/>
              </a:solidFill>
              <a:cs typeface="Courier New" pitchFamily="49" charset="0"/>
            </a:rPr>
            <a:t> find optimal solution from 500 hrs to 920 hrs of labor.</a:t>
          </a:r>
        </a:p>
        <a:p>
          <a:pPr marL="171450" indent="-171450">
            <a:buFont typeface="Arial" panose="020B0604020202020204" pitchFamily="34" charset="0"/>
            <a:buChar char="•"/>
          </a:pPr>
          <a:r>
            <a:rPr lang="en-US" sz="1200" b="1" i="0" kern="1200" baseline="0">
              <a:solidFill>
                <a:sysClr val="windowText" lastClr="000000"/>
              </a:solidFill>
              <a:latin typeface="+mn-lt"/>
              <a:ea typeface="+mn-ea"/>
              <a:cs typeface="Courier New" pitchFamily="49" charset="0"/>
            </a:rPr>
            <a:t>Labor hours from 940 hrs to 980 hrs, not only profit but also number of units (demand) is increasing and price is decreasing for Aqua Spa. Afterwards optimal solution is same for all labor hours. Therefore, it is insensitive.</a:t>
          </a:r>
        </a:p>
        <a:p>
          <a:pPr marL="171450" indent="-171450">
            <a:buFont typeface="Arial" panose="020B0604020202020204" pitchFamily="34" charset="0"/>
            <a:buChar char="•"/>
          </a:pPr>
          <a:r>
            <a:rPr lang="en-US" sz="1200" b="1" i="0" kern="1200" baseline="0">
              <a:solidFill>
                <a:sysClr val="windowText" lastClr="000000"/>
              </a:solidFill>
              <a:latin typeface="+mn-lt"/>
              <a:ea typeface="+mn-ea"/>
              <a:cs typeface="Courier New" pitchFamily="49" charset="0"/>
            </a:rPr>
            <a:t>Price and number of units (demand) for Hydro Luxe is same for all labor hours means it is insensitive.</a:t>
          </a:r>
        </a:p>
        <a:p>
          <a:pPr marL="171450" indent="-171450">
            <a:buFont typeface="Arial" panose="020B0604020202020204" pitchFamily="34" charset="0"/>
            <a:buChar char="•"/>
          </a:pPr>
          <a:endParaRPr lang="en-US" sz="1200" b="1" i="0" kern="1200" baseline="0">
            <a:solidFill>
              <a:sysClr val="windowText" lastClr="000000"/>
            </a:solidFill>
            <a:latin typeface="+mn-lt"/>
            <a:ea typeface="+mn-ea"/>
            <a:cs typeface="Courier New" pitchFamily="49" charset="0"/>
          </a:endParaRPr>
        </a:p>
        <a:p>
          <a:pPr marL="171450" indent="-171450">
            <a:buFont typeface="Arial" panose="020B0604020202020204" pitchFamily="34" charset="0"/>
            <a:buChar char="•"/>
          </a:pPr>
          <a:endParaRPr lang="en-US" sz="1200" b="1" i="0" kern="1200">
            <a:solidFill>
              <a:sysClr val="windowText" lastClr="000000"/>
            </a:solidFill>
            <a:latin typeface="+mn-lt"/>
            <a:ea typeface="+mn-ea"/>
            <a:cs typeface="Courier New" pitchFamily="49" charset="0"/>
          </a:endParaRPr>
        </a:p>
        <a:p>
          <a:pPr marL="171450" marR="0" lvl="0" indent="-171450"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200" b="1" i="0" kern="1200">
            <a:solidFill>
              <a:sysClr val="windowText" lastClr="000000"/>
            </a:solidFill>
            <a:latin typeface="+mn-lt"/>
            <a:ea typeface="+mn-ea"/>
            <a:cs typeface="Courier New" pitchFamily="49" charset="0"/>
          </a:endParaRPr>
        </a:p>
        <a:p>
          <a:pPr marL="171450" indent="-171450">
            <a:buFont typeface="Arial" panose="020B0604020202020204" pitchFamily="34" charset="0"/>
            <a:buChar char="•"/>
          </a:pPr>
          <a:endParaRPr lang="en-US" sz="1200" b="1" i="0">
            <a:solidFill>
              <a:sysClr val="windowText" lastClr="000000"/>
            </a:solidFill>
            <a:cs typeface="Courier New" pitchFamily="49" charset="0"/>
          </a:endParaRPr>
        </a:p>
        <a:p>
          <a:pPr>
            <a:buFont typeface="Arial" panose="020B0604020202020204" pitchFamily="34" charset="0"/>
            <a:buNone/>
          </a:pPr>
          <a:endParaRPr lang="en-US" sz="1200" b="1">
            <a:solidFill>
              <a:srgbClr val="0070C0"/>
            </a:solidFill>
          </a:endParaRPr>
        </a:p>
        <a:p>
          <a:pPr marL="171450" indent="-171450">
            <a:buFont typeface="Arial" panose="020B0604020202020204" pitchFamily="34" charset="0"/>
            <a:buChar char="•"/>
          </a:pPr>
          <a:endParaRPr lang="en-US" sz="1200" b="1" baseline="0"/>
        </a:p>
        <a:p>
          <a:pPr marL="171450" indent="-171450">
            <a:buFont typeface="Arial" panose="020B0604020202020204" pitchFamily="34" charset="0"/>
            <a:buChar char="•"/>
          </a:pPr>
          <a:endParaRPr lang="en-US" sz="1200" b="1" baseline="0"/>
        </a:p>
        <a:p>
          <a:pPr marL="0" indent="0">
            <a:buNone/>
          </a:pPr>
          <a:endParaRPr lang="en-US" sz="12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75CDC-EF3B-4E47-80C9-FC03102CBB69}">
  <dimension ref="A1:K33"/>
  <sheetViews>
    <sheetView topLeftCell="A28" zoomScaleNormal="100" workbookViewId="0">
      <selection activeCell="J35" sqref="J35"/>
    </sheetView>
  </sheetViews>
  <sheetFormatPr defaultRowHeight="15" x14ac:dyDescent="0.25"/>
  <cols>
    <col min="10" max="11" width="11.7109375" bestFit="1" customWidth="1"/>
  </cols>
  <sheetData>
    <row r="1" spans="1:7" x14ac:dyDescent="0.25">
      <c r="A1" s="1" t="s">
        <v>3</v>
      </c>
      <c r="B1" s="2"/>
      <c r="C1" s="2"/>
      <c r="D1" s="2"/>
      <c r="E1" s="2"/>
      <c r="F1" s="2"/>
    </row>
    <row r="2" spans="1:7" x14ac:dyDescent="0.25">
      <c r="A2" s="1"/>
      <c r="B2" s="2"/>
      <c r="C2" s="2"/>
      <c r="D2" s="2"/>
      <c r="E2" s="2"/>
      <c r="F2" s="2"/>
    </row>
    <row r="3" spans="1:7" x14ac:dyDescent="0.25">
      <c r="A3" s="28" t="s">
        <v>4</v>
      </c>
      <c r="B3" s="28"/>
      <c r="C3" s="28"/>
      <c r="E3" s="28" t="s">
        <v>5</v>
      </c>
      <c r="F3" s="28"/>
      <c r="G3" s="28"/>
    </row>
    <row r="4" spans="1:7" x14ac:dyDescent="0.25">
      <c r="A4" s="3" t="s">
        <v>0</v>
      </c>
      <c r="B4" s="3" t="s">
        <v>1</v>
      </c>
      <c r="C4" s="3" t="s">
        <v>2</v>
      </c>
      <c r="E4" s="3" t="s">
        <v>0</v>
      </c>
      <c r="F4" s="3" t="s">
        <v>1</v>
      </c>
      <c r="G4" s="3" t="s">
        <v>2</v>
      </c>
    </row>
    <row r="5" spans="1:7" x14ac:dyDescent="0.25">
      <c r="A5" s="4">
        <v>1</v>
      </c>
      <c r="B5" s="5">
        <v>1090</v>
      </c>
      <c r="C5" s="4">
        <v>140</v>
      </c>
      <c r="E5" s="4">
        <v>1</v>
      </c>
      <c r="F5" s="5">
        <v>1300</v>
      </c>
      <c r="G5" s="4">
        <v>144</v>
      </c>
    </row>
    <row r="6" spans="1:7" x14ac:dyDescent="0.25">
      <c r="A6" s="4">
        <v>2</v>
      </c>
      <c r="B6" s="5">
        <v>1225</v>
      </c>
      <c r="C6" s="4">
        <v>95</v>
      </c>
      <c r="E6" s="4">
        <v>2</v>
      </c>
      <c r="F6" s="5">
        <v>1310</v>
      </c>
      <c r="G6" s="4">
        <v>139</v>
      </c>
    </row>
    <row r="7" spans="1:7" x14ac:dyDescent="0.25">
      <c r="A7" s="4">
        <v>3</v>
      </c>
      <c r="B7" s="5">
        <v>1170</v>
      </c>
      <c r="C7" s="4">
        <v>113</v>
      </c>
      <c r="E7" s="4">
        <v>3</v>
      </c>
      <c r="F7" s="5">
        <v>1230</v>
      </c>
      <c r="G7" s="4">
        <v>152</v>
      </c>
    </row>
    <row r="8" spans="1:7" x14ac:dyDescent="0.25">
      <c r="A8" s="4">
        <v>4</v>
      </c>
      <c r="B8" s="5">
        <v>1270</v>
      </c>
      <c r="C8" s="4">
        <v>99</v>
      </c>
      <c r="E8" s="4">
        <v>4</v>
      </c>
      <c r="F8" s="5">
        <v>1210</v>
      </c>
      <c r="G8" s="4">
        <v>157</v>
      </c>
    </row>
    <row r="9" spans="1:7" x14ac:dyDescent="0.25">
      <c r="A9" s="4">
        <v>5</v>
      </c>
      <c r="B9" s="5">
        <v>1275</v>
      </c>
      <c r="C9" s="4">
        <v>100</v>
      </c>
      <c r="E9" s="4">
        <v>5</v>
      </c>
      <c r="F9" s="5">
        <v>1270</v>
      </c>
      <c r="G9" s="4">
        <v>148</v>
      </c>
    </row>
    <row r="10" spans="1:7" x14ac:dyDescent="0.25">
      <c r="A10" s="4">
        <v>6</v>
      </c>
      <c r="B10" s="5">
        <v>1190</v>
      </c>
      <c r="C10" s="4">
        <v>107</v>
      </c>
      <c r="E10" s="4">
        <v>6</v>
      </c>
      <c r="F10" s="5">
        <v>1319</v>
      </c>
      <c r="G10" s="4">
        <v>139</v>
      </c>
    </row>
    <row r="11" spans="1:7" x14ac:dyDescent="0.25">
      <c r="A11" s="4">
        <v>7</v>
      </c>
      <c r="B11" s="5">
        <v>1000</v>
      </c>
      <c r="C11" s="4">
        <v>149</v>
      </c>
      <c r="E11" s="4">
        <v>7</v>
      </c>
      <c r="F11" s="5">
        <v>1179</v>
      </c>
      <c r="G11" s="4">
        <v>154</v>
      </c>
    </row>
    <row r="12" spans="1:7" x14ac:dyDescent="0.25">
      <c r="A12" s="4">
        <v>8</v>
      </c>
      <c r="B12" s="5">
        <v>899</v>
      </c>
      <c r="C12" s="4">
        <v>154</v>
      </c>
      <c r="E12" s="4">
        <v>8</v>
      </c>
      <c r="F12" s="5">
        <v>1169</v>
      </c>
      <c r="G12" s="4">
        <v>168</v>
      </c>
    </row>
    <row r="13" spans="1:7" x14ac:dyDescent="0.25">
      <c r="A13" s="4">
        <v>9</v>
      </c>
      <c r="B13" s="5">
        <v>1075</v>
      </c>
      <c r="C13" s="4">
        <v>120</v>
      </c>
      <c r="E13" s="4">
        <v>9</v>
      </c>
      <c r="F13" s="5">
        <v>1175</v>
      </c>
      <c r="G13" s="4">
        <v>162</v>
      </c>
    </row>
    <row r="14" spans="1:7" x14ac:dyDescent="0.25">
      <c r="A14" s="4">
        <v>10</v>
      </c>
      <c r="B14" s="5">
        <v>1075</v>
      </c>
      <c r="C14" s="4">
        <v>124</v>
      </c>
      <c r="E14" s="4">
        <v>10</v>
      </c>
      <c r="F14" s="5">
        <v>1215</v>
      </c>
      <c r="G14" s="4">
        <v>154</v>
      </c>
    </row>
    <row r="15" spans="1:7" x14ac:dyDescent="0.25">
      <c r="A15" s="4">
        <v>11</v>
      </c>
      <c r="B15" s="5">
        <v>989</v>
      </c>
      <c r="C15" s="4">
        <v>148</v>
      </c>
      <c r="E15" s="4">
        <v>11</v>
      </c>
      <c r="F15" s="5">
        <v>1195</v>
      </c>
      <c r="G15" s="4">
        <v>158</v>
      </c>
    </row>
    <row r="16" spans="1:7" x14ac:dyDescent="0.25">
      <c r="A16" s="4">
        <v>12</v>
      </c>
      <c r="B16" s="5">
        <v>979</v>
      </c>
      <c r="C16" s="4">
        <v>138</v>
      </c>
      <c r="E16" s="4">
        <v>12</v>
      </c>
      <c r="F16" s="5">
        <v>1230</v>
      </c>
      <c r="G16" s="4">
        <v>155</v>
      </c>
    </row>
    <row r="17" spans="1:11" x14ac:dyDescent="0.25">
      <c r="A17" s="4">
        <v>13</v>
      </c>
      <c r="B17" s="5">
        <v>1105</v>
      </c>
      <c r="C17" s="4">
        <v>130</v>
      </c>
      <c r="E17" s="4">
        <v>13</v>
      </c>
      <c r="F17" s="5">
        <v>1245</v>
      </c>
      <c r="G17" s="4">
        <v>147</v>
      </c>
    </row>
    <row r="18" spans="1:11" x14ac:dyDescent="0.25">
      <c r="A18" s="4">
        <v>14</v>
      </c>
      <c r="B18" s="5">
        <v>980</v>
      </c>
      <c r="C18" s="4">
        <v>149</v>
      </c>
      <c r="E18" s="4">
        <v>14</v>
      </c>
      <c r="F18" s="5">
        <v>1210</v>
      </c>
      <c r="G18" s="4">
        <v>149</v>
      </c>
    </row>
    <row r="19" spans="1:11" x14ac:dyDescent="0.25">
      <c r="A19" s="4">
        <v>15</v>
      </c>
      <c r="B19" s="5">
        <v>879</v>
      </c>
      <c r="C19" s="4">
        <v>158</v>
      </c>
      <c r="E19" s="4">
        <v>15</v>
      </c>
      <c r="F19" s="5">
        <v>1219</v>
      </c>
      <c r="G19" s="4">
        <v>149</v>
      </c>
    </row>
    <row r="20" spans="1:11" x14ac:dyDescent="0.25">
      <c r="A20" s="4">
        <v>16</v>
      </c>
      <c r="B20" s="5">
        <v>1080</v>
      </c>
      <c r="C20" s="4">
        <v>123</v>
      </c>
      <c r="E20" s="4">
        <v>16</v>
      </c>
      <c r="F20" s="5">
        <v>1230</v>
      </c>
      <c r="G20" s="4">
        <v>148</v>
      </c>
    </row>
    <row r="21" spans="1:11" x14ac:dyDescent="0.25">
      <c r="A21" s="4">
        <v>17</v>
      </c>
      <c r="B21" s="5">
        <v>1179</v>
      </c>
      <c r="C21" s="4">
        <v>116</v>
      </c>
      <c r="E21" s="4">
        <v>17</v>
      </c>
      <c r="F21" s="6">
        <v>1230</v>
      </c>
      <c r="G21" s="4">
        <v>146</v>
      </c>
    </row>
    <row r="22" spans="1:11" x14ac:dyDescent="0.25">
      <c r="A22" s="4">
        <v>18</v>
      </c>
      <c r="B22" s="5">
        <v>1239</v>
      </c>
      <c r="C22" s="4">
        <v>110</v>
      </c>
      <c r="E22" s="4">
        <v>18</v>
      </c>
      <c r="F22" s="5">
        <v>1270</v>
      </c>
      <c r="G22" s="4">
        <v>144</v>
      </c>
    </row>
    <row r="23" spans="1:11" x14ac:dyDescent="0.25">
      <c r="A23" s="4">
        <v>19</v>
      </c>
      <c r="B23" s="5">
        <v>1120</v>
      </c>
      <c r="C23" s="4">
        <v>126</v>
      </c>
      <c r="E23" s="4">
        <v>19</v>
      </c>
      <c r="F23" s="5">
        <v>1219</v>
      </c>
      <c r="G23" s="4">
        <v>158</v>
      </c>
    </row>
    <row r="24" spans="1:11" x14ac:dyDescent="0.25">
      <c r="A24" s="4">
        <v>20</v>
      </c>
      <c r="B24" s="5">
        <v>1009</v>
      </c>
      <c r="C24" s="4">
        <v>142</v>
      </c>
      <c r="E24" s="4">
        <v>20</v>
      </c>
      <c r="F24" s="5">
        <v>1169</v>
      </c>
      <c r="G24" s="4">
        <v>155</v>
      </c>
    </row>
    <row r="25" spans="1:11" x14ac:dyDescent="0.25">
      <c r="A25" s="4">
        <v>21</v>
      </c>
      <c r="B25" s="7">
        <v>989</v>
      </c>
      <c r="C25" s="8">
        <v>156</v>
      </c>
      <c r="E25" s="4">
        <v>21</v>
      </c>
      <c r="F25" s="5">
        <v>1219</v>
      </c>
      <c r="G25" s="8">
        <v>158</v>
      </c>
    </row>
    <row r="26" spans="1:11" x14ac:dyDescent="0.25">
      <c r="A26" s="4">
        <v>22</v>
      </c>
      <c r="B26" s="7">
        <v>909</v>
      </c>
      <c r="C26" s="8">
        <v>161</v>
      </c>
      <c r="E26" s="4">
        <v>22</v>
      </c>
      <c r="F26" s="7">
        <v>1132</v>
      </c>
      <c r="G26" s="8">
        <v>167</v>
      </c>
    </row>
    <row r="27" spans="1:11" x14ac:dyDescent="0.25">
      <c r="A27" s="4">
        <v>23</v>
      </c>
      <c r="B27" s="7">
        <v>1000</v>
      </c>
      <c r="C27" s="8">
        <v>134</v>
      </c>
      <c r="E27" s="4">
        <v>23</v>
      </c>
      <c r="F27" s="7">
        <v>1129</v>
      </c>
      <c r="G27" s="8">
        <v>171</v>
      </c>
    </row>
    <row r="28" spans="1:11" x14ac:dyDescent="0.25">
      <c r="A28" s="4">
        <v>24</v>
      </c>
      <c r="B28" s="7">
        <v>1109</v>
      </c>
      <c r="C28" s="8">
        <v>124</v>
      </c>
      <c r="E28" s="4">
        <v>24</v>
      </c>
      <c r="F28" s="7">
        <v>1135</v>
      </c>
      <c r="G28" s="8">
        <v>169</v>
      </c>
    </row>
    <row r="31" spans="1:11" x14ac:dyDescent="0.25">
      <c r="I31" s="30"/>
      <c r="J31" s="30" t="s">
        <v>4</v>
      </c>
      <c r="K31" s="30" t="s">
        <v>17</v>
      </c>
    </row>
    <row r="32" spans="1:11" x14ac:dyDescent="0.25">
      <c r="I32" s="30" t="s">
        <v>27</v>
      </c>
      <c r="J32" s="31">
        <v>1733350.64</v>
      </c>
      <c r="K32" s="31">
        <v>1099135.82</v>
      </c>
    </row>
    <row r="33" spans="9:11" x14ac:dyDescent="0.25">
      <c r="I33" s="30" t="s">
        <v>9</v>
      </c>
      <c r="J33" s="30">
        <v>-1.36</v>
      </c>
      <c r="K33" s="30">
        <v>-1.25</v>
      </c>
    </row>
  </sheetData>
  <mergeCells count="2">
    <mergeCell ref="A3:C3"/>
    <mergeCell ref="E3:G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B8563-E881-4C80-B24E-B9FC352A0CEE}">
  <dimension ref="A1:I48"/>
  <sheetViews>
    <sheetView topLeftCell="A7" workbookViewId="0">
      <selection activeCell="H17" sqref="H17:I17"/>
    </sheetView>
  </sheetViews>
  <sheetFormatPr defaultRowHeight="15" x14ac:dyDescent="0.25"/>
  <cols>
    <col min="1" max="1" width="36.85546875" customWidth="1"/>
    <col min="2" max="2" width="11.7109375" bestFit="1" customWidth="1"/>
    <col min="3" max="3" width="13.85546875" customWidth="1"/>
    <col min="4" max="4" width="10.28515625" bestFit="1" customWidth="1"/>
    <col min="5" max="5" width="2.7109375" customWidth="1"/>
    <col min="6" max="6" width="21.7109375" customWidth="1"/>
    <col min="7" max="7" width="11.7109375" bestFit="1" customWidth="1"/>
    <col min="8" max="8" width="13.7109375" customWidth="1"/>
    <col min="9" max="9" width="10.28515625" bestFit="1" customWidth="1"/>
  </cols>
  <sheetData>
    <row r="1" spans="1:9" x14ac:dyDescent="0.25">
      <c r="A1" s="9" t="s">
        <v>14</v>
      </c>
      <c r="B1" s="2"/>
      <c r="C1" s="2"/>
      <c r="F1" s="9" t="s">
        <v>23</v>
      </c>
      <c r="G1" s="2"/>
    </row>
    <row r="2" spans="1:9" x14ac:dyDescent="0.25">
      <c r="A2" s="2"/>
      <c r="B2" s="2"/>
      <c r="C2" s="2"/>
      <c r="F2" s="2"/>
      <c r="G2" s="2"/>
    </row>
    <row r="3" spans="1:9" x14ac:dyDescent="0.25">
      <c r="A3" s="12" t="s">
        <v>6</v>
      </c>
      <c r="B3" s="34">
        <v>240</v>
      </c>
      <c r="C3" s="11"/>
      <c r="F3" s="12" t="s">
        <v>6</v>
      </c>
      <c r="G3" s="34">
        <v>300</v>
      </c>
    </row>
    <row r="4" spans="1:9" x14ac:dyDescent="0.25">
      <c r="C4" s="11"/>
      <c r="D4" s="20"/>
      <c r="E4" s="21"/>
      <c r="F4" s="21"/>
      <c r="G4" s="48"/>
    </row>
    <row r="5" spans="1:9" x14ac:dyDescent="0.25">
      <c r="A5" s="10" t="s">
        <v>15</v>
      </c>
      <c r="B5" s="11"/>
      <c r="C5" s="11"/>
      <c r="E5" s="21"/>
      <c r="F5" s="10" t="s">
        <v>15</v>
      </c>
      <c r="G5" s="37"/>
      <c r="H5" s="11"/>
    </row>
    <row r="6" spans="1:9" ht="30" x14ac:dyDescent="0.25">
      <c r="A6" s="12"/>
      <c r="B6" s="3" t="s">
        <v>16</v>
      </c>
      <c r="C6" s="33" t="s">
        <v>18</v>
      </c>
      <c r="D6" s="3" t="s">
        <v>19</v>
      </c>
      <c r="F6" s="12"/>
      <c r="G6" s="49" t="s">
        <v>16</v>
      </c>
      <c r="H6" s="33" t="s">
        <v>18</v>
      </c>
      <c r="I6" s="3" t="s">
        <v>19</v>
      </c>
    </row>
    <row r="7" spans="1:9" x14ac:dyDescent="0.25">
      <c r="A7" s="12" t="s">
        <v>4</v>
      </c>
      <c r="B7" s="13">
        <v>1</v>
      </c>
      <c r="C7" s="13">
        <v>8</v>
      </c>
      <c r="D7" s="13">
        <v>3</v>
      </c>
      <c r="E7" s="11"/>
      <c r="F7" s="12" t="s">
        <v>17</v>
      </c>
      <c r="G7" s="50">
        <v>1</v>
      </c>
      <c r="H7" s="13">
        <v>10</v>
      </c>
      <c r="I7" s="13">
        <v>4</v>
      </c>
    </row>
    <row r="8" spans="1:9" x14ac:dyDescent="0.25">
      <c r="A8" s="19"/>
      <c r="B8" s="21"/>
      <c r="C8" s="21"/>
      <c r="D8" s="21"/>
      <c r="E8" s="11"/>
      <c r="F8" s="11"/>
      <c r="G8" s="45"/>
    </row>
    <row r="9" spans="1:9" x14ac:dyDescent="0.25">
      <c r="A9" s="10" t="s">
        <v>7</v>
      </c>
      <c r="B9" s="11"/>
      <c r="C9" s="11"/>
      <c r="D9" s="11"/>
      <c r="E9" s="11"/>
      <c r="F9" s="10" t="s">
        <v>7</v>
      </c>
      <c r="G9" s="45"/>
    </row>
    <row r="10" spans="1:9" x14ac:dyDescent="0.25">
      <c r="A10" s="12" t="s">
        <v>8</v>
      </c>
      <c r="B10" s="14">
        <v>1733350.64</v>
      </c>
      <c r="C10" s="11"/>
      <c r="F10" s="12" t="s">
        <v>8</v>
      </c>
      <c r="G10" s="51">
        <v>1099135.82</v>
      </c>
    </row>
    <row r="11" spans="1:9" x14ac:dyDescent="0.25">
      <c r="A11" s="12" t="s">
        <v>9</v>
      </c>
      <c r="B11" s="52">
        <v>-1.36</v>
      </c>
      <c r="C11" s="11"/>
      <c r="F11" s="12" t="s">
        <v>9</v>
      </c>
      <c r="G11" s="52">
        <v>-1.25</v>
      </c>
    </row>
    <row r="12" spans="1:9" x14ac:dyDescent="0.25">
      <c r="A12" s="11"/>
      <c r="B12" s="11"/>
      <c r="C12" s="11"/>
      <c r="D12" s="11"/>
      <c r="E12" s="11"/>
      <c r="F12" s="2"/>
      <c r="G12" s="45"/>
    </row>
    <row r="13" spans="1:9" x14ac:dyDescent="0.25">
      <c r="A13" s="10" t="s">
        <v>10</v>
      </c>
      <c r="B13" s="10"/>
      <c r="C13" s="10"/>
      <c r="D13" s="11"/>
      <c r="E13" s="11"/>
      <c r="F13" s="10" t="s">
        <v>10</v>
      </c>
      <c r="G13" s="53"/>
      <c r="H13" s="10"/>
      <c r="I13" s="11"/>
    </row>
    <row r="14" spans="1:9" x14ac:dyDescent="0.25">
      <c r="A14" s="12" t="s">
        <v>1</v>
      </c>
      <c r="B14" s="36">
        <v>240</v>
      </c>
      <c r="C14" s="37"/>
      <c r="D14" s="37"/>
      <c r="E14" s="11"/>
      <c r="F14" s="12" t="s">
        <v>1</v>
      </c>
      <c r="G14" s="36">
        <v>300</v>
      </c>
      <c r="H14" s="15"/>
      <c r="I14" s="11"/>
    </row>
    <row r="15" spans="1:9" x14ac:dyDescent="0.25">
      <c r="A15" s="12" t="s">
        <v>2</v>
      </c>
      <c r="B15" s="38">
        <f>B10*B14^B11</f>
        <v>1004.1512574187948</v>
      </c>
      <c r="C15" s="39"/>
      <c r="D15" s="40"/>
      <c r="E15" s="11"/>
      <c r="F15" s="12" t="s">
        <v>2</v>
      </c>
      <c r="G15" s="41">
        <f>G10*G14^G11</f>
        <v>880.3386979934545</v>
      </c>
      <c r="H15" s="16"/>
      <c r="I15" s="11"/>
    </row>
    <row r="16" spans="1:9" x14ac:dyDescent="0.25">
      <c r="A16" s="12" t="s">
        <v>22</v>
      </c>
      <c r="B16" s="41">
        <f>(B14-B3)*B15</f>
        <v>0</v>
      </c>
      <c r="C16" s="42"/>
      <c r="D16" s="37"/>
      <c r="E16" s="11"/>
      <c r="F16" s="12" t="s">
        <v>22</v>
      </c>
      <c r="G16" s="41">
        <f>(G14-G3)*G15</f>
        <v>0</v>
      </c>
      <c r="H16" s="16"/>
      <c r="I16" s="11"/>
    </row>
    <row r="17" spans="1:9" x14ac:dyDescent="0.25">
      <c r="A17" s="12" t="s">
        <v>24</v>
      </c>
      <c r="B17" s="43">
        <f>SUM(B16,G16)</f>
        <v>0</v>
      </c>
      <c r="C17" s="44"/>
      <c r="D17" s="45"/>
      <c r="E17" s="11"/>
      <c r="F17" s="2"/>
      <c r="G17" s="32"/>
      <c r="H17" s="29"/>
      <c r="I17" s="29"/>
    </row>
    <row r="18" spans="1:9" x14ac:dyDescent="0.25">
      <c r="A18" s="11"/>
      <c r="B18" s="46"/>
      <c r="C18" s="44"/>
      <c r="D18" s="45"/>
      <c r="E18" s="11"/>
      <c r="F18" s="2"/>
    </row>
    <row r="19" spans="1:9" x14ac:dyDescent="0.25">
      <c r="A19" s="11" t="s">
        <v>11</v>
      </c>
      <c r="B19" s="46"/>
      <c r="C19" s="37"/>
      <c r="D19" s="37"/>
      <c r="E19" s="11"/>
    </row>
    <row r="20" spans="1:9" x14ac:dyDescent="0.25">
      <c r="A20" s="12" t="s">
        <v>20</v>
      </c>
      <c r="B20" s="47">
        <v>0</v>
      </c>
      <c r="C20" s="35" t="s">
        <v>21</v>
      </c>
      <c r="D20" s="47">
        <v>280</v>
      </c>
      <c r="E20" s="11"/>
    </row>
    <row r="21" spans="1:9" x14ac:dyDescent="0.25">
      <c r="A21" s="12" t="s">
        <v>39</v>
      </c>
      <c r="B21" s="47">
        <v>0</v>
      </c>
      <c r="C21" s="35" t="s">
        <v>21</v>
      </c>
      <c r="D21" s="47">
        <v>2600</v>
      </c>
      <c r="E21" s="11"/>
    </row>
    <row r="22" spans="1:9" x14ac:dyDescent="0.25">
      <c r="A22" s="12" t="s">
        <v>40</v>
      </c>
      <c r="B22" s="47">
        <v>0</v>
      </c>
      <c r="C22" s="35" t="s">
        <v>21</v>
      </c>
      <c r="D22" s="47">
        <v>1100</v>
      </c>
      <c r="E22" s="11"/>
    </row>
    <row r="23" spans="1:9" x14ac:dyDescent="0.25">
      <c r="A23" s="19"/>
      <c r="B23" s="22"/>
      <c r="C23" s="23"/>
      <c r="D23" s="24"/>
      <c r="E23" s="11"/>
      <c r="F23" s="2"/>
    </row>
    <row r="24" spans="1:9" x14ac:dyDescent="0.25">
      <c r="D24" s="11"/>
      <c r="E24" s="11"/>
      <c r="F24" s="2"/>
    </row>
    <row r="25" spans="1:9" x14ac:dyDescent="0.25">
      <c r="D25" s="11"/>
      <c r="E25" s="11"/>
      <c r="F25" s="2"/>
    </row>
    <row r="26" spans="1:9" x14ac:dyDescent="0.25">
      <c r="D26" s="11"/>
      <c r="E26" s="11"/>
      <c r="F26" s="2"/>
    </row>
    <row r="27" spans="1:9" x14ac:dyDescent="0.25">
      <c r="D27" s="11"/>
      <c r="E27" s="11"/>
      <c r="F27" s="2"/>
    </row>
    <row r="28" spans="1:9" x14ac:dyDescent="0.25">
      <c r="D28" s="11"/>
      <c r="E28" s="11"/>
      <c r="F28" s="2"/>
    </row>
    <row r="29" spans="1:9" x14ac:dyDescent="0.25">
      <c r="D29" s="11"/>
      <c r="E29" s="11"/>
      <c r="F29" s="2"/>
    </row>
    <row r="30" spans="1:9" x14ac:dyDescent="0.25">
      <c r="D30" s="11"/>
      <c r="E30" s="11"/>
      <c r="F30" s="2"/>
    </row>
    <row r="31" spans="1:9" x14ac:dyDescent="0.25">
      <c r="D31" s="11"/>
      <c r="E31" s="11"/>
      <c r="F31" s="2"/>
    </row>
    <row r="32" spans="1:9" x14ac:dyDescent="0.25">
      <c r="D32" s="11"/>
      <c r="E32" s="11"/>
      <c r="F32" s="2"/>
    </row>
    <row r="33" spans="4:6" x14ac:dyDescent="0.25">
      <c r="D33" s="11"/>
      <c r="E33" s="11"/>
      <c r="F33" s="2"/>
    </row>
    <row r="34" spans="4:6" x14ac:dyDescent="0.25">
      <c r="D34" s="11"/>
      <c r="E34" s="11"/>
      <c r="F34" s="2"/>
    </row>
    <row r="35" spans="4:6" x14ac:dyDescent="0.25">
      <c r="D35" s="11"/>
      <c r="E35" s="11"/>
      <c r="F35" s="2"/>
    </row>
    <row r="36" spans="4:6" x14ac:dyDescent="0.25">
      <c r="D36" s="11"/>
      <c r="E36" s="11"/>
      <c r="F36" s="2"/>
    </row>
    <row r="37" spans="4:6" x14ac:dyDescent="0.25">
      <c r="D37" s="2"/>
      <c r="E37" s="11"/>
      <c r="F37" s="2"/>
    </row>
    <row r="38" spans="4:6" x14ac:dyDescent="0.25">
      <c r="D38" s="2"/>
      <c r="E38" s="11"/>
      <c r="F38" s="2"/>
    </row>
    <row r="39" spans="4:6" x14ac:dyDescent="0.25">
      <c r="D39" s="2"/>
      <c r="E39" s="2"/>
      <c r="F39" s="2"/>
    </row>
    <row r="40" spans="4:6" x14ac:dyDescent="0.25">
      <c r="D40" s="2"/>
      <c r="E40" s="2"/>
      <c r="F40" s="2"/>
    </row>
    <row r="41" spans="4:6" x14ac:dyDescent="0.25">
      <c r="D41" s="2"/>
      <c r="E41" s="2"/>
      <c r="F41" s="2"/>
    </row>
    <row r="42" spans="4:6" x14ac:dyDescent="0.25">
      <c r="D42" s="2"/>
      <c r="E42" s="2"/>
      <c r="F42" s="2"/>
    </row>
    <row r="43" spans="4:6" x14ac:dyDescent="0.25">
      <c r="D43" s="2"/>
      <c r="E43" s="2"/>
      <c r="F43" s="2"/>
    </row>
    <row r="44" spans="4:6" x14ac:dyDescent="0.25">
      <c r="D44" s="2"/>
      <c r="E44" s="2"/>
      <c r="F44" s="2"/>
    </row>
    <row r="45" spans="4:6" x14ac:dyDescent="0.25">
      <c r="D45" s="2"/>
      <c r="E45" s="2"/>
      <c r="F45" s="2"/>
    </row>
    <row r="46" spans="4:6" x14ac:dyDescent="0.25">
      <c r="D46" s="2"/>
      <c r="E46" s="2"/>
      <c r="F46" s="2"/>
    </row>
    <row r="47" spans="4:6" x14ac:dyDescent="0.25">
      <c r="E47" s="2"/>
    </row>
    <row r="48" spans="4:6" x14ac:dyDescent="0.25">
      <c r="E48" s="2"/>
    </row>
  </sheetData>
  <mergeCells count="2">
    <mergeCell ref="C15:D15"/>
    <mergeCell ref="H17:I1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895A6-A8B4-4D3D-A454-FB2767561883}">
  <dimension ref="A1:L48"/>
  <sheetViews>
    <sheetView topLeftCell="A13" workbookViewId="0">
      <selection activeCell="B14" sqref="B14"/>
    </sheetView>
  </sheetViews>
  <sheetFormatPr defaultRowHeight="15" x14ac:dyDescent="0.25"/>
  <cols>
    <col min="1" max="1" width="41.42578125" customWidth="1"/>
    <col min="2" max="2" width="11.7109375" bestFit="1" customWidth="1"/>
    <col min="3" max="3" width="14" customWidth="1"/>
    <col min="4" max="4" width="10.28515625" bestFit="1" customWidth="1"/>
    <col min="5" max="5" width="2.7109375" customWidth="1"/>
    <col min="6" max="6" width="33.42578125" customWidth="1"/>
    <col min="7" max="7" width="11.7109375" bestFit="1" customWidth="1"/>
    <col min="8" max="8" width="13.140625" customWidth="1"/>
    <col min="12" max="12" width="11.140625" bestFit="1" customWidth="1"/>
  </cols>
  <sheetData>
    <row r="1" spans="1:9" x14ac:dyDescent="0.25">
      <c r="A1" s="9" t="s">
        <v>14</v>
      </c>
      <c r="B1" s="2"/>
      <c r="C1" s="2"/>
      <c r="F1" s="9" t="s">
        <v>23</v>
      </c>
      <c r="G1" s="2"/>
    </row>
    <row r="2" spans="1:9" x14ac:dyDescent="0.25">
      <c r="A2" s="2"/>
      <c r="B2" s="2"/>
      <c r="C2" s="2"/>
      <c r="F2" s="2"/>
      <c r="G2" s="2"/>
    </row>
    <row r="3" spans="1:9" x14ac:dyDescent="0.25">
      <c r="A3" s="12" t="s">
        <v>6</v>
      </c>
      <c r="B3" s="34">
        <v>240</v>
      </c>
      <c r="C3" s="37"/>
      <c r="D3" s="45"/>
      <c r="F3" s="12" t="s">
        <v>6</v>
      </c>
      <c r="G3" s="34">
        <v>300</v>
      </c>
    </row>
    <row r="4" spans="1:9" x14ac:dyDescent="0.25">
      <c r="B4" s="45"/>
      <c r="C4" s="37"/>
      <c r="D4" s="54"/>
      <c r="E4" s="21"/>
      <c r="F4" s="21"/>
      <c r="G4" s="48"/>
    </row>
    <row r="5" spans="1:9" x14ac:dyDescent="0.25">
      <c r="A5" s="10" t="s">
        <v>15</v>
      </c>
      <c r="B5" s="37"/>
      <c r="C5" s="37"/>
      <c r="D5" s="45"/>
      <c r="E5" s="21"/>
      <c r="F5" s="10" t="s">
        <v>15</v>
      </c>
      <c r="G5" s="37"/>
      <c r="H5" s="11"/>
    </row>
    <row r="6" spans="1:9" ht="30.75" customHeight="1" x14ac:dyDescent="0.25">
      <c r="A6" s="12"/>
      <c r="B6" s="49" t="s">
        <v>16</v>
      </c>
      <c r="C6" s="55" t="s">
        <v>18</v>
      </c>
      <c r="D6" s="49" t="s">
        <v>19</v>
      </c>
      <c r="F6" s="12"/>
      <c r="G6" s="49" t="s">
        <v>16</v>
      </c>
      <c r="H6" s="55" t="s">
        <v>18</v>
      </c>
      <c r="I6" s="49" t="s">
        <v>19</v>
      </c>
    </row>
    <row r="7" spans="1:9" x14ac:dyDescent="0.25">
      <c r="A7" s="12" t="s">
        <v>4</v>
      </c>
      <c r="B7" s="50">
        <v>1</v>
      </c>
      <c r="C7" s="50">
        <v>8</v>
      </c>
      <c r="D7" s="50">
        <v>3</v>
      </c>
      <c r="E7" s="11"/>
      <c r="F7" s="12" t="s">
        <v>17</v>
      </c>
      <c r="G7" s="50">
        <v>1</v>
      </c>
      <c r="H7" s="13">
        <v>10</v>
      </c>
      <c r="I7" s="13">
        <v>4</v>
      </c>
    </row>
    <row r="8" spans="1:9" x14ac:dyDescent="0.25">
      <c r="A8" s="19"/>
      <c r="B8" s="48"/>
      <c r="C8" s="48"/>
      <c r="D8" s="48"/>
      <c r="E8" s="11"/>
      <c r="F8" s="11"/>
      <c r="G8" s="45"/>
    </row>
    <row r="9" spans="1:9" x14ac:dyDescent="0.25">
      <c r="A9" s="10" t="s">
        <v>7</v>
      </c>
      <c r="B9" s="37"/>
      <c r="C9" s="37"/>
      <c r="D9" s="37"/>
      <c r="E9" s="11"/>
      <c r="F9" s="10" t="s">
        <v>7</v>
      </c>
      <c r="G9" s="45"/>
    </row>
    <row r="10" spans="1:9" x14ac:dyDescent="0.25">
      <c r="A10" s="12" t="s">
        <v>8</v>
      </c>
      <c r="B10" s="51">
        <v>1733350.64</v>
      </c>
      <c r="C10" s="37"/>
      <c r="D10" s="45"/>
      <c r="F10" s="12" t="s">
        <v>8</v>
      </c>
      <c r="G10" s="51">
        <v>1099135.82</v>
      </c>
    </row>
    <row r="11" spans="1:9" x14ac:dyDescent="0.25">
      <c r="A11" s="12" t="s">
        <v>9</v>
      </c>
      <c r="B11" s="52">
        <v>-1.36</v>
      </c>
      <c r="C11" s="37"/>
      <c r="D11" s="45"/>
      <c r="F11" s="12" t="s">
        <v>9</v>
      </c>
      <c r="G11" s="52">
        <v>-1.25</v>
      </c>
    </row>
    <row r="12" spans="1:9" x14ac:dyDescent="0.25">
      <c r="A12" s="11"/>
      <c r="B12" s="37"/>
      <c r="C12" s="37"/>
      <c r="D12" s="37"/>
      <c r="E12" s="11"/>
      <c r="F12" s="2"/>
      <c r="G12" s="45"/>
    </row>
    <row r="13" spans="1:9" x14ac:dyDescent="0.25">
      <c r="A13" s="10" t="s">
        <v>10</v>
      </c>
      <c r="B13" s="53"/>
      <c r="C13" s="53"/>
      <c r="D13" s="37"/>
      <c r="E13" s="11"/>
      <c r="F13" s="10" t="s">
        <v>10</v>
      </c>
      <c r="G13" s="53"/>
      <c r="H13" s="10"/>
      <c r="I13" s="11"/>
    </row>
    <row r="14" spans="1:9" x14ac:dyDescent="0.25">
      <c r="A14" s="12" t="s">
        <v>1</v>
      </c>
      <c r="B14" s="36">
        <v>913.26849289795382</v>
      </c>
      <c r="C14" s="37"/>
      <c r="D14" s="37"/>
      <c r="E14" s="11"/>
      <c r="F14" s="12" t="s">
        <v>1</v>
      </c>
      <c r="G14" s="36">
        <v>1508.7255387686903</v>
      </c>
      <c r="H14" s="15"/>
      <c r="I14" s="11"/>
    </row>
    <row r="15" spans="1:9" x14ac:dyDescent="0.25">
      <c r="A15" s="12" t="s">
        <v>2</v>
      </c>
      <c r="B15" s="38">
        <f>B10*B14^B11</f>
        <v>163.10696213728849</v>
      </c>
      <c r="C15" s="39"/>
      <c r="D15" s="40"/>
      <c r="E15" s="11"/>
      <c r="F15" s="12" t="s">
        <v>2</v>
      </c>
      <c r="G15" s="35">
        <f>G10*G14^G11</f>
        <v>116.89301463165789</v>
      </c>
      <c r="H15" s="16"/>
      <c r="I15" s="11"/>
    </row>
    <row r="16" spans="1:9" x14ac:dyDescent="0.25">
      <c r="A16" s="12" t="s">
        <v>22</v>
      </c>
      <c r="B16" s="57">
        <f>(B14-B3)*B15</f>
        <v>109814.77857933583</v>
      </c>
      <c r="C16" s="42"/>
      <c r="D16" s="37"/>
      <c r="E16" s="11"/>
      <c r="F16" s="12" t="s">
        <v>22</v>
      </c>
      <c r="G16" s="57">
        <f>(G14-G3)*G15</f>
        <v>141291.57208894708</v>
      </c>
      <c r="H16" s="16"/>
      <c r="I16" s="11"/>
    </row>
    <row r="17" spans="1:12" x14ac:dyDescent="0.25">
      <c r="A17" s="12" t="s">
        <v>24</v>
      </c>
      <c r="B17" s="56">
        <f>SUM(B16,G16)</f>
        <v>251106.35066828292</v>
      </c>
      <c r="C17" s="44"/>
      <c r="D17" s="45"/>
      <c r="E17" s="11"/>
      <c r="F17" s="2"/>
      <c r="G17" s="32"/>
      <c r="H17" s="29"/>
      <c r="I17" s="29"/>
    </row>
    <row r="18" spans="1:12" x14ac:dyDescent="0.25">
      <c r="A18" s="11"/>
      <c r="B18" s="46"/>
      <c r="C18" s="44"/>
      <c r="D18" s="45"/>
      <c r="E18" s="11"/>
      <c r="F18" s="2"/>
    </row>
    <row r="19" spans="1:12" x14ac:dyDescent="0.25">
      <c r="A19" s="11" t="s">
        <v>11</v>
      </c>
      <c r="B19" s="46"/>
      <c r="C19" s="37"/>
      <c r="D19" s="37"/>
      <c r="E19" s="11"/>
      <c r="F19" s="27"/>
    </row>
    <row r="20" spans="1:12" x14ac:dyDescent="0.25">
      <c r="A20" s="12" t="s">
        <v>20</v>
      </c>
      <c r="B20" s="47">
        <f>(B7*B15)+(G7*G15)</f>
        <v>279.9999767689464</v>
      </c>
      <c r="C20" s="35" t="s">
        <v>21</v>
      </c>
      <c r="D20" s="47">
        <v>280</v>
      </c>
      <c r="E20" s="11"/>
    </row>
    <row r="21" spans="1:12" x14ac:dyDescent="0.25">
      <c r="A21" s="12" t="s">
        <v>39</v>
      </c>
      <c r="B21" s="47">
        <f>(C7*B15)+(H7*G15)</f>
        <v>2473.7858434148866</v>
      </c>
      <c r="C21" s="35" t="s">
        <v>21</v>
      </c>
      <c r="D21" s="47">
        <v>2600</v>
      </c>
      <c r="E21" s="11"/>
    </row>
    <row r="22" spans="1:12" x14ac:dyDescent="0.25">
      <c r="A22" s="12" t="s">
        <v>40</v>
      </c>
      <c r="B22" s="47">
        <f>(D7*B15)+(I7*G15)</f>
        <v>956.89294493849707</v>
      </c>
      <c r="C22" s="35" t="s">
        <v>21</v>
      </c>
      <c r="D22" s="47">
        <v>1100</v>
      </c>
      <c r="E22" s="11"/>
    </row>
    <row r="23" spans="1:12" x14ac:dyDescent="0.25">
      <c r="A23" s="19"/>
      <c r="B23" s="22"/>
      <c r="C23" s="23"/>
      <c r="D23" s="24"/>
      <c r="E23" s="11"/>
      <c r="F23" s="2"/>
    </row>
    <row r="24" spans="1:12" x14ac:dyDescent="0.25">
      <c r="A24" s="10" t="s">
        <v>12</v>
      </c>
      <c r="B24" s="11"/>
      <c r="C24" s="11"/>
      <c r="D24" s="11"/>
      <c r="E24" s="11"/>
      <c r="F24" s="2"/>
    </row>
    <row r="25" spans="1:12" x14ac:dyDescent="0.25">
      <c r="A25" s="3" t="s">
        <v>1</v>
      </c>
      <c r="B25" s="3" t="s">
        <v>1</v>
      </c>
      <c r="C25" s="3" t="s">
        <v>13</v>
      </c>
      <c r="D25" s="11"/>
      <c r="E25" s="11"/>
      <c r="F25" s="2"/>
    </row>
    <row r="26" spans="1:12" x14ac:dyDescent="0.25">
      <c r="A26" s="17">
        <v>900</v>
      </c>
      <c r="B26" s="18">
        <v>1495</v>
      </c>
      <c r="C26" s="57">
        <f>((A26-$B$3)*($B$10*A26^$B$11))+((B26-$G$3)*($G$10*B26^$G$11))</f>
        <v>251106.78341282252</v>
      </c>
      <c r="D26" s="11"/>
      <c r="E26" s="11"/>
      <c r="F26" s="2"/>
    </row>
    <row r="27" spans="1:12" x14ac:dyDescent="0.25">
      <c r="A27" s="17">
        <v>901</v>
      </c>
      <c r="B27" s="18">
        <v>1496</v>
      </c>
      <c r="C27" s="57">
        <f t="shared" ref="C27:C46" si="0">((A27-$B$3)*($B$10*A27^$B$11))+((B27-$G$3)*($G$10*B27^$G$11))</f>
        <v>251107.28221772326</v>
      </c>
      <c r="D27" s="11"/>
      <c r="E27" s="11"/>
      <c r="F27" s="2"/>
    </row>
    <row r="28" spans="1:12" x14ac:dyDescent="0.25">
      <c r="A28" s="17">
        <v>902</v>
      </c>
      <c r="B28" s="18">
        <v>1497</v>
      </c>
      <c r="C28" s="57">
        <f t="shared" si="0"/>
        <v>251107.69379604171</v>
      </c>
      <c r="D28" s="11"/>
      <c r="E28" s="11"/>
      <c r="F28" s="2"/>
    </row>
    <row r="29" spans="1:12" x14ac:dyDescent="0.25">
      <c r="A29" s="17">
        <v>903</v>
      </c>
      <c r="B29" s="18">
        <v>1498</v>
      </c>
      <c r="C29" s="57">
        <f t="shared" si="0"/>
        <v>251108.01855776116</v>
      </c>
      <c r="D29" s="11"/>
      <c r="E29" s="11"/>
      <c r="F29" s="2"/>
      <c r="J29" s="30" t="s">
        <v>37</v>
      </c>
      <c r="K29" s="30" t="s">
        <v>38</v>
      </c>
      <c r="L29" s="30" t="s">
        <v>13</v>
      </c>
    </row>
    <row r="30" spans="1:12" x14ac:dyDescent="0.25">
      <c r="A30" s="17">
        <v>904</v>
      </c>
      <c r="B30" s="18">
        <v>1499</v>
      </c>
      <c r="C30" s="57">
        <f t="shared" si="0"/>
        <v>251108.25691071938</v>
      </c>
      <c r="D30" s="11"/>
      <c r="E30" s="11"/>
      <c r="F30" s="2"/>
      <c r="J30" s="30">
        <v>163</v>
      </c>
      <c r="K30" s="30">
        <v>116</v>
      </c>
      <c r="L30" s="65">
        <v>249955</v>
      </c>
    </row>
    <row r="31" spans="1:12" x14ac:dyDescent="0.25">
      <c r="A31" s="17">
        <v>905</v>
      </c>
      <c r="B31" s="18">
        <v>1500</v>
      </c>
      <c r="C31" s="57">
        <f t="shared" si="0"/>
        <v>251108.40926062528</v>
      </c>
      <c r="D31" s="11"/>
      <c r="E31" s="11"/>
      <c r="F31" s="2"/>
      <c r="J31" s="30">
        <v>163</v>
      </c>
      <c r="K31" s="30">
        <v>117</v>
      </c>
      <c r="L31" s="65">
        <v>251164</v>
      </c>
    </row>
    <row r="32" spans="1:12" x14ac:dyDescent="0.25">
      <c r="A32" s="17">
        <v>906</v>
      </c>
      <c r="B32" s="18">
        <v>1501</v>
      </c>
      <c r="C32" s="57">
        <f t="shared" si="0"/>
        <v>251108.47601106905</v>
      </c>
      <c r="D32" s="11"/>
      <c r="E32" s="11"/>
      <c r="F32" s="2"/>
      <c r="J32" s="30">
        <v>164</v>
      </c>
      <c r="K32" s="30">
        <v>116</v>
      </c>
      <c r="L32" s="65">
        <v>250628</v>
      </c>
    </row>
    <row r="33" spans="1:12" x14ac:dyDescent="0.25">
      <c r="A33" s="17">
        <v>907</v>
      </c>
      <c r="B33" s="18">
        <v>1502</v>
      </c>
      <c r="C33" s="57">
        <f t="shared" si="0"/>
        <v>251108.45756353758</v>
      </c>
      <c r="D33" s="11"/>
      <c r="E33" s="11"/>
      <c r="F33" s="2"/>
      <c r="J33" s="30">
        <v>164</v>
      </c>
      <c r="K33" s="30">
        <v>117</v>
      </c>
      <c r="L33" s="65">
        <v>251837</v>
      </c>
    </row>
    <row r="34" spans="1:12" x14ac:dyDescent="0.25">
      <c r="A34" s="17">
        <v>908</v>
      </c>
      <c r="B34" s="18">
        <v>1503</v>
      </c>
      <c r="C34" s="57">
        <f t="shared" si="0"/>
        <v>251108.35431742482</v>
      </c>
      <c r="D34" s="11"/>
      <c r="E34" s="11"/>
      <c r="F34" s="2"/>
    </row>
    <row r="35" spans="1:12" x14ac:dyDescent="0.25">
      <c r="A35" s="17">
        <v>909</v>
      </c>
      <c r="B35" s="18">
        <v>1504</v>
      </c>
      <c r="C35" s="57">
        <f t="shared" si="0"/>
        <v>251108.16667004745</v>
      </c>
      <c r="D35" s="11"/>
      <c r="E35" s="11"/>
      <c r="F35" s="2"/>
    </row>
    <row r="36" spans="1:12" x14ac:dyDescent="0.25">
      <c r="A36" s="17">
        <v>910</v>
      </c>
      <c r="B36" s="18">
        <v>1505</v>
      </c>
      <c r="C36" s="57">
        <f t="shared" si="0"/>
        <v>251107.89501665614</v>
      </c>
      <c r="D36" s="11"/>
      <c r="E36" s="11"/>
      <c r="F36" s="2"/>
    </row>
    <row r="37" spans="1:12" x14ac:dyDescent="0.25">
      <c r="A37" s="17">
        <v>911</v>
      </c>
      <c r="B37" s="18">
        <v>1506</v>
      </c>
      <c r="C37" s="57">
        <f t="shared" si="0"/>
        <v>251107.53975044721</v>
      </c>
      <c r="D37" s="2"/>
      <c r="E37" s="11"/>
      <c r="F37" s="2"/>
    </row>
    <row r="38" spans="1:12" x14ac:dyDescent="0.25">
      <c r="A38" s="17">
        <v>912</v>
      </c>
      <c r="B38" s="18">
        <v>1507</v>
      </c>
      <c r="C38" s="57">
        <f t="shared" si="0"/>
        <v>251107.10126257801</v>
      </c>
      <c r="D38" s="2"/>
      <c r="E38" s="11"/>
      <c r="F38" s="2"/>
    </row>
    <row r="39" spans="1:12" x14ac:dyDescent="0.25">
      <c r="A39" s="25">
        <v>913</v>
      </c>
      <c r="B39" s="26">
        <v>1508</v>
      </c>
      <c r="C39" s="64">
        <f t="shared" si="0"/>
        <v>251106.57994217714</v>
      </c>
      <c r="D39" s="2"/>
      <c r="E39" s="2"/>
      <c r="F39" s="2"/>
    </row>
    <row r="40" spans="1:12" x14ac:dyDescent="0.25">
      <c r="A40" s="17">
        <v>914</v>
      </c>
      <c r="B40" s="18">
        <v>1509</v>
      </c>
      <c r="C40" s="57">
        <f t="shared" si="0"/>
        <v>251105.9761763569</v>
      </c>
      <c r="D40" s="2"/>
      <c r="E40" s="2"/>
      <c r="F40" s="2"/>
    </row>
    <row r="41" spans="1:12" x14ac:dyDescent="0.25">
      <c r="A41" s="17">
        <v>915</v>
      </c>
      <c r="B41" s="18">
        <v>1510</v>
      </c>
      <c r="C41" s="57">
        <f t="shared" si="0"/>
        <v>251105.29035022747</v>
      </c>
      <c r="D41" s="2"/>
      <c r="E41" s="2"/>
      <c r="F41" s="2"/>
    </row>
    <row r="42" spans="1:12" x14ac:dyDescent="0.25">
      <c r="A42" s="17">
        <v>916</v>
      </c>
      <c r="B42" s="18">
        <v>1511</v>
      </c>
      <c r="C42" s="57">
        <f t="shared" si="0"/>
        <v>251104.52284690749</v>
      </c>
      <c r="D42" s="2"/>
      <c r="E42" s="2"/>
      <c r="F42" s="2"/>
    </row>
    <row r="43" spans="1:12" x14ac:dyDescent="0.25">
      <c r="A43" s="17">
        <v>917</v>
      </c>
      <c r="B43" s="18">
        <v>1512</v>
      </c>
      <c r="C43" s="57">
        <f t="shared" si="0"/>
        <v>251103.67404753674</v>
      </c>
      <c r="D43" s="2"/>
      <c r="E43" s="2"/>
      <c r="F43" s="2"/>
    </row>
    <row r="44" spans="1:12" x14ac:dyDescent="0.25">
      <c r="A44" s="17">
        <v>918</v>
      </c>
      <c r="B44" s="18">
        <v>1513</v>
      </c>
      <c r="C44" s="57">
        <f t="shared" si="0"/>
        <v>251102.74433128742</v>
      </c>
      <c r="D44" s="2"/>
      <c r="E44" s="2"/>
      <c r="F44" s="2"/>
    </row>
    <row r="45" spans="1:12" x14ac:dyDescent="0.25">
      <c r="A45" s="17">
        <v>919</v>
      </c>
      <c r="B45" s="18">
        <v>1514</v>
      </c>
      <c r="C45" s="57">
        <f t="shared" si="0"/>
        <v>251101.73407537793</v>
      </c>
      <c r="D45" s="2"/>
      <c r="E45" s="2"/>
      <c r="F45" s="2"/>
    </row>
    <row r="46" spans="1:12" x14ac:dyDescent="0.25">
      <c r="A46" s="17">
        <v>920</v>
      </c>
      <c r="B46" s="18">
        <v>1515</v>
      </c>
      <c r="C46" s="57">
        <f t="shared" si="0"/>
        <v>251100.6436550832</v>
      </c>
      <c r="D46" s="2"/>
      <c r="E46" s="2"/>
      <c r="F46" s="2"/>
    </row>
    <row r="47" spans="1:12" x14ac:dyDescent="0.25">
      <c r="E47" s="2"/>
    </row>
    <row r="48" spans="1:12" x14ac:dyDescent="0.25">
      <c r="E48" s="2"/>
    </row>
  </sheetData>
  <mergeCells count="2">
    <mergeCell ref="C15:D15"/>
    <mergeCell ref="H17:I1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F8B75-5DAC-490C-B7AC-0F0D63BBCD8F}">
  <dimension ref="A1:I48"/>
  <sheetViews>
    <sheetView topLeftCell="A10" workbookViewId="0">
      <selection activeCell="B17" sqref="B17"/>
    </sheetView>
  </sheetViews>
  <sheetFormatPr defaultRowHeight="15" x14ac:dyDescent="0.25"/>
  <cols>
    <col min="1" max="1" width="41.42578125" customWidth="1"/>
    <col min="2" max="2" width="11.7109375" bestFit="1" customWidth="1"/>
    <col min="3" max="3" width="15.140625" customWidth="1"/>
    <col min="4" max="4" width="10.28515625" bestFit="1" customWidth="1"/>
    <col min="5" max="5" width="2.7109375" customWidth="1"/>
    <col min="6" max="6" width="33.42578125" customWidth="1"/>
    <col min="7" max="7" width="11.7109375" bestFit="1" customWidth="1"/>
    <col min="8" max="8" width="14.28515625" customWidth="1"/>
  </cols>
  <sheetData>
    <row r="1" spans="1:9" x14ac:dyDescent="0.25">
      <c r="A1" s="9" t="s">
        <v>14</v>
      </c>
      <c r="B1" s="2"/>
      <c r="C1" s="2"/>
      <c r="F1" s="9" t="s">
        <v>23</v>
      </c>
      <c r="G1" s="2"/>
    </row>
    <row r="2" spans="1:9" x14ac:dyDescent="0.25">
      <c r="A2" s="2"/>
      <c r="B2" s="2"/>
      <c r="C2" s="2"/>
      <c r="F2" s="2"/>
      <c r="G2" s="2"/>
    </row>
    <row r="3" spans="1:9" x14ac:dyDescent="0.25">
      <c r="A3" s="12" t="s">
        <v>6</v>
      </c>
      <c r="B3" s="34">
        <v>240</v>
      </c>
      <c r="C3" s="37"/>
      <c r="D3" s="45"/>
      <c r="F3" s="12" t="s">
        <v>6</v>
      </c>
      <c r="G3" s="34">
        <v>300</v>
      </c>
    </row>
    <row r="4" spans="1:9" x14ac:dyDescent="0.25">
      <c r="B4" s="45"/>
      <c r="C4" s="37"/>
      <c r="D4" s="54"/>
      <c r="E4" s="21"/>
      <c r="F4" s="21"/>
      <c r="G4" s="48"/>
    </row>
    <row r="5" spans="1:9" x14ac:dyDescent="0.25">
      <c r="A5" s="10" t="s">
        <v>15</v>
      </c>
      <c r="B5" s="37"/>
      <c r="C5" s="37"/>
      <c r="D5" s="45"/>
      <c r="E5" s="21"/>
      <c r="F5" s="10" t="s">
        <v>15</v>
      </c>
      <c r="G5" s="37"/>
      <c r="H5" s="11"/>
    </row>
    <row r="6" spans="1:9" ht="30" x14ac:dyDescent="0.25">
      <c r="A6" s="12"/>
      <c r="B6" s="49" t="s">
        <v>16</v>
      </c>
      <c r="C6" s="55" t="s">
        <v>18</v>
      </c>
      <c r="D6" s="49" t="s">
        <v>19</v>
      </c>
      <c r="F6" s="12"/>
      <c r="G6" s="49" t="s">
        <v>16</v>
      </c>
      <c r="H6" s="33" t="s">
        <v>18</v>
      </c>
      <c r="I6" s="3" t="s">
        <v>19</v>
      </c>
    </row>
    <row r="7" spans="1:9" x14ac:dyDescent="0.25">
      <c r="A7" s="12" t="s">
        <v>4</v>
      </c>
      <c r="B7" s="50">
        <v>1</v>
      </c>
      <c r="C7" s="50">
        <v>8</v>
      </c>
      <c r="D7" s="50">
        <v>3</v>
      </c>
      <c r="E7" s="11"/>
      <c r="F7" s="12" t="s">
        <v>17</v>
      </c>
      <c r="G7" s="50">
        <v>1</v>
      </c>
      <c r="H7" s="13">
        <v>10</v>
      </c>
      <c r="I7" s="13">
        <v>4</v>
      </c>
    </row>
    <row r="8" spans="1:9" x14ac:dyDescent="0.25">
      <c r="A8" s="19"/>
      <c r="B8" s="48"/>
      <c r="C8" s="48"/>
      <c r="D8" s="48"/>
      <c r="E8" s="11"/>
      <c r="F8" s="11"/>
      <c r="G8" s="45"/>
    </row>
    <row r="9" spans="1:9" x14ac:dyDescent="0.25">
      <c r="A9" s="10" t="s">
        <v>7</v>
      </c>
      <c r="B9" s="37"/>
      <c r="C9" s="37"/>
      <c r="D9" s="37"/>
      <c r="E9" s="11"/>
      <c r="F9" s="10" t="s">
        <v>7</v>
      </c>
      <c r="G9" s="45"/>
    </row>
    <row r="10" spans="1:9" x14ac:dyDescent="0.25">
      <c r="A10" s="12" t="s">
        <v>8</v>
      </c>
      <c r="B10" s="51">
        <v>1733350.64</v>
      </c>
      <c r="C10" s="37"/>
      <c r="D10" s="45"/>
      <c r="F10" s="12" t="s">
        <v>8</v>
      </c>
      <c r="G10" s="51">
        <v>1099135.82</v>
      </c>
    </row>
    <row r="11" spans="1:9" x14ac:dyDescent="0.25">
      <c r="A11" s="12" t="s">
        <v>9</v>
      </c>
      <c r="B11" s="52">
        <v>-1.36</v>
      </c>
      <c r="C11" s="37"/>
      <c r="D11" s="45"/>
      <c r="F11" s="12" t="s">
        <v>9</v>
      </c>
      <c r="G11" s="52">
        <v>-1.25</v>
      </c>
    </row>
    <row r="12" spans="1:9" x14ac:dyDescent="0.25">
      <c r="A12" s="11"/>
      <c r="B12" s="37"/>
      <c r="C12" s="37"/>
      <c r="D12" s="37"/>
      <c r="E12" s="11"/>
      <c r="F12" s="2"/>
      <c r="G12" s="45"/>
    </row>
    <row r="13" spans="1:9" x14ac:dyDescent="0.25">
      <c r="A13" s="10" t="s">
        <v>10</v>
      </c>
      <c r="B13" s="53"/>
      <c r="C13" s="53"/>
      <c r="D13" s="37"/>
      <c r="E13" s="11"/>
      <c r="F13" s="10" t="s">
        <v>10</v>
      </c>
      <c r="G13" s="53"/>
      <c r="H13" s="10"/>
      <c r="I13" s="11"/>
    </row>
    <row r="14" spans="1:9" x14ac:dyDescent="0.25">
      <c r="A14" s="12" t="s">
        <v>1</v>
      </c>
      <c r="B14" s="36">
        <v>1011.9912109375</v>
      </c>
      <c r="C14" s="37"/>
      <c r="D14" s="37"/>
      <c r="E14" s="11"/>
      <c r="F14" s="12" t="s">
        <v>1</v>
      </c>
      <c r="G14" s="36">
        <v>1320</v>
      </c>
      <c r="H14" s="15"/>
      <c r="I14" s="11"/>
    </row>
    <row r="15" spans="1:9" x14ac:dyDescent="0.25">
      <c r="A15" s="12" t="s">
        <v>2</v>
      </c>
      <c r="B15" s="38">
        <f>B10*B14^B11</f>
        <v>141.85546045649517</v>
      </c>
      <c r="C15" s="39"/>
      <c r="D15" s="40"/>
      <c r="E15" s="11"/>
      <c r="F15" s="12" t="s">
        <v>2</v>
      </c>
      <c r="G15" s="35">
        <f>G10*G14^G11</f>
        <v>138.14461087114964</v>
      </c>
      <c r="H15" s="16"/>
      <c r="I15" s="11"/>
    </row>
    <row r="16" spans="1:9" x14ac:dyDescent="0.25">
      <c r="A16" s="12" t="s">
        <v>22</v>
      </c>
      <c r="B16" s="57">
        <f>(B14-B3)*B15</f>
        <v>109511.16869590635</v>
      </c>
      <c r="C16" s="42"/>
      <c r="D16" s="37"/>
      <c r="E16" s="11"/>
      <c r="F16" s="12" t="s">
        <v>22</v>
      </c>
      <c r="G16" s="57">
        <f>(G14-G3)*G15</f>
        <v>140907.50308857264</v>
      </c>
      <c r="H16" s="16"/>
      <c r="I16" s="11"/>
    </row>
    <row r="17" spans="1:9" x14ac:dyDescent="0.25">
      <c r="A17" s="12" t="s">
        <v>24</v>
      </c>
      <c r="B17" s="56">
        <f>SUM(B16,G16)</f>
        <v>250418.671784479</v>
      </c>
      <c r="C17" s="44"/>
      <c r="D17" s="45"/>
      <c r="E17" s="11"/>
      <c r="F17" s="2"/>
      <c r="G17" s="32"/>
      <c r="H17" s="29"/>
      <c r="I17" s="29"/>
    </row>
    <row r="18" spans="1:9" x14ac:dyDescent="0.25">
      <c r="A18" s="11"/>
      <c r="B18" s="46"/>
      <c r="C18" s="44"/>
      <c r="D18" s="45"/>
      <c r="E18" s="11"/>
      <c r="F18" s="2"/>
    </row>
    <row r="19" spans="1:9" x14ac:dyDescent="0.25">
      <c r="A19" s="11" t="s">
        <v>11</v>
      </c>
      <c r="B19" s="46"/>
      <c r="C19" s="37"/>
      <c r="D19" s="37"/>
      <c r="E19" s="11"/>
    </row>
    <row r="20" spans="1:9" x14ac:dyDescent="0.25">
      <c r="A20" s="12" t="s">
        <v>20</v>
      </c>
      <c r="B20" s="47">
        <f>(B7*B15)+(G7*G15)</f>
        <v>280.00007132764483</v>
      </c>
      <c r="C20" s="35" t="s">
        <v>21</v>
      </c>
      <c r="D20" s="47">
        <v>280</v>
      </c>
      <c r="E20" s="11"/>
    </row>
    <row r="21" spans="1:9" x14ac:dyDescent="0.25">
      <c r="A21" s="12" t="s">
        <v>39</v>
      </c>
      <c r="B21" s="47">
        <f>(C7*B15)+(H7*G15)</f>
        <v>2516.2897923634578</v>
      </c>
      <c r="C21" s="35" t="s">
        <v>21</v>
      </c>
      <c r="D21" s="47">
        <v>2600</v>
      </c>
      <c r="E21" s="11"/>
    </row>
    <row r="22" spans="1:9" x14ac:dyDescent="0.25">
      <c r="A22" s="12" t="s">
        <v>40</v>
      </c>
      <c r="B22" s="47">
        <f>(D7*B15)+(I7*G15)</f>
        <v>978.14482485408405</v>
      </c>
      <c r="C22" s="35" t="s">
        <v>21</v>
      </c>
      <c r="D22" s="47">
        <v>1100</v>
      </c>
      <c r="E22" s="11"/>
    </row>
    <row r="23" spans="1:9" x14ac:dyDescent="0.25">
      <c r="A23" s="12" t="s">
        <v>25</v>
      </c>
      <c r="B23" s="68">
        <f>B14</f>
        <v>1011.9912109375</v>
      </c>
      <c r="C23" s="66" t="s">
        <v>21</v>
      </c>
      <c r="D23" s="66">
        <v>1100</v>
      </c>
      <c r="E23" s="11"/>
      <c r="F23" s="2"/>
    </row>
    <row r="24" spans="1:9" x14ac:dyDescent="0.25">
      <c r="A24" s="12" t="s">
        <v>26</v>
      </c>
      <c r="B24" s="67">
        <f>G14</f>
        <v>1320</v>
      </c>
      <c r="C24" s="66" t="s">
        <v>21</v>
      </c>
      <c r="D24" s="47">
        <v>1320</v>
      </c>
    </row>
    <row r="25" spans="1:9" x14ac:dyDescent="0.25">
      <c r="A25" s="11"/>
      <c r="B25" s="11"/>
      <c r="C25" s="2"/>
    </row>
    <row r="26" spans="1:9" x14ac:dyDescent="0.25">
      <c r="A26" s="11"/>
      <c r="B26" s="11"/>
      <c r="C26" s="2"/>
    </row>
    <row r="27" spans="1:9" x14ac:dyDescent="0.25">
      <c r="A27" s="11"/>
      <c r="B27" s="11"/>
      <c r="C27" s="2"/>
    </row>
    <row r="28" spans="1:9" x14ac:dyDescent="0.25">
      <c r="A28" s="11"/>
      <c r="B28" s="11"/>
      <c r="C28" s="2"/>
    </row>
    <row r="29" spans="1:9" x14ac:dyDescent="0.25">
      <c r="A29" s="11"/>
      <c r="B29" s="11"/>
      <c r="C29" s="2"/>
    </row>
    <row r="30" spans="1:9" x14ac:dyDescent="0.25">
      <c r="A30" s="11"/>
      <c r="B30" s="11"/>
      <c r="C30" s="2"/>
    </row>
    <row r="31" spans="1:9" x14ac:dyDescent="0.25">
      <c r="A31" s="11"/>
      <c r="B31" s="11"/>
      <c r="C31" s="2"/>
    </row>
    <row r="32" spans="1:9" x14ac:dyDescent="0.25">
      <c r="A32" s="11"/>
      <c r="B32" s="11"/>
      <c r="C32" s="2"/>
    </row>
    <row r="33" spans="1:3" x14ac:dyDescent="0.25">
      <c r="A33" s="11"/>
      <c r="B33" s="11"/>
      <c r="C33" s="2"/>
    </row>
    <row r="34" spans="1:3" x14ac:dyDescent="0.25">
      <c r="A34" s="11"/>
      <c r="B34" s="11"/>
      <c r="C34" s="2"/>
    </row>
    <row r="35" spans="1:3" x14ac:dyDescent="0.25">
      <c r="A35" s="11"/>
      <c r="B35" s="11"/>
      <c r="C35" s="2"/>
    </row>
    <row r="36" spans="1:3" x14ac:dyDescent="0.25">
      <c r="A36" s="11"/>
      <c r="B36" s="11"/>
      <c r="C36" s="2"/>
    </row>
    <row r="37" spans="1:3" x14ac:dyDescent="0.25">
      <c r="A37" s="2"/>
      <c r="B37" s="11"/>
      <c r="C37" s="2"/>
    </row>
    <row r="38" spans="1:3" x14ac:dyDescent="0.25">
      <c r="A38" s="2"/>
      <c r="B38" s="11"/>
      <c r="C38" s="2"/>
    </row>
    <row r="39" spans="1:3" x14ac:dyDescent="0.25">
      <c r="A39" s="2"/>
      <c r="B39" s="2"/>
      <c r="C39" s="2"/>
    </row>
    <row r="40" spans="1:3" x14ac:dyDescent="0.25">
      <c r="A40" s="2"/>
      <c r="B40" s="2"/>
      <c r="C40" s="2"/>
    </row>
    <row r="41" spans="1:3" x14ac:dyDescent="0.25">
      <c r="A41" s="2"/>
      <c r="B41" s="2"/>
      <c r="C41" s="2"/>
    </row>
    <row r="42" spans="1:3" x14ac:dyDescent="0.25">
      <c r="A42" s="2"/>
      <c r="B42" s="2"/>
      <c r="C42" s="2"/>
    </row>
    <row r="43" spans="1:3" x14ac:dyDescent="0.25">
      <c r="A43" s="2"/>
      <c r="B43" s="2"/>
      <c r="C43" s="2"/>
    </row>
    <row r="44" spans="1:3" x14ac:dyDescent="0.25">
      <c r="A44" s="2"/>
      <c r="B44" s="2"/>
      <c r="C44" s="2"/>
    </row>
    <row r="45" spans="1:3" x14ac:dyDescent="0.25">
      <c r="A45" s="2"/>
      <c r="B45" s="2"/>
      <c r="C45" s="2"/>
    </row>
    <row r="46" spans="1:3" x14ac:dyDescent="0.25">
      <c r="A46" s="2"/>
      <c r="B46" s="2"/>
      <c r="C46" s="2"/>
    </row>
    <row r="47" spans="1:3" x14ac:dyDescent="0.25">
      <c r="B47" s="2"/>
    </row>
    <row r="48" spans="1:3" x14ac:dyDescent="0.25">
      <c r="B48" s="2"/>
    </row>
  </sheetData>
  <mergeCells count="2">
    <mergeCell ref="C15:D15"/>
    <mergeCell ref="H17:I1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54895-38F1-4C66-A137-D947883D605A}">
  <dimension ref="A1:B15"/>
  <sheetViews>
    <sheetView workbookViewId="0"/>
  </sheetViews>
  <sheetFormatPr defaultRowHeight="15" x14ac:dyDescent="0.25"/>
  <sheetData>
    <row r="1" spans="1:2" x14ac:dyDescent="0.25">
      <c r="A1">
        <v>1</v>
      </c>
    </row>
    <row r="2" spans="1:2" x14ac:dyDescent="0.25">
      <c r="A2" t="s">
        <v>28</v>
      </c>
    </row>
    <row r="3" spans="1:2" x14ac:dyDescent="0.25">
      <c r="A3">
        <v>1</v>
      </c>
    </row>
    <row r="4" spans="1:2" x14ac:dyDescent="0.25">
      <c r="A4">
        <v>500</v>
      </c>
    </row>
    <row r="5" spans="1:2" x14ac:dyDescent="0.25">
      <c r="A5">
        <v>1500</v>
      </c>
    </row>
    <row r="6" spans="1:2" x14ac:dyDescent="0.25">
      <c r="A6">
        <v>20</v>
      </c>
    </row>
    <row r="8" spans="1:2" x14ac:dyDescent="0.25">
      <c r="A8" s="58"/>
      <c r="B8" s="58"/>
    </row>
    <row r="9" spans="1:2" x14ac:dyDescent="0.25">
      <c r="A9" t="s">
        <v>43</v>
      </c>
    </row>
    <row r="10" spans="1:2" x14ac:dyDescent="0.25">
      <c r="A10" t="s">
        <v>29</v>
      </c>
    </row>
    <row r="15" spans="1:2" x14ac:dyDescent="0.25">
      <c r="B15" s="5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90A5E-5643-49F7-BA2B-25060F08F555}">
  <dimension ref="A1:I56"/>
  <sheetViews>
    <sheetView tabSelected="1" topLeftCell="A8" workbookViewId="0">
      <selection activeCell="G21" sqref="G21"/>
    </sheetView>
  </sheetViews>
  <sheetFormatPr defaultRowHeight="15" x14ac:dyDescent="0.25"/>
  <cols>
    <col min="2" max="2" width="11.7109375" customWidth="1"/>
    <col min="9" max="9" width="12.140625" customWidth="1"/>
  </cols>
  <sheetData>
    <row r="1" spans="1:9" x14ac:dyDescent="0.25">
      <c r="A1" s="59" t="s">
        <v>30</v>
      </c>
      <c r="I1" s="63" t="str">
        <f>CONCATENATE("Sensitivity of ",$I$4," to ","Maximum Labor")</f>
        <v>Sensitivity of $B$17 to Maximum Labor</v>
      </c>
    </row>
    <row r="3" spans="1:9" x14ac:dyDescent="0.25">
      <c r="A3" t="s">
        <v>31</v>
      </c>
      <c r="I3" t="s">
        <v>35</v>
      </c>
    </row>
    <row r="4" spans="1:9" ht="33" x14ac:dyDescent="0.25">
      <c r="B4" s="61" t="s">
        <v>32</v>
      </c>
      <c r="C4" s="61" t="s">
        <v>33</v>
      </c>
      <c r="D4" s="61" t="s">
        <v>34</v>
      </c>
      <c r="E4" s="61" t="s">
        <v>44</v>
      </c>
      <c r="F4" s="61" t="s">
        <v>45</v>
      </c>
      <c r="H4" s="63">
        <f>MATCH($I$4,OutputAddresses,0)</f>
        <v>1</v>
      </c>
      <c r="I4" s="62" t="s">
        <v>32</v>
      </c>
    </row>
    <row r="5" spans="1:9" x14ac:dyDescent="0.25">
      <c r="A5" s="60">
        <v>500</v>
      </c>
      <c r="B5" s="71" t="s">
        <v>36</v>
      </c>
      <c r="C5" s="69"/>
      <c r="D5" s="69"/>
      <c r="E5" s="69"/>
      <c r="F5" s="69"/>
      <c r="I5" s="69" t="str">
        <f>INDEX(OutputValues,1,$H$4)</f>
        <v>Not feasible</v>
      </c>
    </row>
    <row r="6" spans="1:9" x14ac:dyDescent="0.25">
      <c r="A6" s="60">
        <v>520</v>
      </c>
      <c r="B6" s="71" t="s">
        <v>36</v>
      </c>
      <c r="C6" s="69"/>
      <c r="D6" s="69"/>
      <c r="E6" s="69"/>
      <c r="F6" s="69"/>
      <c r="I6" s="69" t="str">
        <f>INDEX(OutputValues,2,$H$4)</f>
        <v>Not feasible</v>
      </c>
    </row>
    <row r="7" spans="1:9" x14ac:dyDescent="0.25">
      <c r="A7" s="60">
        <v>540</v>
      </c>
      <c r="B7" s="71" t="s">
        <v>36</v>
      </c>
      <c r="C7" s="69"/>
      <c r="D7" s="69"/>
      <c r="E7" s="69"/>
      <c r="F7" s="69"/>
      <c r="I7" s="69" t="str">
        <f>INDEX(OutputValues,3,$H$4)</f>
        <v>Not feasible</v>
      </c>
    </row>
    <row r="8" spans="1:9" x14ac:dyDescent="0.25">
      <c r="A8" s="60">
        <v>560</v>
      </c>
      <c r="B8" s="71" t="s">
        <v>36</v>
      </c>
      <c r="C8" s="69"/>
      <c r="D8" s="69"/>
      <c r="E8" s="69"/>
      <c r="F8" s="69"/>
      <c r="I8" s="69" t="str">
        <f>INDEX(OutputValues,4,$H$4)</f>
        <v>Not feasible</v>
      </c>
    </row>
    <row r="9" spans="1:9" x14ac:dyDescent="0.25">
      <c r="A9" s="60">
        <v>580</v>
      </c>
      <c r="B9" s="71" t="s">
        <v>36</v>
      </c>
      <c r="C9" s="69"/>
      <c r="D9" s="69"/>
      <c r="E9" s="69"/>
      <c r="F9" s="69"/>
      <c r="I9" s="69" t="str">
        <f>INDEX(OutputValues,5,$H$4)</f>
        <v>Not feasible</v>
      </c>
    </row>
    <row r="10" spans="1:9" x14ac:dyDescent="0.25">
      <c r="A10" s="60">
        <v>600</v>
      </c>
      <c r="B10" s="71" t="s">
        <v>36</v>
      </c>
      <c r="C10" s="69"/>
      <c r="D10" s="69"/>
      <c r="E10" s="69"/>
      <c r="F10" s="69"/>
      <c r="I10" s="69" t="str">
        <f>INDEX(OutputValues,6,$H$4)</f>
        <v>Not feasible</v>
      </c>
    </row>
    <row r="11" spans="1:9" x14ac:dyDescent="0.25">
      <c r="A11" s="60">
        <v>620</v>
      </c>
      <c r="B11" s="71" t="s">
        <v>36</v>
      </c>
      <c r="C11" s="69"/>
      <c r="D11" s="69"/>
      <c r="E11" s="69"/>
      <c r="F11" s="69"/>
      <c r="I11" s="69" t="str">
        <f>INDEX(OutputValues,7,$H$4)</f>
        <v>Not feasible</v>
      </c>
    </row>
    <row r="12" spans="1:9" x14ac:dyDescent="0.25">
      <c r="A12" s="60">
        <v>640</v>
      </c>
      <c r="B12" s="71" t="s">
        <v>36</v>
      </c>
      <c r="C12" s="69"/>
      <c r="D12" s="69"/>
      <c r="E12" s="69"/>
      <c r="F12" s="69"/>
      <c r="I12" s="69" t="str">
        <f>INDEX(OutputValues,8,$H$4)</f>
        <v>Not feasible</v>
      </c>
    </row>
    <row r="13" spans="1:9" x14ac:dyDescent="0.25">
      <c r="A13" s="60">
        <v>660</v>
      </c>
      <c r="B13" s="71" t="s">
        <v>36</v>
      </c>
      <c r="C13" s="69"/>
      <c r="D13" s="69"/>
      <c r="E13" s="69"/>
      <c r="F13" s="69"/>
      <c r="I13" s="69" t="str">
        <f>INDEX(OutputValues,9,$H$4)</f>
        <v>Not feasible</v>
      </c>
    </row>
    <row r="14" spans="1:9" x14ac:dyDescent="0.25">
      <c r="A14" s="60">
        <v>680</v>
      </c>
      <c r="B14" s="71" t="s">
        <v>36</v>
      </c>
      <c r="C14" s="69"/>
      <c r="D14" s="69"/>
      <c r="E14" s="69"/>
      <c r="F14" s="69"/>
      <c r="I14" s="69" t="str">
        <f>INDEX(OutputValues,10,$H$4)</f>
        <v>Not feasible</v>
      </c>
    </row>
    <row r="15" spans="1:9" x14ac:dyDescent="0.25">
      <c r="A15" s="60">
        <v>700</v>
      </c>
      <c r="B15" s="71" t="s">
        <v>36</v>
      </c>
      <c r="C15" s="69"/>
      <c r="D15" s="69"/>
      <c r="E15" s="69"/>
      <c r="F15" s="69"/>
      <c r="I15" s="69" t="str">
        <f>INDEX(OutputValues,11,$H$4)</f>
        <v>Not feasible</v>
      </c>
    </row>
    <row r="16" spans="1:9" x14ac:dyDescent="0.25">
      <c r="A16" s="60">
        <v>720</v>
      </c>
      <c r="B16" s="71" t="s">
        <v>36</v>
      </c>
      <c r="C16" s="69"/>
      <c r="D16" s="69"/>
      <c r="E16" s="69"/>
      <c r="F16" s="69"/>
      <c r="I16" s="69" t="str">
        <f>INDEX(OutputValues,12,$H$4)</f>
        <v>Not feasible</v>
      </c>
    </row>
    <row r="17" spans="1:9" x14ac:dyDescent="0.25">
      <c r="A17" s="60">
        <v>740</v>
      </c>
      <c r="B17" s="71" t="s">
        <v>36</v>
      </c>
      <c r="C17" s="69"/>
      <c r="D17" s="69"/>
      <c r="E17" s="69"/>
      <c r="F17" s="69"/>
      <c r="I17" s="69" t="str">
        <f>INDEX(OutputValues,13,$H$4)</f>
        <v>Not feasible</v>
      </c>
    </row>
    <row r="18" spans="1:9" x14ac:dyDescent="0.25">
      <c r="A18" s="60">
        <v>760</v>
      </c>
      <c r="B18" s="71" t="s">
        <v>36</v>
      </c>
      <c r="C18" s="69"/>
      <c r="D18" s="69"/>
      <c r="E18" s="69"/>
      <c r="F18" s="69"/>
      <c r="I18" s="69" t="str">
        <f>INDEX(OutputValues,14,$H$4)</f>
        <v>Not feasible</v>
      </c>
    </row>
    <row r="19" spans="1:9" x14ac:dyDescent="0.25">
      <c r="A19" s="60">
        <v>780</v>
      </c>
      <c r="B19" s="71" t="s">
        <v>36</v>
      </c>
      <c r="C19" s="69"/>
      <c r="D19" s="69"/>
      <c r="E19" s="69"/>
      <c r="F19" s="69"/>
      <c r="I19" s="69" t="str">
        <f>INDEX(OutputValues,15,$H$4)</f>
        <v>Not feasible</v>
      </c>
    </row>
    <row r="20" spans="1:9" x14ac:dyDescent="0.25">
      <c r="A20" s="60">
        <v>800</v>
      </c>
      <c r="B20" s="71" t="s">
        <v>36</v>
      </c>
      <c r="C20" s="69"/>
      <c r="D20" s="69"/>
      <c r="E20" s="69"/>
      <c r="F20" s="69"/>
      <c r="I20" s="69" t="str">
        <f>INDEX(OutputValues,16,$H$4)</f>
        <v>Not feasible</v>
      </c>
    </row>
    <row r="21" spans="1:9" x14ac:dyDescent="0.25">
      <c r="A21" s="60">
        <v>820</v>
      </c>
      <c r="B21" s="71" t="s">
        <v>36</v>
      </c>
      <c r="C21" s="69"/>
      <c r="D21" s="69"/>
      <c r="E21" s="69"/>
      <c r="F21" s="69"/>
      <c r="I21" s="69" t="str">
        <f>INDEX(OutputValues,17,$H$4)</f>
        <v>Not feasible</v>
      </c>
    </row>
    <row r="22" spans="1:9" x14ac:dyDescent="0.25">
      <c r="A22" s="60">
        <v>840</v>
      </c>
      <c r="B22" s="71" t="s">
        <v>36</v>
      </c>
      <c r="C22" s="69"/>
      <c r="D22" s="69"/>
      <c r="E22" s="69"/>
      <c r="F22" s="69"/>
      <c r="I22" s="69" t="str">
        <f>INDEX(OutputValues,18,$H$4)</f>
        <v>Not feasible</v>
      </c>
    </row>
    <row r="23" spans="1:9" x14ac:dyDescent="0.25">
      <c r="A23" s="60">
        <v>860</v>
      </c>
      <c r="B23" s="71" t="s">
        <v>36</v>
      </c>
      <c r="C23" s="69"/>
      <c r="D23" s="69"/>
      <c r="E23" s="69"/>
      <c r="F23" s="69"/>
      <c r="I23" s="69" t="str">
        <f>INDEX(OutputValues,19,$H$4)</f>
        <v>Not feasible</v>
      </c>
    </row>
    <row r="24" spans="1:9" x14ac:dyDescent="0.25">
      <c r="A24" s="60">
        <v>880</v>
      </c>
      <c r="B24" s="71" t="s">
        <v>36</v>
      </c>
      <c r="C24" s="69"/>
      <c r="D24" s="69"/>
      <c r="E24" s="69"/>
      <c r="F24" s="69"/>
      <c r="I24" s="69" t="str">
        <f>INDEX(OutputValues,20,$H$4)</f>
        <v>Not feasible</v>
      </c>
    </row>
    <row r="25" spans="1:9" x14ac:dyDescent="0.25">
      <c r="A25" s="60">
        <v>900</v>
      </c>
      <c r="B25" s="71" t="s">
        <v>36</v>
      </c>
      <c r="C25" s="69"/>
      <c r="D25" s="69"/>
      <c r="E25" s="69"/>
      <c r="F25" s="69"/>
      <c r="I25" s="69" t="str">
        <f>INDEX(OutputValues,21,$H$4)</f>
        <v>Not feasible</v>
      </c>
    </row>
    <row r="26" spans="1:9" x14ac:dyDescent="0.25">
      <c r="A26" s="60">
        <v>920</v>
      </c>
      <c r="B26" s="71" t="s">
        <v>36</v>
      </c>
      <c r="C26" s="69"/>
      <c r="D26" s="69"/>
      <c r="E26" s="69"/>
      <c r="F26" s="69"/>
      <c r="I26" s="69" t="str">
        <f>INDEX(OutputValues,22,$H$4)</f>
        <v>Not feasible</v>
      </c>
    </row>
    <row r="27" spans="1:9" x14ac:dyDescent="0.25">
      <c r="A27" s="60">
        <v>940</v>
      </c>
      <c r="B27" s="72">
        <v>249945.73</v>
      </c>
      <c r="C27" s="72">
        <v>1084.3399999999999</v>
      </c>
      <c r="D27" s="72">
        <v>1320</v>
      </c>
      <c r="E27" s="70">
        <v>129.14049923629358</v>
      </c>
      <c r="F27" s="70">
        <v>138.14461087114964</v>
      </c>
      <c r="I27" s="69">
        <f>INDEX(OutputValues,23,$H$4)</f>
        <v>249945.73</v>
      </c>
    </row>
    <row r="28" spans="1:9" x14ac:dyDescent="0.25">
      <c r="A28" s="60">
        <v>960</v>
      </c>
      <c r="B28" s="72">
        <v>250224.01</v>
      </c>
      <c r="C28" s="72">
        <v>1044.94</v>
      </c>
      <c r="D28" s="72">
        <v>1320</v>
      </c>
      <c r="E28" s="70">
        <v>135.80727715361064</v>
      </c>
      <c r="F28" s="70">
        <v>138.14461087114964</v>
      </c>
      <c r="I28" s="69">
        <f>INDEX(OutputValues,24,$H$4)</f>
        <v>250224.01</v>
      </c>
    </row>
    <row r="29" spans="1:9" x14ac:dyDescent="0.25">
      <c r="A29" s="60">
        <v>980</v>
      </c>
      <c r="B29" s="72">
        <v>250418.67</v>
      </c>
      <c r="C29" s="72">
        <v>1011.99</v>
      </c>
      <c r="D29" s="72">
        <v>1320</v>
      </c>
      <c r="E29" s="70">
        <v>141.85546045649517</v>
      </c>
      <c r="F29" s="70">
        <v>138.14461087114964</v>
      </c>
      <c r="I29" s="69">
        <f>INDEX(OutputValues,25,$H$4)</f>
        <v>250418.67</v>
      </c>
    </row>
    <row r="30" spans="1:9" x14ac:dyDescent="0.25">
      <c r="A30" s="60">
        <v>1000</v>
      </c>
      <c r="B30" s="72">
        <v>250418.67</v>
      </c>
      <c r="C30" s="72">
        <v>1011.99</v>
      </c>
      <c r="D30" s="72">
        <v>1320</v>
      </c>
      <c r="E30" s="70">
        <v>141.85546045649517</v>
      </c>
      <c r="F30" s="70">
        <v>138.14461087114964</v>
      </c>
      <c r="I30" s="69">
        <f>INDEX(OutputValues,26,$H$4)</f>
        <v>250418.67</v>
      </c>
    </row>
    <row r="31" spans="1:9" x14ac:dyDescent="0.25">
      <c r="A31" s="60">
        <v>1020</v>
      </c>
      <c r="B31" s="72">
        <v>250418.67</v>
      </c>
      <c r="C31" s="72">
        <v>1011.99</v>
      </c>
      <c r="D31" s="72">
        <v>1320</v>
      </c>
      <c r="E31" s="70">
        <v>141.85546045649517</v>
      </c>
      <c r="F31" s="70">
        <v>138.14461087114964</v>
      </c>
      <c r="I31" s="69">
        <f>INDEX(OutputValues,27,$H$4)</f>
        <v>250418.67</v>
      </c>
    </row>
    <row r="32" spans="1:9" x14ac:dyDescent="0.25">
      <c r="A32" s="60">
        <v>1040</v>
      </c>
      <c r="B32" s="72">
        <v>250418.67</v>
      </c>
      <c r="C32" s="72">
        <v>1011.99</v>
      </c>
      <c r="D32" s="72">
        <v>1320</v>
      </c>
      <c r="E32" s="70">
        <v>141.85546045649517</v>
      </c>
      <c r="F32" s="70">
        <v>138.14461087114964</v>
      </c>
      <c r="I32" s="69">
        <f>INDEX(OutputValues,28,$H$4)</f>
        <v>250418.67</v>
      </c>
    </row>
    <row r="33" spans="1:9" x14ac:dyDescent="0.25">
      <c r="A33" s="60">
        <v>1060</v>
      </c>
      <c r="B33" s="72">
        <v>250418.67</v>
      </c>
      <c r="C33" s="72">
        <v>1011.99</v>
      </c>
      <c r="D33" s="72">
        <v>1320</v>
      </c>
      <c r="E33" s="70">
        <v>141.85546045649517</v>
      </c>
      <c r="F33" s="70">
        <v>138.14461087114964</v>
      </c>
      <c r="I33" s="69">
        <f>INDEX(OutputValues,29,$H$4)</f>
        <v>250418.67</v>
      </c>
    </row>
    <row r="34" spans="1:9" x14ac:dyDescent="0.25">
      <c r="A34" s="60">
        <v>1080</v>
      </c>
      <c r="B34" s="72">
        <v>250418.67</v>
      </c>
      <c r="C34" s="72">
        <v>1011.99</v>
      </c>
      <c r="D34" s="72">
        <v>1320</v>
      </c>
      <c r="E34" s="70">
        <v>141.85546045649517</v>
      </c>
      <c r="F34" s="70">
        <v>138.14461087114964</v>
      </c>
      <c r="I34" s="69">
        <f>INDEX(OutputValues,30,$H$4)</f>
        <v>250418.67</v>
      </c>
    </row>
    <row r="35" spans="1:9" x14ac:dyDescent="0.25">
      <c r="A35" s="60">
        <v>1100</v>
      </c>
      <c r="B35" s="72">
        <v>250418.67</v>
      </c>
      <c r="C35" s="72">
        <v>1011.99</v>
      </c>
      <c r="D35" s="72">
        <v>1320</v>
      </c>
      <c r="E35" s="70">
        <v>141.85546045649517</v>
      </c>
      <c r="F35" s="70">
        <v>138.14461087114964</v>
      </c>
      <c r="I35" s="69">
        <f>INDEX(OutputValues,31,$H$4)</f>
        <v>250418.67</v>
      </c>
    </row>
    <row r="36" spans="1:9" x14ac:dyDescent="0.25">
      <c r="A36" s="60">
        <v>1120</v>
      </c>
      <c r="B36" s="72">
        <v>250418.67</v>
      </c>
      <c r="C36" s="72">
        <v>1011.99</v>
      </c>
      <c r="D36" s="72">
        <v>1320</v>
      </c>
      <c r="E36" s="70">
        <v>141.85546045649517</v>
      </c>
      <c r="F36" s="70">
        <v>138.14461087114964</v>
      </c>
      <c r="I36" s="69">
        <f>INDEX(OutputValues,32,$H$4)</f>
        <v>250418.67</v>
      </c>
    </row>
    <row r="37" spans="1:9" x14ac:dyDescent="0.25">
      <c r="A37" s="60">
        <v>1140</v>
      </c>
      <c r="B37" s="72">
        <v>250418.67</v>
      </c>
      <c r="C37" s="72">
        <v>1011.99</v>
      </c>
      <c r="D37" s="72">
        <v>1320</v>
      </c>
      <c r="E37" s="70">
        <v>141.85546045649517</v>
      </c>
      <c r="F37" s="70">
        <v>138.14461087114964</v>
      </c>
      <c r="I37" s="69">
        <f>INDEX(OutputValues,33,$H$4)</f>
        <v>250418.67</v>
      </c>
    </row>
    <row r="38" spans="1:9" x14ac:dyDescent="0.25">
      <c r="A38" s="60">
        <v>1160</v>
      </c>
      <c r="B38" s="72">
        <v>250418.67</v>
      </c>
      <c r="C38" s="72">
        <v>1011.99</v>
      </c>
      <c r="D38" s="72">
        <v>1320</v>
      </c>
      <c r="E38" s="70">
        <v>141.85546045649517</v>
      </c>
      <c r="F38" s="70">
        <v>138.14461087114964</v>
      </c>
      <c r="I38" s="69">
        <f>INDEX(OutputValues,34,$H$4)</f>
        <v>250418.67</v>
      </c>
    </row>
    <row r="39" spans="1:9" x14ac:dyDescent="0.25">
      <c r="A39" s="60">
        <v>1180</v>
      </c>
      <c r="B39" s="72">
        <v>250418.67</v>
      </c>
      <c r="C39" s="72">
        <v>1011.99</v>
      </c>
      <c r="D39" s="72">
        <v>1320</v>
      </c>
      <c r="E39" s="70">
        <v>141.85546045649517</v>
      </c>
      <c r="F39" s="70">
        <v>138.14461087114964</v>
      </c>
      <c r="I39" s="69">
        <f>INDEX(OutputValues,35,$H$4)</f>
        <v>250418.67</v>
      </c>
    </row>
    <row r="40" spans="1:9" x14ac:dyDescent="0.25">
      <c r="A40" s="60">
        <v>1200</v>
      </c>
      <c r="B40" s="72">
        <v>250418.67</v>
      </c>
      <c r="C40" s="72">
        <v>1011.99</v>
      </c>
      <c r="D40" s="72">
        <v>1320</v>
      </c>
      <c r="E40" s="70">
        <v>141.85546045649517</v>
      </c>
      <c r="F40" s="70">
        <v>138.14461087114964</v>
      </c>
      <c r="I40" s="69">
        <f>INDEX(OutputValues,36,$H$4)</f>
        <v>250418.67</v>
      </c>
    </row>
    <row r="41" spans="1:9" x14ac:dyDescent="0.25">
      <c r="A41" s="60">
        <v>1220</v>
      </c>
      <c r="B41" s="72">
        <v>250418.67</v>
      </c>
      <c r="C41" s="72">
        <v>1011.99</v>
      </c>
      <c r="D41" s="72">
        <v>1320</v>
      </c>
      <c r="E41" s="70">
        <v>141.85546045649517</v>
      </c>
      <c r="F41" s="70">
        <v>138.14461087114964</v>
      </c>
      <c r="I41" s="69">
        <f>INDEX(OutputValues,37,$H$4)</f>
        <v>250418.67</v>
      </c>
    </row>
    <row r="42" spans="1:9" x14ac:dyDescent="0.25">
      <c r="A42" s="60">
        <v>1240</v>
      </c>
      <c r="B42" s="72">
        <v>250418.67</v>
      </c>
      <c r="C42" s="72">
        <v>1011.99</v>
      </c>
      <c r="D42" s="72">
        <v>1320</v>
      </c>
      <c r="E42" s="70">
        <v>141.85546045649517</v>
      </c>
      <c r="F42" s="70">
        <v>138.14461087114964</v>
      </c>
      <c r="I42" s="69">
        <f>INDEX(OutputValues,38,$H$4)</f>
        <v>250418.67</v>
      </c>
    </row>
    <row r="43" spans="1:9" x14ac:dyDescent="0.25">
      <c r="A43" s="60">
        <v>1260</v>
      </c>
      <c r="B43" s="72">
        <v>250418.67</v>
      </c>
      <c r="C43" s="72">
        <v>1011.99</v>
      </c>
      <c r="D43" s="72">
        <v>1320</v>
      </c>
      <c r="E43" s="70">
        <v>141.85546045649517</v>
      </c>
      <c r="F43" s="70">
        <v>138.14461087114964</v>
      </c>
      <c r="I43" s="69">
        <f>INDEX(OutputValues,39,$H$4)</f>
        <v>250418.67</v>
      </c>
    </row>
    <row r="44" spans="1:9" x14ac:dyDescent="0.25">
      <c r="A44" s="60">
        <v>1280</v>
      </c>
      <c r="B44" s="72">
        <v>250418.67</v>
      </c>
      <c r="C44" s="72">
        <v>1011.99</v>
      </c>
      <c r="D44" s="72">
        <v>1320</v>
      </c>
      <c r="E44" s="70">
        <v>141.85546045649517</v>
      </c>
      <c r="F44" s="70">
        <v>138.14461087114964</v>
      </c>
      <c r="I44" s="69">
        <f>INDEX(OutputValues,40,$H$4)</f>
        <v>250418.67</v>
      </c>
    </row>
    <row r="45" spans="1:9" x14ac:dyDescent="0.25">
      <c r="A45" s="60">
        <v>1300</v>
      </c>
      <c r="B45" s="72">
        <v>250418.67</v>
      </c>
      <c r="C45" s="72">
        <v>1011.99</v>
      </c>
      <c r="D45" s="72">
        <v>1320</v>
      </c>
      <c r="E45" s="70">
        <v>141.85546045649517</v>
      </c>
      <c r="F45" s="70">
        <v>138.14461087114964</v>
      </c>
      <c r="I45" s="69">
        <f>INDEX(OutputValues,41,$H$4)</f>
        <v>250418.67</v>
      </c>
    </row>
    <row r="46" spans="1:9" x14ac:dyDescent="0.25">
      <c r="A46" s="60">
        <v>1320</v>
      </c>
      <c r="B46" s="72">
        <v>250418.67</v>
      </c>
      <c r="C46" s="72">
        <v>1011.99</v>
      </c>
      <c r="D46" s="72">
        <v>1320</v>
      </c>
      <c r="E46" s="70">
        <v>141.85546045649517</v>
      </c>
      <c r="F46" s="70">
        <v>138.14461087114964</v>
      </c>
      <c r="I46" s="69">
        <f>INDEX(OutputValues,42,$H$4)</f>
        <v>250418.67</v>
      </c>
    </row>
    <row r="47" spans="1:9" x14ac:dyDescent="0.25">
      <c r="A47" s="60">
        <v>1340</v>
      </c>
      <c r="B47" s="72">
        <v>250418.67</v>
      </c>
      <c r="C47" s="72">
        <v>1011.99</v>
      </c>
      <c r="D47" s="72">
        <v>1320</v>
      </c>
      <c r="E47" s="70">
        <v>141.85546045649517</v>
      </c>
      <c r="F47" s="70">
        <v>138.14461087114964</v>
      </c>
      <c r="I47" s="69">
        <f>INDEX(OutputValues,43,$H$4)</f>
        <v>250418.67</v>
      </c>
    </row>
    <row r="48" spans="1:9" x14ac:dyDescent="0.25">
      <c r="A48" s="60">
        <v>1360</v>
      </c>
      <c r="B48" s="72">
        <v>250418.67</v>
      </c>
      <c r="C48" s="72">
        <v>1011.99</v>
      </c>
      <c r="D48" s="72">
        <v>1320</v>
      </c>
      <c r="E48" s="70">
        <v>141.85546045649517</v>
      </c>
      <c r="F48" s="70">
        <v>138.14461087114964</v>
      </c>
      <c r="I48" s="69">
        <f>INDEX(OutputValues,44,$H$4)</f>
        <v>250418.67</v>
      </c>
    </row>
    <row r="49" spans="1:9" x14ac:dyDescent="0.25">
      <c r="A49" s="60">
        <v>1380</v>
      </c>
      <c r="B49" s="72">
        <v>250418.67</v>
      </c>
      <c r="C49" s="72">
        <v>1011.99</v>
      </c>
      <c r="D49" s="72">
        <v>1320</v>
      </c>
      <c r="E49" s="70">
        <v>141.85546045649517</v>
      </c>
      <c r="F49" s="70">
        <v>138.14461087114964</v>
      </c>
      <c r="I49" s="69">
        <f>INDEX(OutputValues,45,$H$4)</f>
        <v>250418.67</v>
      </c>
    </row>
    <row r="50" spans="1:9" x14ac:dyDescent="0.25">
      <c r="A50" s="60">
        <v>1400</v>
      </c>
      <c r="B50" s="72">
        <v>250418.67</v>
      </c>
      <c r="C50" s="72">
        <v>1011.99</v>
      </c>
      <c r="D50" s="72">
        <v>1320</v>
      </c>
      <c r="E50" s="70">
        <v>141.85546045649517</v>
      </c>
      <c r="F50" s="70">
        <v>138.14461087114964</v>
      </c>
      <c r="I50" s="69">
        <f>INDEX(OutputValues,46,$H$4)</f>
        <v>250418.67</v>
      </c>
    </row>
    <row r="51" spans="1:9" x14ac:dyDescent="0.25">
      <c r="A51" s="60">
        <v>1420</v>
      </c>
      <c r="B51" s="72">
        <v>250418.67</v>
      </c>
      <c r="C51" s="72">
        <v>1011.99</v>
      </c>
      <c r="D51" s="72">
        <v>1320</v>
      </c>
      <c r="E51" s="70">
        <v>141.85546045649517</v>
      </c>
      <c r="F51" s="70">
        <v>138.14461087114964</v>
      </c>
      <c r="I51" s="69">
        <f>INDEX(OutputValues,47,$H$4)</f>
        <v>250418.67</v>
      </c>
    </row>
    <row r="52" spans="1:9" x14ac:dyDescent="0.25">
      <c r="A52" s="60">
        <v>1440</v>
      </c>
      <c r="B52" s="72">
        <v>250418.67</v>
      </c>
      <c r="C52" s="72">
        <v>1011.99</v>
      </c>
      <c r="D52" s="72">
        <v>1320</v>
      </c>
      <c r="E52" s="70">
        <v>141.85546045649517</v>
      </c>
      <c r="F52" s="70">
        <v>138.14461087114964</v>
      </c>
      <c r="I52" s="69">
        <f>INDEX(OutputValues,48,$H$4)</f>
        <v>250418.67</v>
      </c>
    </row>
    <row r="53" spans="1:9" x14ac:dyDescent="0.25">
      <c r="A53" s="60">
        <v>1460</v>
      </c>
      <c r="B53" s="72">
        <v>250418.67</v>
      </c>
      <c r="C53" s="72">
        <v>1011.99</v>
      </c>
      <c r="D53" s="72">
        <v>1320</v>
      </c>
      <c r="E53" s="70">
        <v>141.85546045649517</v>
      </c>
      <c r="F53" s="70">
        <v>138.14461087114964</v>
      </c>
      <c r="I53" s="69">
        <f>INDEX(OutputValues,49,$H$4)</f>
        <v>250418.67</v>
      </c>
    </row>
    <row r="54" spans="1:9" x14ac:dyDescent="0.25">
      <c r="A54" s="60">
        <v>1480</v>
      </c>
      <c r="B54" s="72">
        <v>250418.67</v>
      </c>
      <c r="C54" s="72">
        <v>1011.99</v>
      </c>
      <c r="D54" s="72">
        <v>1320</v>
      </c>
      <c r="E54" s="70">
        <v>141.85546045649517</v>
      </c>
      <c r="F54" s="70">
        <v>138.14461087114964</v>
      </c>
      <c r="I54" s="69">
        <f>INDEX(OutputValues,50,$H$4)</f>
        <v>250418.67</v>
      </c>
    </row>
    <row r="55" spans="1:9" x14ac:dyDescent="0.25">
      <c r="A55" s="60">
        <v>1500</v>
      </c>
      <c r="B55" s="72">
        <v>250418.67</v>
      </c>
      <c r="C55" s="72">
        <v>1011.99</v>
      </c>
      <c r="D55" s="72">
        <v>1320</v>
      </c>
      <c r="E55" s="70">
        <v>141.85546045649517</v>
      </c>
      <c r="F55" s="70">
        <v>138.14461087114964</v>
      </c>
      <c r="I55" s="69">
        <f>INDEX(OutputValues,51,$H$4)</f>
        <v>250418.67</v>
      </c>
    </row>
    <row r="56" spans="1:9" ht="75" x14ac:dyDescent="0.25">
      <c r="B56" s="73" t="s">
        <v>41</v>
      </c>
      <c r="C56" s="73" t="s">
        <v>42</v>
      </c>
      <c r="D56" s="73" t="s">
        <v>26</v>
      </c>
      <c r="E56" s="73" t="s">
        <v>46</v>
      </c>
      <c r="F56" s="73" t="s">
        <v>47</v>
      </c>
    </row>
  </sheetData>
  <dataValidations count="1">
    <dataValidation type="list" allowBlank="1" showInputMessage="1" showErrorMessage="1" sqref="I4" xr:uid="{97DF11DE-D491-4590-BF26-329862C0B90B}">
      <formula1>OutputAddresses</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Question 1</vt:lpstr>
      <vt:lpstr>Question 2</vt:lpstr>
      <vt:lpstr>Question 3</vt:lpstr>
      <vt:lpstr>Question 4</vt:lpstr>
      <vt:lpstr>Question 5</vt:lpstr>
      <vt:lpstr>'Question 5'!ChartData</vt:lpstr>
      <vt:lpstr>'Question 5'!InputValues</vt:lpstr>
      <vt:lpstr>'Question 5'!OutputAddresses</vt:lpstr>
      <vt:lpstr>'Question 5'!OutputValues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dc:creator>
  <cp:lastModifiedBy>priya</cp:lastModifiedBy>
  <dcterms:created xsi:type="dcterms:W3CDTF">2021-02-12T21:55:24Z</dcterms:created>
  <dcterms:modified xsi:type="dcterms:W3CDTF">2021-02-18T20:30:10Z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7e96c88b-6c00-4b29-9b51-8a6f09f42a3f</vt:lpwstr>
  </property>
</Properties>
</file>